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mpussintursula-my.sharepoint.com/personal/erayt302_lln_campussintursula_be/Documents/schooljaar 2021-2022/6AIT/GIp/April/Dashboard echte GIP/data/"/>
    </mc:Choice>
  </mc:AlternateContent>
  <xr:revisionPtr revIDLastSave="695" documentId="8_{BCD81810-3293-4F3A-B30E-EC4086DBCA7B}" xr6:coauthVersionLast="47" xr6:coauthVersionMax="47" xr10:uidLastSave="{916BD284-A446-49A7-8DEC-6E4A58BB4C9B}"/>
  <bookViews>
    <workbookView xWindow="-120" yWindow="-120" windowWidth="20730" windowHeight="11160" tabRatio="1000" firstSheet="10" activeTab="14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Gipgeg7liq" sheetId="43" r:id="rId5"/>
    <sheet name="Gipgegliq" sheetId="37" r:id="rId6"/>
    <sheet name="Gipgeg2liq" sheetId="38" r:id="rId7"/>
    <sheet name="Gipgeg3liq" sheetId="39" r:id="rId8"/>
    <sheet name="Gipgeg4liq" sheetId="40" r:id="rId9"/>
    <sheet name="Gipgeg5liq" sheetId="41" r:id="rId10"/>
    <sheet name="Gipgeg6liq" sheetId="42" r:id="rId11"/>
    <sheet name="Solvabiliteit" sheetId="31" r:id="rId12"/>
    <sheet name="Gipsolva1" sheetId="44" r:id="rId13"/>
    <sheet name="EBIT" sheetId="32" r:id="rId14"/>
    <sheet name="REV" sheetId="33" r:id="rId15"/>
    <sheet name="Revgeg1" sheetId="46" r:id="rId16"/>
    <sheet name="Revgeg2" sheetId="47" r:id="rId17"/>
    <sheet name="KlantLevKrediet" sheetId="34" r:id="rId18"/>
    <sheet name="KlantLevGeg1" sheetId="48" r:id="rId19"/>
    <sheet name="Voorraad" sheetId="35" r:id="rId20"/>
    <sheet name="Nettobedrijfskapitaal" sheetId="36" r:id="rId21"/>
    <sheet name="verticale analyse balans" sheetId="17" r:id="rId22"/>
    <sheet name="verticale analyse resrek" sheetId="18" r:id="rId23"/>
    <sheet name="horizontale analyse balans" sheetId="19" r:id="rId24"/>
    <sheet name="horizontale analyse resrek" sheetId="20" r:id="rId2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8" l="1"/>
  <c r="E5" i="48"/>
  <c r="C5" i="48"/>
  <c r="D4" i="48"/>
  <c r="E4" i="48"/>
  <c r="C4" i="48"/>
  <c r="C6" i="47"/>
  <c r="D6" i="47"/>
  <c r="B6" i="47"/>
  <c r="C5" i="47"/>
  <c r="D5" i="47"/>
  <c r="B5" i="47"/>
  <c r="C4" i="46"/>
  <c r="D4" i="46"/>
  <c r="B4" i="46"/>
  <c r="D5" i="46"/>
  <c r="C5" i="46"/>
  <c r="B5" i="46"/>
  <c r="D6" i="46"/>
  <c r="C6" i="46"/>
  <c r="B6" i="46"/>
  <c r="C5" i="44"/>
  <c r="D5" i="44"/>
  <c r="B5" i="44"/>
  <c r="B3" i="31"/>
  <c r="C4" i="44"/>
  <c r="D4" i="44"/>
  <c r="B4" i="44"/>
  <c r="B2" i="31"/>
  <c r="D6" i="44"/>
  <c r="C6" i="44"/>
  <c r="B6" i="44"/>
  <c r="C5" i="43"/>
  <c r="D5" i="43"/>
  <c r="B5" i="43"/>
  <c r="C4" i="43"/>
  <c r="D4" i="43"/>
  <c r="B4" i="43"/>
  <c r="C4" i="42"/>
  <c r="D4" i="42"/>
  <c r="B4" i="42"/>
  <c r="D3" i="41"/>
  <c r="C3" i="41"/>
  <c r="B3" i="41"/>
  <c r="C3" i="40"/>
  <c r="D3" i="40"/>
  <c r="C4" i="40"/>
  <c r="D4" i="40"/>
  <c r="B4" i="40"/>
  <c r="B3" i="40"/>
  <c r="C6" i="39"/>
  <c r="D6" i="39"/>
  <c r="B6" i="39"/>
  <c r="C5" i="39"/>
  <c r="D5" i="39"/>
  <c r="B5" i="39"/>
  <c r="C4" i="39"/>
  <c r="D4" i="39"/>
  <c r="B4" i="39"/>
  <c r="C3" i="39"/>
  <c r="D3" i="39"/>
  <c r="B3" i="39"/>
  <c r="D5" i="40"/>
  <c r="C5" i="40"/>
  <c r="B5" i="40"/>
  <c r="D7" i="39"/>
  <c r="C7" i="39"/>
  <c r="B7" i="39"/>
  <c r="C8" i="38"/>
  <c r="D8" i="38"/>
  <c r="B7" i="38"/>
  <c r="C6" i="38"/>
  <c r="D6" i="38"/>
  <c r="B6" i="38"/>
  <c r="C5" i="38"/>
  <c r="D5" i="38"/>
  <c r="B5" i="38"/>
  <c r="C4" i="38"/>
  <c r="D4" i="38"/>
  <c r="B4" i="38"/>
  <c r="C3" i="38"/>
  <c r="D3" i="38"/>
  <c r="B3" i="38"/>
  <c r="D7" i="38"/>
  <c r="C7" i="38"/>
  <c r="B8" i="38"/>
  <c r="D4" i="37"/>
  <c r="C4" i="37"/>
  <c r="B4" i="37"/>
  <c r="D3" i="37"/>
  <c r="D5" i="37" s="1"/>
  <c r="C3" i="37"/>
  <c r="C5" i="37" s="1"/>
  <c r="B3" i="37"/>
  <c r="B5" i="37" s="1"/>
  <c r="E33" i="2"/>
  <c r="C27" i="2"/>
  <c r="C20" i="2"/>
  <c r="E39" i="2"/>
  <c r="E27" i="2"/>
  <c r="E20" i="2"/>
  <c r="E9" i="2"/>
  <c r="E42" i="2"/>
  <c r="E42" i="18"/>
  <c r="C34" i="18"/>
  <c r="C13" i="34" l="1"/>
  <c r="B3" i="34"/>
  <c r="C42" i="2"/>
  <c r="E102" i="1" l="1"/>
  <c r="B3" i="30"/>
  <c r="C5" i="34"/>
  <c r="D5" i="34"/>
  <c r="B8" i="30"/>
  <c r="C7" i="30"/>
  <c r="D7" i="30"/>
  <c r="B7" i="30"/>
  <c r="C6" i="30"/>
  <c r="D6" i="30"/>
  <c r="B6" i="30"/>
  <c r="C102" i="1"/>
  <c r="C74" i="1"/>
  <c r="C67" i="1"/>
  <c r="E67" i="1"/>
  <c r="C47" i="1"/>
  <c r="C26" i="1"/>
  <c r="D102" i="1"/>
  <c r="E74" i="1"/>
  <c r="D74" i="1"/>
  <c r="D67" i="1"/>
  <c r="E47" i="1"/>
  <c r="D47" i="1"/>
  <c r="E26" i="1"/>
  <c r="D26" i="1"/>
  <c r="D33" i="2"/>
  <c r="C9" i="2"/>
  <c r="D27" i="2"/>
  <c r="E21" i="2"/>
  <c r="D21" i="2"/>
  <c r="D20" i="2"/>
  <c r="D9" i="2" l="1"/>
  <c r="C11" i="32" l="1"/>
  <c r="D11" i="32"/>
  <c r="B11" i="32"/>
  <c r="C10" i="32"/>
  <c r="D10" i="32"/>
  <c r="D4" i="19" l="1"/>
  <c r="E4" i="19"/>
  <c r="C54" i="36" l="1"/>
  <c r="B54" i="36"/>
  <c r="D56" i="36"/>
  <c r="B56" i="36"/>
  <c r="C50" i="36"/>
  <c r="D50" i="36"/>
  <c r="C53" i="36"/>
  <c r="D53" i="36"/>
  <c r="C55" i="36"/>
  <c r="D55" i="36"/>
  <c r="C56" i="36"/>
  <c r="C57" i="36"/>
  <c r="D57" i="36"/>
  <c r="C58" i="36"/>
  <c r="D58" i="36"/>
  <c r="B58" i="36"/>
  <c r="B57" i="36"/>
  <c r="B55" i="36"/>
  <c r="B53" i="36"/>
  <c r="B50" i="36"/>
  <c r="D9" i="34" l="1"/>
  <c r="C9" i="34"/>
  <c r="B9" i="34"/>
  <c r="B5" i="34"/>
  <c r="B4" i="34"/>
  <c r="C7" i="36" l="1"/>
  <c r="D7" i="36"/>
  <c r="C8" i="36"/>
  <c r="D8" i="36"/>
  <c r="B8" i="36"/>
  <c r="B7" i="36"/>
  <c r="C13" i="36"/>
  <c r="D13" i="36"/>
  <c r="B13" i="36"/>
  <c r="D6" i="19" l="1"/>
  <c r="E6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D15" i="19"/>
  <c r="E15" i="19"/>
  <c r="D16" i="19"/>
  <c r="E16" i="19"/>
  <c r="D17" i="19"/>
  <c r="E17" i="19"/>
  <c r="D18" i="19"/>
  <c r="E18" i="19"/>
  <c r="D20" i="19"/>
  <c r="E20" i="19"/>
  <c r="D21" i="19"/>
  <c r="E21" i="19"/>
  <c r="D22" i="19"/>
  <c r="D23" i="19"/>
  <c r="E23" i="19"/>
  <c r="D24" i="19"/>
  <c r="E24" i="19"/>
  <c r="D25" i="19"/>
  <c r="E25" i="19"/>
  <c r="E41" i="20" l="1"/>
  <c r="D41" i="20"/>
  <c r="E40" i="20"/>
  <c r="D40" i="20"/>
  <c r="E38" i="20"/>
  <c r="D38" i="20"/>
  <c r="E37" i="20"/>
  <c r="D37" i="20"/>
  <c r="E35" i="20"/>
  <c r="D35" i="20"/>
  <c r="E34" i="20"/>
  <c r="D34" i="20"/>
  <c r="E32" i="20"/>
  <c r="D32" i="20"/>
  <c r="E31" i="20"/>
  <c r="D31" i="20"/>
  <c r="E30" i="20"/>
  <c r="D30" i="20"/>
  <c r="E29" i="20"/>
  <c r="D29" i="20"/>
  <c r="E26" i="20"/>
  <c r="D26" i="20"/>
  <c r="E25" i="20"/>
  <c r="D25" i="20"/>
  <c r="E24" i="20"/>
  <c r="D24" i="20"/>
  <c r="E23" i="20"/>
  <c r="D23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8" i="20"/>
  <c r="D8" i="20"/>
  <c r="E7" i="20"/>
  <c r="D7" i="20"/>
  <c r="E6" i="20"/>
  <c r="D6" i="20"/>
  <c r="E5" i="20"/>
  <c r="D5" i="20"/>
  <c r="E4" i="20"/>
  <c r="D4" i="20"/>
  <c r="E101" i="19"/>
  <c r="D101" i="19"/>
  <c r="E100" i="19"/>
  <c r="D100" i="19"/>
  <c r="E99" i="19"/>
  <c r="D99" i="19"/>
  <c r="E98" i="19"/>
  <c r="D98" i="19"/>
  <c r="D97" i="19"/>
  <c r="E96" i="19"/>
  <c r="D96" i="19"/>
  <c r="E95" i="19"/>
  <c r="D95" i="19"/>
  <c r="E94" i="19"/>
  <c r="D94" i="19"/>
  <c r="E93" i="19"/>
  <c r="D93" i="19"/>
  <c r="D92" i="19"/>
  <c r="E91" i="19"/>
  <c r="D91" i="19"/>
  <c r="E90" i="19"/>
  <c r="D90" i="19"/>
  <c r="E89" i="19"/>
  <c r="D89" i="19"/>
  <c r="E88" i="19"/>
  <c r="D88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3" i="19"/>
  <c r="D73" i="19"/>
  <c r="E72" i="19"/>
  <c r="D72" i="19"/>
  <c r="E71" i="19"/>
  <c r="D71" i="19"/>
  <c r="E70" i="19"/>
  <c r="D70" i="19"/>
  <c r="E69" i="19"/>
  <c r="D69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7" i="19"/>
  <c r="D57" i="19"/>
  <c r="E56" i="19"/>
  <c r="D56" i="19"/>
  <c r="E55" i="19"/>
  <c r="D55" i="19"/>
  <c r="E54" i="19"/>
  <c r="D54" i="19"/>
  <c r="D53" i="19"/>
  <c r="E50" i="19"/>
  <c r="D50" i="19"/>
  <c r="E49" i="19"/>
  <c r="D49" i="19"/>
  <c r="E48" i="19"/>
  <c r="D48" i="19"/>
  <c r="E46" i="19"/>
  <c r="D46" i="19"/>
  <c r="E45" i="19"/>
  <c r="D45" i="19"/>
  <c r="E44" i="19"/>
  <c r="D44" i="19"/>
  <c r="E43" i="19"/>
  <c r="D43" i="19"/>
  <c r="E41" i="19"/>
  <c r="D41" i="19"/>
  <c r="E40" i="19"/>
  <c r="D40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29" i="19"/>
  <c r="D29" i="19"/>
  <c r="E28" i="19"/>
  <c r="D28" i="19"/>
  <c r="E27" i="19"/>
  <c r="D27" i="19"/>
  <c r="E41" i="18"/>
  <c r="D41" i="18"/>
  <c r="C41" i="18"/>
  <c r="E40" i="18"/>
  <c r="D40" i="18"/>
  <c r="C40" i="18"/>
  <c r="E38" i="18"/>
  <c r="D38" i="18"/>
  <c r="C38" i="18"/>
  <c r="E37" i="18"/>
  <c r="D37" i="18"/>
  <c r="C37" i="18"/>
  <c r="E35" i="18"/>
  <c r="D35" i="18"/>
  <c r="C35" i="18"/>
  <c r="E34" i="18"/>
  <c r="D34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29" i="36"/>
  <c r="C29" i="36"/>
  <c r="B29" i="36"/>
  <c r="D28" i="36"/>
  <c r="C28" i="36"/>
  <c r="B28" i="36"/>
  <c r="D26" i="36"/>
  <c r="C26" i="36"/>
  <c r="B26" i="36"/>
  <c r="D25" i="36"/>
  <c r="C25" i="36"/>
  <c r="B25" i="36"/>
  <c r="C24" i="36"/>
  <c r="B24" i="36"/>
  <c r="C8" i="34"/>
  <c r="C7" i="34" s="1"/>
  <c r="C12" i="34" s="1"/>
  <c r="B8" i="34"/>
  <c r="B7" i="34" s="1"/>
  <c r="B12" i="34" s="1"/>
  <c r="D4" i="34"/>
  <c r="D3" i="34" s="1"/>
  <c r="C4" i="34"/>
  <c r="C3" i="34" s="1"/>
  <c r="D19" i="32"/>
  <c r="C19" i="32"/>
  <c r="B19" i="32"/>
  <c r="D16" i="32"/>
  <c r="C16" i="32"/>
  <c r="B16" i="32"/>
  <c r="D15" i="32"/>
  <c r="C15" i="32"/>
  <c r="B15" i="32"/>
  <c r="B10" i="32"/>
  <c r="D8" i="32"/>
  <c r="C8" i="32"/>
  <c r="B8" i="32"/>
  <c r="D7" i="32"/>
  <c r="C7" i="32"/>
  <c r="B7" i="32"/>
  <c r="D5" i="32"/>
  <c r="C5" i="32"/>
  <c r="B5" i="32"/>
  <c r="D4" i="32"/>
  <c r="C4" i="32"/>
  <c r="B4" i="32"/>
  <c r="D3" i="32"/>
  <c r="C3" i="32"/>
  <c r="B3" i="32"/>
  <c r="D15" i="30"/>
  <c r="D30" i="30" s="1"/>
  <c r="C15" i="30"/>
  <c r="C30" i="30" s="1"/>
  <c r="B15" i="30"/>
  <c r="B30" i="30" s="1"/>
  <c r="D10" i="30"/>
  <c r="D25" i="30" s="1"/>
  <c r="C10" i="30"/>
  <c r="C25" i="30" s="1"/>
  <c r="B10" i="30"/>
  <c r="B25" i="30" s="1"/>
  <c r="D9" i="30"/>
  <c r="D24" i="30" s="1"/>
  <c r="C9" i="30"/>
  <c r="C24" i="30" s="1"/>
  <c r="B9" i="30"/>
  <c r="B24" i="30" s="1"/>
  <c r="C14" i="30"/>
  <c r="B14" i="30"/>
  <c r="D27" i="36"/>
  <c r="D8" i="30"/>
  <c r="D23" i="30" s="1"/>
  <c r="C8" i="30"/>
  <c r="C23" i="30" s="1"/>
  <c r="B23" i="30"/>
  <c r="D49" i="36"/>
  <c r="C49" i="36"/>
  <c r="B49" i="36"/>
  <c r="B48" i="36"/>
  <c r="D5" i="19"/>
  <c r="E36" i="18"/>
  <c r="D36" i="18"/>
  <c r="E28" i="18"/>
  <c r="D28" i="18"/>
  <c r="E22" i="18"/>
  <c r="D22" i="18"/>
  <c r="E10" i="18"/>
  <c r="D10" i="18"/>
  <c r="E3" i="18"/>
  <c r="D3" i="18"/>
  <c r="D3" i="20"/>
  <c r="D27" i="18" l="1"/>
  <c r="E21" i="18"/>
  <c r="E14" i="19"/>
  <c r="B46" i="36"/>
  <c r="C4" i="35"/>
  <c r="C48" i="36"/>
  <c r="C46" i="36" s="1"/>
  <c r="B22" i="30"/>
  <c r="B26" i="30" s="1"/>
  <c r="D4" i="35"/>
  <c r="D48" i="36"/>
  <c r="C22" i="30"/>
  <c r="C26" i="30" s="1"/>
  <c r="D8" i="34"/>
  <c r="D7" i="34" s="1"/>
  <c r="D12" i="34" s="1"/>
  <c r="D54" i="36"/>
  <c r="C16" i="30"/>
  <c r="C4" i="33"/>
  <c r="C2" i="31"/>
  <c r="B16" i="30"/>
  <c r="B29" i="30"/>
  <c r="B31" i="30" s="1"/>
  <c r="E10" i="20"/>
  <c r="D10" i="20"/>
  <c r="C10" i="18"/>
  <c r="D27" i="20"/>
  <c r="C27" i="18"/>
  <c r="E22" i="19"/>
  <c r="B4" i="36"/>
  <c r="E30" i="19"/>
  <c r="D30" i="19"/>
  <c r="C5" i="36"/>
  <c r="D6" i="36"/>
  <c r="D52" i="19"/>
  <c r="E58" i="19"/>
  <c r="D58" i="19"/>
  <c r="D75" i="19"/>
  <c r="C23" i="32"/>
  <c r="E87" i="19"/>
  <c r="D5" i="35"/>
  <c r="E7" i="19"/>
  <c r="D7" i="19"/>
  <c r="C4" i="36"/>
  <c r="C30" i="36"/>
  <c r="D23" i="32"/>
  <c r="E92" i="19"/>
  <c r="C9" i="18"/>
  <c r="E36" i="20"/>
  <c r="C36" i="18"/>
  <c r="D36" i="20"/>
  <c r="E19" i="19"/>
  <c r="D19" i="19"/>
  <c r="D5" i="36"/>
  <c r="E27" i="18"/>
  <c r="D4" i="36"/>
  <c r="E68" i="19"/>
  <c r="D68" i="19"/>
  <c r="B12" i="36"/>
  <c r="B14" i="36" s="1"/>
  <c r="D87" i="19"/>
  <c r="E97" i="19"/>
  <c r="C29" i="30"/>
  <c r="C31" i="30" s="1"/>
  <c r="B5" i="35"/>
  <c r="B27" i="36"/>
  <c r="B23" i="36" s="1"/>
  <c r="E22" i="20"/>
  <c r="D22" i="20"/>
  <c r="C22" i="18"/>
  <c r="E3" i="20"/>
  <c r="C3" i="18"/>
  <c r="B6" i="36"/>
  <c r="E42" i="19"/>
  <c r="D42" i="19"/>
  <c r="D21" i="18"/>
  <c r="E28" i="20"/>
  <c r="C28" i="18"/>
  <c r="D28" i="20"/>
  <c r="B5" i="36"/>
  <c r="E39" i="19"/>
  <c r="D39" i="19"/>
  <c r="C6" i="36"/>
  <c r="E53" i="19"/>
  <c r="B30" i="36"/>
  <c r="B23" i="32"/>
  <c r="E76" i="19"/>
  <c r="D76" i="19"/>
  <c r="C12" i="36"/>
  <c r="C14" i="36" s="1"/>
  <c r="D22" i="30"/>
  <c r="B4" i="33"/>
  <c r="B4" i="35"/>
  <c r="C5" i="35"/>
  <c r="D24" i="36"/>
  <c r="D23" i="36" s="1"/>
  <c r="C27" i="36"/>
  <c r="C23" i="36" s="1"/>
  <c r="D26" i="30"/>
  <c r="C11" i="30" l="1"/>
  <c r="C3" i="30" s="1"/>
  <c r="C33" i="36"/>
  <c r="C3" i="35"/>
  <c r="C2" i="35" s="1"/>
  <c r="D3" i="35"/>
  <c r="D2" i="35" s="1"/>
  <c r="B11" i="30"/>
  <c r="D35" i="36"/>
  <c r="C75" i="17"/>
  <c r="D9" i="36"/>
  <c r="D46" i="36"/>
  <c r="C19" i="30"/>
  <c r="B33" i="36"/>
  <c r="E9" i="18"/>
  <c r="E20" i="20"/>
  <c r="C21" i="18"/>
  <c r="E21" i="20"/>
  <c r="D21" i="20"/>
  <c r="B3" i="35"/>
  <c r="D30" i="36"/>
  <c r="D33" i="36" s="1"/>
  <c r="D37" i="36" s="1"/>
  <c r="D62" i="36" s="1"/>
  <c r="E87" i="17"/>
  <c r="C9" i="36"/>
  <c r="C16" i="36" s="1"/>
  <c r="C52" i="17"/>
  <c r="E26" i="19"/>
  <c r="D4" i="33"/>
  <c r="D2" i="31"/>
  <c r="D9" i="18"/>
  <c r="D11" i="30"/>
  <c r="E52" i="19"/>
  <c r="B9" i="36"/>
  <c r="B16" i="36" s="1"/>
  <c r="C96" i="17"/>
  <c r="C88" i="17"/>
  <c r="C80" i="17"/>
  <c r="C64" i="17"/>
  <c r="C56" i="17"/>
  <c r="C97" i="17"/>
  <c r="C89" i="17"/>
  <c r="C81" i="17"/>
  <c r="C73" i="17"/>
  <c r="C65" i="17"/>
  <c r="C57" i="17"/>
  <c r="C102" i="17"/>
  <c r="C94" i="17"/>
  <c r="C86" i="17"/>
  <c r="C78" i="17"/>
  <c r="C66" i="17"/>
  <c r="C54" i="17"/>
  <c r="C95" i="17"/>
  <c r="C83" i="17"/>
  <c r="C71" i="17"/>
  <c r="C59" i="17"/>
  <c r="I2" i="31"/>
  <c r="E67" i="19"/>
  <c r="D67" i="19"/>
  <c r="C35" i="36"/>
  <c r="C37" i="36" s="1"/>
  <c r="C62" i="36" s="1"/>
  <c r="D5" i="17"/>
  <c r="D9" i="20"/>
  <c r="D12" i="36"/>
  <c r="D14" i="36" s="1"/>
  <c r="D16" i="36" s="1"/>
  <c r="D14" i="30"/>
  <c r="E27" i="20"/>
  <c r="D26" i="19"/>
  <c r="D11" i="34"/>
  <c r="D13" i="34" s="1"/>
  <c r="B4" i="31"/>
  <c r="C20" i="18"/>
  <c r="D20" i="20"/>
  <c r="C33" i="2"/>
  <c r="B35" i="36"/>
  <c r="E5" i="19"/>
  <c r="C5" i="17"/>
  <c r="C68" i="17"/>
  <c r="E9" i="20"/>
  <c r="D74" i="19"/>
  <c r="E75" i="19"/>
  <c r="J2" i="31"/>
  <c r="C11" i="34"/>
  <c r="B19" i="30"/>
  <c r="D102" i="19" l="1"/>
  <c r="C76" i="17"/>
  <c r="C74" i="17"/>
  <c r="C67" i="17"/>
  <c r="C55" i="17"/>
  <c r="C63" i="17"/>
  <c r="C79" i="17"/>
  <c r="C91" i="17"/>
  <c r="C99" i="17"/>
  <c r="C62" i="17"/>
  <c r="C70" i="17"/>
  <c r="C82" i="17"/>
  <c r="C90" i="17"/>
  <c r="C98" i="17"/>
  <c r="C53" i="17"/>
  <c r="C61" i="17"/>
  <c r="C69" i="17"/>
  <c r="C77" i="17"/>
  <c r="C85" i="17"/>
  <c r="C93" i="17"/>
  <c r="C101" i="17"/>
  <c r="C60" i="17"/>
  <c r="C72" i="17"/>
  <c r="C84" i="17"/>
  <c r="C92" i="17"/>
  <c r="C100" i="17"/>
  <c r="I3" i="31"/>
  <c r="I4" i="31" s="1"/>
  <c r="C58" i="17"/>
  <c r="C87" i="17"/>
  <c r="K3" i="31"/>
  <c r="E102" i="17"/>
  <c r="E98" i="17"/>
  <c r="E94" i="17"/>
  <c r="E90" i="17"/>
  <c r="E86" i="17"/>
  <c r="E82" i="17"/>
  <c r="E78" i="17"/>
  <c r="E70" i="17"/>
  <c r="E66" i="17"/>
  <c r="E62" i="17"/>
  <c r="E54" i="17"/>
  <c r="E99" i="17"/>
  <c r="E95" i="17"/>
  <c r="E91" i="17"/>
  <c r="E83" i="17"/>
  <c r="E79" i="17"/>
  <c r="E71" i="17"/>
  <c r="E63" i="17"/>
  <c r="E59" i="17"/>
  <c r="E55" i="17"/>
  <c r="E100" i="17"/>
  <c r="E96" i="17"/>
  <c r="E88" i="17"/>
  <c r="E84" i="17"/>
  <c r="E80" i="17"/>
  <c r="E72" i="17"/>
  <c r="E64" i="17"/>
  <c r="E60" i="17"/>
  <c r="E56" i="17"/>
  <c r="E101" i="17"/>
  <c r="E93" i="17"/>
  <c r="E89" i="17"/>
  <c r="E85" i="17"/>
  <c r="E81" i="17"/>
  <c r="E77" i="17"/>
  <c r="E73" i="17"/>
  <c r="E69" i="17"/>
  <c r="E65" i="17"/>
  <c r="E61" i="17"/>
  <c r="E57" i="17"/>
  <c r="D3" i="31"/>
  <c r="E53" i="17"/>
  <c r="E76" i="17"/>
  <c r="E97" i="17"/>
  <c r="E68" i="17"/>
  <c r="E58" i="17"/>
  <c r="E92" i="17"/>
  <c r="E46" i="17"/>
  <c r="E38" i="17"/>
  <c r="E34" i="17"/>
  <c r="E21" i="17"/>
  <c r="E17" i="17"/>
  <c r="E47" i="17"/>
  <c r="E43" i="17"/>
  <c r="E35" i="17"/>
  <c r="E31" i="17"/>
  <c r="E27" i="17"/>
  <c r="E18" i="17"/>
  <c r="E44" i="17"/>
  <c r="E40" i="17"/>
  <c r="E36" i="17"/>
  <c r="E32" i="17"/>
  <c r="E28" i="17"/>
  <c r="E23" i="17"/>
  <c r="E45" i="17"/>
  <c r="E41" i="17"/>
  <c r="E37" i="17"/>
  <c r="E33" i="17"/>
  <c r="E29" i="17"/>
  <c r="E24" i="17"/>
  <c r="E20" i="17"/>
  <c r="E16" i="17"/>
  <c r="E12" i="17"/>
  <c r="E8" i="17"/>
  <c r="D11" i="33"/>
  <c r="E13" i="17"/>
  <c r="E9" i="17"/>
  <c r="E10" i="17"/>
  <c r="E6" i="17"/>
  <c r="E15" i="17"/>
  <c r="E11" i="17"/>
  <c r="E7" i="17"/>
  <c r="E22" i="17"/>
  <c r="E42" i="17"/>
  <c r="E39" i="17"/>
  <c r="E30" i="17"/>
  <c r="E5" i="17"/>
  <c r="E14" i="17"/>
  <c r="E19" i="17"/>
  <c r="E26" i="17"/>
  <c r="J3" i="31"/>
  <c r="D101" i="17"/>
  <c r="D97" i="17"/>
  <c r="D93" i="17"/>
  <c r="D89" i="17"/>
  <c r="D85" i="17"/>
  <c r="D81" i="17"/>
  <c r="D77" i="17"/>
  <c r="D73" i="17"/>
  <c r="D69" i="17"/>
  <c r="D65" i="17"/>
  <c r="D61" i="17"/>
  <c r="D57" i="17"/>
  <c r="D53" i="17"/>
  <c r="D102" i="17"/>
  <c r="D98" i="17"/>
  <c r="D94" i="17"/>
  <c r="D90" i="17"/>
  <c r="D86" i="17"/>
  <c r="D82" i="17"/>
  <c r="D78" i="17"/>
  <c r="D70" i="17"/>
  <c r="D66" i="17"/>
  <c r="D62" i="17"/>
  <c r="D54" i="17"/>
  <c r="D99" i="17"/>
  <c r="D95" i="17"/>
  <c r="D91" i="17"/>
  <c r="D83" i="17"/>
  <c r="D79" i="17"/>
  <c r="D71" i="17"/>
  <c r="D63" i="17"/>
  <c r="D59" i="17"/>
  <c r="D55" i="17"/>
  <c r="D100" i="17"/>
  <c r="D96" i="17"/>
  <c r="D92" i="17"/>
  <c r="D88" i="17"/>
  <c r="D84" i="17"/>
  <c r="D80" i="17"/>
  <c r="D72" i="17"/>
  <c r="D64" i="17"/>
  <c r="D60" i="17"/>
  <c r="D56" i="17"/>
  <c r="C3" i="31"/>
  <c r="C4" i="31" s="1"/>
  <c r="D76" i="17"/>
  <c r="D87" i="17"/>
  <c r="D52" i="17"/>
  <c r="D67" i="17"/>
  <c r="D58" i="17"/>
  <c r="D68" i="17"/>
  <c r="D75" i="17"/>
  <c r="C33" i="18"/>
  <c r="B2" i="32"/>
  <c r="B13" i="32" s="1"/>
  <c r="C39" i="2"/>
  <c r="D45" i="17"/>
  <c r="D41" i="17"/>
  <c r="D37" i="17"/>
  <c r="D33" i="17"/>
  <c r="D29" i="17"/>
  <c r="D24" i="17"/>
  <c r="D20" i="17"/>
  <c r="D46" i="17"/>
  <c r="D38" i="17"/>
  <c r="D34" i="17"/>
  <c r="D21" i="17"/>
  <c r="D17" i="17"/>
  <c r="D47" i="17"/>
  <c r="D43" i="17"/>
  <c r="D35" i="17"/>
  <c r="D31" i="17"/>
  <c r="D27" i="17"/>
  <c r="D22" i="17"/>
  <c r="D18" i="17"/>
  <c r="D44" i="17"/>
  <c r="D40" i="17"/>
  <c r="D36" i="17"/>
  <c r="D32" i="17"/>
  <c r="D28" i="17"/>
  <c r="D23" i="17"/>
  <c r="D15" i="17"/>
  <c r="D11" i="17"/>
  <c r="D16" i="17"/>
  <c r="D12" i="17"/>
  <c r="D8" i="17"/>
  <c r="C11" i="33"/>
  <c r="D13" i="17"/>
  <c r="D9" i="17"/>
  <c r="D4" i="17"/>
  <c r="D14" i="17"/>
  <c r="D10" i="17"/>
  <c r="D6" i="17"/>
  <c r="D7" i="17"/>
  <c r="D30" i="17"/>
  <c r="D42" i="17"/>
  <c r="D39" i="17"/>
  <c r="D19" i="17"/>
  <c r="D74" i="17"/>
  <c r="D4" i="31"/>
  <c r="D29" i="30"/>
  <c r="D31" i="30" s="1"/>
  <c r="D19" i="30" s="1"/>
  <c r="D16" i="30"/>
  <c r="D3" i="30" s="1"/>
  <c r="D20" i="18"/>
  <c r="E74" i="17"/>
  <c r="K2" i="31"/>
  <c r="E74" i="19"/>
  <c r="B2" i="35"/>
  <c r="B11" i="34"/>
  <c r="B13" i="34" s="1"/>
  <c r="E20" i="18"/>
  <c r="E33" i="20"/>
  <c r="E47" i="19"/>
  <c r="C44" i="17"/>
  <c r="C40" i="17"/>
  <c r="C36" i="17"/>
  <c r="C32" i="17"/>
  <c r="C28" i="17"/>
  <c r="C23" i="17"/>
  <c r="D47" i="19"/>
  <c r="C45" i="17"/>
  <c r="C41" i="17"/>
  <c r="C37" i="17"/>
  <c r="C33" i="17"/>
  <c r="C29" i="17"/>
  <c r="C24" i="17"/>
  <c r="C20" i="17"/>
  <c r="C46" i="17"/>
  <c r="C38" i="17"/>
  <c r="C34" i="17"/>
  <c r="C21" i="17"/>
  <c r="C17" i="17"/>
  <c r="C47" i="17"/>
  <c r="C43" i="17"/>
  <c r="C35" i="17"/>
  <c r="C31" i="17"/>
  <c r="C27" i="17"/>
  <c r="C22" i="17"/>
  <c r="C18" i="17"/>
  <c r="C14" i="17"/>
  <c r="C10" i="17"/>
  <c r="C6" i="17"/>
  <c r="C15" i="17"/>
  <c r="C11" i="17"/>
  <c r="C16" i="17"/>
  <c r="C12" i="17"/>
  <c r="C8" i="17"/>
  <c r="B11" i="33"/>
  <c r="C13" i="17"/>
  <c r="C9" i="17"/>
  <c r="C4" i="17"/>
  <c r="C26" i="17"/>
  <c r="C30" i="17"/>
  <c r="C42" i="17"/>
  <c r="C7" i="17"/>
  <c r="C19" i="17"/>
  <c r="C39" i="17"/>
  <c r="J4" i="31"/>
  <c r="D26" i="17"/>
  <c r="E102" i="19"/>
  <c r="E52" i="17"/>
  <c r="E75" i="17"/>
  <c r="B37" i="36"/>
  <c r="B62" i="36" s="1"/>
  <c r="K4" i="31" l="1"/>
  <c r="D33" i="18"/>
  <c r="D39" i="2"/>
  <c r="C2" i="32"/>
  <c r="C13" i="32" s="1"/>
  <c r="C39" i="18"/>
  <c r="E33" i="18"/>
  <c r="E39" i="20"/>
  <c r="D2" i="32"/>
  <c r="D13" i="32" s="1"/>
  <c r="B22" i="32"/>
  <c r="B24" i="32" s="1"/>
  <c r="B10" i="33"/>
  <c r="B12" i="33" s="1"/>
  <c r="D33" i="20"/>
  <c r="C10" i="33" l="1"/>
  <c r="C12" i="33" s="1"/>
  <c r="C22" i="32"/>
  <c r="C24" i="32" s="1"/>
  <c r="D22" i="32"/>
  <c r="D24" i="32" s="1"/>
  <c r="D10" i="33"/>
  <c r="D12" i="33" s="1"/>
  <c r="D39" i="18"/>
  <c r="D42" i="2"/>
  <c r="D42" i="20"/>
  <c r="C42" i="18"/>
  <c r="B3" i="33"/>
  <c r="B5" i="33" s="1"/>
  <c r="E39" i="18"/>
  <c r="D39" i="20"/>
  <c r="D3" i="33" l="1"/>
  <c r="D5" i="33" s="1"/>
  <c r="E42" i="20"/>
  <c r="D42" i="18"/>
  <c r="C3" i="33"/>
  <c r="C5" i="33" s="1"/>
</calcChain>
</file>

<file path=xl/sharedStrings.xml><?xml version="1.0" encoding="utf-8"?>
<sst xmlns="http://schemas.openxmlformats.org/spreadsheetml/2006/main" count="814" uniqueCount="369">
  <si>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</si>
  <si>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</si>
  <si>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</si>
  <si>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</si>
  <si>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</si>
  <si>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</si>
  <si>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</si>
  <si>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</si>
  <si>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</si>
  <si>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</si>
  <si>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</si>
  <si>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</si>
  <si>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</si>
  <si>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</si>
  <si>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</si>
  <si>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</si>
  <si>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</si>
  <si>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</si>
  <si>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</si>
  <si>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</si>
  <si>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</si>
  <si>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</si>
  <si>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</si>
  <si>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</si>
  <si>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</si>
  <si>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</si>
  <si>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</si>
  <si>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</si>
  <si>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</si>
  <si>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</si>
  <si>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</si>
  <si>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</si>
  <si>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</si>
  <si>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</si>
  <si>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</si>
  <si>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</si>
  <si>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</si>
  <si>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</si>
  <si>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</si>
  <si>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</si>
  <si>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</si>
  <si>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</si>
  <si>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</si>
  <si>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</si>
  <si>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</si>
  <si>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</si>
  <si>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</si>
  <si>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</si>
  <si>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</si>
  <si>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</si>
  <si>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</si>
  <si>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</si>
  <si>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</si>
  <si>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</si>
  <si>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</si>
  <si>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</si>
  <si>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</si>
  <si>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</si>
  <si>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</si>
  <si>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</si>
  <si>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</si>
  <si>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</si>
  <si>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</si>
  <si>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</si>
  <si>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</si>
  <si>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</si>
  <si>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</si>
  <si>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</si>
  <si>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</si>
  <si>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</si>
  <si>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</si>
  <si>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</si>
  <si>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</si>
  <si>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</si>
  <si>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</si>
  <si>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</si>
  <si>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</si>
  <si>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</si>
  <si>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</si>
  <si>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</si>
  <si>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</si>
  <si>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</si>
  <si>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</si>
  <si>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</si>
  <si>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</si>
  <si>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</si>
  <si>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</si>
  <si>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</si>
  <si>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</si>
  <si>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</si>
  <si>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</si>
  <si>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</si>
  <si>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</si>
  <si>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</si>
  <si>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</si>
  <si>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</si>
  <si>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</si>
  <si>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</si>
  <si>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</si>
  <si>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</si>
  <si>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</si>
  <si>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</si>
  <si>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</si>
  <si>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</si>
  <si>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</si>
  <si>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</si>
  <si>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</si>
  <si>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</si>
  <si>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</si>
  <si>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</si>
  <si>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</si>
  <si>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</si>
  <si>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</si>
  <si>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</si>
  <si>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</si>
  <si>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</si>
  <si>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</si>
  <si>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</si>
  <si>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</si>
  <si>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</si>
  <si>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</si>
  <si>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</si>
  <si>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</si>
  <si>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</si>
  <si>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</si>
  <si>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</si>
  <si>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</si>
  <si>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</si>
  <si>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</si>
  <si>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</si>
  <si>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</si>
  <si>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</si>
  <si>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</si>
  <si>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</si>
  <si>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</si>
  <si>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</si>
  <si>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</si>
  <si>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</si>
  <si>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</si>
  <si>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</si>
  <si>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</si>
  <si>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</si>
  <si>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</si>
  <si>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</si>
  <si>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</si>
  <si>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</si>
  <si>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</si>
  <si>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</si>
  <si>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</si>
  <si>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</si>
  <si>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</si>
  <si>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</si>
  <si>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</si>
  <si>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</si>
  <si>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</si>
  <si>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</si>
  <si>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</si>
  <si>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</si>
  <si>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</si>
  <si>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</si>
  <si>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</si>
  <si>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</si>
  <si>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</si>
  <si>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</si>
  <si>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Liquiditeit in ruime zin</t>
  </si>
  <si>
    <t>Vlottende activa</t>
  </si>
  <si>
    <t>Totaal</t>
  </si>
  <si>
    <t>Vreemd vermogen op KT</t>
  </si>
  <si>
    <t>Liquiditeit in enge zin</t>
  </si>
  <si>
    <t>Schulden op ten hoogste één jaar</t>
  </si>
  <si>
    <t>Overlopende rekeningen</t>
  </si>
  <si>
    <t>Eigen vermogen</t>
  </si>
  <si>
    <t>Totaal vermogen</t>
  </si>
  <si>
    <t>Winst (verlies) van het boekjaar voor belasting (code 9903) </t>
  </si>
  <si>
    <t xml:space="preserve">               - Opbrengsten uit vlottende activa (code 751) </t>
  </si>
  <si>
    <t>= EBIT </t>
  </si>
  <si>
    <t xml:space="preserve"> + Afschrijvingen en waardeverminderingen op oprichtingskosten, 
op immateriële en materiële vaste activa (code 630)</t>
  </si>
  <si>
    <t xml:space="preserve"> + Waardeverminderingen op voorraden, bestellingen in uitvoering 
en op handelsvorderingen: toevoegingen (terugnemingen) (code 631/4)</t>
  </si>
  <si>
    <t xml:space="preserve">  = EBITDA (Bedrijfscashflow)</t>
  </si>
  <si>
    <t>Nettoschuld</t>
  </si>
  <si>
    <t>Nettoschuld / Ebitda</t>
  </si>
  <si>
    <t>Winst van het boekjaar
na belastingen</t>
  </si>
  <si>
    <t>REV</t>
  </si>
  <si>
    <t>Bedrijfsresultaat (ebit)</t>
  </si>
  <si>
    <t>Totaal actief</t>
  </si>
  <si>
    <t>RTV</t>
  </si>
  <si>
    <t>Omzet aan kostprijs (code 60)</t>
  </si>
  <si>
    <t>Klantenkrediet</t>
  </si>
  <si>
    <t>handelsvorderingen (code 40)</t>
  </si>
  <si>
    <t>omzet (code 70) inclusief btw code 9146</t>
  </si>
  <si>
    <t>handelsschulden 44</t>
  </si>
  <si>
    <t>aankopen (code 600/8+code61) incl btw code 9145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</si>
  <si>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</si>
  <si>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</si>
  <si>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</si>
  <si>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</si>
  <si>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</si>
  <si>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</si>
  <si>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</si>
  <si>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</si>
  <si>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</si>
  <si>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</si>
  <si>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</si>
  <si>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</si>
  <si>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</si>
  <si>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</si>
  <si>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</si>
  <si>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</si>
  <si>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</si>
  <si>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</si>
  <si>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</si>
  <si>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</si>
  <si>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</si>
  <si>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</si>
  <si>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</si>
  <si>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</si>
  <si>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</si>
  <si>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</si>
  <si>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</si>
  <si>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</si>
  <si>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</si>
  <si>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</si>
  <si>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</si>
  <si>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r>
      <t xml:space="preserve"> - terugneming van waardevermindering op financieel vaste activa (code 761) </t>
    </r>
    <r>
      <rPr>
        <sz val="11"/>
        <color rgb="FFFF0000"/>
        <rFont val="Calibri"/>
        <family val="2"/>
        <scheme val="minor"/>
      </rPr>
      <t>zie toelichting</t>
    </r>
  </si>
  <si>
    <r>
      <t xml:space="preserve"> + waardevermindering op financieel vaste activa (code 661) </t>
    </r>
    <r>
      <rPr>
        <sz val="11"/>
        <color rgb="FFFF0000"/>
        <rFont val="Calibri"/>
        <family val="2"/>
        <scheme val="minor"/>
      </rPr>
      <t>zie toelichting</t>
    </r>
  </si>
  <si>
    <t xml:space="preserve"> + waardevermindering  op vlottende activa (code 651) </t>
  </si>
  <si>
    <r>
      <t xml:space="preserve"> - Terugneming van afschrijvingen en van waardeverminderingen 
op immateriële en materiële vaste activa (code 760)</t>
    </r>
    <r>
      <rPr>
        <sz val="11"/>
        <color rgb="FFFF0000"/>
        <rFont val="Calibri"/>
        <family val="2"/>
        <scheme val="minor"/>
      </rPr>
      <t xml:space="preserve"> zie toelichting</t>
    </r>
  </si>
  <si>
    <r>
      <t xml:space="preserve"> + Uitzonderlijke afschrijvingen en waardeverminderingen op oprichtingskosten, 
op immateriële en materiële vaste activa (code 660) </t>
    </r>
    <r>
      <rPr>
        <sz val="11"/>
        <color rgb="FFFF0000"/>
        <rFont val="Calibri"/>
        <family val="2"/>
        <scheme val="minor"/>
      </rPr>
      <t>zie toelichting</t>
    </r>
  </si>
  <si>
    <t>Boekjaar 1</t>
  </si>
  <si>
    <t>Boekjaar 2</t>
  </si>
  <si>
    <t>Boekjaar 3</t>
  </si>
  <si>
    <t>Vorderingen</t>
  </si>
  <si>
    <t>bestaat</t>
  </si>
  <si>
    <t>Deelnemingen</t>
  </si>
  <si>
    <t>Aandelen</t>
  </si>
  <si>
    <t>vreemd vermogen (incl. voorzieningen)</t>
  </si>
  <si>
    <t xml:space="preserve">               - opbrengsten uit financieel vaste activa (750)</t>
  </si>
  <si>
    <t xml:space="preserve">               - Andere financiële opbrengsten (code 752/9) </t>
  </si>
  <si>
    <t xml:space="preserve">              - niet recurrente financiële opbrengsten (769)</t>
  </si>
  <si>
    <t xml:space="preserve">               + niet recurrente financiële kosten (668)</t>
  </si>
  <si>
    <t xml:space="preserve">                + Kosten van schulden (code 650) </t>
  </si>
  <si>
    <t xml:space="preserve">                + Andere financiële kosten (code 652/9)</t>
  </si>
  <si>
    <t xml:space="preserve">Voorraden en bestellingen in uitvoering  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</si>
  <si>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</si>
  <si>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</si>
  <si>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</si>
  <si>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</si>
  <si>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Vreemd vermogen op LT (inclusief voorzieningen)</t>
  </si>
  <si>
    <t>Netto bedrijfskapitaal</t>
  </si>
  <si>
    <t>Omloopsnelheid voorraden</t>
  </si>
  <si>
    <t>Omlooptijd</t>
  </si>
  <si>
    <t>Voorraden en bestellingen in uitvoering (code3)</t>
  </si>
  <si>
    <t>Behoefte aan bedrijfskapitaal</t>
  </si>
  <si>
    <t>= ( 3 +40/41 + 490/1) – ( 42/48 – 43 + 492 / 3)</t>
  </si>
  <si>
    <t>Voorraden en bestellingen in uitvoering (code 3)</t>
  </si>
  <si>
    <t>Vorderingen op ten hoogste 1 Jaar (code 40/41)</t>
  </si>
  <si>
    <t>Overlopende actiefrekeningen (code 490/1)</t>
  </si>
  <si>
    <t>Schulden op meer dan één jaar die 
binnen het jaar vervallen (code 42)</t>
  </si>
  <si>
    <t>ontvangen vooruitbetalingen op bestellingen (code 46)</t>
  </si>
  <si>
    <t>schulden m.b.t. belastingen, bezoldigingen en soc
lasten (Code 45)</t>
  </si>
  <si>
    <t>overige schulden (code 47/48)</t>
  </si>
  <si>
    <t>overlopende passiefrekeningen (code 492/3)</t>
  </si>
  <si>
    <t>Handelsschulden op ten hoogste 1 Jaar (code 44)</t>
  </si>
  <si>
    <t>Netto kaspositie</t>
  </si>
  <si>
    <t>21/28</t>
  </si>
  <si>
    <r>
      <t>Deelnemingen</t>
    </r>
    <r>
      <rPr>
        <sz val="10"/>
        <color theme="1"/>
        <rFont val="Cambria"/>
        <family val="1"/>
        <scheme val="major"/>
      </rPr>
      <t xml:space="preserve"> </t>
    </r>
  </si>
  <si>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</si>
  <si>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</si>
  <si>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</si>
  <si>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</si>
  <si>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</si>
  <si>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</si>
  <si>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</si>
  <si>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</si>
  <si>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</si>
  <si>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</si>
  <si>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</si>
  <si>
    <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waarmee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deelnemingsverhouding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</si>
  <si>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</si>
  <si>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</si>
  <si>
    <r>
      <rPr>
        <b/>
        <sz val="10"/>
        <color rgb="FF000000"/>
        <rFont val="Cambria"/>
        <family val="1"/>
        <scheme val="major"/>
      </rPr>
      <t>VLOTTENDE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</si>
  <si>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</t>
    </r>
  </si>
  <si>
    <r>
      <t>Handelsvorderingen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</si>
  <si>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</si>
  <si>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Voorraden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</si>
  <si>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t>Voorraden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</si>
  <si>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Grond-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hulpstoffen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</si>
  <si>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bewerking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</si>
  <si>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Gereed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product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</t>
    </r>
  </si>
  <si>
    <r>
      <t>Handelsgoederen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</si>
  <si>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t>Onroerende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goederen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bestemd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verkoop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</t>
    </r>
  </si>
  <si>
    <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</si>
  <si>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uitvoering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</si>
  <si>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</t>
    </r>
  </si>
  <si>
    <r>
      <rPr>
        <b/>
        <sz val="10"/>
        <color rgb="FF000000"/>
        <rFont val="Cambria"/>
        <family val="1"/>
        <scheme val="major"/>
      </rPr>
      <t>Geldbeleggingen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</si>
  <si>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</si>
  <si>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beleggingen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</si>
  <si>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Liquide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middelen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</si>
  <si>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Overlopende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rekeningen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</si>
  <si>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</si>
  <si>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.....................................................................................</t>
    </r>
  </si>
  <si>
    <r>
      <t>Geplaatst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</si>
  <si>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Niet-opgevraagd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kapitaal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</si>
  <si>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Uitgiftepremies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</si>
  <si>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Herwaarderingsmeerwaarden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</t>
    </r>
  </si>
  <si>
    <r>
      <rPr>
        <b/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</si>
  <si>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Wettelijke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</t>
    </r>
  </si>
  <si>
    <r>
      <t>Onbeschikbare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</t>
    </r>
  </si>
  <si>
    <r>
      <t>Voor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eigen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</si>
  <si>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</t>
    </r>
  </si>
  <si>
    <r>
      <t>Belastingvrije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</si>
  <si>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t>Beschikbare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reserves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</si>
  <si>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Overgedragen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winst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(verlies)</t>
    </r>
  </si>
  <si>
    <r>
      <rPr>
        <b/>
        <sz val="10"/>
        <color rgb="FF000000"/>
        <rFont val="Cambria"/>
        <family val="1"/>
        <scheme val="major"/>
      </rPr>
      <t>Kapitaalsubsidies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</si>
  <si>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</si>
  <si>
    <r>
      <rPr>
        <b/>
        <sz val="10"/>
        <color rgb="FF000000"/>
        <rFont val="Cambria"/>
        <family val="1"/>
        <scheme val="major"/>
      </rPr>
      <t>Voorzieningen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voor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</t>
    </r>
  </si>
  <si>
    <r>
      <t>Pensioenen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verplichtingen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</si>
  <si>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</t>
    </r>
  </si>
  <si>
    <r>
      <t>Grote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herstellings-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onderhoudswerken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</si>
  <si>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risico's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</si>
  <si>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Uitgestelde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</si>
  <si>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</si>
  <si>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</si>
  <si>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</si>
  <si>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Niet-achtergestelde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obligatieleningen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</t>
    </r>
  </si>
  <si>
    <r>
      <t>Leasingschulden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</si>
  <si>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Kredietinstellingen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</si>
  <si>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leningen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</t>
    </r>
  </si>
  <si>
    <r>
      <t>Handelsschulden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</si>
  <si>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Leveranciers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</t>
    </r>
  </si>
  <si>
    <r>
      <t>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betalen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wissels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</si>
  <si>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Ontvangen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bestellingen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</si>
  <si>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</si>
  <si>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Schulden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ten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hoogste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</si>
  <si>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op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meer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dan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één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die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binnen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het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jaar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vervallen</t>
    </r>
  </si>
  <si>
    <r>
      <t>Schulden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met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betrekking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tot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belastingen,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</si>
  <si>
    <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</t>
    </r>
  </si>
  <si>
    <r>
      <t>Belastingen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</t>
    </r>
  </si>
  <si>
    <r>
      <t>Bezoldigingen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sociale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lasten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</si>
  <si>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</t>
    </r>
  </si>
  <si>
    <r>
      <t>VASTE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</si>
  <si>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t>Oprichtingskosten</t>
    </r>
    <r>
      <rPr>
        <b/>
        <sz val="10"/>
        <color theme="1"/>
        <rFont val="Cambria"/>
        <family val="1"/>
        <scheme val="major"/>
      </rPr>
      <t xml:space="preserve"> </t>
    </r>
  </si>
  <si>
    <r>
      <rPr>
        <b/>
        <sz val="10"/>
        <color rgb="FF000000"/>
        <rFont val="Cambria"/>
        <family val="1"/>
        <scheme val="major"/>
      </rPr>
      <t>VLOTTENDE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</si>
  <si>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</si>
  <si>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TOTAAL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VAN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DE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PASSIVA</t>
    </r>
    <r>
      <rPr>
        <b/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.....................................................</t>
    </r>
  </si>
  <si>
    <r>
      <rPr>
        <b/>
        <sz val="10"/>
        <color rgb="FF000000"/>
        <rFont val="Cambria"/>
        <family val="1"/>
        <scheme val="major"/>
      </rPr>
      <t>Oprichtingskosten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</si>
  <si>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Immateriële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</t>
    </r>
  </si>
  <si>
    <r>
      <rPr>
        <b/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</t>
    </r>
  </si>
  <si>
    <r>
      <t>Terreinen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gebouwen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</t>
    </r>
  </si>
  <si>
    <r>
      <t>Installaties,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machines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uitrusting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</t>
    </r>
  </si>
  <si>
    <r>
      <t>Meubilair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rollend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materieel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</si>
  <si>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Leasing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soortgelijke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rechten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</t>
    </r>
  </si>
  <si>
    <r>
      <t>Overige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materiële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</t>
    </r>
  </si>
  <si>
    <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aanbouw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vooruitbetalingen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</t>
    </r>
  </si>
  <si>
    <r>
      <rPr>
        <b/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b/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</t>
    </r>
  </si>
  <si>
    <r>
      <t>Verbonden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ondernemingen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</t>
    </r>
  </si>
  <si>
    <r>
      <t>Deelnemingen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</si>
  <si>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</t>
    </r>
  </si>
  <si>
    <r>
      <t>bestaat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...................................................................................</t>
    </r>
  </si>
  <si>
    <r>
      <t>Andere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financiële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vaste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activa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</t>
    </r>
  </si>
  <si>
    <r>
      <t>Aandelen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...........................................................................</t>
    </r>
  </si>
  <si>
    <r>
      <t>Vorderingen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borgtochten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in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contanten</t>
    </r>
    <r>
      <rPr>
        <sz val="10"/>
        <color theme="1"/>
        <rFont val="Cambria"/>
        <family val="1"/>
        <scheme val="major"/>
      </rPr>
      <t xml:space="preserve"> </t>
    </r>
    <r>
      <rPr>
        <sz val="10"/>
        <color rgb="FF000000"/>
        <rFont val="Cambria"/>
        <family val="1"/>
        <scheme val="major"/>
      </rPr>
      <t>.........................</t>
    </r>
  </si>
  <si>
    <t>n</t>
  </si>
  <si>
    <t>vlottende activa</t>
  </si>
  <si>
    <t>Type</t>
  </si>
  <si>
    <t>Liquide middelen</t>
  </si>
  <si>
    <t>Voorraden en bestellingen in uitvoering</t>
  </si>
  <si>
    <t>Jaren</t>
  </si>
  <si>
    <t>Boekjaar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</si>
</sst>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0_ "/>
    <numFmt numFmtId="166" formatCode="0.000_ "/>
    <numFmt numFmtId="167" formatCode="0.00&quot; &quot;%&quot; &quot;"/>
  </numFmts>
  <fonts count="42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b/>
      <i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i/>
      <sz val="1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8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4" fontId="8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8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165" fontId="8" fillId="0" borderId="0" xfId="0" applyNumberFormat="1" applyFont="1" applyFill="1" applyBorder="1" applyAlignment="1">
      <alignment horizontal="left" vertical="top"/>
    </xf>
    <xf numFmtId="165" fontId="8" fillId="3" borderId="0" xfId="0" applyNumberFormat="1" applyFont="1" applyFill="1" applyBorder="1" applyAlignment="1">
      <alignment horizontal="left" vertical="top"/>
    </xf>
    <xf numFmtId="4" fontId="8" fillId="3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0" fontId="0" fillId="0" borderId="0" xfId="0" applyNumberFormat="1"/>
    <xf numFmtId="49" fontId="14" fillId="0" borderId="0" xfId="0" applyNumberFormat="1" applyFont="1" applyAlignment="1">
      <alignment horizontal="center"/>
    </xf>
    <xf numFmtId="0" fontId="11" fillId="0" borderId="0" xfId="0" applyFont="1"/>
    <xf numFmtId="164" fontId="15" fillId="0" borderId="0" xfId="2" applyFont="1"/>
    <xf numFmtId="164" fontId="0" fillId="0" borderId="0" xfId="2" applyFont="1"/>
    <xf numFmtId="164" fontId="13" fillId="0" borderId="0" xfId="2" applyFont="1"/>
    <xf numFmtId="0" fontId="17" fillId="0" borderId="0" xfId="0" applyFont="1"/>
    <xf numFmtId="0" fontId="17" fillId="0" borderId="2" xfId="0" applyFont="1" applyBorder="1"/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/>
    <xf numFmtId="0" fontId="0" fillId="0" borderId="2" xfId="0" applyBorder="1" applyAlignment="1">
      <alignment wrapText="1"/>
    </xf>
    <xf numFmtId="10" fontId="0" fillId="0" borderId="2" xfId="0" applyNumberFormat="1" applyBorder="1"/>
    <xf numFmtId="0" fontId="16" fillId="0" borderId="0" xfId="0" applyFont="1"/>
    <xf numFmtId="0" fontId="13" fillId="0" borderId="0" xfId="0" applyFont="1"/>
    <xf numFmtId="2" fontId="18" fillId="0" borderId="1" xfId="0" applyNumberFormat="1" applyFont="1" applyBorder="1"/>
    <xf numFmtId="0" fontId="19" fillId="0" borderId="2" xfId="0" applyFont="1" applyBorder="1"/>
    <xf numFmtId="4" fontId="20" fillId="0" borderId="2" xfId="0" applyNumberFormat="1" applyFont="1" applyBorder="1" applyAlignment="1">
      <alignment horizontal="right"/>
    </xf>
    <xf numFmtId="0" fontId="20" fillId="0" borderId="2" xfId="0" applyFont="1" applyBorder="1"/>
    <xf numFmtId="0" fontId="19" fillId="0" borderId="2" xfId="0" applyFont="1" applyBorder="1" applyAlignment="1">
      <alignment horizontal="right"/>
    </xf>
    <xf numFmtId="4" fontId="19" fillId="0" borderId="2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4" fontId="21" fillId="0" borderId="0" xfId="0" applyNumberFormat="1" applyFont="1" applyBorder="1" applyAlignment="1">
      <alignment horizontal="right"/>
    </xf>
    <xf numFmtId="164" fontId="0" fillId="0" borderId="2" xfId="0" applyNumberFormat="1" applyBorder="1"/>
    <xf numFmtId="164" fontId="11" fillId="0" borderId="2" xfId="0" applyNumberFormat="1" applyFont="1" applyBorder="1"/>
    <xf numFmtId="0" fontId="11" fillId="0" borderId="2" xfId="0" applyFont="1" applyBorder="1"/>
    <xf numFmtId="3" fontId="11" fillId="0" borderId="2" xfId="0" applyNumberFormat="1" applyFont="1" applyBorder="1"/>
    <xf numFmtId="10" fontId="22" fillId="0" borderId="2" xfId="1" applyNumberFormat="1" applyFont="1" applyBorder="1"/>
    <xf numFmtId="0" fontId="11" fillId="3" borderId="2" xfId="0" applyFont="1" applyFill="1" applyBorder="1"/>
    <xf numFmtId="3" fontId="11" fillId="3" borderId="2" xfId="0" applyNumberFormat="1" applyFont="1" applyFill="1" applyBorder="1"/>
    <xf numFmtId="164" fontId="11" fillId="0" borderId="2" xfId="2" applyFont="1" applyBorder="1"/>
    <xf numFmtId="167" fontId="0" fillId="0" borderId="2" xfId="0" applyNumberFormat="1" applyBorder="1"/>
    <xf numFmtId="4" fontId="0" fillId="0" borderId="0" xfId="0" applyNumberFormat="1" applyFont="1"/>
    <xf numFmtId="164" fontId="16" fillId="0" borderId="0" xfId="2" applyFont="1"/>
    <xf numFmtId="164" fontId="0" fillId="3" borderId="0" xfId="2" applyFont="1" applyFill="1"/>
    <xf numFmtId="164" fontId="15" fillId="3" borderId="0" xfId="2" applyFont="1" applyFill="1"/>
    <xf numFmtId="0" fontId="6" fillId="3" borderId="0" xfId="0" applyFont="1" applyFill="1" applyBorder="1"/>
    <xf numFmtId="0" fontId="13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165" fontId="8" fillId="0" borderId="0" xfId="0" applyNumberFormat="1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23" fillId="0" borderId="2" xfId="0" applyFont="1" applyBorder="1"/>
    <xf numFmtId="4" fontId="25" fillId="0" borderId="2" xfId="0" applyNumberFormat="1" applyFont="1" applyBorder="1" applyAlignment="1">
      <alignment horizontal="right"/>
    </xf>
    <xf numFmtId="0" fontId="26" fillId="0" borderId="2" xfId="0" applyFont="1" applyBorder="1"/>
    <xf numFmtId="0" fontId="23" fillId="0" borderId="2" xfId="0" applyFont="1" applyBorder="1" applyAlignment="1">
      <alignment horizontal="right"/>
    </xf>
    <xf numFmtId="0" fontId="24" fillId="0" borderId="0" xfId="0" applyFont="1"/>
    <xf numFmtId="4" fontId="27" fillId="0" borderId="2" xfId="0" applyNumberFormat="1" applyFon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0" fontId="23" fillId="3" borderId="2" xfId="0" applyFont="1" applyFill="1" applyBorder="1"/>
    <xf numFmtId="4" fontId="28" fillId="3" borderId="2" xfId="0" applyNumberFormat="1" applyFont="1" applyFill="1" applyBorder="1"/>
    <xf numFmtId="0" fontId="0" fillId="5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3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2" fontId="11" fillId="6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/>
    <xf numFmtId="4" fontId="0" fillId="3" borderId="2" xfId="0" applyNumberFormat="1" applyFill="1" applyBorder="1"/>
    <xf numFmtId="0" fontId="29" fillId="3" borderId="2" xfId="0" applyFont="1" applyFill="1" applyBorder="1" applyAlignment="1">
      <alignment horizontal="left" vertical="top"/>
    </xf>
    <xf numFmtId="0" fontId="30" fillId="3" borderId="2" xfId="0" applyFont="1" applyFill="1" applyBorder="1" applyAlignment="1">
      <alignment horizontal="left" vertical="top"/>
    </xf>
    <xf numFmtId="0" fontId="31" fillId="3" borderId="2" xfId="0" applyFont="1" applyFill="1" applyBorder="1"/>
    <xf numFmtId="0" fontId="31" fillId="0" borderId="0" xfId="0" applyFont="1" applyFill="1" applyBorder="1"/>
    <xf numFmtId="0" fontId="32" fillId="0" borderId="0" xfId="0" applyFont="1"/>
    <xf numFmtId="10" fontId="33" fillId="4" borderId="2" xfId="1" applyNumberFormat="1" applyFont="1" applyFill="1" applyBorder="1"/>
    <xf numFmtId="10" fontId="33" fillId="0" borderId="0" xfId="1" applyNumberFormat="1" applyFont="1" applyFill="1"/>
    <xf numFmtId="0" fontId="30" fillId="0" borderId="2" xfId="0" applyFont="1" applyFill="1" applyBorder="1" applyAlignment="1">
      <alignment horizontal="left" vertical="top"/>
    </xf>
    <xf numFmtId="165" fontId="30" fillId="0" borderId="2" xfId="0" applyNumberFormat="1" applyFont="1" applyFill="1" applyBorder="1" applyAlignment="1">
      <alignment horizontal="left" vertical="top"/>
    </xf>
    <xf numFmtId="10" fontId="33" fillId="2" borderId="2" xfId="1" applyNumberFormat="1" applyFont="1" applyFill="1" applyBorder="1"/>
    <xf numFmtId="10" fontId="33" fillId="0" borderId="2" xfId="1" applyNumberFormat="1" applyFont="1" applyFill="1" applyBorder="1"/>
    <xf numFmtId="0" fontId="32" fillId="0" borderId="2" xfId="0" applyFont="1" applyBorder="1"/>
    <xf numFmtId="0" fontId="32" fillId="0" borderId="0" xfId="0" applyFont="1" applyFill="1"/>
    <xf numFmtId="0" fontId="29" fillId="0" borderId="2" xfId="0" applyFont="1" applyFill="1" applyBorder="1" applyAlignment="1">
      <alignment horizontal="left" vertical="top"/>
    </xf>
    <xf numFmtId="2" fontId="30" fillId="0" borderId="2" xfId="0" applyNumberFormat="1" applyFont="1" applyFill="1" applyBorder="1" applyAlignment="1">
      <alignment horizontal="left" vertical="top"/>
    </xf>
    <xf numFmtId="2" fontId="30" fillId="0" borderId="0" xfId="0" applyNumberFormat="1" applyFont="1" applyFill="1" applyBorder="1" applyAlignment="1">
      <alignment horizontal="left" vertical="top"/>
    </xf>
    <xf numFmtId="9" fontId="33" fillId="0" borderId="0" xfId="1" applyFont="1" applyFill="1"/>
    <xf numFmtId="9" fontId="33" fillId="0" borderId="2" xfId="1" applyFont="1" applyFill="1" applyBorder="1"/>
    <xf numFmtId="0" fontId="29" fillId="4" borderId="2" xfId="0" applyFont="1" applyFill="1" applyBorder="1" applyAlignment="1">
      <alignment horizontal="left" vertical="top"/>
    </xf>
    <xf numFmtId="10" fontId="34" fillId="4" borderId="2" xfId="1" applyNumberFormat="1" applyFont="1" applyFill="1" applyBorder="1"/>
    <xf numFmtId="10" fontId="34" fillId="0" borderId="0" xfId="1" applyNumberFormat="1" applyFont="1" applyFill="1"/>
    <xf numFmtId="0" fontId="35" fillId="0" borderId="0" xfId="0" applyFont="1"/>
    <xf numFmtId="0" fontId="36" fillId="0" borderId="0" xfId="0" applyFont="1" applyFill="1" applyBorder="1"/>
    <xf numFmtId="1" fontId="30" fillId="3" borderId="2" xfId="0" applyNumberFormat="1" applyFont="1" applyFill="1" applyBorder="1" applyAlignment="1">
      <alignment horizontal="center" vertical="top"/>
    </xf>
    <xf numFmtId="9" fontId="34" fillId="0" borderId="0" xfId="1" applyFont="1" applyFill="1"/>
    <xf numFmtId="0" fontId="37" fillId="0" borderId="0" xfId="0" applyFont="1" applyBorder="1"/>
    <xf numFmtId="0" fontId="33" fillId="0" borderId="0" xfId="0" applyFont="1"/>
    <xf numFmtId="0" fontId="38" fillId="3" borderId="0" xfId="0" applyFont="1" applyFill="1" applyBorder="1"/>
    <xf numFmtId="0" fontId="38" fillId="3" borderId="0" xfId="2" applyNumberFormat="1" applyFont="1" applyFill="1" applyBorder="1" applyAlignment="1">
      <alignment horizontal="center"/>
    </xf>
    <xf numFmtId="0" fontId="39" fillId="4" borderId="2" xfId="0" applyFont="1" applyFill="1" applyBorder="1"/>
    <xf numFmtId="10" fontId="40" fillId="4" borderId="2" xfId="1" applyNumberFormat="1" applyFont="1" applyFill="1" applyBorder="1"/>
    <xf numFmtId="10" fontId="40" fillId="0" borderId="2" xfId="1" applyNumberFormat="1" applyFont="1" applyFill="1" applyBorder="1"/>
    <xf numFmtId="0" fontId="38" fillId="0" borderId="0" xfId="0" applyFont="1" applyBorder="1"/>
    <xf numFmtId="9" fontId="40" fillId="0" borderId="0" xfId="1" applyFont="1"/>
    <xf numFmtId="2" fontId="40" fillId="0" borderId="0" xfId="1" applyNumberFormat="1" applyFont="1"/>
    <xf numFmtId="0" fontId="38" fillId="0" borderId="0" xfId="0" applyFont="1" applyBorder="1" applyAlignment="1">
      <alignment wrapText="1"/>
    </xf>
    <xf numFmtId="0" fontId="41" fillId="0" borderId="0" xfId="0" applyFont="1" applyBorder="1"/>
    <xf numFmtId="10" fontId="33" fillId="3" borderId="2" xfId="1" applyNumberFormat="1" applyFont="1" applyFill="1" applyBorder="1"/>
    <xf numFmtId="9" fontId="33" fillId="3" borderId="2" xfId="1" applyFont="1" applyFill="1" applyBorder="1"/>
    <xf numFmtId="0" fontId="33" fillId="0" borderId="2" xfId="0" applyFont="1" applyBorder="1"/>
    <xf numFmtId="2" fontId="33" fillId="0" borderId="2" xfId="0" applyNumberFormat="1" applyFont="1" applyBorder="1"/>
    <xf numFmtId="165" fontId="30" fillId="3" borderId="2" xfId="0" applyNumberFormat="1" applyFont="1" applyFill="1" applyBorder="1" applyAlignment="1">
      <alignment horizontal="left" vertical="top"/>
    </xf>
    <xf numFmtId="2" fontId="30" fillId="3" borderId="2" xfId="0" applyNumberFormat="1" applyFont="1" applyFill="1" applyBorder="1" applyAlignment="1">
      <alignment horizontal="left" vertical="top"/>
    </xf>
    <xf numFmtId="0" fontId="37" fillId="3" borderId="0" xfId="0" applyFont="1" applyFill="1" applyBorder="1"/>
    <xf numFmtId="0" fontId="37" fillId="3" borderId="0" xfId="2" applyNumberFormat="1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34" fillId="0" borderId="0" xfId="0" applyFont="1"/>
    <xf numFmtId="0" fontId="39" fillId="3" borderId="2" xfId="0" applyFont="1" applyFill="1" applyBorder="1"/>
    <xf numFmtId="10" fontId="40" fillId="3" borderId="2" xfId="1" applyNumberFormat="1" applyFont="1" applyFill="1" applyBorder="1"/>
    <xf numFmtId="10" fontId="40" fillId="2" borderId="2" xfId="1" applyNumberFormat="1" applyFont="1" applyFill="1" applyBorder="1"/>
    <xf numFmtId="164" fontId="33" fillId="3" borderId="2" xfId="2" applyFont="1" applyFill="1" applyBorder="1"/>
    <xf numFmtId="0" fontId="38" fillId="3" borderId="2" xfId="0" applyFont="1" applyFill="1" applyBorder="1"/>
    <xf numFmtId="0" fontId="39" fillId="3" borderId="2" xfId="0" applyFont="1" applyFill="1" applyBorder="1" applyAlignment="1">
      <alignment wrapText="1"/>
    </xf>
    <xf numFmtId="10" fontId="33" fillId="0" borderId="0" xfId="0" applyNumberFormat="1" applyFont="1"/>
    <xf numFmtId="10" fontId="40" fillId="0" borderId="0" xfId="1" applyNumberFormat="1" applyFont="1"/>
    <xf numFmtId="3" fontId="0" fillId="3" borderId="0" xfId="0" applyNumberFormat="1" applyFill="1"/>
    <xf numFmtId="0" fontId="0" fillId="0" borderId="0" xfId="0" applyFont="1"/>
    <xf numFmtId="2" fontId="0" fillId="2" borderId="2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 in ruime en enge</a:t>
            </a:r>
            <a:r>
              <a:rPr lang="nl-BE" baseline="0"/>
              <a:t> zin Varo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Liquiditeit!$B$3:$D$3</c:f>
              <c:numCache>
                <c:formatCode>0.00</c:formatCode>
                <c:ptCount val="3"/>
                <c:pt idx="0">
                  <c:v>1.8210817023262549</c:v>
                </c:pt>
                <c:pt idx="1">
                  <c:v>2.0588182862456472</c:v>
                </c:pt>
                <c:pt idx="2">
                  <c:v>4.0907296559031021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7-4F8D-BDA9-E51E1B1B0A77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Liquiditeit!$B$5:$D$5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Liquiditeit!$B$19:$D$19</c:f>
              <c:numCache>
                <c:formatCode>0.00</c:formatCode>
                <c:ptCount val="3"/>
                <c:pt idx="0">
                  <c:v>0.41184102122837912</c:v>
                </c:pt>
                <c:pt idx="1">
                  <c:v>0.48088977122834725</c:v>
                </c:pt>
                <c:pt idx="2">
                  <c:v>1.384103573534982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7-4F8D-BDA9-E51E1B1B0A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73253792"/>
        <c:axId val="-1097571136"/>
      </c:lineChart>
      <c:catAx>
        <c:axId val="-14732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1136"/>
        <c:crosses val="autoZero"/>
        <c:auto val="1"/>
        <c:lblAlgn val="ctr"/>
        <c:lblOffset val="100"/>
        <c:noMultiLvlLbl val="0"/>
      </c:catAx>
      <c:valAx>
        <c:axId val="-1097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Liquiditeit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4732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Omlooptijd</a:t>
            </a:r>
            <a:r>
              <a:rPr lang="nl-BE" baseline="0"/>
              <a:t> en kredieten</a:t>
            </a:r>
            <a:endParaRPr lang="nl-BE"/>
          </a:p>
        </c:rich>
      </c:tx>
      <c:layout>
        <c:manualLayout>
          <c:xMode val="edge"/>
          <c:yMode val="edge"/>
          <c:x val="0.3173333333333333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KlantLevKrediet!$B$3:$D$3</c:f>
              <c:numCache>
                <c:formatCode>0.00</c:formatCode>
                <c:ptCount val="3"/>
                <c:pt idx="0">
                  <c:v>32.962091999617201</c:v>
                </c:pt>
                <c:pt idx="1">
                  <c:v>27.381954347348731</c:v>
                </c:pt>
                <c:pt idx="2">
                  <c:v>27.91190682337476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982-8437-17BBDF643FF6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KlantLevKrediet!$B$7:$D$7</c:f>
              <c:numCache>
                <c:formatCode>#,##0.00</c:formatCode>
                <c:ptCount val="3"/>
                <c:pt idx="0">
                  <c:v>3.8403393835046451</c:v>
                </c:pt>
                <c:pt idx="1">
                  <c:v>6.0256629870533054</c:v>
                </c:pt>
                <c:pt idx="2">
                  <c:v>7.9135670607759865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4982-8437-17BBDF643FF6}"/>
            </c:ext>
          </c:extLst>
        </c:ser>
        <c:ser>
          <c:idx val="2"/>
          <c:order val="2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1.7218097399430889</c:v>
                </c:pt>
                <c:pt idx="1">
                  <c:v>2.0495779221841395</c:v>
                </c:pt>
                <c:pt idx="2">
                  <c:v>3.0724633796709262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7-4982-8437-17BBDF64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7567872"/>
        <c:axId val="-1097567328"/>
      </c:lineChart>
      <c:catAx>
        <c:axId val="-10975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328"/>
        <c:crosses val="autoZero"/>
        <c:auto val="1"/>
        <c:lblAlgn val="ctr"/>
        <c:lblOffset val="100"/>
        <c:noMultiLvlLbl val="0"/>
      </c:catAx>
      <c:valAx>
        <c:axId val="-1097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Voorraad!$A$3</c:f>
              <c:strCache>
                <c:ptCount val="1"/>
                <c:pt idx="0">
                  <c:v>Omloopsnelheid voorraden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Voorraad!$B$3:$D$3</c:f>
              <c:numCache>
                <c:formatCode>0.00</c:formatCode>
                <c:ptCount val="3"/>
                <c:pt idx="0">
                  <c:v>1.7218097399430889</c:v>
                </c:pt>
                <c:pt idx="1">
                  <c:v>2.0495779221841395</c:v>
                </c:pt>
                <c:pt idx="2">
                  <c:v>3.0724633796709262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1A6-9A2F-70355E9B8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195328"/>
        <c:axId val="-1096189888"/>
      </c:lineChart>
      <c:catAx>
        <c:axId val="-1096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89888"/>
        <c:crosses val="autoZero"/>
        <c:auto val="1"/>
        <c:lblAlgn val="ctr"/>
        <c:lblOffset val="100"/>
        <c:noMultiLvlLbl val="0"/>
      </c:catAx>
      <c:valAx>
        <c:axId val="-10961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Omlooptijd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413727034120735"/>
          <c:y val="0.26430555555555557"/>
          <c:w val="0.85862729658792647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4-46C6-B297-93FB8EF9580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4-46C6-B297-93FB8EF9580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4-46C6-B297-93FB8EF958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Voorraad!$B$1:$D$1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Voorraad!$B$2:$D$2</c:f>
              <c:numCache>
                <c:formatCode>0.00</c:formatCode>
                <c:ptCount val="3"/>
                <c:pt idx="0">
                  <c:v>211.98625581712901</c:v>
                </c:pt>
                <c:pt idx="1">
                  <c:v>178.08544678849611</c:v>
                </c:pt>
                <c:pt idx="2">
                  <c:v>118.79718483059447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4-46C6-B297-93FB8EF9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94896"/>
        <c:axId val="561996864"/>
      </c:barChart>
      <c:catAx>
        <c:axId val="56199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1996864"/>
        <c:crosses val="autoZero"/>
        <c:auto val="1"/>
        <c:lblAlgn val="ctr"/>
        <c:lblOffset val="100"/>
        <c:noMultiLvlLbl val="0"/>
      </c:catAx>
      <c:valAx>
        <c:axId val="561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19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Nettobedrijfskapitaal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Nettobedrijfskapitaal!$A$37</c:f>
              <c:strCache>
                <c:ptCount val="1"/>
                <c:pt idx="0">
                  <c:v>Nettobedrijfskapitaal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4077134986225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FF-4361-9D69-8845B3A28334}"/>
                </c:ext>
              </c:extLst>
            </c:dLbl>
            <c:dLbl>
              <c:idx val="1"/>
              <c:layout>
                <c:manualLayout>
                  <c:x val="0"/>
                  <c:y val="-2.93847566574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FF-4361-9D69-8845B3A28334}"/>
                </c:ext>
              </c:extLst>
            </c:dLbl>
            <c:dLbl>
              <c:idx val="2"/>
              <c:layout>
                <c:manualLayout>
                  <c:x val="0"/>
                  <c:y val="-2.5711662075298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FF-4361-9D69-8845B3A28334}"/>
                </c:ext>
              </c:extLst>
            </c:dLbl>
            <c:dLbl>
              <c:idx val="3"/>
              <c:layout>
                <c:manualLayout>
                  <c:x val="0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FF-4361-9D69-8845B3A283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Nettobedrijfskapitaal!$B$22:$D$22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Nettobedrijfskapitaal!$B$37:$D$37</c:f>
              <c:numCache>
                <c:formatCode>#,##0</c:formatCode>
                <c:ptCount val="3"/>
                <c:pt idx="0">
                  <c:v>15344957</c:v>
                </c:pt>
                <c:pt idx="1">
                  <c:v>18459924</c:v>
                </c:pt>
                <c:pt idx="2">
                  <c:v>25221785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F-4361-9D69-8845B3A2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6190976"/>
        <c:axId val="-1096196416"/>
        <c:axId val="0"/>
      </c:bar3DChart>
      <c:catAx>
        <c:axId val="-109619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6416"/>
        <c:crosses val="autoZero"/>
        <c:auto val="1"/>
        <c:lblAlgn val="ctr"/>
        <c:lblOffset val="100"/>
        <c:noMultiLvlLbl val="0"/>
      </c:catAx>
      <c:valAx>
        <c:axId val="-1096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Nettobedrijfskapitaal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61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activa boekjaar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22-4E28-B7DA-17522713D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22-4E28-B7DA-17522713DEA3}"/>
              </c:ext>
            </c:extLst>
          </c:dPt>
          <c:dLbls>
            <c:dLbl>
              <c:idx val="0"/>
              <c:layout>
                <c:manualLayout>
                  <c:x val="-0.11666666666666667"/>
                  <c:y val="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22-4E28-B7DA-17522713DEA3}"/>
                </c:ext>
              </c:extLst>
            </c:dLbl>
            <c:dLbl>
              <c:idx val="1"/>
              <c:layout>
                <c:manualLayout>
                  <c:x val="0.11388888888888894"/>
                  <c:y val="-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2-4E28-B7DA-17522713DE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0.1546645061394229</c:v>
                </c:pt>
                <c:pt idx="1">
                  <c:v>0.84533549386057705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2-4E28-B7DA-17522713D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Samenstelling passiva</a:t>
            </a:r>
            <a:r>
              <a:rPr lang="nl-NL" baseline="0"/>
              <a:t> in boekjaar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explosion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84-4BD2-8635-3EBF98ED22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4-4BD2-8635-3EBF98ED22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4-4BD2-8635-3EBF98ED221B}"/>
              </c:ext>
            </c:extLst>
          </c:dPt>
          <c:dLbls>
            <c:dLbl>
              <c:idx val="0"/>
              <c:layout>
                <c:manualLayout>
                  <c:x val="-0.14166666666666677"/>
                  <c:y val="-4.1666666666666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4-4BD2-8635-3EBF98ED221B}"/>
                </c:ext>
              </c:extLst>
            </c:dLbl>
            <c:dLbl>
              <c:idx val="1"/>
              <c:layout>
                <c:manualLayout>
                  <c:x val="0.11388888888888883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4-4BD2-8635-3EBF98ED221B}"/>
                </c:ext>
              </c:extLst>
            </c:dLbl>
            <c:dLbl>
              <c:idx val="2"/>
              <c:layout>
                <c:manualLayout>
                  <c:x val="0.14166666666666666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4-4BD2-8635-3EBF98ED22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0.44725472281881545</c:v>
                </c:pt>
                <c:pt idx="1">
                  <c:v>2.4838214427460654E-2</c:v>
                </c:pt>
                <c:pt idx="2">
                  <c:v>0.5279070627537239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BD2-8635-3EBF98ED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Solvabiliteit eigen vermogen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solvabiliteit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0.44725472281881545</c:v>
                </c:pt>
                <c:pt idx="1">
                  <c:v>0.51907649159072156</c:v>
                </c:pt>
                <c:pt idx="2">
                  <c:v>0.76051355412457455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8-4D64-8BE8-FB9FA4AD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axId val="-1097572224"/>
        <c:axId val="-1097573312"/>
      </c:barChart>
      <c:catAx>
        <c:axId val="-1097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312"/>
        <c:crosses val="autoZero"/>
        <c:auto val="1"/>
        <c:lblAlgn val="ctr"/>
        <c:lblOffset val="100"/>
        <c:noMultiLvlLbl val="0"/>
      </c:catAx>
      <c:valAx>
        <c:axId val="-1097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solvabiliteit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  <a:r>
              <a:rPr lang="nl-BE" baseline="0"/>
              <a:t> Vreemd vermogen</a:t>
            </a:r>
            <a:endParaRPr lang="nl-BE"/>
          </a:p>
        </c:rich>
      </c:tx>
      <c:layout>
        <c:manualLayout>
          <c:xMode val="edge"/>
          <c:yMode val="edge"/>
          <c:x val="0.275805555555555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Solvabiliteit!$I$1:$K$1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Solvabiliteit!$I$4:$K$4</c:f>
              <c:numCache>
                <c:formatCode>0.00%</c:formatCode>
                <c:ptCount val="3"/>
                <c:pt idx="0">
                  <c:v>0.5527452771811846</c:v>
                </c:pt>
                <c:pt idx="1">
                  <c:v>0.48092350840927844</c:v>
                </c:pt>
                <c:pt idx="2">
                  <c:v>0.23948644587542542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D-4323-96B4-64EDBB27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922168"/>
        <c:axId val="565921184"/>
      </c:barChart>
      <c:catAx>
        <c:axId val="565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5921184"/>
        <c:crosses val="autoZero"/>
        <c:auto val="1"/>
        <c:lblAlgn val="ctr"/>
        <c:lblOffset val="100"/>
        <c:noMultiLvlLbl val="0"/>
      </c:catAx>
      <c:valAx>
        <c:axId val="565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59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EBIT &amp;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EBIT!$A$13</c:f>
              <c:strCache>
                <c:ptCount val="1"/>
                <c:pt idx="0">
                  <c:v>= EBIT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EBIT!$B$1:$C$1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EBIT!$B$13:$C$13</c:f>
              <c:numCache>
                <c:formatCode>_ * #,##0.00_ ;_ * \-#,##0.00_ ;_ * "-"??_ ;_ @_ </c:formatCode>
                <c:ptCount val="2"/>
                <c:pt idx="0">
                  <c:v>4458370</c:v>
                </c:pt>
                <c:pt idx="1">
                  <c:v>3777135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8E1-8CCD-A132B8670339}"/>
            </c:ext>
          </c:extLst>
        </c:ser>
        <c:ser>
          <c:idx val="1"/>
          <c:order val="1"/>
          <c:tx>
            <c:strRef>
              <c:f>EBIT!$A$22</c:f>
              <c:strCache>
                <c:ptCount val="1"/>
                <c:pt idx="0">
                  <c:v>  = EBITDA (Bedrijfscashflow)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EBIT!$B$22:$C$22</c:f>
              <c:numCache>
                <c:formatCode>_ * #,##0.00_ ;_ * \-#,##0.00_ ;_ * "-"??_ ;_ @_ </c:formatCode>
                <c:ptCount val="2"/>
                <c:pt idx="0">
                  <c:v>5353418</c:v>
                </c:pt>
                <c:pt idx="1">
                  <c:v>4428716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8E1-8CCD-A132B867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60800"/>
        <c:axId val="-1097572768"/>
      </c:lineChart>
      <c:catAx>
        <c:axId val="-10975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2768"/>
        <c:crosses val="autoZero"/>
        <c:auto val="1"/>
        <c:lblAlgn val="ctr"/>
        <c:lblOffset val="100"/>
        <c:noMultiLvlLbl val="0"/>
      </c:catAx>
      <c:valAx>
        <c:axId val="-10975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EBIT &amp; 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4.9999999999999975E-2"/>
                  <c:y val="-0.1574074074074075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9,45%</a:t>
                    </a:r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25A-4430-8A9E-71715808BC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9BB4B5-A502-4559-9CE3-A552DFC0BB54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[WAARDE]</a:t>
                    </a:fld>
                    <a:endParaRPr lang="nl-B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95-4111-911B-773F892C401F}"/>
                </c:ext>
              </c:extLst>
            </c:dLbl>
            <c:dLbl>
              <c:idx val="2"/>
              <c:layout>
                <c:manualLayout>
                  <c:x val="-4.1666666666666567E-2"/>
                  <c:y val="-1.6975112544026657E-16"/>
                </c:manualLayout>
              </c:layout>
              <c:tx>
                <c:rich>
                  <a:bodyPr/>
                  <a:lstStyle/>
                  <a:p>
                    <a:fld id="{9BF6DBBE-65EB-44D8-8AB6-F7C1D111832F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[WAARDE]</a:t>
                    </a:fld>
                    <a:endParaRPr lang="nl-BE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5A-4430-8A9E-71715808BCA6}"/>
                </c:ext>
              </c:extLst>
            </c:dLbl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9.4537716423392648E-2</c:v>
                </c:pt>
                <c:pt idx="1">
                  <c:v>8.0332793002605818E-2</c:v>
                </c:pt>
                <c:pt idx="2">
                  <c:v>0.22113694507546902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5F4-B5F8-04E0E1B2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7570048"/>
        <c:axId val="-1097560256"/>
      </c:areaChart>
      <c:catAx>
        <c:axId val="-10975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0256"/>
        <c:crosses val="autoZero"/>
        <c:auto val="1"/>
        <c:lblAlgn val="ctr"/>
        <c:lblOffset val="100"/>
        <c:noMultiLvlLbl val="0"/>
      </c:catAx>
      <c:valAx>
        <c:axId val="-1097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0&quot; &quot;%&quot; 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REV!$B$9:$D$9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REV!$B$12:$D$12</c:f>
              <c:numCache>
                <c:formatCode>0.00" "%" "</c:formatCode>
                <c:ptCount val="3"/>
                <c:pt idx="0">
                  <c:v>0.11073795005695775</c:v>
                </c:pt>
                <c:pt idx="1">
                  <c:v>9.8403966593242784E-2</c:v>
                </c:pt>
                <c:pt idx="2">
                  <c:v>0.33418599272715549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E1C-A292-6EDFE82A5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3"/>
        <c:overlap val="-27"/>
        <c:axId val="-1097575488"/>
        <c:axId val="-1097565152"/>
      </c:barChart>
      <c:catAx>
        <c:axId val="-10975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5152"/>
        <c:crosses val="autoZero"/>
        <c:auto val="1"/>
        <c:lblAlgn val="ctr"/>
        <c:lblOffset val="100"/>
        <c:noMultiLvlLbl val="0"/>
      </c:catAx>
      <c:valAx>
        <c:axId val="-1097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REV</a:t>
            </a:r>
            <a:r>
              <a:rPr lang="nl-BE" baseline="0"/>
              <a:t> &amp; RTV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REV!$A$5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REV!$B$5:$C$5</c:f>
              <c:numCache>
                <c:formatCode>0.00%</c:formatCode>
                <c:ptCount val="2"/>
                <c:pt idx="0">
                  <c:v>9.4537716423392648E-2</c:v>
                </c:pt>
                <c:pt idx="1">
                  <c:v>8.0332793002605818E-2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4FAF-A297-D502908B5364}"/>
            </c:ext>
          </c:extLst>
        </c:ser>
        <c:ser>
          <c:idx val="1"/>
          <c:order val="1"/>
          <c:tx>
            <c:strRef>
              <c:f>REV!$A$12</c:f>
              <c:strCache>
                <c:ptCount val="1"/>
                <c:pt idx="0">
                  <c:v>RTV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REV!$B$2:$C$2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cat>
          <c:val>
            <c:numRef>
              <c:f>REV!$B$12:$C$12</c:f>
              <c:numCache>
                <c:formatCode>0.00" "%" "</c:formatCode>
                <c:ptCount val="2"/>
                <c:pt idx="0">
                  <c:v>0.11073795005695775</c:v>
                </c:pt>
                <c:pt idx="1">
                  <c:v>9.8403966593242784E-2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4FAF-A297-D502908B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574400"/>
        <c:axId val="-1097569504"/>
      </c:lineChart>
      <c:catAx>
        <c:axId val="-10975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9504"/>
        <c:crosses val="autoZero"/>
        <c:auto val="1"/>
        <c:lblAlgn val="ctr"/>
        <c:lblOffset val="100"/>
        <c:noMultiLvlLbl val="0"/>
      </c:catAx>
      <c:valAx>
        <c:axId val="-1097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Rev</a:t>
                </a:r>
                <a:r>
                  <a:rPr lang="nl-BE" baseline="0"/>
                  <a:t> &amp; Rtv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&quot; &quot;%&quot;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Klant</a:t>
            </a:r>
            <a:r>
              <a:rPr lang="nl-BE" baseline="0"/>
              <a:t>-en leverenacierskrediet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KlantLevKrediet!$A$3</c:f>
              <c:strCache>
                <c:ptCount val="1"/>
                <c:pt idx="0">
                  <c:v>Klantenkrediet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KlantLevKrediet!$B$3:$D$3</c:f>
              <c:numCache>
                <c:formatCode>0.00</c:formatCode>
                <c:ptCount val="3"/>
                <c:pt idx="0">
                  <c:v>32.962091999617201</c:v>
                </c:pt>
                <c:pt idx="1">
                  <c:v>27.381954347348731</c:v>
                </c:pt>
                <c:pt idx="2">
                  <c:v>27.91190682337476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E9C-4870-BBFB-B3A74EEB48D7}"/>
            </c:ext>
          </c:extLst>
        </c:ser>
        <c:ser>
          <c:idx val="2"/>
          <c:order val="1"/>
          <c:tx>
            <c:strRef>
              <c:f>KlantLevKrediet!$A$11</c:f>
              <c:strCache>
                <c:ptCount val="1"/>
                <c:pt idx="0">
                  <c:v>Totaal aantal dagen voorraad+klantenkrediet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KlantLevKrediet!$B$11:$D$11</c:f>
              <c:numCache>
                <c:formatCode>0.00</c:formatCode>
                <c:ptCount val="3"/>
                <c:pt idx="0">
                  <c:v>34.683901739560291</c:v>
                </c:pt>
                <c:pt idx="1">
                  <c:v>29.43153226953287</c:v>
                </c:pt>
                <c:pt idx="2">
                  <c:v>30.984370203045685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KlantLevKrediet!$B$2:$D$2</c15:sqref>
                        </c15:formulaRef>
                      </c:ext>
                    </c:extLst>
                    <c:strCache>
                      <c:ptCount val="3"/>
                      <c:pt idx="0">
                        <c:v>Boekjaar 1</c:v>
                      </c:pt>
                      <c:pt idx="1">
                        <c:v>Boekjaar 2</c:v>
                      </c:pt>
                      <c:pt idx="2">
                        <c:v>Boekjaar 3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7E9C-4870-BBFB-B3A74EEB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97573856"/>
        <c:axId val="-1097562976"/>
      </c:barChart>
      <c:catAx>
        <c:axId val="-109757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62976"/>
        <c:crosses val="autoZero"/>
        <c:auto val="1"/>
        <c:lblAlgn val="ctr"/>
        <c:lblOffset val="100"/>
        <c:noMultiLvlLbl val="0"/>
      </c:catAx>
      <c:valAx>
        <c:axId val="-10975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dagen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0975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Leverancierkrediet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KlantLevKrediet!$B$2:$C$2</c:f>
              <c:strCache>
                <c:ptCount val="2"/>
                <c:pt idx="0">
                  <c:v>Boekjaar 1</c:v>
                </c:pt>
                <c:pt idx="1">
                  <c:v>Boekjaar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KlantLevKrediet!$B$2:$D$2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C-40AE-ABC0-6A0010526482}"/>
            </c:ext>
          </c:extLst>
        </c:ser>
        <c:ser>
          <c:idx val="1"/>
          <c:order val="1"/>
          <c:tx>
            <c:strRef>
              <c:f>KlantLevKrediet!$A$7</c:f>
              <c:strCache>
                <c:ptCount val="1"/>
                <c:pt idx="0">
                  <c:v>Leverancierskrediet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KlantLevKrediet!$B$2:$D$2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KlantLevKrediet!$B$7:$D$7</c:f>
              <c:numCache>
                <c:formatCode>#,##0.00</c:formatCode>
                <c:ptCount val="3"/>
                <c:pt idx="0">
                  <c:v>3.8403393835046451</c:v>
                </c:pt>
                <c:pt idx="1">
                  <c:v>6.0256629870533054</c:v>
                </c:pt>
                <c:pt idx="2">
                  <c:v>7.9135670607759865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C-40AE-ABC0-6A001052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30328"/>
        <c:axId val="684830656"/>
      </c:barChart>
      <c:catAx>
        <c:axId val="6848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4830656"/>
        <c:crosses val="autoZero"/>
        <c:auto val="1"/>
        <c:lblAlgn val="ctr"/>
        <c:lblOffset val="100"/>
        <c:noMultiLvlLbl val="0"/>
      </c:catAx>
      <c:valAx>
        <c:axId val="684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848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5</xdr:row>
      <xdr:rowOff>114299</xdr:rowOff>
    </xdr:from>
    <xdr:to>
      <xdr:col>13</xdr:col>
      <xdr:colOff>438150</xdr:colOff>
      <xdr:row>22</xdr:row>
      <xdr:rowOff>142875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3A6DB4E-3B93-40AF-9E26-12712D14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5</xdr:row>
      <xdr:rowOff>76200</xdr:rowOff>
    </xdr:from>
    <xdr:to>
      <xdr:col>5</xdr:col>
      <xdr:colOff>104775</xdr:colOff>
      <xdr:row>19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C49AD5-C4AA-4940-92CD-13FFB44D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5</xdr:row>
      <xdr:rowOff>119062</xdr:rowOff>
    </xdr:from>
    <xdr:to>
      <xdr:col>10</xdr:col>
      <xdr:colOff>342900</xdr:colOff>
      <xdr:row>20</xdr:row>
      <xdr:rowOff>4762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4E29FFC-8709-4E6B-B3C8-DECB4893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26</xdr:row>
      <xdr:rowOff>114300</xdr:rowOff>
    </xdr:from>
    <xdr:to>
      <xdr:col>0</xdr:col>
      <xdr:colOff>6200775</xdr:colOff>
      <xdr:row>43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58F7838-B211-4293-894E-032A7799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2</xdr:row>
      <xdr:rowOff>238125</xdr:rowOff>
    </xdr:from>
    <xdr:to>
      <xdr:col>14</xdr:col>
      <xdr:colOff>61912</xdr:colOff>
      <xdr:row>14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DC5EAB-F81B-4250-99E4-193D7218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309562</xdr:colOff>
      <xdr:row>16</xdr:row>
      <xdr:rowOff>47625</xdr:rowOff>
    </xdr:from>
    <xdr:to>
      <xdr:col>14</xdr:col>
      <xdr:colOff>4762</xdr:colOff>
      <xdr:row>30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8DC3C08-4B29-417E-A538-615FBD8BC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13</xdr:row>
      <xdr:rowOff>123825</xdr:rowOff>
    </xdr:from>
    <xdr:to>
      <xdr:col>3</xdr:col>
      <xdr:colOff>333375</xdr:colOff>
      <xdr:row>28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7427F18-A919-4F5B-A8A0-8C3785E2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14</xdr:row>
      <xdr:rowOff>180975</xdr:rowOff>
    </xdr:from>
    <xdr:to>
      <xdr:col>8</xdr:col>
      <xdr:colOff>400050</xdr:colOff>
      <xdr:row>29</xdr:row>
      <xdr:rowOff>66675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980C8C3-63CE-4508-83E5-76AE0743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465044</xdr:colOff>
      <xdr:row>9</xdr:row>
      <xdr:rowOff>12325</xdr:rowOff>
    </xdr:from>
    <xdr:to>
      <xdr:col>14</xdr:col>
      <xdr:colOff>196103</xdr:colOff>
      <xdr:row>18</xdr:row>
      <xdr:rowOff>234202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1E14723-5B61-4DEB-AED3-458DCEE6D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142875</xdr:rowOff>
    </xdr:from>
    <xdr:to>
      <xdr:col>13</xdr:col>
      <xdr:colOff>157162</xdr:colOff>
      <xdr:row>21</xdr:row>
      <xdr:rowOff>28575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DD20AEDE-EE01-4DBF-8D96-E92B6F01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7</xdr:row>
      <xdr:rowOff>38100</xdr:rowOff>
    </xdr:from>
    <xdr:to>
      <xdr:col>4</xdr:col>
      <xdr:colOff>371475</xdr:colOff>
      <xdr:row>21</xdr:row>
      <xdr:rowOff>114300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8804C13-4537-4BFF-93D7-8503C76C8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790575</xdr:colOff>
      <xdr:row>4</xdr:row>
      <xdr:rowOff>166687</xdr:rowOff>
    </xdr:from>
    <xdr:to>
      <xdr:col>10</xdr:col>
      <xdr:colOff>28575</xdr:colOff>
      <xdr:row>19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F920B3C-ADB7-4F4E-BFEE-2E111C00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24</xdr:row>
      <xdr:rowOff>133349</xdr:rowOff>
    </xdr:from>
    <xdr:to>
      <xdr:col>14</xdr:col>
      <xdr:colOff>523875</xdr:colOff>
      <xdr:row>42</xdr:row>
      <xdr:rowOff>161924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5E9D15-8727-45DA-A658-246A8B837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21</xdr:row>
      <xdr:rowOff>171450</xdr:rowOff>
    </xdr:from>
    <xdr:to>
      <xdr:col>13</xdr:col>
      <xdr:colOff>190500</xdr:colOff>
      <xdr:row>36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0F15FF-02E7-42FE-8778-EE874B416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38</xdr:row>
      <xdr:rowOff>95250</xdr:rowOff>
    </xdr:from>
    <xdr:to>
      <xdr:col>13</xdr:col>
      <xdr:colOff>219075</xdr:colOff>
      <xdr:row>52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5A64A1F-EB39-4075-875E-8F96274A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8" zoomScale="105" zoomScaleNormal="115" workbookViewId="0">
      <selection activeCell="E34" sqref="E34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124</v>
      </c>
      <c r="B1" s="6"/>
    </row>
    <row r="2" spans="1:10">
      <c r="A2" s="7"/>
      <c r="B2" s="7" t="s">
        <v>117</v>
      </c>
      <c r="C2" s="59" t="s">
        <v>3</v>
      </c>
      <c r="D2" s="59" t="s">
        <v>4</v>
      </c>
      <c r="E2" s="60" t="s">
        <v>5</v>
      </c>
    </row>
    <row r="3" spans="1:10">
      <c r="A3" s="61" t="s">
        <v>125</v>
      </c>
      <c r="B3" s="61" t="s">
        <v>208</v>
      </c>
      <c r="C3" s="147">
        <v>69188557</v>
      </c>
      <c r="D3" s="147">
        <v>81268135</v>
      </c>
      <c r="E3" s="147">
        <v>102324516</v>
      </c>
    </row>
    <row r="4" spans="1:10">
      <c r="A4" s="18" t="s">
        <v>126</v>
      </c>
      <c r="B4" s="18">
        <v>70</v>
      </c>
      <c r="C4" s="13">
        <v>68541698</v>
      </c>
      <c r="D4" s="13">
        <v>80661789</v>
      </c>
      <c r="E4" s="13">
        <v>98988085</v>
      </c>
    </row>
    <row r="5" spans="1:10">
      <c r="A5" s="18" t="s">
        <v>127</v>
      </c>
      <c r="B5" s="18">
        <v>71</v>
      </c>
      <c r="C5" s="55"/>
      <c r="D5" s="55"/>
      <c r="E5" s="55"/>
    </row>
    <row r="6" spans="1:10">
      <c r="A6" s="18" t="s">
        <v>128</v>
      </c>
      <c r="B6" s="18">
        <v>72</v>
      </c>
      <c r="C6" s="55"/>
      <c r="D6" s="55"/>
      <c r="E6" s="55"/>
    </row>
    <row r="7" spans="1:10">
      <c r="A7" s="18" t="s">
        <v>129</v>
      </c>
      <c r="B7" s="18">
        <v>74</v>
      </c>
      <c r="C7" s="13">
        <v>646859</v>
      </c>
      <c r="D7" s="13">
        <v>606346</v>
      </c>
      <c r="E7" s="13">
        <v>773021</v>
      </c>
    </row>
    <row r="8" spans="1:10">
      <c r="A8" s="18" t="s">
        <v>206</v>
      </c>
      <c r="B8" s="18" t="s">
        <v>207</v>
      </c>
      <c r="C8" s="55"/>
      <c r="D8" s="55"/>
      <c r="E8" s="13">
        <v>2563410</v>
      </c>
    </row>
    <row r="9" spans="1:10">
      <c r="A9" s="61" t="s">
        <v>130</v>
      </c>
      <c r="B9" s="61" t="s">
        <v>209</v>
      </c>
      <c r="C9" s="147">
        <f>C10+C13+C14+C15+C16+C17+C18</f>
        <v>64730187</v>
      </c>
      <c r="D9" s="147">
        <f>D10+D13+D14+D15+D16+D17+D18</f>
        <v>77491000</v>
      </c>
      <c r="E9" s="147">
        <f>E10+E13+E14+E15+E16+E17+E18</f>
        <v>90796438</v>
      </c>
    </row>
    <row r="10" spans="1:10">
      <c r="A10" s="18" t="s">
        <v>131</v>
      </c>
      <c r="B10" s="18">
        <v>60</v>
      </c>
      <c r="C10" s="13">
        <v>45347112</v>
      </c>
      <c r="D10" s="13">
        <v>56384565</v>
      </c>
      <c r="E10" s="13">
        <v>67862488</v>
      </c>
    </row>
    <row r="11" spans="1:10">
      <c r="A11" s="18" t="s">
        <v>132</v>
      </c>
      <c r="B11" s="18" t="s">
        <v>133</v>
      </c>
      <c r="C11" s="13">
        <v>44166040</v>
      </c>
      <c r="D11" s="13">
        <v>57011126</v>
      </c>
      <c r="E11" s="13">
        <v>63414198</v>
      </c>
    </row>
    <row r="12" spans="1:10">
      <c r="A12" s="18" t="s">
        <v>134</v>
      </c>
      <c r="B12" s="18">
        <v>609</v>
      </c>
      <c r="C12" s="13">
        <v>1181072</v>
      </c>
      <c r="D12" s="13">
        <v>-626561</v>
      </c>
      <c r="E12" s="13">
        <v>4448290</v>
      </c>
      <c r="G12" s="9"/>
      <c r="H12" s="9"/>
      <c r="I12" s="9"/>
      <c r="J12" s="9"/>
    </row>
    <row r="13" spans="1:10">
      <c r="A13" s="18" t="s">
        <v>135</v>
      </c>
      <c r="B13" s="18">
        <v>61</v>
      </c>
      <c r="C13" s="13">
        <v>11883473</v>
      </c>
      <c r="D13" s="13">
        <v>13857550</v>
      </c>
      <c r="E13" s="13">
        <v>16272081</v>
      </c>
    </row>
    <row r="14" spans="1:10">
      <c r="A14" s="18" t="s">
        <v>136</v>
      </c>
      <c r="B14" s="18">
        <v>62</v>
      </c>
      <c r="C14" s="13">
        <v>6196621</v>
      </c>
      <c r="D14" s="13">
        <v>6280124</v>
      </c>
      <c r="E14" s="13">
        <v>6886658</v>
      </c>
    </row>
    <row r="15" spans="1:10">
      <c r="A15" s="18" t="s">
        <v>137</v>
      </c>
      <c r="B15" s="18">
        <v>630</v>
      </c>
      <c r="C15" s="13">
        <v>895048</v>
      </c>
      <c r="D15" s="13">
        <v>651581</v>
      </c>
      <c r="E15" s="13">
        <v>451207</v>
      </c>
    </row>
    <row r="16" spans="1:10" ht="50.25" customHeight="1">
      <c r="A16" s="18" t="s">
        <v>138</v>
      </c>
      <c r="B16" s="18" t="s">
        <v>139</v>
      </c>
      <c r="C16" s="27"/>
      <c r="D16" s="27"/>
      <c r="E16" s="13">
        <v>-225000</v>
      </c>
    </row>
    <row r="17" spans="1:5" ht="15.75" customHeight="1">
      <c r="A17" s="18" t="s">
        <v>140</v>
      </c>
      <c r="B17" s="18" t="s">
        <v>211</v>
      </c>
      <c r="C17" s="13">
        <v>150000</v>
      </c>
      <c r="D17" s="27"/>
      <c r="E17" s="13">
        <v>-1000000</v>
      </c>
    </row>
    <row r="18" spans="1:5">
      <c r="A18" s="18" t="s">
        <v>141</v>
      </c>
      <c r="B18" s="18" t="s">
        <v>142</v>
      </c>
      <c r="C18" s="13">
        <v>257933</v>
      </c>
      <c r="D18" s="13">
        <v>317180</v>
      </c>
      <c r="E18" s="13">
        <v>549004</v>
      </c>
    </row>
    <row r="19" spans="1:5" ht="21.75" customHeight="1">
      <c r="A19" s="18" t="s">
        <v>210</v>
      </c>
      <c r="B19" s="18" t="s">
        <v>222</v>
      </c>
      <c r="C19" s="27"/>
      <c r="D19" s="27"/>
      <c r="E19" s="27"/>
    </row>
    <row r="20" spans="1:5" ht="24.75" customHeight="1">
      <c r="A20" s="56" t="s">
        <v>143</v>
      </c>
      <c r="B20" s="58">
        <v>9901</v>
      </c>
      <c r="C20" s="57">
        <f>C3-C9</f>
        <v>4458370</v>
      </c>
      <c r="D20" s="147">
        <f>D3-D9</f>
        <v>3777135</v>
      </c>
      <c r="E20" s="147">
        <f>E3-E9</f>
        <v>11528078</v>
      </c>
    </row>
    <row r="21" spans="1:5">
      <c r="A21" s="61" t="s">
        <v>144</v>
      </c>
      <c r="B21" s="61" t="s">
        <v>212</v>
      </c>
      <c r="C21" s="147">
        <v>253956</v>
      </c>
      <c r="D21" s="147">
        <f>D22+D26</f>
        <v>132162</v>
      </c>
      <c r="E21" s="147">
        <f>E22+E26</f>
        <v>172798</v>
      </c>
    </row>
    <row r="22" spans="1:5">
      <c r="A22" s="18" t="s">
        <v>219</v>
      </c>
      <c r="B22" s="18">
        <v>75</v>
      </c>
      <c r="C22" s="13">
        <v>253956</v>
      </c>
      <c r="D22" s="13">
        <v>132162</v>
      </c>
      <c r="E22" s="13">
        <v>172798</v>
      </c>
    </row>
    <row r="23" spans="1:5">
      <c r="A23" s="18" t="s">
        <v>145</v>
      </c>
      <c r="B23" s="18">
        <v>750</v>
      </c>
      <c r="C23" s="55"/>
      <c r="D23" s="55"/>
      <c r="E23" s="55"/>
    </row>
    <row r="24" spans="1:5">
      <c r="A24" s="18" t="s">
        <v>146</v>
      </c>
      <c r="B24" s="18">
        <v>751</v>
      </c>
      <c r="C24" s="55"/>
      <c r="D24" s="55"/>
      <c r="E24" s="55"/>
    </row>
    <row r="25" spans="1:5">
      <c r="A25" s="18" t="s">
        <v>147</v>
      </c>
      <c r="B25" s="18" t="s">
        <v>148</v>
      </c>
      <c r="C25" s="13">
        <v>253956</v>
      </c>
      <c r="D25" s="13">
        <v>132162</v>
      </c>
      <c r="E25" s="13">
        <v>172798</v>
      </c>
    </row>
    <row r="26" spans="1:5">
      <c r="A26" s="18" t="s">
        <v>213</v>
      </c>
      <c r="B26" s="18" t="s">
        <v>214</v>
      </c>
      <c r="C26" s="55"/>
      <c r="D26" s="55"/>
      <c r="E26" s="55"/>
    </row>
    <row r="27" spans="1:5">
      <c r="A27" s="61" t="s">
        <v>149</v>
      </c>
      <c r="B27" s="61" t="s">
        <v>215</v>
      </c>
      <c r="C27" s="57">
        <f>C28+C32</f>
        <v>1160848</v>
      </c>
      <c r="D27" s="147">
        <f>D28+D32</f>
        <v>1088495</v>
      </c>
      <c r="E27" s="147">
        <f>E28+E32</f>
        <v>1008261</v>
      </c>
    </row>
    <row r="28" spans="1:5">
      <c r="A28" s="18" t="s">
        <v>216</v>
      </c>
      <c r="B28" s="18">
        <v>65</v>
      </c>
      <c r="C28" s="13">
        <v>1160848</v>
      </c>
      <c r="D28" s="13">
        <v>1088495</v>
      </c>
      <c r="E28" s="13">
        <v>1008261</v>
      </c>
    </row>
    <row r="29" spans="1:5">
      <c r="A29" s="18" t="s">
        <v>150</v>
      </c>
      <c r="B29" s="18">
        <v>650</v>
      </c>
      <c r="C29" s="13">
        <v>321035</v>
      </c>
      <c r="D29" s="13">
        <v>210710</v>
      </c>
      <c r="E29" s="13">
        <v>90961</v>
      </c>
    </row>
    <row r="30" spans="1:5" ht="24" customHeight="1">
      <c r="A30" s="64" t="s">
        <v>151</v>
      </c>
      <c r="B30" s="18">
        <v>651</v>
      </c>
      <c r="C30" s="26"/>
      <c r="D30" s="26"/>
      <c r="E30" s="26"/>
    </row>
    <row r="31" spans="1:5">
      <c r="A31" s="18" t="s">
        <v>152</v>
      </c>
      <c r="B31" s="18" t="s">
        <v>153</v>
      </c>
      <c r="C31" s="13">
        <v>839813</v>
      </c>
      <c r="D31" s="13">
        <v>877785</v>
      </c>
      <c r="E31" s="13">
        <v>917300</v>
      </c>
    </row>
    <row r="32" spans="1:5">
      <c r="A32" s="18" t="s">
        <v>217</v>
      </c>
      <c r="B32" s="18" t="s">
        <v>218</v>
      </c>
      <c r="C32" s="26"/>
      <c r="D32" s="26"/>
      <c r="E32" s="26"/>
    </row>
    <row r="33" spans="1:6">
      <c r="A33" s="62" t="s">
        <v>220</v>
      </c>
      <c r="B33" s="61">
        <v>9903</v>
      </c>
      <c r="C33" s="57">
        <f>C20+C21-C27</f>
        <v>3551478</v>
      </c>
      <c r="D33" s="57">
        <f t="shared" ref="D33" si="0">D20+D21-D27</f>
        <v>2820802</v>
      </c>
      <c r="E33" s="57">
        <f>E20+E21-E27</f>
        <v>10692615</v>
      </c>
    </row>
    <row r="34" spans="1:6">
      <c r="A34" s="18" t="s">
        <v>154</v>
      </c>
      <c r="B34" s="18">
        <v>780</v>
      </c>
      <c r="C34" s="26"/>
      <c r="D34" s="26"/>
      <c r="E34" s="26"/>
    </row>
    <row r="35" spans="1:6">
      <c r="A35" s="18" t="s">
        <v>155</v>
      </c>
      <c r="B35" s="18">
        <v>680</v>
      </c>
      <c r="C35" s="26"/>
      <c r="D35" s="26"/>
      <c r="E35" s="26"/>
    </row>
    <row r="36" spans="1:6">
      <c r="A36" s="18" t="s">
        <v>156</v>
      </c>
      <c r="B36" s="18" t="s">
        <v>157</v>
      </c>
      <c r="C36" s="13">
        <v>1099164</v>
      </c>
      <c r="D36" s="13">
        <v>899954</v>
      </c>
      <c r="E36" s="13">
        <v>2891410</v>
      </c>
    </row>
    <row r="37" spans="1:6" ht="30.75" customHeight="1">
      <c r="A37" s="18" t="s">
        <v>158</v>
      </c>
      <c r="B37" s="18" t="s">
        <v>221</v>
      </c>
      <c r="C37" s="13">
        <v>1101112</v>
      </c>
      <c r="D37" s="13">
        <v>899954</v>
      </c>
      <c r="E37" s="13">
        <v>2891410</v>
      </c>
    </row>
    <row r="38" spans="1:6">
      <c r="A38" s="18" t="s">
        <v>159</v>
      </c>
      <c r="B38" s="18">
        <v>77</v>
      </c>
      <c r="C38" s="13">
        <v>1948</v>
      </c>
      <c r="D38" s="26"/>
      <c r="E38" s="26"/>
    </row>
    <row r="39" spans="1:6">
      <c r="A39" s="62" t="s">
        <v>160</v>
      </c>
      <c r="B39" s="61">
        <v>9904</v>
      </c>
      <c r="C39" s="57">
        <f>C33+C34-C36</f>
        <v>2452314</v>
      </c>
      <c r="D39" s="57">
        <f>D33+D34-D36</f>
        <v>1920848</v>
      </c>
      <c r="E39" s="57">
        <f>E33+E34-E36</f>
        <v>7801205</v>
      </c>
    </row>
    <row r="40" spans="1:6">
      <c r="A40" s="18" t="s">
        <v>161</v>
      </c>
      <c r="B40" s="18">
        <v>789</v>
      </c>
      <c r="C40" s="26">
        <v>0</v>
      </c>
      <c r="D40" s="25">
        <v>527000</v>
      </c>
      <c r="E40" s="13"/>
    </row>
    <row r="41" spans="1:6">
      <c r="A41" s="18" t="s">
        <v>162</v>
      </c>
      <c r="B41" s="18">
        <v>689</v>
      </c>
      <c r="C41" s="13">
        <v>750000</v>
      </c>
      <c r="D41" s="13">
        <v>847280</v>
      </c>
      <c r="E41" s="13">
        <v>1999750</v>
      </c>
    </row>
    <row r="42" spans="1:6">
      <c r="A42" s="61" t="s">
        <v>163</v>
      </c>
      <c r="B42" s="61">
        <v>9905</v>
      </c>
      <c r="C42" s="57">
        <f>C39+C40-C41</f>
        <v>1702314</v>
      </c>
      <c r="D42" s="57">
        <f>D39+D40-D41</f>
        <v>1600568</v>
      </c>
      <c r="E42" s="57">
        <f>E39+E40-E41</f>
        <v>5801455</v>
      </c>
    </row>
    <row r="43" spans="1:6">
      <c r="A43" s="7"/>
      <c r="B43" s="7"/>
      <c r="C43" s="26"/>
      <c r="D43" s="26"/>
      <c r="E43" s="26"/>
      <c r="F43" s="54"/>
    </row>
    <row r="44" spans="1:6">
      <c r="A44" s="7"/>
      <c r="B44" s="7"/>
      <c r="C44" s="26"/>
      <c r="D44" s="26"/>
      <c r="E44" s="26"/>
      <c r="F44" s="54"/>
    </row>
    <row r="45" spans="1:6">
      <c r="A45" s="8"/>
      <c r="B45" s="8"/>
      <c r="C45" s="25"/>
      <c r="D45" s="25"/>
      <c r="E45" s="25"/>
      <c r="F45" s="54"/>
    </row>
    <row r="46" spans="1:6">
      <c r="C46" s="26"/>
      <c r="D46" s="26"/>
      <c r="F46" s="54"/>
    </row>
    <row r="47" spans="1:6">
      <c r="C47" s="26"/>
      <c r="D47" s="26"/>
      <c r="F47" s="54"/>
    </row>
    <row r="48" spans="1:6">
      <c r="C48" s="25"/>
      <c r="D48" s="25"/>
      <c r="F48" s="54"/>
    </row>
    <row r="49" spans="3:6">
      <c r="C49" s="26"/>
      <c r="D49" s="26"/>
      <c r="F49" s="54"/>
    </row>
    <row r="50" spans="3:6">
      <c r="C50" s="26"/>
      <c r="D50" s="26"/>
      <c r="F50" s="54"/>
    </row>
    <row r="51" spans="3:6">
      <c r="C51" s="25"/>
      <c r="D51" s="25"/>
      <c r="F51" s="54"/>
    </row>
    <row r="52" spans="3:6">
      <c r="C52" s="25"/>
      <c r="D52" s="25"/>
      <c r="F52" s="54"/>
    </row>
    <row r="53" spans="3:6">
      <c r="C53" s="25"/>
      <c r="D53" s="25"/>
      <c r="F53" s="54"/>
    </row>
    <row r="54" spans="3:6">
      <c r="C54" s="25"/>
      <c r="D54" s="25"/>
      <c r="F54" s="5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CAEA-0CB8-4DCB-82D1-4770A08EA68C}">
  <dimension ref="A2:D3"/>
  <sheetViews>
    <sheetView workbookViewId="0">
      <selection activeCell="G19" sqref="G19"/>
    </sheetView>
  </sheetViews>
  <sheetFormatPr defaultRowHeight="15"/>
  <cols>
    <col min="1" max="1" width="31.5703125" customWidth="1"/>
    <col min="2" max="2" width="20.28515625" customWidth="1"/>
    <col min="3" max="3" width="15" customWidth="1"/>
    <col min="4" max="4" width="15.42578125" customWidth="1"/>
  </cols>
  <sheetData>
    <row r="2" spans="1:4" ht="15.75" thickBot="1">
      <c r="A2" t="s">
        <v>364</v>
      </c>
      <c r="B2" s="66" t="s">
        <v>228</v>
      </c>
      <c r="C2" s="66" t="s">
        <v>229</v>
      </c>
      <c r="D2" s="66" t="s">
        <v>230</v>
      </c>
    </row>
    <row r="3" spans="1:4" ht="15.75" thickBot="1">
      <c r="A3" s="148" t="s">
        <v>164</v>
      </c>
      <c r="B3" s="37">
        <f>Liquiditeit!B3</f>
        <v>1.8210817023262549</v>
      </c>
      <c r="C3" s="37">
        <f>Liquiditeit!C3</f>
        <v>2.0588182862456472</v>
      </c>
      <c r="D3" s="37">
        <f>Liquiditeit!D3</f>
        <v>4.0907296559031021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A901-B9ED-4CA3-A552-8DF19ED54E99}">
  <dimension ref="A3:D4"/>
  <sheetViews>
    <sheetView workbookViewId="0">
      <selection activeCell="A4" sqref="A4"/>
    </sheetView>
  </sheetViews>
  <sheetFormatPr defaultRowHeight="15"/>
  <cols>
    <col min="2" max="2" width="26.7109375" customWidth="1"/>
    <col min="3" max="3" width="20.85546875" customWidth="1"/>
    <col min="4" max="4" width="17.28515625" customWidth="1"/>
  </cols>
  <sheetData>
    <row r="3" spans="1:4" ht="15.75" thickBot="1">
      <c r="A3" t="s">
        <v>364</v>
      </c>
      <c r="B3" s="66" t="s">
        <v>228</v>
      </c>
      <c r="C3" s="66" t="s">
        <v>229</v>
      </c>
      <c r="D3" s="66" t="s">
        <v>230</v>
      </c>
    </row>
    <row r="4" spans="1:4" ht="15.75" thickBot="1">
      <c r="A4" s="28" t="s">
        <v>168</v>
      </c>
      <c r="B4" s="68">
        <f>Liquiditeit!B19</f>
        <v>0.41184102122837912</v>
      </c>
      <c r="C4" s="68">
        <f>Liquiditeit!C19</f>
        <v>0.48088977122834725</v>
      </c>
      <c r="D4" s="68">
        <f>Liquiditeit!D19</f>
        <v>1.384103573534982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B3" sqref="B3"/>
    </sheetView>
  </sheetViews>
  <sheetFormatPr defaultRowHeight="15"/>
  <cols>
    <col min="1" max="1" width="16" bestFit="1" customWidth="1"/>
    <col min="2" max="2" width="12.7109375" bestFit="1" customWidth="1"/>
    <col min="3" max="3" width="12.42578125" bestFit="1" customWidth="1"/>
    <col min="4" max="4" width="12.7109375" bestFit="1" customWidth="1"/>
    <col min="8" max="8" width="36.28515625" bestFit="1" customWidth="1"/>
    <col min="9" max="11" width="12.7109375" bestFit="1" customWidth="1"/>
  </cols>
  <sheetData>
    <row r="1" spans="1:11">
      <c r="A1" s="30"/>
      <c r="B1" s="30" t="s">
        <v>3</v>
      </c>
      <c r="C1" s="30" t="s">
        <v>4</v>
      </c>
      <c r="D1" s="30" t="s">
        <v>5</v>
      </c>
      <c r="H1" s="30"/>
      <c r="I1" s="30" t="s">
        <v>3</v>
      </c>
      <c r="J1" s="30" t="s">
        <v>4</v>
      </c>
      <c r="K1" s="30" t="s">
        <v>5</v>
      </c>
    </row>
    <row r="2" spans="1:11">
      <c r="A2" s="30" t="s">
        <v>171</v>
      </c>
      <c r="B2" s="31">
        <f>Balans!C52</f>
        <v>18006718</v>
      </c>
      <c r="C2" s="31">
        <f>Balans!D52</f>
        <v>19924217</v>
      </c>
      <c r="D2" s="31">
        <f>Balans!E52</f>
        <v>26234671</v>
      </c>
      <c r="H2" s="30" t="s">
        <v>235</v>
      </c>
      <c r="I2" s="31">
        <f>Balans!C67+Balans!C74</f>
        <v>22253825</v>
      </c>
      <c r="J2" s="31">
        <f>Balans!D67+Balans!D74</f>
        <v>18459754</v>
      </c>
      <c r="K2" s="31">
        <f>Balans!E67+Balans!E74</f>
        <v>8261323</v>
      </c>
    </row>
    <row r="3" spans="1:11">
      <c r="A3" s="30" t="s">
        <v>172</v>
      </c>
      <c r="B3" s="31">
        <f>Balans!C102</f>
        <v>40260543</v>
      </c>
      <c r="C3" s="31">
        <f>Balans!D102</f>
        <v>38383971</v>
      </c>
      <c r="D3" s="31">
        <f>Balans!E102</f>
        <v>34495994</v>
      </c>
      <c r="H3" s="30" t="s">
        <v>172</v>
      </c>
      <c r="I3" s="31">
        <f>Balans!C102</f>
        <v>40260543</v>
      </c>
      <c r="J3" s="31">
        <f>Balans!D102</f>
        <v>38383971</v>
      </c>
      <c r="K3" s="31">
        <f>Balans!E102</f>
        <v>34495994</v>
      </c>
    </row>
    <row r="4" spans="1:11">
      <c r="A4" s="30" t="s">
        <v>195</v>
      </c>
      <c r="B4" s="49">
        <f>B2/B3</f>
        <v>0.44725472281881545</v>
      </c>
      <c r="C4" s="49">
        <f>C2/C3</f>
        <v>0.51907649159072156</v>
      </c>
      <c r="D4" s="49">
        <f>D2/D3</f>
        <v>0.76051355412457455</v>
      </c>
      <c r="H4" s="30" t="s">
        <v>195</v>
      </c>
      <c r="I4" s="49">
        <f>I2/I3</f>
        <v>0.5527452771811846</v>
      </c>
      <c r="J4" s="49">
        <f>J2/J3</f>
        <v>0.48092350840927844</v>
      </c>
      <c r="K4" s="49">
        <f>K2/K3</f>
        <v>0.23948644587542542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CD2A-3DE1-4E87-81C2-C23A6E758B2A}">
  <dimension ref="A3:D6"/>
  <sheetViews>
    <sheetView workbookViewId="0">
      <selection activeCell="A6" sqref="A6"/>
    </sheetView>
  </sheetViews>
  <sheetFormatPr defaultRowHeight="15"/>
  <cols>
    <col min="2" max="2" width="20.7109375" customWidth="1"/>
    <col min="3" max="3" width="14.140625" customWidth="1"/>
    <col min="4" max="4" width="13.28515625" customWidth="1"/>
  </cols>
  <sheetData>
    <row r="3" spans="1:4">
      <c r="A3" s="30" t="s">
        <v>368</v>
      </c>
      <c r="B3" s="30" t="s">
        <v>228</v>
      </c>
      <c r="C3" s="30" t="s">
        <v>229</v>
      </c>
      <c r="D3" s="30" t="s">
        <v>230</v>
      </c>
    </row>
    <row r="4" spans="1:4">
      <c r="A4" s="30" t="s">
        <v>171</v>
      </c>
      <c r="B4" s="31">
        <f>Balans!C52</f>
        <v>18006718</v>
      </c>
      <c r="C4" s="31">
        <f>Balans!D52</f>
        <v>19924217</v>
      </c>
      <c r="D4" s="31">
        <f>Balans!E52</f>
        <v>26234671</v>
      </c>
    </row>
    <row r="5" spans="1:4">
      <c r="A5" s="30" t="s">
        <v>172</v>
      </c>
      <c r="B5" s="31">
        <f>Balans!C102</f>
        <v>40260543</v>
      </c>
      <c r="C5" s="31">
        <f>Balans!D102</f>
        <v>38383971</v>
      </c>
      <c r="D5" s="31">
        <f>Balans!E102</f>
        <v>34495994</v>
      </c>
    </row>
    <row r="6" spans="1:4">
      <c r="A6" s="30" t="s">
        <v>195</v>
      </c>
      <c r="B6" s="49">
        <f>B4/B5</f>
        <v>0.44725472281881545</v>
      </c>
      <c r="C6" s="49">
        <f>C4/C5</f>
        <v>0.51907649159072156</v>
      </c>
      <c r="D6" s="49">
        <f>D4/D5</f>
        <v>0.76051355412457455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workbookViewId="0">
      <selection activeCell="F14" sqref="F14"/>
    </sheetView>
  </sheetViews>
  <sheetFormatPr defaultRowHeight="15"/>
  <cols>
    <col min="1" max="1" width="84.42578125" bestFit="1" customWidth="1"/>
    <col min="2" max="2" width="12.5703125" bestFit="1" customWidth="1"/>
    <col min="3" max="3" width="12.28515625" bestFit="1" customWidth="1"/>
    <col min="4" max="4" width="12.5703125" bestFit="1" customWidth="1"/>
  </cols>
  <sheetData>
    <row r="1" spans="1:4">
      <c r="B1" s="63" t="s">
        <v>228</v>
      </c>
      <c r="C1" s="63" t="s">
        <v>229</v>
      </c>
      <c r="D1" s="63" t="s">
        <v>230</v>
      </c>
    </row>
    <row r="2" spans="1:4">
      <c r="A2" s="30" t="s">
        <v>173</v>
      </c>
      <c r="B2" s="45">
        <f>Resultatenrek!C33</f>
        <v>3551478</v>
      </c>
      <c r="C2" s="45">
        <f>Resultatenrek!D33</f>
        <v>2820802</v>
      </c>
      <c r="D2" s="45">
        <f>Resultatenrek!E33</f>
        <v>10692615</v>
      </c>
    </row>
    <row r="3" spans="1:4">
      <c r="A3" s="30" t="s">
        <v>236</v>
      </c>
      <c r="B3" s="45">
        <f>Resultatenrek!C23</f>
        <v>0</v>
      </c>
      <c r="C3" s="45">
        <f>Resultatenrek!D23</f>
        <v>0</v>
      </c>
      <c r="D3" s="45">
        <f>Resultatenrek!E23</f>
        <v>0</v>
      </c>
    </row>
    <row r="4" spans="1:4">
      <c r="A4" s="30" t="s">
        <v>174</v>
      </c>
      <c r="B4" s="45">
        <f>Resultatenrek!C24</f>
        <v>0</v>
      </c>
      <c r="C4" s="45">
        <f>Resultatenrek!D24</f>
        <v>0</v>
      </c>
      <c r="D4" s="45">
        <f>Resultatenrek!E24</f>
        <v>0</v>
      </c>
    </row>
    <row r="5" spans="1:4">
      <c r="A5" s="30" t="s">
        <v>237</v>
      </c>
      <c r="B5" s="45">
        <f>Resultatenrek!C25</f>
        <v>253956</v>
      </c>
      <c r="C5" s="45">
        <f>Resultatenrek!D25</f>
        <v>132162</v>
      </c>
      <c r="D5" s="45">
        <f>Resultatenrek!E25</f>
        <v>172798</v>
      </c>
    </row>
    <row r="6" spans="1:4">
      <c r="A6" s="30"/>
      <c r="B6" s="45"/>
      <c r="C6" s="45"/>
      <c r="D6" s="45"/>
    </row>
    <row r="7" spans="1:4">
      <c r="A7" s="30" t="s">
        <v>240</v>
      </c>
      <c r="B7" s="45">
        <f>Resultatenrek!C29</f>
        <v>321035</v>
      </c>
      <c r="C7" s="45">
        <f>Resultatenrek!D29</f>
        <v>210710</v>
      </c>
      <c r="D7" s="45">
        <f>Resultatenrek!E29</f>
        <v>90961</v>
      </c>
    </row>
    <row r="8" spans="1:4">
      <c r="A8" s="30" t="s">
        <v>241</v>
      </c>
      <c r="B8" s="45">
        <f>Resultatenrek!C31</f>
        <v>839813</v>
      </c>
      <c r="C8" s="45">
        <f>Resultatenrek!D31</f>
        <v>877785</v>
      </c>
      <c r="D8" s="45">
        <f>Resultatenrek!E31</f>
        <v>917300</v>
      </c>
    </row>
    <row r="9" spans="1:4">
      <c r="A9" s="30"/>
      <c r="B9" s="45"/>
      <c r="C9" s="45"/>
      <c r="D9" s="45"/>
    </row>
    <row r="10" spans="1:4">
      <c r="A10" s="30" t="s">
        <v>238</v>
      </c>
      <c r="B10" s="45">
        <f>Resultatenrek!C26</f>
        <v>0</v>
      </c>
      <c r="C10" s="45">
        <f>Resultatenrek!D26</f>
        <v>0</v>
      </c>
      <c r="D10" s="45">
        <f>Resultatenrek!E26</f>
        <v>0</v>
      </c>
    </row>
    <row r="11" spans="1:4">
      <c r="A11" s="30" t="s">
        <v>239</v>
      </c>
      <c r="B11" s="45">
        <f>Resultatenrek!C32</f>
        <v>0</v>
      </c>
      <c r="C11" s="45">
        <f>Resultatenrek!D32</f>
        <v>0</v>
      </c>
      <c r="D11" s="45">
        <f>Resultatenrek!E32</f>
        <v>0</v>
      </c>
    </row>
    <row r="12" spans="1:4">
      <c r="A12" s="30"/>
      <c r="B12" s="45"/>
      <c r="C12" s="45"/>
      <c r="D12" s="45"/>
    </row>
    <row r="13" spans="1:4">
      <c r="A13" s="30" t="s">
        <v>175</v>
      </c>
      <c r="B13" s="46">
        <f>B2-B4-B5+B7+B8-B10+B11</f>
        <v>4458370</v>
      </c>
      <c r="C13" s="46">
        <f>C2-C4-C5+C7+C8-C10+C11</f>
        <v>3777135</v>
      </c>
      <c r="D13" s="46">
        <f>D2-D4-D5+D7+D8-D10+D11</f>
        <v>11528078</v>
      </c>
    </row>
    <row r="15" spans="1:4" ht="30">
      <c r="A15" s="33" t="s">
        <v>176</v>
      </c>
      <c r="B15" s="45">
        <f>Resultatenrek!C15</f>
        <v>895048</v>
      </c>
      <c r="C15" s="45">
        <f>Resultatenrek!D15</f>
        <v>651581</v>
      </c>
      <c r="D15" s="45">
        <f>Resultatenrek!E15</f>
        <v>451207</v>
      </c>
    </row>
    <row r="16" spans="1:4" ht="30">
      <c r="A16" s="33" t="s">
        <v>177</v>
      </c>
      <c r="B16" s="45">
        <f>Resultatenrek!C16</f>
        <v>0</v>
      </c>
      <c r="C16" s="45">
        <f>Resultatenrek!D16</f>
        <v>0</v>
      </c>
      <c r="D16" s="45">
        <f>Resultatenrek!E16</f>
        <v>-225000</v>
      </c>
    </row>
    <row r="17" spans="1:4" ht="30">
      <c r="A17" s="33" t="s">
        <v>227</v>
      </c>
      <c r="B17" s="30">
        <v>0</v>
      </c>
      <c r="C17" s="30">
        <v>0</v>
      </c>
      <c r="D17" s="30">
        <v>0</v>
      </c>
    </row>
    <row r="18" spans="1:4" ht="30">
      <c r="A18" s="33" t="s">
        <v>226</v>
      </c>
      <c r="B18" s="30">
        <v>0</v>
      </c>
      <c r="C18" s="30">
        <v>0</v>
      </c>
      <c r="D18" s="30">
        <v>0</v>
      </c>
    </row>
    <row r="19" spans="1:4">
      <c r="A19" s="30" t="s">
        <v>225</v>
      </c>
      <c r="B19" s="45">
        <f>Resultatenrek!C30</f>
        <v>0</v>
      </c>
      <c r="C19" s="45">
        <f>Resultatenrek!D30</f>
        <v>0</v>
      </c>
      <c r="D19" s="45">
        <f>Resultatenrek!E30</f>
        <v>0</v>
      </c>
    </row>
    <row r="20" spans="1:4">
      <c r="A20" s="30" t="s">
        <v>224</v>
      </c>
      <c r="B20" s="30">
        <v>0</v>
      </c>
      <c r="C20" s="30">
        <v>0</v>
      </c>
      <c r="D20" s="30">
        <v>0</v>
      </c>
    </row>
    <row r="21" spans="1:4">
      <c r="A21" s="30" t="s">
        <v>223</v>
      </c>
      <c r="B21" s="30">
        <v>0</v>
      </c>
      <c r="C21" s="30">
        <v>0</v>
      </c>
      <c r="D21" s="30">
        <v>0</v>
      </c>
    </row>
    <row r="22" spans="1:4">
      <c r="A22" s="30" t="s">
        <v>178</v>
      </c>
      <c r="B22" s="52">
        <f>B13+B15+B16+B17-B18+B19+B20-B21</f>
        <v>5353418</v>
      </c>
      <c r="C22" s="52">
        <f>C13+C15+C16+C17-C18+C19+C20-C21</f>
        <v>4428716</v>
      </c>
      <c r="D22" s="52">
        <f>D13+D15+D16+D17-D18+D19+D20-D21</f>
        <v>11754285</v>
      </c>
    </row>
    <row r="23" spans="1:4">
      <c r="A23" s="30" t="s">
        <v>179</v>
      </c>
      <c r="B23" s="48">
        <f>(Balans!C76+Balans!C89)-(Balans!C45+Balans!C42)</f>
        <v>17791388</v>
      </c>
      <c r="C23" s="48">
        <f>(Balans!D76+Balans!D89)-(Balans!D45+Balans!D42)</f>
        <v>11629384</v>
      </c>
      <c r="D23" s="48">
        <f>(Balans!E76+Balans!E89)-(Balans!E45+Balans!E42)</f>
        <v>3451582</v>
      </c>
    </row>
    <row r="24" spans="1:4">
      <c r="A24" s="30" t="s">
        <v>180</v>
      </c>
      <c r="B24" s="46">
        <f>B23/B22</f>
        <v>3.3233698545490005</v>
      </c>
      <c r="C24" s="46">
        <f>C23/C22</f>
        <v>2.6259042124173235</v>
      </c>
      <c r="D24" s="46">
        <f>D23/D22</f>
        <v>0.29364457302166824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3"/>
  <sheetViews>
    <sheetView tabSelected="1" zoomScale="74" zoomScaleNormal="74" workbookViewId="0">
      <selection activeCell="A2" sqref="A2"/>
    </sheetView>
  </sheetViews>
  <sheetFormatPr defaultRowHeight="15"/>
  <cols>
    <col min="1" max="1" width="21.28515625" customWidth="1"/>
    <col min="2" max="2" width="26.140625" customWidth="1"/>
    <col min="3" max="3" width="18.85546875" customWidth="1"/>
    <col min="4" max="4" width="20.140625" customWidth="1"/>
  </cols>
  <sheetData>
    <row r="2" spans="1:4">
      <c r="A2" t="s">
        <v>368</v>
      </c>
      <c r="B2" s="30" t="s">
        <v>228</v>
      </c>
      <c r="C2" s="30" t="s">
        <v>229</v>
      </c>
      <c r="D2" s="30" t="s">
        <v>230</v>
      </c>
    </row>
    <row r="3" spans="1:4" ht="45">
      <c r="A3" s="33" t="s">
        <v>181</v>
      </c>
      <c r="B3" s="31">
        <f>Resultatenrek!C42</f>
        <v>1702314</v>
      </c>
      <c r="C3" s="31">
        <f>Resultatenrek!D42</f>
        <v>1600568</v>
      </c>
      <c r="D3" s="31">
        <f>Resultatenrek!E42</f>
        <v>5801455</v>
      </c>
    </row>
    <row r="4" spans="1:4">
      <c r="A4" s="30" t="s">
        <v>171</v>
      </c>
      <c r="B4" s="31">
        <f>Balans!C$52</f>
        <v>18006718</v>
      </c>
      <c r="C4" s="31">
        <f>Balans!D$52</f>
        <v>19924217</v>
      </c>
      <c r="D4" s="31">
        <f>Balans!E$52</f>
        <v>26234671</v>
      </c>
    </row>
    <row r="5" spans="1:4">
      <c r="A5" s="30" t="s">
        <v>182</v>
      </c>
      <c r="B5" s="34">
        <f>B3/B4</f>
        <v>9.4537716423392648E-2</v>
      </c>
      <c r="C5" s="34">
        <f>C3/C4</f>
        <v>8.0332793002605818E-2</v>
      </c>
      <c r="D5" s="34">
        <f>D3/D4</f>
        <v>0.22113694507546902</v>
      </c>
    </row>
    <row r="6" spans="1:4">
      <c r="A6" s="30"/>
    </row>
    <row r="9" spans="1:4">
      <c r="A9" s="30"/>
      <c r="B9" s="30" t="s">
        <v>228</v>
      </c>
      <c r="C9" s="30" t="s">
        <v>229</v>
      </c>
      <c r="D9" s="30" t="s">
        <v>230</v>
      </c>
    </row>
    <row r="10" spans="1:4" ht="30">
      <c r="A10" s="33" t="s">
        <v>183</v>
      </c>
      <c r="B10" s="31">
        <f>EBIT!B$13</f>
        <v>4458370</v>
      </c>
      <c r="C10" s="31">
        <f>EBIT!C$13</f>
        <v>3777135</v>
      </c>
      <c r="D10" s="31">
        <f>EBIT!D$13</f>
        <v>11528078</v>
      </c>
    </row>
    <row r="11" spans="1:4">
      <c r="A11" s="30" t="s">
        <v>184</v>
      </c>
      <c r="B11" s="31">
        <f>Balans!C$47</f>
        <v>40260543</v>
      </c>
      <c r="C11" s="31">
        <f>Balans!D$47</f>
        <v>38383971</v>
      </c>
      <c r="D11" s="31">
        <f>Balans!E$47</f>
        <v>34495994</v>
      </c>
    </row>
    <row r="12" spans="1:4">
      <c r="A12" s="30" t="s">
        <v>185</v>
      </c>
      <c r="B12" s="53">
        <f>B10/B11</f>
        <v>0.11073795005695775</v>
      </c>
      <c r="C12" s="53">
        <f>C10/C11</f>
        <v>9.8403966593242784E-2</v>
      </c>
      <c r="D12" s="53">
        <f>D10/D11</f>
        <v>0.33418599272715549</v>
      </c>
    </row>
    <row r="13" spans="1:4">
      <c r="A13" s="3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3FDC-3858-427C-9257-D4A8D798E978}">
  <dimension ref="A3:D6"/>
  <sheetViews>
    <sheetView workbookViewId="0">
      <selection activeCell="G15" sqref="G15"/>
    </sheetView>
  </sheetViews>
  <sheetFormatPr defaultRowHeight="15"/>
  <cols>
    <col min="1" max="1" width="25.85546875" customWidth="1"/>
    <col min="2" max="2" width="24.42578125" customWidth="1"/>
    <col min="3" max="3" width="25.5703125" customWidth="1"/>
    <col min="4" max="4" width="22.7109375" customWidth="1"/>
  </cols>
  <sheetData>
    <row r="3" spans="1:4">
      <c r="A3" t="s">
        <v>368</v>
      </c>
      <c r="B3" s="30" t="s">
        <v>228</v>
      </c>
      <c r="C3" s="30" t="s">
        <v>229</v>
      </c>
      <c r="D3" s="30" t="s">
        <v>230</v>
      </c>
    </row>
    <row r="4" spans="1:4" ht="30">
      <c r="A4" s="33" t="s">
        <v>181</v>
      </c>
      <c r="B4" s="31">
        <f>REV!B3</f>
        <v>1702314</v>
      </c>
      <c r="C4" s="31">
        <f>REV!C3</f>
        <v>1600568</v>
      </c>
      <c r="D4" s="31">
        <f>REV!D3</f>
        <v>5801455</v>
      </c>
    </row>
    <row r="5" spans="1:4">
      <c r="A5" s="30" t="s">
        <v>171</v>
      </c>
      <c r="B5" s="31">
        <f>Balans!C$52</f>
        <v>18006718</v>
      </c>
      <c r="C5" s="31">
        <f>Balans!D$52</f>
        <v>19924217</v>
      </c>
      <c r="D5" s="31">
        <f>Balans!E$52</f>
        <v>26234671</v>
      </c>
    </row>
    <row r="6" spans="1:4">
      <c r="A6" s="30" t="s">
        <v>182</v>
      </c>
      <c r="B6" s="34">
        <f>B4/B5</f>
        <v>9.4537716423392648E-2</v>
      </c>
      <c r="C6" s="34">
        <f>C4/C5</f>
        <v>8.0332793002605818E-2</v>
      </c>
      <c r="D6" s="34">
        <f>D4/D5</f>
        <v>0.22113694507546902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BA8E-DD12-4D27-B33A-96A81B6FC551}">
  <dimension ref="A4:D6"/>
  <sheetViews>
    <sheetView workbookViewId="0">
      <selection activeCell="B6" sqref="B6:D6"/>
    </sheetView>
  </sheetViews>
  <sheetFormatPr defaultRowHeight="15"/>
  <cols>
    <col min="2" max="2" width="17.140625" customWidth="1"/>
    <col min="3" max="3" width="11.140625" customWidth="1"/>
    <col min="4" max="4" width="15" customWidth="1"/>
  </cols>
  <sheetData>
    <row r="4" spans="1:4">
      <c r="A4" t="s">
        <v>368</v>
      </c>
      <c r="B4" s="30" t="s">
        <v>228</v>
      </c>
      <c r="C4" s="30" t="s">
        <v>229</v>
      </c>
      <c r="D4" s="30" t="s">
        <v>230</v>
      </c>
    </row>
    <row r="5" spans="1:4">
      <c r="A5" s="30" t="s">
        <v>182</v>
      </c>
      <c r="B5" s="34">
        <f>REV!B5</f>
        <v>9.4537716423392648E-2</v>
      </c>
      <c r="C5" s="34">
        <f>REV!C5</f>
        <v>8.0332793002605818E-2</v>
      </c>
      <c r="D5" s="34">
        <f>REV!D5</f>
        <v>0.22113694507546902</v>
      </c>
    </row>
    <row r="6" spans="1:4">
      <c r="A6" s="30" t="s">
        <v>185</v>
      </c>
      <c r="B6" s="53">
        <f>REV!B12</f>
        <v>0.11073795005695775</v>
      </c>
      <c r="C6" s="53">
        <f>REV!C12</f>
        <v>9.8403966593242784E-2</v>
      </c>
      <c r="D6" s="53">
        <f>REV!D12</f>
        <v>0.33418599272715549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topLeftCell="A5" zoomScale="85" zoomScaleNormal="85" workbookViewId="0">
      <selection activeCell="I5" sqref="I5"/>
    </sheetView>
  </sheetViews>
  <sheetFormatPr defaultRowHeight="21.75" customHeight="1"/>
  <cols>
    <col min="1" max="1" width="50.7109375" customWidth="1"/>
    <col min="2" max="3" width="12.7109375" bestFit="1" customWidth="1"/>
    <col min="4" max="4" width="20.85546875" customWidth="1"/>
  </cols>
  <sheetData>
    <row r="1" spans="1:4" ht="21.75" customHeight="1">
      <c r="A1" s="30"/>
      <c r="B1" s="30"/>
      <c r="C1" s="30"/>
    </row>
    <row r="2" spans="1:4" ht="21.75" customHeight="1">
      <c r="A2" s="30" t="s">
        <v>368</v>
      </c>
      <c r="B2" s="63" t="s">
        <v>228</v>
      </c>
      <c r="C2" s="63" t="s">
        <v>229</v>
      </c>
      <c r="D2" s="63" t="s">
        <v>230</v>
      </c>
    </row>
    <row r="3" spans="1:4" ht="21.75" customHeight="1">
      <c r="A3" s="78" t="s">
        <v>187</v>
      </c>
      <c r="B3" s="79">
        <f>B4/B5*365</f>
        <v>32.962091999617201</v>
      </c>
      <c r="C3" s="79">
        <f>C4/C5*365</f>
        <v>27.381954347348731</v>
      </c>
      <c r="D3" s="79">
        <f>D4/D5*365</f>
        <v>27.91190682337476</v>
      </c>
    </row>
    <row r="4" spans="1:4" ht="21.75" customHeight="1">
      <c r="A4" s="30" t="s">
        <v>188</v>
      </c>
      <c r="B4" s="81">
        <f>Balans!C40</f>
        <v>7225621</v>
      </c>
      <c r="C4" s="81">
        <f>Balans!D40</f>
        <v>6938069</v>
      </c>
      <c r="D4" s="81">
        <f>Balans!E40</f>
        <v>9018236</v>
      </c>
    </row>
    <row r="5" spans="1:4" ht="21.75" customHeight="1">
      <c r="A5" s="30" t="s">
        <v>189</v>
      </c>
      <c r="B5" s="82">
        <f>Resultatenrek!C4+'Gegevens uit de toelichting'!C4</f>
        <v>80011659</v>
      </c>
      <c r="C5" s="82">
        <f>Resultatenrek!D4+'Gegevens uit de toelichting'!D4</f>
        <v>92484092</v>
      </c>
      <c r="D5" s="82">
        <f>Resultatenrek!E4+'Gegevens uit de toelichting'!E4</f>
        <v>117930178</v>
      </c>
    </row>
    <row r="6" spans="1:4" ht="21.75" customHeight="1">
      <c r="A6" s="30"/>
      <c r="B6" s="63"/>
      <c r="C6" s="63"/>
      <c r="D6" s="63"/>
    </row>
    <row r="7" spans="1:4" ht="21.75" customHeight="1">
      <c r="A7" s="80" t="s">
        <v>196</v>
      </c>
      <c r="B7" s="83">
        <f>B8/B9*365</f>
        <v>3.8403393835046451</v>
      </c>
      <c r="C7" s="83">
        <f>C8/C9*365</f>
        <v>6.0256629870533054</v>
      </c>
      <c r="D7" s="83">
        <f>D8/D9*365</f>
        <v>7.9135670607759865</v>
      </c>
    </row>
    <row r="8" spans="1:4" ht="21.75" customHeight="1">
      <c r="A8" s="30" t="s">
        <v>190</v>
      </c>
      <c r="B8" s="81">
        <f>Balans!C92</f>
        <v>760108</v>
      </c>
      <c r="C8" s="81">
        <f>Balans!D92</f>
        <v>1438180</v>
      </c>
      <c r="D8" s="81">
        <f>Balans!E92</f>
        <v>2004658</v>
      </c>
    </row>
    <row r="9" spans="1:4" ht="21.75" customHeight="1">
      <c r="A9" s="30" t="s">
        <v>191</v>
      </c>
      <c r="B9" s="82">
        <f>Resultatenrek!C11+Resultatenrek!C13+'Gegevens uit de toelichting'!C3</f>
        <v>72243464</v>
      </c>
      <c r="C9" s="82">
        <f>Resultatenrek!D11+Resultatenrek!D13+'Gegevens uit de toelichting'!D3</f>
        <v>87116671</v>
      </c>
      <c r="D9" s="82">
        <f>Resultatenrek!E11+Resultatenrek!E13+'Gegevens uit de toelichting'!E3</f>
        <v>92461486</v>
      </c>
    </row>
    <row r="10" spans="1:4" ht="21.75" customHeight="1">
      <c r="B10" s="21"/>
      <c r="C10" s="21"/>
      <c r="D10" s="21"/>
    </row>
    <row r="11" spans="1:4" ht="21.75" customHeight="1">
      <c r="A11" s="30" t="s">
        <v>192</v>
      </c>
      <c r="B11" s="84">
        <f>B3+Voorraad!B3</f>
        <v>34.683901739560291</v>
      </c>
      <c r="C11" s="84">
        <f>C3+Voorraad!C3</f>
        <v>29.43153226953287</v>
      </c>
      <c r="D11" s="84">
        <f>D3+Voorraad!D3</f>
        <v>30.984370203045685</v>
      </c>
    </row>
    <row r="12" spans="1:4" ht="21.75" customHeight="1">
      <c r="A12" s="30" t="s">
        <v>193</v>
      </c>
      <c r="B12" s="82">
        <f>B7</f>
        <v>3.8403393835046451</v>
      </c>
      <c r="C12" s="82">
        <f>C7</f>
        <v>6.0256629870533054</v>
      </c>
      <c r="D12" s="82">
        <f>D7</f>
        <v>7.9135670607759865</v>
      </c>
    </row>
    <row r="13" spans="1:4" ht="21.75" customHeight="1">
      <c r="A13" s="80" t="s">
        <v>194</v>
      </c>
      <c r="B13" s="79">
        <f>B11-B12</f>
        <v>30.843562356055646</v>
      </c>
      <c r="C13" s="79">
        <f>C11-C12</f>
        <v>23.405869282479564</v>
      </c>
      <c r="D13" s="79">
        <f>D11-D12</f>
        <v>23.0708031422697</v>
      </c>
    </row>
    <row r="31" spans="1:1" ht="21.75" customHeight="1">
      <c r="A31" s="35"/>
    </row>
    <row r="32" spans="1:1" ht="21.75" customHeight="1">
      <c r="A32" s="35"/>
    </row>
    <row r="33" spans="1:1" ht="21.75" customHeight="1">
      <c r="A33" s="35"/>
    </row>
    <row r="34" spans="1:1" ht="21.75" customHeight="1">
      <c r="A34" s="3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AF03-245C-47FF-802F-DF760A32E59F}">
  <dimension ref="B3:E5"/>
  <sheetViews>
    <sheetView workbookViewId="0">
      <selection activeCell="E5" sqref="E5"/>
    </sheetView>
  </sheetViews>
  <sheetFormatPr defaultRowHeight="15"/>
  <sheetData>
    <row r="3" spans="2:5">
      <c r="B3" s="30" t="s">
        <v>368</v>
      </c>
      <c r="C3" s="63" t="s">
        <v>228</v>
      </c>
      <c r="D3" s="63" t="s">
        <v>229</v>
      </c>
      <c r="E3" s="63" t="s">
        <v>230</v>
      </c>
    </row>
    <row r="4" spans="2:5">
      <c r="B4" s="78" t="s">
        <v>187</v>
      </c>
      <c r="C4" s="149">
        <f>KlantLevKrediet!B3</f>
        <v>32.962091999617201</v>
      </c>
      <c r="D4" s="149">
        <f>KlantLevKrediet!C3</f>
        <v>27.381954347348731</v>
      </c>
      <c r="E4" s="149">
        <f>KlantLevKrediet!D3</f>
        <v>27.91190682337476</v>
      </c>
    </row>
    <row r="5" spans="2:5">
      <c r="B5" s="80" t="s">
        <v>196</v>
      </c>
      <c r="C5" s="150">
        <f>KlantLevKrediet!B7</f>
        <v>3.8403393835046451</v>
      </c>
      <c r="D5" s="150">
        <f>KlantLevKrediet!C7</f>
        <v>6.0256629870533054</v>
      </c>
      <c r="E5" s="150">
        <f>KlantLevKrediet!D7</f>
        <v>7.9135670607759865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28" zoomScale="85" zoomScaleNormal="85" workbookViewId="0">
      <selection activeCell="K40" sqref="K40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0" t="s">
        <v>0</v>
      </c>
      <c r="B1" s="10"/>
      <c r="C1" s="16"/>
      <c r="D1" s="16"/>
    </row>
    <row r="2" spans="1:5">
      <c r="A2" s="10"/>
      <c r="B2" s="10"/>
      <c r="D2" s="23"/>
    </row>
    <row r="3" spans="1:5">
      <c r="A3" s="11" t="s">
        <v>1</v>
      </c>
      <c r="B3" s="10" t="s">
        <v>2</v>
      </c>
      <c r="C3" s="21">
        <v>2018</v>
      </c>
      <c r="D3" s="21">
        <v>2019</v>
      </c>
      <c r="E3" s="21">
        <v>2020</v>
      </c>
    </row>
    <row r="4" spans="1:5">
      <c r="A4" s="10" t="s">
        <v>7</v>
      </c>
      <c r="B4" s="18">
        <v>20</v>
      </c>
      <c r="C4" s="17"/>
      <c r="D4" s="12"/>
      <c r="E4" s="9"/>
    </row>
    <row r="5" spans="1:5">
      <c r="A5" s="14" t="s">
        <v>6</v>
      </c>
      <c r="B5" s="14" t="s">
        <v>264</v>
      </c>
      <c r="C5" s="147">
        <v>6226877</v>
      </c>
      <c r="D5" s="147">
        <v>2489588</v>
      </c>
      <c r="E5" s="147">
        <v>1113746</v>
      </c>
    </row>
    <row r="6" spans="1:5">
      <c r="A6" s="10" t="s">
        <v>8</v>
      </c>
      <c r="B6" s="18">
        <v>21</v>
      </c>
      <c r="C6" s="13">
        <v>108864</v>
      </c>
      <c r="D6" s="13">
        <v>80493</v>
      </c>
      <c r="E6" s="13">
        <v>46814</v>
      </c>
    </row>
    <row r="7" spans="1:5">
      <c r="A7" s="10" t="s">
        <v>9</v>
      </c>
      <c r="B7" s="10" t="s">
        <v>10</v>
      </c>
      <c r="C7" s="13">
        <v>6118013</v>
      </c>
      <c r="D7" s="13">
        <v>2309095</v>
      </c>
      <c r="E7" s="13">
        <v>966932</v>
      </c>
    </row>
    <row r="8" spans="1:5">
      <c r="A8" s="10" t="s">
        <v>11</v>
      </c>
      <c r="B8" s="18">
        <v>22</v>
      </c>
      <c r="C8" s="13">
        <v>1531106</v>
      </c>
      <c r="D8" s="13">
        <v>1445584</v>
      </c>
      <c r="E8" s="9"/>
    </row>
    <row r="9" spans="1:5">
      <c r="A9" s="10" t="s">
        <v>12</v>
      </c>
      <c r="B9" s="18">
        <v>23</v>
      </c>
      <c r="C9" s="13">
        <v>282746</v>
      </c>
      <c r="D9" s="13">
        <v>237437</v>
      </c>
      <c r="E9" s="13">
        <v>131690</v>
      </c>
    </row>
    <row r="10" spans="1:5">
      <c r="A10" s="10" t="s">
        <v>13</v>
      </c>
      <c r="B10" s="18">
        <v>24</v>
      </c>
      <c r="C10" s="13">
        <v>247973</v>
      </c>
      <c r="D10" s="13">
        <v>146570</v>
      </c>
      <c r="E10" s="13">
        <v>79506</v>
      </c>
    </row>
    <row r="11" spans="1:5">
      <c r="A11" s="10" t="s">
        <v>14</v>
      </c>
      <c r="B11" s="18">
        <v>25</v>
      </c>
      <c r="C11" s="13">
        <v>3805679</v>
      </c>
      <c r="D11" s="12"/>
      <c r="E11" s="9"/>
    </row>
    <row r="12" spans="1:5">
      <c r="A12" s="10" t="s">
        <v>15</v>
      </c>
      <c r="B12" s="18">
        <v>26</v>
      </c>
      <c r="C12" s="13">
        <v>250509</v>
      </c>
      <c r="D12" s="13">
        <v>479504</v>
      </c>
      <c r="E12" s="13">
        <v>755736</v>
      </c>
    </row>
    <row r="13" spans="1:5">
      <c r="A13" s="10" t="s">
        <v>16</v>
      </c>
      <c r="B13" s="18">
        <v>27</v>
      </c>
      <c r="C13" s="12"/>
      <c r="D13" s="12"/>
      <c r="E13" s="9"/>
    </row>
    <row r="14" spans="1:5">
      <c r="A14" s="10" t="s">
        <v>17</v>
      </c>
      <c r="B14" s="18">
        <v>28</v>
      </c>
      <c r="C14" s="12"/>
      <c r="D14" s="13">
        <v>100000</v>
      </c>
      <c r="E14" s="13">
        <v>100000</v>
      </c>
    </row>
    <row r="15" spans="1:5">
      <c r="A15" s="10" t="s">
        <v>18</v>
      </c>
      <c r="B15" s="10" t="s">
        <v>19</v>
      </c>
      <c r="C15" s="12"/>
      <c r="D15" s="12"/>
      <c r="E15" s="9"/>
    </row>
    <row r="16" spans="1:5">
      <c r="A16" s="10" t="s">
        <v>20</v>
      </c>
      <c r="B16" s="18">
        <v>280</v>
      </c>
      <c r="C16" s="12"/>
      <c r="D16" s="12"/>
      <c r="E16" s="9"/>
    </row>
    <row r="17" spans="1:5">
      <c r="A17" s="10" t="s">
        <v>21</v>
      </c>
      <c r="B17" s="18">
        <v>281</v>
      </c>
      <c r="C17" s="12"/>
      <c r="D17" s="12"/>
      <c r="E17" s="9"/>
    </row>
    <row r="18" spans="1:5">
      <c r="A18" s="10" t="s">
        <v>22</v>
      </c>
      <c r="B18" s="10"/>
      <c r="C18" s="12"/>
      <c r="D18" s="12"/>
      <c r="E18" s="9"/>
    </row>
    <row r="19" spans="1:5">
      <c r="A19" s="10" t="s">
        <v>23</v>
      </c>
      <c r="B19" s="10" t="s">
        <v>24</v>
      </c>
      <c r="C19" s="12"/>
      <c r="D19" s="12"/>
      <c r="E19" s="9"/>
    </row>
    <row r="20" spans="1:5">
      <c r="A20" s="10" t="s">
        <v>20</v>
      </c>
      <c r="B20" s="18">
        <v>282</v>
      </c>
      <c r="C20" s="12"/>
      <c r="D20" s="12"/>
      <c r="E20" s="9"/>
    </row>
    <row r="21" spans="1:5">
      <c r="A21" s="10" t="s">
        <v>21</v>
      </c>
      <c r="B21" s="18">
        <v>283</v>
      </c>
      <c r="C21" s="12"/>
      <c r="D21" s="12"/>
      <c r="E21" s="9"/>
    </row>
    <row r="22" spans="1:5">
      <c r="A22" s="10" t="s">
        <v>25</v>
      </c>
      <c r="B22" s="10" t="s">
        <v>26</v>
      </c>
      <c r="C22" s="12"/>
      <c r="D22" s="13">
        <v>100000</v>
      </c>
      <c r="E22" s="13">
        <v>100000</v>
      </c>
    </row>
    <row r="23" spans="1:5">
      <c r="A23" s="10" t="s">
        <v>27</v>
      </c>
      <c r="B23" s="18">
        <v>284</v>
      </c>
      <c r="C23" s="12"/>
      <c r="D23" s="12"/>
      <c r="E23" s="9"/>
    </row>
    <row r="24" spans="1:5">
      <c r="A24" s="10" t="s">
        <v>28</v>
      </c>
      <c r="B24" s="10" t="s">
        <v>29</v>
      </c>
      <c r="C24" s="12"/>
      <c r="D24" s="13">
        <v>100000</v>
      </c>
      <c r="E24" s="13">
        <v>100000</v>
      </c>
    </row>
    <row r="25" spans="1:5">
      <c r="A25" s="10"/>
      <c r="B25" s="10"/>
      <c r="C25" s="12"/>
      <c r="D25" s="12"/>
      <c r="E25" s="9"/>
    </row>
    <row r="26" spans="1:5">
      <c r="A26" s="14" t="s">
        <v>30</v>
      </c>
      <c r="B26" s="14" t="s">
        <v>31</v>
      </c>
      <c r="C26" s="20">
        <f>C27+C30+C39+C42+C45+C46</f>
        <v>34033666</v>
      </c>
      <c r="D26" s="20">
        <f>D27+D30+D39+D42+D45+D46</f>
        <v>35894383</v>
      </c>
      <c r="E26" s="20">
        <f>E27+E30+E39+E42+E45+E46</f>
        <v>33382248</v>
      </c>
    </row>
    <row r="27" spans="1:5">
      <c r="A27" s="10" t="s">
        <v>32</v>
      </c>
      <c r="B27" s="18">
        <v>29</v>
      </c>
      <c r="C27" s="12"/>
      <c r="D27" s="12"/>
      <c r="E27" s="9"/>
    </row>
    <row r="28" spans="1:5">
      <c r="A28" s="10" t="s">
        <v>33</v>
      </c>
      <c r="B28" s="18">
        <v>290</v>
      </c>
      <c r="C28" s="12"/>
      <c r="D28" s="12"/>
      <c r="E28" s="9"/>
    </row>
    <row r="29" spans="1:5">
      <c r="A29" s="10" t="s">
        <v>34</v>
      </c>
      <c r="B29" s="18">
        <v>291</v>
      </c>
      <c r="C29" s="12"/>
      <c r="D29" s="12"/>
      <c r="E29" s="9"/>
    </row>
    <row r="30" spans="1:5">
      <c r="A30" s="10" t="s">
        <v>35</v>
      </c>
      <c r="B30" s="18">
        <v>3</v>
      </c>
      <c r="C30" s="13">
        <v>26336889</v>
      </c>
      <c r="D30" s="13">
        <v>27510330</v>
      </c>
      <c r="E30" s="13">
        <v>22087322</v>
      </c>
    </row>
    <row r="31" spans="1:5">
      <c r="A31" s="10" t="s">
        <v>36</v>
      </c>
      <c r="B31" s="10" t="s">
        <v>37</v>
      </c>
      <c r="C31" s="13">
        <v>26336889</v>
      </c>
      <c r="D31" s="13">
        <v>27510330</v>
      </c>
      <c r="E31" s="13">
        <v>22087322</v>
      </c>
    </row>
    <row r="32" spans="1:5">
      <c r="A32" s="10" t="s">
        <v>38</v>
      </c>
      <c r="B32" s="10" t="s">
        <v>39</v>
      </c>
      <c r="C32" s="12"/>
      <c r="D32" s="12"/>
      <c r="E32" s="9"/>
    </row>
    <row r="33" spans="1:5">
      <c r="A33" s="10" t="s">
        <v>40</v>
      </c>
      <c r="B33" s="18">
        <v>32</v>
      </c>
      <c r="C33" s="12"/>
      <c r="D33" s="12"/>
      <c r="E33" s="9"/>
    </row>
    <row r="34" spans="1:5">
      <c r="A34" s="10" t="s">
        <v>41</v>
      </c>
      <c r="B34" s="18">
        <v>33</v>
      </c>
      <c r="C34" s="12"/>
      <c r="D34" s="12"/>
      <c r="E34" s="9"/>
    </row>
    <row r="35" spans="1:5">
      <c r="A35" s="10" t="s">
        <v>42</v>
      </c>
      <c r="B35" s="18">
        <v>34</v>
      </c>
      <c r="C35" s="13">
        <v>26336889</v>
      </c>
      <c r="D35" s="13">
        <v>27510330</v>
      </c>
      <c r="E35" s="13">
        <v>22087322</v>
      </c>
    </row>
    <row r="36" spans="1:5">
      <c r="A36" s="10" t="s">
        <v>43</v>
      </c>
      <c r="B36" s="18">
        <v>35</v>
      </c>
      <c r="C36" s="12"/>
      <c r="D36" s="12"/>
      <c r="E36" s="9"/>
    </row>
    <row r="37" spans="1:5">
      <c r="A37" s="10" t="s">
        <v>44</v>
      </c>
      <c r="B37" s="18">
        <v>36</v>
      </c>
      <c r="C37" s="12"/>
      <c r="D37" s="12"/>
      <c r="E37" s="9"/>
    </row>
    <row r="38" spans="1:5">
      <c r="A38" s="10" t="s">
        <v>45</v>
      </c>
      <c r="B38" s="18">
        <v>37</v>
      </c>
      <c r="C38" s="12"/>
      <c r="D38" s="12"/>
      <c r="E38" s="9"/>
    </row>
    <row r="39" spans="1:5">
      <c r="A39" s="10" t="s">
        <v>46</v>
      </c>
      <c r="B39" s="10" t="s">
        <v>47</v>
      </c>
      <c r="C39" s="13">
        <v>7250518</v>
      </c>
      <c r="D39" s="13">
        <v>7817597</v>
      </c>
      <c r="E39" s="13">
        <v>10945042</v>
      </c>
    </row>
    <row r="40" spans="1:5">
      <c r="A40" s="10" t="s">
        <v>33</v>
      </c>
      <c r="B40" s="18">
        <v>40</v>
      </c>
      <c r="C40" s="13">
        <v>7225621</v>
      </c>
      <c r="D40" s="13">
        <v>6938069</v>
      </c>
      <c r="E40" s="13">
        <v>9018236</v>
      </c>
    </row>
    <row r="41" spans="1:5">
      <c r="A41" s="10" t="s">
        <v>34</v>
      </c>
      <c r="B41" s="18">
        <v>41</v>
      </c>
      <c r="C41" s="13">
        <v>24897</v>
      </c>
      <c r="D41" s="13">
        <v>879528</v>
      </c>
      <c r="E41" s="13">
        <v>1926806</v>
      </c>
    </row>
    <row r="42" spans="1:5">
      <c r="A42" s="10" t="s">
        <v>48</v>
      </c>
      <c r="B42" s="10" t="s">
        <v>49</v>
      </c>
      <c r="C42" s="12"/>
      <c r="D42" s="12"/>
      <c r="E42" s="9"/>
    </row>
    <row r="43" spans="1:5">
      <c r="A43" s="10" t="s">
        <v>50</v>
      </c>
      <c r="B43" s="18">
        <v>50</v>
      </c>
      <c r="C43" s="12"/>
      <c r="D43" s="12"/>
      <c r="E43" s="9"/>
    </row>
    <row r="44" spans="1:5">
      <c r="A44" s="10" t="s">
        <v>51</v>
      </c>
      <c r="B44" s="10" t="s">
        <v>52</v>
      </c>
      <c r="C44" s="12"/>
      <c r="D44" s="12"/>
      <c r="E44" s="9"/>
    </row>
    <row r="45" spans="1:5">
      <c r="A45" s="10" t="s">
        <v>53</v>
      </c>
      <c r="B45" s="10" t="s">
        <v>54</v>
      </c>
      <c r="C45" s="13">
        <v>373728</v>
      </c>
      <c r="D45" s="13">
        <v>495911</v>
      </c>
      <c r="E45" s="13">
        <v>249278</v>
      </c>
    </row>
    <row r="46" spans="1:5">
      <c r="A46" s="10" t="s">
        <v>55</v>
      </c>
      <c r="B46" s="10" t="s">
        <v>56</v>
      </c>
      <c r="C46" s="13">
        <v>72531</v>
      </c>
      <c r="D46" s="13">
        <v>70545</v>
      </c>
      <c r="E46" s="13">
        <v>100606</v>
      </c>
    </row>
    <row r="47" spans="1:5">
      <c r="A47" s="14" t="s">
        <v>57</v>
      </c>
      <c r="B47" s="14" t="s">
        <v>58</v>
      </c>
      <c r="C47" s="20">
        <f>C5+C26</f>
        <v>40260543</v>
      </c>
      <c r="D47" s="20">
        <f>D5+D26</f>
        <v>38383971</v>
      </c>
      <c r="E47" s="20">
        <f>E5+E26</f>
        <v>34495994</v>
      </c>
    </row>
    <row r="48" spans="1:5">
      <c r="A48" s="17"/>
      <c r="B48" s="17"/>
      <c r="C48" s="12"/>
      <c r="D48" s="12"/>
      <c r="E48" s="9"/>
    </row>
    <row r="49" spans="1:9">
      <c r="A49" s="17"/>
      <c r="B49" s="17"/>
      <c r="C49" s="12"/>
      <c r="D49" s="12"/>
      <c r="E49" s="9"/>
    </row>
    <row r="50" spans="1:9">
      <c r="A50" s="17"/>
      <c r="B50" s="17"/>
      <c r="C50" s="12"/>
      <c r="D50" s="12"/>
      <c r="E50" s="9"/>
    </row>
    <row r="51" spans="1:9">
      <c r="A51" s="11" t="s">
        <v>59</v>
      </c>
      <c r="B51" s="10" t="s">
        <v>2</v>
      </c>
      <c r="C51" s="12"/>
      <c r="D51" s="12"/>
      <c r="E51" s="9"/>
    </row>
    <row r="52" spans="1:9">
      <c r="A52" s="15" t="s">
        <v>60</v>
      </c>
      <c r="B52" s="14" t="s">
        <v>61</v>
      </c>
      <c r="C52" s="147">
        <v>18006718</v>
      </c>
      <c r="D52" s="147">
        <v>19924217</v>
      </c>
      <c r="E52" s="147">
        <v>26234671</v>
      </c>
    </row>
    <row r="53" spans="1:9">
      <c r="A53" s="10" t="s">
        <v>62</v>
      </c>
      <c r="B53" s="18">
        <v>10</v>
      </c>
      <c r="C53" s="13">
        <v>460000</v>
      </c>
      <c r="D53" s="13">
        <v>460000</v>
      </c>
      <c r="E53" s="13">
        <v>460000</v>
      </c>
    </row>
    <row r="54" spans="1:9">
      <c r="A54" s="10" t="s">
        <v>63</v>
      </c>
      <c r="B54" s="18">
        <v>100</v>
      </c>
      <c r="C54" s="13">
        <v>460000</v>
      </c>
      <c r="D54" s="13">
        <v>460000</v>
      </c>
      <c r="E54" s="13">
        <v>460000</v>
      </c>
    </row>
    <row r="55" spans="1:9">
      <c r="A55" s="10" t="s">
        <v>64</v>
      </c>
      <c r="B55" s="18">
        <v>101</v>
      </c>
      <c r="C55" s="12"/>
      <c r="D55" s="12"/>
      <c r="E55" s="9"/>
      <c r="H55" s="2"/>
      <c r="I55" s="1"/>
    </row>
    <row r="56" spans="1:9">
      <c r="A56" s="10" t="s">
        <v>65</v>
      </c>
      <c r="B56" s="18">
        <v>11</v>
      </c>
      <c r="C56" s="12"/>
      <c r="D56" s="12"/>
      <c r="E56" s="9"/>
      <c r="H56" s="2"/>
      <c r="I56" s="2"/>
    </row>
    <row r="57" spans="1:9">
      <c r="A57" s="10" t="s">
        <v>66</v>
      </c>
      <c r="B57" s="18">
        <v>12</v>
      </c>
      <c r="C57" s="13">
        <v>1476443</v>
      </c>
      <c r="D57" s="13">
        <v>1390921</v>
      </c>
      <c r="E57" s="13"/>
      <c r="H57" s="2"/>
      <c r="I57" s="2"/>
    </row>
    <row r="58" spans="1:9">
      <c r="A58" s="10" t="s">
        <v>67</v>
      </c>
      <c r="B58" s="18">
        <v>13</v>
      </c>
      <c r="C58" s="13">
        <v>16037011</v>
      </c>
      <c r="D58" s="13">
        <v>18042812</v>
      </c>
      <c r="E58" s="13">
        <v>25773030</v>
      </c>
      <c r="H58" s="2"/>
      <c r="I58" s="2"/>
    </row>
    <row r="59" spans="1:9">
      <c r="A59" s="10" t="s">
        <v>68</v>
      </c>
      <c r="B59" s="18">
        <v>130</v>
      </c>
      <c r="C59" s="13">
        <v>46000</v>
      </c>
      <c r="D59" s="13">
        <v>46000</v>
      </c>
      <c r="E59" s="13">
        <v>46000</v>
      </c>
      <c r="H59" s="1"/>
      <c r="I59" s="1"/>
    </row>
    <row r="60" spans="1:9">
      <c r="A60" s="10" t="s">
        <v>69</v>
      </c>
      <c r="B60" s="18">
        <v>131</v>
      </c>
      <c r="C60" s="12"/>
      <c r="D60" s="13">
        <v>46000</v>
      </c>
      <c r="E60" s="13">
        <v>46000</v>
      </c>
      <c r="H60" s="1"/>
      <c r="I60" s="1"/>
    </row>
    <row r="61" spans="1:9">
      <c r="A61" s="10" t="s">
        <v>70</v>
      </c>
      <c r="B61" s="18">
        <v>1310</v>
      </c>
      <c r="C61" s="12"/>
      <c r="D61" s="12"/>
      <c r="E61" s="9"/>
      <c r="H61" s="1"/>
      <c r="I61" s="1"/>
    </row>
    <row r="62" spans="1:9">
      <c r="A62" s="10" t="s">
        <v>71</v>
      </c>
      <c r="B62" s="18">
        <v>1311</v>
      </c>
      <c r="C62" s="12"/>
      <c r="D62" s="12"/>
      <c r="E62" s="9"/>
      <c r="H62" s="4"/>
      <c r="I62" s="4"/>
    </row>
    <row r="63" spans="1:9">
      <c r="A63" s="10" t="s">
        <v>72</v>
      </c>
      <c r="B63" s="18">
        <v>132</v>
      </c>
      <c r="C63" s="13">
        <v>2027000</v>
      </c>
      <c r="D63" s="13">
        <v>2347280</v>
      </c>
      <c r="E63" s="13">
        <v>4347030</v>
      </c>
      <c r="H63" s="4"/>
      <c r="I63" s="4"/>
    </row>
    <row r="64" spans="1:9">
      <c r="A64" s="10" t="s">
        <v>73</v>
      </c>
      <c r="B64" s="18">
        <v>133</v>
      </c>
      <c r="C64" s="13">
        <v>13964011</v>
      </c>
      <c r="D64" s="13">
        <v>15649532</v>
      </c>
      <c r="E64" s="13">
        <v>21380000</v>
      </c>
      <c r="H64" s="4"/>
      <c r="I64" s="4"/>
    </row>
    <row r="65" spans="1:9">
      <c r="A65" s="10" t="s">
        <v>74</v>
      </c>
      <c r="B65" s="18">
        <v>14</v>
      </c>
      <c r="C65" s="13">
        <v>4306</v>
      </c>
      <c r="D65" s="13">
        <v>4874</v>
      </c>
      <c r="E65" s="13">
        <v>1641</v>
      </c>
      <c r="H65" s="1"/>
      <c r="I65" s="1"/>
    </row>
    <row r="66" spans="1:9">
      <c r="A66" s="10" t="s">
        <v>75</v>
      </c>
      <c r="B66" s="18">
        <v>15</v>
      </c>
      <c r="C66" s="13">
        <v>28958</v>
      </c>
      <c r="D66" s="13">
        <v>25610</v>
      </c>
      <c r="E66" s="9"/>
      <c r="H66" s="4"/>
      <c r="I66" s="4"/>
    </row>
    <row r="67" spans="1:9">
      <c r="A67" s="14" t="s">
        <v>76</v>
      </c>
      <c r="B67" s="19">
        <v>16</v>
      </c>
      <c r="C67" s="20">
        <f>C68+E73</f>
        <v>1000000</v>
      </c>
      <c r="D67" s="20">
        <f>D68+F73</f>
        <v>1000000</v>
      </c>
      <c r="E67" s="20">
        <f>E68+G73</f>
        <v>0</v>
      </c>
      <c r="H67" s="2"/>
      <c r="I67" s="2"/>
    </row>
    <row r="68" spans="1:9">
      <c r="A68" s="10" t="s">
        <v>77</v>
      </c>
      <c r="B68" s="10" t="s">
        <v>78</v>
      </c>
      <c r="C68" s="13">
        <v>1000000</v>
      </c>
      <c r="D68" s="13">
        <v>1000000</v>
      </c>
      <c r="E68" s="9"/>
      <c r="F68" s="9"/>
      <c r="H68" s="4"/>
      <c r="I68" s="4"/>
    </row>
    <row r="69" spans="1:9">
      <c r="A69" s="10" t="s">
        <v>79</v>
      </c>
      <c r="B69" s="18">
        <v>160</v>
      </c>
      <c r="C69" s="12"/>
      <c r="D69" s="13"/>
      <c r="E69" s="9"/>
      <c r="H69" s="1"/>
      <c r="I69" s="1"/>
    </row>
    <row r="70" spans="1:9">
      <c r="A70" s="10" t="s">
        <v>80</v>
      </c>
      <c r="B70" s="18">
        <v>161</v>
      </c>
      <c r="C70" s="12"/>
      <c r="D70" s="12"/>
      <c r="E70" s="9"/>
      <c r="H70" s="1"/>
      <c r="I70" s="1"/>
    </row>
    <row r="71" spans="1:9">
      <c r="A71" s="10" t="s">
        <v>81</v>
      </c>
      <c r="B71" s="18">
        <v>162</v>
      </c>
      <c r="C71" s="12"/>
      <c r="D71" s="12"/>
      <c r="E71" s="9"/>
      <c r="H71" s="4"/>
      <c r="I71" s="4"/>
    </row>
    <row r="72" spans="1:9">
      <c r="A72" s="10" t="s">
        <v>82</v>
      </c>
      <c r="B72" s="10" t="s">
        <v>83</v>
      </c>
      <c r="C72" s="13">
        <v>1000000</v>
      </c>
      <c r="D72" s="13">
        <v>1000000</v>
      </c>
      <c r="E72" s="9"/>
      <c r="H72" s="4"/>
      <c r="I72" s="4"/>
    </row>
    <row r="73" spans="1:9">
      <c r="A73" s="10" t="s">
        <v>84</v>
      </c>
      <c r="B73" s="18">
        <v>168</v>
      </c>
      <c r="C73" s="12"/>
      <c r="D73" s="12"/>
      <c r="E73" s="9"/>
      <c r="H73" s="4"/>
      <c r="I73" s="4"/>
    </row>
    <row r="74" spans="1:9">
      <c r="A74" s="15" t="s">
        <v>85</v>
      </c>
      <c r="B74" s="14" t="s">
        <v>86</v>
      </c>
      <c r="C74" s="147">
        <f>C75+C87+C101</f>
        <v>21253825</v>
      </c>
      <c r="D74" s="147">
        <f>D75+D87+D101</f>
        <v>17459754</v>
      </c>
      <c r="E74" s="147">
        <f>E75+E87+E101</f>
        <v>8261323</v>
      </c>
      <c r="H74" s="1"/>
      <c r="I74" s="1"/>
    </row>
    <row r="75" spans="1:9">
      <c r="A75" s="10" t="s">
        <v>87</v>
      </c>
      <c r="B75" s="13">
        <v>17</v>
      </c>
      <c r="C75" s="13">
        <v>2565116</v>
      </c>
      <c r="D75" s="13">
        <v>25295</v>
      </c>
      <c r="E75" s="13">
        <v>100860</v>
      </c>
      <c r="H75" s="4"/>
      <c r="I75" s="4"/>
    </row>
    <row r="76" spans="1:9">
      <c r="A76" s="10" t="s">
        <v>88</v>
      </c>
      <c r="B76" s="10" t="s">
        <v>89</v>
      </c>
      <c r="C76" s="13">
        <v>2565116</v>
      </c>
      <c r="D76" s="13">
        <v>25295</v>
      </c>
      <c r="E76" s="13">
        <v>100860</v>
      </c>
      <c r="H76" s="4"/>
      <c r="I76" s="4"/>
    </row>
    <row r="77" spans="1:9">
      <c r="A77" s="10" t="s">
        <v>90</v>
      </c>
      <c r="B77" s="18">
        <v>170</v>
      </c>
      <c r="C77" s="12"/>
      <c r="D77" s="12"/>
      <c r="E77" s="9"/>
      <c r="H77" s="4"/>
      <c r="I77" s="4"/>
    </row>
    <row r="78" spans="1:9">
      <c r="A78" s="10" t="s">
        <v>91</v>
      </c>
      <c r="B78" s="18">
        <v>171</v>
      </c>
      <c r="C78" s="12"/>
      <c r="D78" s="12"/>
      <c r="E78" s="9"/>
      <c r="H78" s="2"/>
      <c r="I78" s="2"/>
    </row>
    <row r="79" spans="1:9">
      <c r="A79" s="10" t="s">
        <v>92</v>
      </c>
      <c r="B79" s="18">
        <v>172</v>
      </c>
      <c r="C79" s="13">
        <v>2480392</v>
      </c>
      <c r="D79" s="12"/>
      <c r="E79" s="9"/>
      <c r="H79" s="2"/>
      <c r="I79" s="2"/>
    </row>
    <row r="80" spans="1:9">
      <c r="A80" s="10" t="s">
        <v>93</v>
      </c>
      <c r="B80" s="18">
        <v>173</v>
      </c>
      <c r="C80" s="13">
        <v>84724</v>
      </c>
      <c r="D80" s="13">
        <v>25295</v>
      </c>
      <c r="E80" s="13">
        <v>100860</v>
      </c>
      <c r="H80" s="2"/>
      <c r="I80" s="2"/>
    </row>
    <row r="81" spans="1:9">
      <c r="A81" s="10" t="s">
        <v>94</v>
      </c>
      <c r="B81" s="18">
        <v>174</v>
      </c>
      <c r="C81" s="12"/>
      <c r="D81" s="12"/>
      <c r="E81" s="9"/>
      <c r="H81" s="1"/>
      <c r="I81" s="1"/>
    </row>
    <row r="82" spans="1:9">
      <c r="A82" s="10" t="s">
        <v>95</v>
      </c>
      <c r="B82" s="18">
        <v>175</v>
      </c>
      <c r="C82" s="12"/>
      <c r="D82" s="12"/>
      <c r="E82" s="9"/>
      <c r="H82" s="1"/>
      <c r="I82" s="1"/>
    </row>
    <row r="83" spans="1:9">
      <c r="A83" s="10" t="s">
        <v>96</v>
      </c>
      <c r="B83" s="18">
        <v>1750</v>
      </c>
      <c r="C83" s="12"/>
      <c r="D83" s="12"/>
      <c r="E83" s="9"/>
      <c r="H83" s="2"/>
      <c r="I83" s="2"/>
    </row>
    <row r="84" spans="1:9">
      <c r="A84" s="10" t="s">
        <v>97</v>
      </c>
      <c r="B84" s="18">
        <v>1751</v>
      </c>
      <c r="C84" s="12"/>
      <c r="D84" s="12"/>
      <c r="E84" s="9"/>
      <c r="H84" s="4"/>
      <c r="I84" s="2"/>
    </row>
    <row r="85" spans="1:9">
      <c r="A85" s="10" t="s">
        <v>98</v>
      </c>
      <c r="B85" s="18">
        <v>176</v>
      </c>
      <c r="C85" s="12"/>
      <c r="D85" s="12"/>
      <c r="E85" s="9"/>
      <c r="H85" s="1"/>
      <c r="I85" s="1"/>
    </row>
    <row r="86" spans="1:9">
      <c r="A86" s="10" t="s">
        <v>99</v>
      </c>
      <c r="B86" s="10" t="s">
        <v>100</v>
      </c>
      <c r="C86" s="12"/>
      <c r="D86" s="12"/>
      <c r="E86" s="9"/>
      <c r="H86" s="1"/>
      <c r="I86" s="1"/>
    </row>
    <row r="87" spans="1:9">
      <c r="A87" s="10" t="s">
        <v>101</v>
      </c>
      <c r="B87" s="10" t="s">
        <v>102</v>
      </c>
      <c r="C87" s="13">
        <v>18652725</v>
      </c>
      <c r="D87" s="13">
        <v>16944372</v>
      </c>
      <c r="E87" s="13">
        <v>7773787</v>
      </c>
      <c r="F87" s="13"/>
      <c r="H87" s="1"/>
      <c r="I87" s="1"/>
    </row>
    <row r="88" spans="1:9">
      <c r="A88" s="10" t="s">
        <v>103</v>
      </c>
      <c r="B88" s="18">
        <v>42</v>
      </c>
      <c r="C88" s="13">
        <v>1478311</v>
      </c>
      <c r="D88" s="13">
        <v>519496</v>
      </c>
      <c r="E88" s="13">
        <v>54882</v>
      </c>
      <c r="H88" s="1"/>
      <c r="I88" s="1"/>
    </row>
    <row r="89" spans="1:9">
      <c r="A89" s="10" t="s">
        <v>88</v>
      </c>
      <c r="B89" s="18">
        <v>43</v>
      </c>
      <c r="C89" s="13">
        <v>15600000</v>
      </c>
      <c r="D89" s="13">
        <v>12100000</v>
      </c>
      <c r="E89" s="13">
        <v>3600000</v>
      </c>
      <c r="H89" s="1"/>
      <c r="I89" s="1"/>
    </row>
    <row r="90" spans="1:9">
      <c r="A90" s="10" t="s">
        <v>93</v>
      </c>
      <c r="B90" s="10" t="s">
        <v>104</v>
      </c>
      <c r="C90" s="13">
        <v>15600000</v>
      </c>
      <c r="D90" s="13">
        <v>12100000</v>
      </c>
      <c r="E90" s="13">
        <v>3600000</v>
      </c>
      <c r="H90" s="1"/>
      <c r="I90" s="1"/>
    </row>
    <row r="91" spans="1:9">
      <c r="A91" s="10" t="s">
        <v>94</v>
      </c>
      <c r="B91" s="18">
        <v>439</v>
      </c>
      <c r="C91" s="12"/>
      <c r="D91" s="12"/>
      <c r="E91" s="9"/>
      <c r="H91" s="2"/>
      <c r="I91" s="2"/>
    </row>
    <row r="92" spans="1:9">
      <c r="A92" s="10" t="s">
        <v>95</v>
      </c>
      <c r="B92" s="18">
        <v>44</v>
      </c>
      <c r="C92" s="13">
        <v>760108</v>
      </c>
      <c r="D92" s="13">
        <v>1438180</v>
      </c>
      <c r="E92" s="13">
        <v>2004658</v>
      </c>
      <c r="H92" s="1"/>
      <c r="I92" s="1"/>
    </row>
    <row r="93" spans="1:9">
      <c r="A93" s="10" t="s">
        <v>96</v>
      </c>
      <c r="B93" s="10" t="s">
        <v>105</v>
      </c>
      <c r="C93" s="13">
        <v>760108</v>
      </c>
      <c r="D93" s="13">
        <v>1438180</v>
      </c>
      <c r="E93" s="13">
        <v>2004658</v>
      </c>
      <c r="H93" s="2"/>
      <c r="I93" s="2"/>
    </row>
    <row r="94" spans="1:9">
      <c r="A94" s="10" t="s">
        <v>97</v>
      </c>
      <c r="B94" s="18">
        <v>441</v>
      </c>
      <c r="C94" s="12"/>
      <c r="D94" s="12"/>
      <c r="E94" s="9"/>
      <c r="H94" s="2"/>
      <c r="I94" s="2"/>
    </row>
    <row r="95" spans="1:9">
      <c r="A95" s="10" t="s">
        <v>98</v>
      </c>
      <c r="B95" s="18">
        <v>46</v>
      </c>
      <c r="C95" s="12"/>
      <c r="D95" s="12"/>
      <c r="E95" s="9"/>
      <c r="H95" s="2"/>
      <c r="I95" s="2"/>
    </row>
    <row r="96" spans="1:9">
      <c r="A96" s="10" t="s">
        <v>106</v>
      </c>
      <c r="B96" s="10"/>
      <c r="C96" s="12"/>
      <c r="D96" s="12"/>
      <c r="E96" s="9"/>
      <c r="H96" s="1"/>
      <c r="I96" s="1"/>
    </row>
    <row r="97" spans="1:9">
      <c r="A97" s="10" t="s">
        <v>107</v>
      </c>
      <c r="B97" s="18">
        <v>45</v>
      </c>
      <c r="C97" s="13">
        <v>814306</v>
      </c>
      <c r="D97" s="13">
        <v>1036696</v>
      </c>
      <c r="E97" s="13">
        <v>1504244</v>
      </c>
      <c r="H97" s="12" t="s">
        <v>362</v>
      </c>
      <c r="I97" s="2"/>
    </row>
    <row r="98" spans="1:9">
      <c r="A98" s="10" t="s">
        <v>108</v>
      </c>
      <c r="B98" s="10" t="s">
        <v>109</v>
      </c>
      <c r="C98" s="12"/>
      <c r="D98" s="13">
        <v>105947</v>
      </c>
      <c r="E98" s="13">
        <v>496075</v>
      </c>
      <c r="H98" s="2"/>
      <c r="I98" s="2"/>
    </row>
    <row r="99" spans="1:9">
      <c r="A99" s="10" t="s">
        <v>110</v>
      </c>
      <c r="B99" s="10" t="s">
        <v>111</v>
      </c>
      <c r="C99" s="13">
        <v>814306</v>
      </c>
      <c r="D99" s="13">
        <v>930749</v>
      </c>
      <c r="E99" s="13">
        <v>1008169</v>
      </c>
      <c r="H99" s="1"/>
      <c r="I99" s="1"/>
    </row>
    <row r="100" spans="1:9">
      <c r="A100" s="10" t="s">
        <v>99</v>
      </c>
      <c r="B100" s="10" t="s">
        <v>112</v>
      </c>
      <c r="C100" s="12"/>
      <c r="D100" s="13">
        <v>1850000</v>
      </c>
      <c r="E100" s="13">
        <v>610003</v>
      </c>
      <c r="H100" s="1"/>
      <c r="I100" s="1"/>
    </row>
    <row r="101" spans="1:9">
      <c r="A101" s="10" t="s">
        <v>55</v>
      </c>
      <c r="B101" s="10" t="s">
        <v>113</v>
      </c>
      <c r="C101" s="13">
        <v>35984</v>
      </c>
      <c r="D101" s="13">
        <v>490087</v>
      </c>
      <c r="E101" s="13">
        <v>386676</v>
      </c>
      <c r="H101" s="1"/>
      <c r="I101" s="1"/>
    </row>
    <row r="102" spans="1:9">
      <c r="A102" s="14" t="s">
        <v>114</v>
      </c>
      <c r="B102" s="14" t="s">
        <v>115</v>
      </c>
      <c r="C102" s="20">
        <f>C52+C67+C74</f>
        <v>40260543</v>
      </c>
      <c r="D102" s="20">
        <f>D52+D67+D74</f>
        <v>38383971</v>
      </c>
      <c r="E102" s="20">
        <f>E52+E67+E74</f>
        <v>34495994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A105" t="s">
        <v>253</v>
      </c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O8" sqref="O8"/>
    </sheetView>
  </sheetViews>
  <sheetFormatPr defaultRowHeight="15"/>
  <cols>
    <col min="1" max="1" width="44.7109375" bestFit="1" customWidth="1"/>
    <col min="2" max="3" width="12.42578125" bestFit="1" customWidth="1"/>
    <col min="4" max="4" width="12.7109375" bestFit="1" customWidth="1"/>
  </cols>
  <sheetData>
    <row r="1" spans="1:4">
      <c r="A1" s="85"/>
      <c r="B1" s="86" t="s">
        <v>228</v>
      </c>
      <c r="C1" s="86" t="s">
        <v>229</v>
      </c>
      <c r="D1" s="86" t="s">
        <v>230</v>
      </c>
    </row>
    <row r="2" spans="1:4">
      <c r="A2" s="78" t="s">
        <v>250</v>
      </c>
      <c r="B2" s="79">
        <f>365/B3</f>
        <v>211.98625581712901</v>
      </c>
      <c r="C2" s="79">
        <f t="shared" ref="C2:D2" si="0">365/C3</f>
        <v>178.08544678849611</v>
      </c>
      <c r="D2" s="79">
        <f t="shared" si="0"/>
        <v>118.79718483059447</v>
      </c>
    </row>
    <row r="3" spans="1:4">
      <c r="A3" s="87" t="s">
        <v>249</v>
      </c>
      <c r="B3" s="88">
        <f>B5/B4</f>
        <v>1.7218097399430889</v>
      </c>
      <c r="C3" s="88">
        <f t="shared" ref="C3:D3" si="1">C5/C4</f>
        <v>2.0495779221841395</v>
      </c>
      <c r="D3" s="88">
        <f t="shared" si="1"/>
        <v>3.0724633796709262</v>
      </c>
    </row>
    <row r="4" spans="1:4">
      <c r="A4" s="30" t="s">
        <v>251</v>
      </c>
      <c r="B4" s="32">
        <f>Balans!C30</f>
        <v>26336889</v>
      </c>
      <c r="C4" s="32">
        <f>Balans!D30</f>
        <v>27510330</v>
      </c>
      <c r="D4" s="32">
        <f>Balans!E30</f>
        <v>22087322</v>
      </c>
    </row>
    <row r="5" spans="1:4">
      <c r="A5" s="30" t="s">
        <v>186</v>
      </c>
      <c r="B5" s="31">
        <f>Resultatenrek!C10</f>
        <v>45347112</v>
      </c>
      <c r="C5" s="31">
        <f>Resultatenrek!D10</f>
        <v>56384565</v>
      </c>
      <c r="D5" s="31">
        <f>Resultatenrek!E10</f>
        <v>67862488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62"/>
  <sheetViews>
    <sheetView workbookViewId="0">
      <selection activeCell="L44" sqref="L44"/>
    </sheetView>
  </sheetViews>
  <sheetFormatPr defaultRowHeight="15"/>
  <cols>
    <col min="1" max="1" width="49.140625" customWidth="1"/>
    <col min="2" max="4" width="14.85546875" bestFit="1" customWidth="1"/>
  </cols>
  <sheetData>
    <row r="3" spans="1:4">
      <c r="A3" s="76" t="s">
        <v>165</v>
      </c>
      <c r="B3" s="76" t="s">
        <v>228</v>
      </c>
      <c r="C3" s="76" t="s">
        <v>229</v>
      </c>
      <c r="D3" s="76" t="s">
        <v>230</v>
      </c>
    </row>
    <row r="4" spans="1:4">
      <c r="A4" s="69" t="s">
        <v>242</v>
      </c>
      <c r="B4" s="70">
        <f>Balans!C30</f>
        <v>26336889</v>
      </c>
      <c r="C4" s="70">
        <f>Balans!D30</f>
        <v>27510330</v>
      </c>
      <c r="D4" s="70">
        <f>Balans!E30</f>
        <v>22087322</v>
      </c>
    </row>
    <row r="5" spans="1:4">
      <c r="A5" s="69" t="s">
        <v>243</v>
      </c>
      <c r="B5" s="70">
        <f>Balans!C39</f>
        <v>7250518</v>
      </c>
      <c r="C5" s="70">
        <f>Balans!D39</f>
        <v>7817597</v>
      </c>
      <c r="D5" s="70">
        <f>Balans!E39</f>
        <v>10945042</v>
      </c>
    </row>
    <row r="6" spans="1:4">
      <c r="A6" s="71" t="s">
        <v>244</v>
      </c>
      <c r="B6" s="70">
        <f>Balans!C42</f>
        <v>0</v>
      </c>
      <c r="C6" s="70">
        <f>Balans!D42</f>
        <v>0</v>
      </c>
      <c r="D6" s="70">
        <f>Balans!E42</f>
        <v>0</v>
      </c>
    </row>
    <row r="7" spans="1:4">
      <c r="A7" s="69" t="s">
        <v>245</v>
      </c>
      <c r="B7" s="70">
        <f>Balans!C45</f>
        <v>373728</v>
      </c>
      <c r="C7" s="70">
        <f>Balans!D45</f>
        <v>495911</v>
      </c>
      <c r="D7" s="70">
        <f>Balans!E45</f>
        <v>249278</v>
      </c>
    </row>
    <row r="8" spans="1:4">
      <c r="A8" s="69" t="s">
        <v>246</v>
      </c>
      <c r="B8" s="70">
        <f>Balans!C46</f>
        <v>72531</v>
      </c>
      <c r="C8" s="70">
        <f>Balans!D46</f>
        <v>70545</v>
      </c>
      <c r="D8" s="70">
        <f>Balans!E46</f>
        <v>100606</v>
      </c>
    </row>
    <row r="9" spans="1:4">
      <c r="A9" s="72" t="s">
        <v>166</v>
      </c>
      <c r="B9" s="70">
        <f>SUM(B4:B8)</f>
        <v>34033666</v>
      </c>
      <c r="C9" s="70">
        <f>SUM(C4:C8)</f>
        <v>35894383</v>
      </c>
      <c r="D9" s="70">
        <f>SUM(D4:D8)</f>
        <v>33382248</v>
      </c>
    </row>
    <row r="10" spans="1:4">
      <c r="C10" s="73"/>
    </row>
    <row r="11" spans="1:4">
      <c r="A11" s="76" t="s">
        <v>167</v>
      </c>
      <c r="B11" s="76" t="s">
        <v>228</v>
      </c>
      <c r="C11" s="76" t="s">
        <v>229</v>
      </c>
      <c r="D11" s="76" t="s">
        <v>230</v>
      </c>
    </row>
    <row r="12" spans="1:4">
      <c r="A12" s="69" t="s">
        <v>169</v>
      </c>
      <c r="B12" s="74">
        <f>Balans!C87</f>
        <v>18652725</v>
      </c>
      <c r="C12" s="74">
        <f>Balans!D87</f>
        <v>16944372</v>
      </c>
      <c r="D12" s="74">
        <f>Balans!E87</f>
        <v>7773787</v>
      </c>
    </row>
    <row r="13" spans="1:4">
      <c r="A13" s="69" t="s">
        <v>170</v>
      </c>
      <c r="B13" s="70">
        <f>Balans!C101</f>
        <v>35984</v>
      </c>
      <c r="C13" s="70">
        <f>Balans!D101</f>
        <v>490087</v>
      </c>
      <c r="D13" s="70">
        <f>Balans!E101</f>
        <v>386676</v>
      </c>
    </row>
    <row r="14" spans="1:4">
      <c r="A14" s="72" t="s">
        <v>166</v>
      </c>
      <c r="B14" s="70">
        <f>SUM(B12:B13)</f>
        <v>18688709</v>
      </c>
      <c r="C14" s="75">
        <f>SUM(C12:C13)</f>
        <v>17434459</v>
      </c>
      <c r="D14" s="75">
        <f>SUM(D12:D13)</f>
        <v>8160463</v>
      </c>
    </row>
    <row r="16" spans="1:4">
      <c r="A16" s="76" t="s">
        <v>248</v>
      </c>
      <c r="B16" s="77">
        <f>B9-B14</f>
        <v>15344957</v>
      </c>
      <c r="C16" s="77">
        <f>C9-C14</f>
        <v>18459924</v>
      </c>
      <c r="D16" s="77">
        <f>D9-D14</f>
        <v>25221785</v>
      </c>
    </row>
    <row r="22" spans="1:4">
      <c r="A22" s="30"/>
      <c r="B22" s="63" t="s">
        <v>228</v>
      </c>
      <c r="C22" s="63" t="s">
        <v>229</v>
      </c>
      <c r="D22" s="63" t="s">
        <v>230</v>
      </c>
    </row>
    <row r="23" spans="1:4">
      <c r="A23" s="47" t="s">
        <v>171</v>
      </c>
      <c r="B23" s="48">
        <f>SUM(B24:B29)</f>
        <v>18006718</v>
      </c>
      <c r="C23" s="48">
        <f t="shared" ref="C23:D23" si="0">SUM(C24:C29)</f>
        <v>19924217</v>
      </c>
      <c r="D23" s="48">
        <f t="shared" si="0"/>
        <v>26234671</v>
      </c>
    </row>
    <row r="24" spans="1:4">
      <c r="A24" s="47" t="s">
        <v>197</v>
      </c>
      <c r="B24" s="48">
        <f>Balans!C53</f>
        <v>460000</v>
      </c>
      <c r="C24" s="48">
        <f>Balans!D53</f>
        <v>460000</v>
      </c>
      <c r="D24" s="48">
        <f>Balans!E53</f>
        <v>460000</v>
      </c>
    </row>
    <row r="25" spans="1:4">
      <c r="A25" s="47" t="s">
        <v>198</v>
      </c>
      <c r="B25" s="48">
        <f>Balans!C56</f>
        <v>0</v>
      </c>
      <c r="C25" s="48">
        <f>Balans!D56</f>
        <v>0</v>
      </c>
      <c r="D25" s="48">
        <f>Balans!E56</f>
        <v>0</v>
      </c>
    </row>
    <row r="26" spans="1:4">
      <c r="A26" s="47" t="s">
        <v>199</v>
      </c>
      <c r="B26" s="48">
        <f>Balans!C57</f>
        <v>1476443</v>
      </c>
      <c r="C26" s="48">
        <f>Balans!D57</f>
        <v>1390921</v>
      </c>
      <c r="D26" s="48">
        <f>Balans!E57</f>
        <v>0</v>
      </c>
    </row>
    <row r="27" spans="1:4">
      <c r="A27" s="47" t="s">
        <v>200</v>
      </c>
      <c r="B27" s="48">
        <f>Balans!C58</f>
        <v>16037011</v>
      </c>
      <c r="C27" s="48">
        <f>Balans!D58</f>
        <v>18042812</v>
      </c>
      <c r="D27" s="48">
        <f>Balans!E58</f>
        <v>25773030</v>
      </c>
    </row>
    <row r="28" spans="1:4">
      <c r="A28" s="47" t="s">
        <v>201</v>
      </c>
      <c r="B28" s="48">
        <f>Balans!C65</f>
        <v>4306</v>
      </c>
      <c r="C28" s="48">
        <f>Balans!D65</f>
        <v>4874</v>
      </c>
      <c r="D28" s="48">
        <f>Balans!E65</f>
        <v>1641</v>
      </c>
    </row>
    <row r="29" spans="1:4">
      <c r="A29" s="47" t="s">
        <v>202</v>
      </c>
      <c r="B29" s="48">
        <f>Balans!C66</f>
        <v>28958</v>
      </c>
      <c r="C29" s="48">
        <f>Balans!D66</f>
        <v>25610</v>
      </c>
      <c r="D29" s="48">
        <f>Balans!E66</f>
        <v>0</v>
      </c>
    </row>
    <row r="30" spans="1:4">
      <c r="A30" s="47" t="s">
        <v>247</v>
      </c>
      <c r="B30" s="48">
        <f>Balans!C75+Balans!C67</f>
        <v>3565116</v>
      </c>
      <c r="C30" s="48">
        <f>Balans!D75+Balans!D67</f>
        <v>1025295</v>
      </c>
      <c r="D30" s="48">
        <f>Balans!E75+Balans!E67</f>
        <v>100860</v>
      </c>
    </row>
    <row r="31" spans="1:4">
      <c r="A31" s="30"/>
      <c r="B31" s="30"/>
      <c r="C31" s="30"/>
      <c r="D31" s="30"/>
    </row>
    <row r="32" spans="1:4">
      <c r="A32" s="47"/>
      <c r="B32" s="48"/>
      <c r="C32" s="48"/>
      <c r="D32" s="48"/>
    </row>
    <row r="33" spans="1:4">
      <c r="A33" s="50" t="s">
        <v>203</v>
      </c>
      <c r="B33" s="51">
        <f>B23+B30</f>
        <v>21571834</v>
      </c>
      <c r="C33" s="51">
        <f>C23+C30</f>
        <v>20949512</v>
      </c>
      <c r="D33" s="51">
        <f>D23+D30</f>
        <v>26335531</v>
      </c>
    </row>
    <row r="34" spans="1:4">
      <c r="A34" s="47"/>
      <c r="B34" s="48"/>
      <c r="C34" s="48"/>
      <c r="D34" s="48"/>
    </row>
    <row r="35" spans="1:4">
      <c r="A35" s="50" t="s">
        <v>204</v>
      </c>
      <c r="B35" s="51">
        <f>Balans!C5+Balans!C27</f>
        <v>6226877</v>
      </c>
      <c r="C35" s="51">
        <f>Balans!D5+Balans!D27</f>
        <v>2489588</v>
      </c>
      <c r="D35" s="51">
        <f>Balans!E5+Balans!E27</f>
        <v>1113746</v>
      </c>
    </row>
    <row r="36" spans="1:4">
      <c r="A36" s="47"/>
      <c r="B36" s="47"/>
      <c r="C36" s="47"/>
      <c r="D36" s="47"/>
    </row>
    <row r="37" spans="1:4">
      <c r="A37" s="50" t="s">
        <v>205</v>
      </c>
      <c r="B37" s="51">
        <f>B33-B35</f>
        <v>15344957</v>
      </c>
      <c r="C37" s="51">
        <f>C33-C35</f>
        <v>18459924</v>
      </c>
      <c r="D37" s="51">
        <f>D33-D35</f>
        <v>25221785</v>
      </c>
    </row>
    <row r="43" spans="1:4">
      <c r="B43" s="9"/>
      <c r="C43" s="9"/>
      <c r="D43" s="9"/>
    </row>
    <row r="45" spans="1:4">
      <c r="B45" s="89" t="s">
        <v>228</v>
      </c>
      <c r="C45" s="89" t="s">
        <v>229</v>
      </c>
      <c r="D45" s="89" t="s">
        <v>230</v>
      </c>
    </row>
    <row r="46" spans="1:4">
      <c r="A46" s="90" t="s">
        <v>252</v>
      </c>
      <c r="B46" s="91">
        <f>B48+B49+B50-B53-B54-B55-B56-B57-B58</f>
        <v>30571229</v>
      </c>
      <c r="C46" s="91">
        <f t="shared" ref="C46:D46" si="1">C48+C49+C50-C53-C54-C55-C56-C57-C58</f>
        <v>30064013</v>
      </c>
      <c r="D46" s="91">
        <f t="shared" si="1"/>
        <v>28572507</v>
      </c>
    </row>
    <row r="47" spans="1:4">
      <c r="A47" s="30"/>
      <c r="B47" s="30"/>
      <c r="C47" s="30"/>
      <c r="D47" s="30"/>
    </row>
    <row r="48" spans="1:4">
      <c r="A48" s="30" t="s">
        <v>254</v>
      </c>
      <c r="B48" s="32">
        <f>Balans!C30</f>
        <v>26336889</v>
      </c>
      <c r="C48" s="32">
        <f>Balans!D30</f>
        <v>27510330</v>
      </c>
      <c r="D48" s="32">
        <f>Balans!E30</f>
        <v>22087322</v>
      </c>
    </row>
    <row r="49" spans="1:4">
      <c r="A49" s="30" t="s">
        <v>255</v>
      </c>
      <c r="B49" s="32">
        <f>Balans!C39</f>
        <v>7250518</v>
      </c>
      <c r="C49" s="32">
        <f>Balans!D39</f>
        <v>7817597</v>
      </c>
      <c r="D49" s="32">
        <f>Balans!E39</f>
        <v>10945042</v>
      </c>
    </row>
    <row r="50" spans="1:4">
      <c r="A50" s="30" t="s">
        <v>256</v>
      </c>
      <c r="B50" s="31">
        <f>Balans!C46</f>
        <v>72531</v>
      </c>
      <c r="C50" s="31">
        <f>Balans!D46</f>
        <v>70545</v>
      </c>
      <c r="D50" s="31">
        <f>Balans!E46</f>
        <v>100606</v>
      </c>
    </row>
    <row r="51" spans="1:4">
      <c r="A51" s="30"/>
      <c r="B51" s="30"/>
      <c r="C51" s="30"/>
      <c r="D51" s="30"/>
    </row>
    <row r="52" spans="1:4">
      <c r="A52" s="30"/>
      <c r="B52" s="30"/>
      <c r="C52" s="30"/>
      <c r="D52" s="30"/>
    </row>
    <row r="53" spans="1:4" ht="30">
      <c r="A53" s="33" t="s">
        <v>257</v>
      </c>
      <c r="B53" s="32">
        <f>Balans!C88</f>
        <v>1478311</v>
      </c>
      <c r="C53" s="32">
        <f>Balans!D88</f>
        <v>519496</v>
      </c>
      <c r="D53" s="32">
        <f>Balans!E88</f>
        <v>54882</v>
      </c>
    </row>
    <row r="54" spans="1:4">
      <c r="A54" s="30" t="s">
        <v>262</v>
      </c>
      <c r="B54" s="32">
        <f>Balans!C92</f>
        <v>760108</v>
      </c>
      <c r="C54" s="32">
        <f>Balans!D92</f>
        <v>1438180</v>
      </c>
      <c r="D54" s="32">
        <f>Balans!E92</f>
        <v>2004658</v>
      </c>
    </row>
    <row r="55" spans="1:4">
      <c r="A55" s="30" t="s">
        <v>258</v>
      </c>
      <c r="B55" s="30">
        <f>Balans!C95</f>
        <v>0</v>
      </c>
      <c r="C55" s="30">
        <f>Balans!D95</f>
        <v>0</v>
      </c>
      <c r="D55" s="30">
        <f>Balans!E95</f>
        <v>0</v>
      </c>
    </row>
    <row r="56" spans="1:4" ht="30">
      <c r="A56" s="33" t="s">
        <v>259</v>
      </c>
      <c r="B56" s="31">
        <f>Balans!C97</f>
        <v>814306</v>
      </c>
      <c r="C56" s="31">
        <f>Balans!D97</f>
        <v>1036696</v>
      </c>
      <c r="D56" s="31">
        <f>Balans!E97</f>
        <v>1504244</v>
      </c>
    </row>
    <row r="57" spans="1:4">
      <c r="A57" s="30" t="s">
        <v>260</v>
      </c>
      <c r="B57" s="31">
        <f>Balans!C100</f>
        <v>0</v>
      </c>
      <c r="C57" s="31">
        <f>Balans!D100</f>
        <v>1850000</v>
      </c>
      <c r="D57" s="31">
        <f>Balans!E100</f>
        <v>610003</v>
      </c>
    </row>
    <row r="58" spans="1:4">
      <c r="A58" s="33" t="s">
        <v>261</v>
      </c>
      <c r="B58" s="31">
        <f>Balans!C101</f>
        <v>35984</v>
      </c>
      <c r="C58" s="31">
        <f>Balans!D101</f>
        <v>490087</v>
      </c>
      <c r="D58" s="31">
        <f>Balans!E101</f>
        <v>386676</v>
      </c>
    </row>
    <row r="62" spans="1:4">
      <c r="A62" s="90" t="s">
        <v>263</v>
      </c>
      <c r="B62" s="91">
        <f>B37-B46</f>
        <v>-15226272</v>
      </c>
      <c r="C62" s="91">
        <f t="shared" ref="C62:D62" si="2">C37-C46</f>
        <v>-11604089</v>
      </c>
      <c r="D62" s="91">
        <f t="shared" si="2"/>
        <v>-3350722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showZeros="0" zoomScale="85" zoomScaleNormal="85" workbookViewId="0">
      <selection activeCell="D48" sqref="D48"/>
    </sheetView>
  </sheetViews>
  <sheetFormatPr defaultRowHeight="15"/>
  <cols>
    <col min="1" max="1" width="59.42578125" bestFit="1" customWidth="1"/>
    <col min="3" max="5" width="12.7109375" bestFit="1" customWidth="1"/>
  </cols>
  <sheetData>
    <row r="3" spans="1:5">
      <c r="A3" s="92" t="s">
        <v>1</v>
      </c>
      <c r="B3" s="93" t="s">
        <v>2</v>
      </c>
      <c r="C3" s="93" t="s">
        <v>228</v>
      </c>
      <c r="D3" s="93" t="s">
        <v>229</v>
      </c>
      <c r="E3" s="93" t="s">
        <v>230</v>
      </c>
    </row>
    <row r="4" spans="1:5">
      <c r="A4" s="99" t="s">
        <v>345</v>
      </c>
      <c r="B4" s="100">
        <v>20</v>
      </c>
      <c r="C4" s="101">
        <f>Balans!C4/Balans!C$47</f>
        <v>0</v>
      </c>
      <c r="D4" s="101">
        <f>Balans!D4/Balans!D$47</f>
        <v>0</v>
      </c>
    </row>
    <row r="5" spans="1:5">
      <c r="A5" s="93" t="s">
        <v>266</v>
      </c>
      <c r="B5" s="93" t="s">
        <v>264</v>
      </c>
      <c r="C5" s="129">
        <f>Balans!C5/Balans!C$47</f>
        <v>0.1546645061394229</v>
      </c>
      <c r="D5" s="129">
        <f>Balans!D5/Balans!D$47</f>
        <v>6.4860094855740694E-2</v>
      </c>
      <c r="E5" s="129">
        <f>Balans!E5/Balans!E$47</f>
        <v>3.2286241700992875E-2</v>
      </c>
    </row>
    <row r="6" spans="1:5">
      <c r="A6" s="99" t="s">
        <v>346</v>
      </c>
      <c r="B6" s="100">
        <v>21</v>
      </c>
      <c r="C6" s="101">
        <f>Balans!C6/Balans!C$47</f>
        <v>2.7039873754310766E-3</v>
      </c>
      <c r="D6" s="101">
        <f>Balans!D6/Balans!D$47</f>
        <v>2.0970472283860365E-3</v>
      </c>
      <c r="E6" s="101">
        <f>Balans!E6/Balans!E$47</f>
        <v>1.3570851154484779E-3</v>
      </c>
    </row>
    <row r="7" spans="1:5">
      <c r="A7" s="99" t="s">
        <v>347</v>
      </c>
      <c r="B7" s="99" t="s">
        <v>10</v>
      </c>
      <c r="C7" s="101">
        <f>Balans!C7/Balans!C$47</f>
        <v>0.15196051876399183</v>
      </c>
      <c r="D7" s="101">
        <f>Balans!D7/Balans!D$47</f>
        <v>6.0157793470613036E-2</v>
      </c>
      <c r="E7" s="101">
        <f>Balans!E7/Balans!E$47</f>
        <v>2.8030269253873363E-2</v>
      </c>
    </row>
    <row r="8" spans="1:5">
      <c r="A8" s="99" t="s">
        <v>348</v>
      </c>
      <c r="B8" s="100">
        <v>22</v>
      </c>
      <c r="C8" s="101">
        <f>Balans!C8/Balans!C$47</f>
        <v>3.8029939139171569E-2</v>
      </c>
      <c r="D8" s="101">
        <f>Balans!D8/Balans!D$47</f>
        <v>3.7661137249191859E-2</v>
      </c>
      <c r="E8" s="101">
        <f>Balans!E8/Balans!E$47</f>
        <v>0</v>
      </c>
    </row>
    <row r="9" spans="1:5">
      <c r="A9" s="99" t="s">
        <v>349</v>
      </c>
      <c r="B9" s="100">
        <v>23</v>
      </c>
      <c r="C9" s="101">
        <f>Balans!C9/Balans!C$47</f>
        <v>7.0229057765067897E-3</v>
      </c>
      <c r="D9" s="101">
        <f>Balans!D9/Balans!D$47</f>
        <v>6.1858373121426126E-3</v>
      </c>
      <c r="E9" s="101">
        <f>Balans!E9/Balans!E$47</f>
        <v>3.8175447270775847E-3</v>
      </c>
    </row>
    <row r="10" spans="1:5">
      <c r="A10" s="99" t="s">
        <v>350</v>
      </c>
      <c r="B10" s="100">
        <v>24</v>
      </c>
      <c r="C10" s="101">
        <f>Balans!C10/Balans!C$47</f>
        <v>6.1592065462207001E-3</v>
      </c>
      <c r="D10" s="101">
        <f>Balans!D10/Balans!D$47</f>
        <v>3.8185210175362E-3</v>
      </c>
      <c r="E10" s="101">
        <f>Balans!E10/Balans!E$47</f>
        <v>2.3047893619183722E-3</v>
      </c>
    </row>
    <row r="11" spans="1:5">
      <c r="A11" s="99" t="s">
        <v>351</v>
      </c>
      <c r="B11" s="100">
        <v>25</v>
      </c>
      <c r="C11" s="101">
        <f>Balans!C11/Balans!C$47</f>
        <v>9.4526271044084037E-2</v>
      </c>
      <c r="D11" s="101">
        <f>Balans!D11/Balans!D$47</f>
        <v>0</v>
      </c>
      <c r="E11" s="101">
        <f>Balans!E11/Balans!E$47</f>
        <v>0</v>
      </c>
    </row>
    <row r="12" spans="1:5">
      <c r="A12" s="99" t="s">
        <v>352</v>
      </c>
      <c r="B12" s="100">
        <v>26</v>
      </c>
      <c r="C12" s="101">
        <f>Balans!C12/Balans!C$47</f>
        <v>6.2221962580087404E-3</v>
      </c>
      <c r="D12" s="101">
        <f>Balans!D12/Balans!D$47</f>
        <v>1.2492297891742363E-2</v>
      </c>
      <c r="E12" s="101">
        <f>Balans!E12/Balans!E$47</f>
        <v>2.1907935164877407E-2</v>
      </c>
    </row>
    <row r="13" spans="1:5">
      <c r="A13" s="99" t="s">
        <v>353</v>
      </c>
      <c r="B13" s="100">
        <v>27</v>
      </c>
      <c r="C13" s="101">
        <f>Balans!C13/Balans!C$47</f>
        <v>0</v>
      </c>
      <c r="D13" s="101">
        <f>Balans!D13/Balans!D$47</f>
        <v>0</v>
      </c>
      <c r="E13" s="101">
        <f>Balans!E13/Balans!E$47</f>
        <v>0</v>
      </c>
    </row>
    <row r="14" spans="1:5">
      <c r="A14" s="99" t="s">
        <v>354</v>
      </c>
      <c r="B14" s="100">
        <v>28</v>
      </c>
      <c r="C14" s="101">
        <f>Balans!C14/Balans!C$47</f>
        <v>0</v>
      </c>
      <c r="D14" s="101">
        <f>Balans!D14/Balans!D$47</f>
        <v>2.6052541567416253E-3</v>
      </c>
      <c r="E14" s="101">
        <f>Balans!E14/Balans!E$47</f>
        <v>2.8988873316710341E-3</v>
      </c>
    </row>
    <row r="15" spans="1:5">
      <c r="A15" s="99" t="s">
        <v>355</v>
      </c>
      <c r="B15" s="99" t="s">
        <v>19</v>
      </c>
      <c r="C15" s="101">
        <f>Balans!C15/Balans!C$47</f>
        <v>0</v>
      </c>
      <c r="D15" s="101">
        <f>Balans!D15/Balans!D$47</f>
        <v>0</v>
      </c>
      <c r="E15" s="101">
        <f>Balans!E15/Balans!E$47</f>
        <v>0</v>
      </c>
    </row>
    <row r="16" spans="1:5">
      <c r="A16" s="99" t="s">
        <v>356</v>
      </c>
      <c r="B16" s="100">
        <v>280</v>
      </c>
      <c r="C16" s="101">
        <f>Balans!C16/Balans!C$47</f>
        <v>0</v>
      </c>
      <c r="D16" s="101">
        <f>Balans!D16/Balans!D$47</f>
        <v>0</v>
      </c>
      <c r="E16" s="101">
        <f>Balans!E16/Balans!E$47</f>
        <v>0</v>
      </c>
    </row>
    <row r="17" spans="1:5">
      <c r="A17" s="99" t="s">
        <v>357</v>
      </c>
      <c r="B17" s="100">
        <v>281</v>
      </c>
      <c r="C17" s="101">
        <f>Balans!C17/Balans!C$47</f>
        <v>0</v>
      </c>
      <c r="D17" s="101">
        <f>Balans!D17/Balans!D$47</f>
        <v>0</v>
      </c>
      <c r="E17" s="101">
        <f>Balans!E17/Balans!E$47</f>
        <v>0</v>
      </c>
    </row>
    <row r="18" spans="1:5">
      <c r="A18" s="99" t="s">
        <v>277</v>
      </c>
      <c r="B18" s="99"/>
      <c r="C18" s="101">
        <f>Balans!C18/Balans!C$47</f>
        <v>0</v>
      </c>
      <c r="D18" s="101">
        <f>Balans!D18/Balans!D$47</f>
        <v>0</v>
      </c>
      <c r="E18" s="101">
        <f>Balans!E18/Balans!E$47</f>
        <v>0</v>
      </c>
    </row>
    <row r="19" spans="1:5">
      <c r="A19" s="99" t="s">
        <v>358</v>
      </c>
      <c r="B19" s="99" t="s">
        <v>24</v>
      </c>
      <c r="C19" s="101">
        <f>Balans!C19/Balans!C$47</f>
        <v>0</v>
      </c>
      <c r="D19" s="101">
        <f>Balans!D19/Balans!D$47</f>
        <v>0</v>
      </c>
      <c r="E19" s="101">
        <f>Balans!E19/Balans!E$47</f>
        <v>0</v>
      </c>
    </row>
    <row r="20" spans="1:5">
      <c r="A20" s="99" t="s">
        <v>356</v>
      </c>
      <c r="B20" s="100">
        <v>282</v>
      </c>
      <c r="C20" s="101">
        <f>Balans!C20/Balans!C$47</f>
        <v>0</v>
      </c>
      <c r="D20" s="101">
        <f>Balans!D20/Balans!D$47</f>
        <v>0</v>
      </c>
      <c r="E20" s="101">
        <f>Balans!E20/Balans!E$47</f>
        <v>0</v>
      </c>
    </row>
    <row r="21" spans="1:5">
      <c r="A21" s="99" t="s">
        <v>357</v>
      </c>
      <c r="B21" s="100">
        <v>283</v>
      </c>
      <c r="C21" s="101">
        <f>Balans!C21/Balans!C$47</f>
        <v>0</v>
      </c>
      <c r="D21" s="101">
        <f>Balans!D21/Balans!D$47</f>
        <v>0</v>
      </c>
      <c r="E21" s="101">
        <f>Balans!E21/Balans!E$47</f>
        <v>0</v>
      </c>
    </row>
    <row r="22" spans="1:5">
      <c r="A22" s="99" t="s">
        <v>359</v>
      </c>
      <c r="B22" s="99" t="s">
        <v>26</v>
      </c>
      <c r="C22" s="101">
        <f>Balans!C22/Balans!C$47</f>
        <v>0</v>
      </c>
      <c r="D22" s="101">
        <f>Balans!D22/Balans!D$47</f>
        <v>2.6052541567416253E-3</v>
      </c>
      <c r="E22" s="101">
        <f>Balans!E22/Balans!E$47</f>
        <v>2.8988873316710341E-3</v>
      </c>
    </row>
    <row r="23" spans="1:5">
      <c r="A23" s="99" t="s">
        <v>360</v>
      </c>
      <c r="B23" s="100">
        <v>284</v>
      </c>
      <c r="C23" s="101">
        <f>Balans!C23/Balans!C$47</f>
        <v>0</v>
      </c>
      <c r="D23" s="101">
        <f>Balans!D23/Balans!D$47</f>
        <v>0</v>
      </c>
      <c r="E23" s="101">
        <f>Balans!E23/Balans!E$47</f>
        <v>0</v>
      </c>
    </row>
    <row r="24" spans="1:5">
      <c r="A24" s="99" t="s">
        <v>361</v>
      </c>
      <c r="B24" s="99" t="s">
        <v>29</v>
      </c>
      <c r="C24" s="101">
        <f>Balans!C24/Balans!C$47</f>
        <v>0</v>
      </c>
      <c r="D24" s="101">
        <f>Balans!D24/Balans!D$47</f>
        <v>2.6052541567416253E-3</v>
      </c>
      <c r="E24" s="101">
        <f>Balans!E24/Balans!E$47</f>
        <v>2.8988873316710341E-3</v>
      </c>
    </row>
    <row r="25" spans="1:5">
      <c r="A25" s="99"/>
      <c r="B25" s="99"/>
      <c r="C25" s="101"/>
      <c r="D25" s="101"/>
      <c r="E25" s="101"/>
    </row>
    <row r="26" spans="1:5">
      <c r="A26" s="93" t="s">
        <v>280</v>
      </c>
      <c r="B26" s="93" t="s">
        <v>31</v>
      </c>
      <c r="C26" s="129">
        <f>Balans!C26/Balans!C$47</f>
        <v>0.84533549386057705</v>
      </c>
      <c r="D26" s="129">
        <f>Balans!D26/Balans!D$47</f>
        <v>0.93513990514425926</v>
      </c>
      <c r="E26" s="129">
        <f>Balans!E26/Balans!E$47</f>
        <v>0.96771375829900708</v>
      </c>
    </row>
    <row r="27" spans="1:5">
      <c r="A27" s="99" t="s">
        <v>281</v>
      </c>
      <c r="B27" s="100">
        <v>29</v>
      </c>
      <c r="C27" s="101">
        <f>Balans!C27/Balans!C$47</f>
        <v>0</v>
      </c>
      <c r="D27" s="101">
        <f>Balans!D27/Balans!D$47</f>
        <v>0</v>
      </c>
      <c r="E27" s="101">
        <f>Balans!E27/Balans!E$47</f>
        <v>0</v>
      </c>
    </row>
    <row r="28" spans="1:5">
      <c r="A28" s="99" t="s">
        <v>282</v>
      </c>
      <c r="B28" s="100">
        <v>290</v>
      </c>
      <c r="C28" s="101">
        <f>Balans!C28/Balans!C$47</f>
        <v>0</v>
      </c>
      <c r="D28" s="101">
        <f>Balans!D28/Balans!D$47</f>
        <v>0</v>
      </c>
      <c r="E28" s="101">
        <f>Balans!E28/Balans!E$47</f>
        <v>0</v>
      </c>
    </row>
    <row r="29" spans="1:5">
      <c r="A29" s="99" t="s">
        <v>283</v>
      </c>
      <c r="B29" s="100">
        <v>291</v>
      </c>
      <c r="C29" s="101">
        <f>Balans!C29/Balans!C$47</f>
        <v>0</v>
      </c>
      <c r="D29" s="101">
        <f>Balans!D29/Balans!D$47</f>
        <v>0</v>
      </c>
      <c r="E29" s="101">
        <f>Balans!E29/Balans!E$47</f>
        <v>0</v>
      </c>
    </row>
    <row r="30" spans="1:5">
      <c r="A30" s="99" t="s">
        <v>284</v>
      </c>
      <c r="B30" s="100">
        <v>3</v>
      </c>
      <c r="C30" s="101">
        <f>Balans!C30/Balans!C$47</f>
        <v>0.65416129633422981</v>
      </c>
      <c r="D30" s="101">
        <f>Balans!D30/Balans!D$47</f>
        <v>0.71671401585833838</v>
      </c>
      <c r="E30" s="101">
        <f>Balans!E30/Balans!E$47</f>
        <v>0.64028657936338929</v>
      </c>
    </row>
    <row r="31" spans="1:5">
      <c r="A31" s="99" t="s">
        <v>285</v>
      </c>
      <c r="B31" s="99" t="s">
        <v>37</v>
      </c>
      <c r="C31" s="101">
        <f>Balans!C31/Balans!C$47</f>
        <v>0.65416129633422981</v>
      </c>
      <c r="D31" s="101">
        <f>Balans!D31/Balans!D$47</f>
        <v>0.71671401585833838</v>
      </c>
      <c r="E31" s="101">
        <f>Balans!E31/Balans!E$47</f>
        <v>0.64028657936338929</v>
      </c>
    </row>
    <row r="32" spans="1:5">
      <c r="A32" s="99" t="s">
        <v>286</v>
      </c>
      <c r="B32" s="99" t="s">
        <v>39</v>
      </c>
      <c r="C32" s="101">
        <f>Balans!C32/Balans!C$47</f>
        <v>0</v>
      </c>
      <c r="D32" s="101">
        <f>Balans!D32/Balans!D$47</f>
        <v>0</v>
      </c>
      <c r="E32" s="101">
        <f>Balans!E32/Balans!E$47</f>
        <v>0</v>
      </c>
    </row>
    <row r="33" spans="1:5">
      <c r="A33" s="99" t="s">
        <v>287</v>
      </c>
      <c r="B33" s="100">
        <v>32</v>
      </c>
      <c r="C33" s="101">
        <f>Balans!C33/Balans!C$47</f>
        <v>0</v>
      </c>
      <c r="D33" s="101">
        <f>Balans!D33/Balans!D$47</f>
        <v>0</v>
      </c>
      <c r="E33" s="101">
        <f>Balans!E33/Balans!E$47</f>
        <v>0</v>
      </c>
    </row>
    <row r="34" spans="1:5">
      <c r="A34" s="99" t="s">
        <v>288</v>
      </c>
      <c r="B34" s="100">
        <v>33</v>
      </c>
      <c r="C34" s="101">
        <f>Balans!C34/Balans!C$47</f>
        <v>0</v>
      </c>
      <c r="D34" s="101">
        <f>Balans!D34/Balans!D$47</f>
        <v>0</v>
      </c>
      <c r="E34" s="101">
        <f>Balans!E34/Balans!E$47</f>
        <v>0</v>
      </c>
    </row>
    <row r="35" spans="1:5">
      <c r="A35" s="99" t="s">
        <v>289</v>
      </c>
      <c r="B35" s="100">
        <v>34</v>
      </c>
      <c r="C35" s="101">
        <f>Balans!C35/Balans!C$47</f>
        <v>0.65416129633422981</v>
      </c>
      <c r="D35" s="101">
        <f>Balans!D35/Balans!D$47</f>
        <v>0.71671401585833838</v>
      </c>
      <c r="E35" s="101">
        <f>Balans!E35/Balans!E$47</f>
        <v>0.64028657936338929</v>
      </c>
    </row>
    <row r="36" spans="1:5">
      <c r="A36" s="99" t="s">
        <v>290</v>
      </c>
      <c r="B36" s="100">
        <v>35</v>
      </c>
      <c r="C36" s="101">
        <f>Balans!C36/Balans!C$47</f>
        <v>0</v>
      </c>
      <c r="D36" s="101">
        <f>Balans!D36/Balans!D$47</f>
        <v>0</v>
      </c>
      <c r="E36" s="101">
        <f>Balans!E36/Balans!E$47</f>
        <v>0</v>
      </c>
    </row>
    <row r="37" spans="1:5">
      <c r="A37" s="99" t="s">
        <v>291</v>
      </c>
      <c r="B37" s="100">
        <v>36</v>
      </c>
      <c r="C37" s="101">
        <f>Balans!C37/Balans!C$47</f>
        <v>0</v>
      </c>
      <c r="D37" s="101">
        <f>Balans!D37/Balans!D$47</f>
        <v>0</v>
      </c>
      <c r="E37" s="101">
        <f>Balans!E37/Balans!E$47</f>
        <v>0</v>
      </c>
    </row>
    <row r="38" spans="1:5">
      <c r="A38" s="99" t="s">
        <v>292</v>
      </c>
      <c r="B38" s="100">
        <v>37</v>
      </c>
      <c r="C38" s="101">
        <f>Balans!C38/Balans!C$47</f>
        <v>0</v>
      </c>
      <c r="D38" s="101">
        <f>Balans!D38/Balans!D$47</f>
        <v>0</v>
      </c>
      <c r="E38" s="101">
        <f>Balans!E38/Balans!E$47</f>
        <v>0</v>
      </c>
    </row>
    <row r="39" spans="1:5">
      <c r="A39" s="99" t="s">
        <v>293</v>
      </c>
      <c r="B39" s="99" t="s">
        <v>47</v>
      </c>
      <c r="C39" s="101">
        <f>Balans!C39/Balans!C$47</f>
        <v>0.18008992079416317</v>
      </c>
      <c r="D39" s="101">
        <f>Balans!D39/Balans!D$47</f>
        <v>0.20366827079980859</v>
      </c>
      <c r="E39" s="101">
        <f>Balans!E39/Balans!E$47</f>
        <v>0.31728443598407396</v>
      </c>
    </row>
    <row r="40" spans="1:5">
      <c r="A40" s="99" t="s">
        <v>282</v>
      </c>
      <c r="B40" s="100">
        <v>40</v>
      </c>
      <c r="C40" s="101">
        <f>Balans!C40/Balans!C$47</f>
        <v>0.17947152376956266</v>
      </c>
      <c r="D40" s="101">
        <f>Balans!D40/Balans!D$47</f>
        <v>0.1807543310201021</v>
      </c>
      <c r="E40" s="101">
        <f>Balans!E40/Balans!E$47</f>
        <v>0.26142850094419662</v>
      </c>
    </row>
    <row r="41" spans="1:5">
      <c r="A41" s="99" t="s">
        <v>283</v>
      </c>
      <c r="B41" s="100">
        <v>41</v>
      </c>
      <c r="C41" s="101">
        <f>Balans!C41/Balans!C$47</f>
        <v>6.183970246004879E-4</v>
      </c>
      <c r="D41" s="101">
        <f>Balans!D41/Balans!D$47</f>
        <v>2.2913939779706481E-2</v>
      </c>
      <c r="E41" s="101">
        <f>Balans!E41/Balans!E$47</f>
        <v>5.5855935039877382E-2</v>
      </c>
    </row>
    <row r="42" spans="1:5">
      <c r="A42" s="99" t="s">
        <v>294</v>
      </c>
      <c r="B42" s="99" t="s">
        <v>49</v>
      </c>
      <c r="C42" s="101">
        <f>Balans!C42/Balans!C$47</f>
        <v>0</v>
      </c>
      <c r="D42" s="101">
        <f>Balans!D42/Balans!D$47</f>
        <v>0</v>
      </c>
      <c r="E42" s="101">
        <f>Balans!E42/Balans!E$47</f>
        <v>0</v>
      </c>
    </row>
    <row r="43" spans="1:5">
      <c r="A43" s="99" t="s">
        <v>295</v>
      </c>
      <c r="B43" s="100">
        <v>50</v>
      </c>
      <c r="C43" s="101">
        <f>Balans!C43/Balans!C$47</f>
        <v>0</v>
      </c>
      <c r="D43" s="101">
        <f>Balans!D43/Balans!D$47</f>
        <v>0</v>
      </c>
      <c r="E43" s="101">
        <f>Balans!E43/Balans!E$47</f>
        <v>0</v>
      </c>
    </row>
    <row r="44" spans="1:5">
      <c r="A44" s="99" t="s">
        <v>296</v>
      </c>
      <c r="B44" s="99" t="s">
        <v>52</v>
      </c>
      <c r="C44" s="101">
        <f>Balans!C44/Balans!C$47</f>
        <v>0</v>
      </c>
      <c r="D44" s="101">
        <f>Balans!D44/Balans!D$47</f>
        <v>0</v>
      </c>
      <c r="E44" s="101">
        <f>Balans!E44/Balans!E$47</f>
        <v>0</v>
      </c>
    </row>
    <row r="45" spans="1:5">
      <c r="A45" s="99" t="s">
        <v>297</v>
      </c>
      <c r="B45" s="99" t="s">
        <v>54</v>
      </c>
      <c r="C45" s="101">
        <f>Balans!C45/Balans!C$47</f>
        <v>9.2827362015460158E-3</v>
      </c>
      <c r="D45" s="101">
        <f>Balans!D45/Balans!D$47</f>
        <v>1.2919741941238962E-2</v>
      </c>
      <c r="E45" s="101">
        <f>Balans!E45/Balans!E$47</f>
        <v>7.22628836264292E-3</v>
      </c>
    </row>
    <row r="46" spans="1:5">
      <c r="A46" s="99" t="s">
        <v>298</v>
      </c>
      <c r="B46" s="99" t="s">
        <v>56</v>
      </c>
      <c r="C46" s="101">
        <f>Balans!C46/Balans!C$47</f>
        <v>1.8015405306381486E-3</v>
      </c>
      <c r="D46" s="101">
        <f>Balans!D46/Balans!D$47</f>
        <v>1.8378765448733795E-3</v>
      </c>
      <c r="E46" s="101">
        <f>Balans!E46/Balans!E$47</f>
        <v>2.9164545889009603E-3</v>
      </c>
    </row>
    <row r="47" spans="1:5">
      <c r="A47" s="93" t="s">
        <v>299</v>
      </c>
      <c r="B47" s="93" t="s">
        <v>58</v>
      </c>
      <c r="C47" s="130">
        <f>Balans!C47/Balans!C47</f>
        <v>1</v>
      </c>
      <c r="D47" s="130">
        <f>Balans!D47/Balans!D47</f>
        <v>1</v>
      </c>
      <c r="E47" s="130">
        <f>Balans!E47/Balans!E47</f>
        <v>1</v>
      </c>
    </row>
    <row r="48" spans="1:5">
      <c r="A48" s="131"/>
      <c r="B48" s="131"/>
      <c r="C48" s="132"/>
      <c r="D48" s="132"/>
      <c r="E48" s="132"/>
    </row>
    <row r="49" spans="1:5">
      <c r="A49" s="131"/>
      <c r="B49" s="131"/>
      <c r="C49" s="132"/>
      <c r="D49" s="132"/>
      <c r="E49" s="132"/>
    </row>
    <row r="50" spans="1:5">
      <c r="A50" s="131"/>
      <c r="B50" s="131"/>
      <c r="C50" s="132"/>
      <c r="D50" s="132"/>
      <c r="E50" s="132"/>
    </row>
    <row r="51" spans="1:5">
      <c r="A51" s="92" t="s">
        <v>59</v>
      </c>
      <c r="B51" s="93" t="s">
        <v>2</v>
      </c>
      <c r="C51" s="134" t="s">
        <v>228</v>
      </c>
      <c r="D51" s="134" t="s">
        <v>229</v>
      </c>
      <c r="E51" s="134" t="s">
        <v>230</v>
      </c>
    </row>
    <row r="52" spans="1:5">
      <c r="A52" s="92" t="s">
        <v>60</v>
      </c>
      <c r="B52" s="93" t="s">
        <v>61</v>
      </c>
      <c r="C52" s="129">
        <f>Balans!C52/Balans!C$102</f>
        <v>0.44725472281881545</v>
      </c>
      <c r="D52" s="129">
        <f>Balans!D52/Balans!D$102</f>
        <v>0.51907649159072156</v>
      </c>
      <c r="E52" s="129">
        <f>Balans!E52/Balans!E$102</f>
        <v>0.76051355412457455</v>
      </c>
    </row>
    <row r="53" spans="1:5">
      <c r="A53" s="99" t="s">
        <v>300</v>
      </c>
      <c r="B53" s="100">
        <v>10</v>
      </c>
      <c r="C53" s="101">
        <f>Balans!C53/Balans!C$102</f>
        <v>1.14255786366319E-2</v>
      </c>
      <c r="D53" s="101">
        <f>Balans!D53/Balans!D$102</f>
        <v>1.1984169121011476E-2</v>
      </c>
      <c r="E53" s="101">
        <f>Balans!E53/Balans!E$102</f>
        <v>1.3334881725686757E-2</v>
      </c>
    </row>
    <row r="54" spans="1:5">
      <c r="A54" s="99" t="s">
        <v>301</v>
      </c>
      <c r="B54" s="100">
        <v>100</v>
      </c>
      <c r="C54" s="101">
        <f>Balans!C54/Balans!C$102</f>
        <v>1.14255786366319E-2</v>
      </c>
      <c r="D54" s="101">
        <f>Balans!D54/Balans!D$102</f>
        <v>1.1984169121011476E-2</v>
      </c>
      <c r="E54" s="101">
        <f>Balans!E54/Balans!E$102</f>
        <v>1.3334881725686757E-2</v>
      </c>
    </row>
    <row r="55" spans="1:5">
      <c r="A55" s="99" t="s">
        <v>302</v>
      </c>
      <c r="B55" s="100">
        <v>101</v>
      </c>
      <c r="C55" s="101">
        <f>Balans!C55/Balans!C$102</f>
        <v>0</v>
      </c>
      <c r="D55" s="101">
        <f>Balans!D55/Balans!D$102</f>
        <v>0</v>
      </c>
      <c r="E55" s="101">
        <f>Balans!E55/Balans!E$102</f>
        <v>0</v>
      </c>
    </row>
    <row r="56" spans="1:5">
      <c r="A56" s="99" t="s">
        <v>303</v>
      </c>
      <c r="B56" s="100">
        <v>11</v>
      </c>
      <c r="C56" s="101">
        <f>Balans!C56/Balans!C$102</f>
        <v>0</v>
      </c>
      <c r="D56" s="101">
        <f>Balans!D56/Balans!D$102</f>
        <v>0</v>
      </c>
      <c r="E56" s="101">
        <f>Balans!E56/Balans!E$102</f>
        <v>0</v>
      </c>
    </row>
    <row r="57" spans="1:5">
      <c r="A57" s="99" t="s">
        <v>304</v>
      </c>
      <c r="B57" s="100">
        <v>12</v>
      </c>
      <c r="C57" s="101">
        <f>Balans!C57/Balans!C$102</f>
        <v>3.6672207823923289E-2</v>
      </c>
      <c r="D57" s="101">
        <f>Balans!D57/Balans!D$102</f>
        <v>3.6237027169492182E-2</v>
      </c>
      <c r="E57" s="101">
        <f>Balans!E57/Balans!E$102</f>
        <v>0</v>
      </c>
    </row>
    <row r="58" spans="1:5">
      <c r="A58" s="99" t="s">
        <v>305</v>
      </c>
      <c r="B58" s="100">
        <v>13</v>
      </c>
      <c r="C58" s="101">
        <f>Balans!C58/Balans!C$102</f>
        <v>0.39833071799354519</v>
      </c>
      <c r="D58" s="101">
        <f>Balans!D58/Balans!D$102</f>
        <v>0.47006110962307679</v>
      </c>
      <c r="E58" s="101">
        <f>Balans!E58/Balans!E$102</f>
        <v>0.74713110165777508</v>
      </c>
    </row>
    <row r="59" spans="1:5">
      <c r="A59" s="99" t="s">
        <v>306</v>
      </c>
      <c r="B59" s="100">
        <v>130</v>
      </c>
      <c r="C59" s="101">
        <f>Balans!C59/Balans!C$102</f>
        <v>1.14255786366319E-3</v>
      </c>
      <c r="D59" s="101">
        <f>Balans!D59/Balans!D$102</f>
        <v>1.1984169121011475E-3</v>
      </c>
      <c r="E59" s="101">
        <f>Balans!E59/Balans!E$102</f>
        <v>1.3334881725686756E-3</v>
      </c>
    </row>
    <row r="60" spans="1:5">
      <c r="A60" s="99" t="s">
        <v>307</v>
      </c>
      <c r="B60" s="100">
        <v>131</v>
      </c>
      <c r="C60" s="101">
        <f>Balans!C60/Balans!C$102</f>
        <v>0</v>
      </c>
      <c r="D60" s="101">
        <f>Balans!D60/Balans!D$102</f>
        <v>1.1984169121011475E-3</v>
      </c>
      <c r="E60" s="101">
        <f>Balans!E60/Balans!E$102</f>
        <v>1.3334881725686756E-3</v>
      </c>
    </row>
    <row r="61" spans="1:5">
      <c r="A61" s="99" t="s">
        <v>308</v>
      </c>
      <c r="B61" s="100">
        <v>1310</v>
      </c>
      <c r="C61" s="101">
        <f>Balans!C61/Balans!C$102</f>
        <v>0</v>
      </c>
      <c r="D61" s="101">
        <f>Balans!D61/Balans!D$102</f>
        <v>0</v>
      </c>
      <c r="E61" s="101">
        <f>Balans!E61/Balans!E$102</f>
        <v>0</v>
      </c>
    </row>
    <row r="62" spans="1:5">
      <c r="A62" s="99" t="s">
        <v>309</v>
      </c>
      <c r="B62" s="100">
        <v>1311</v>
      </c>
      <c r="C62" s="101">
        <f>Balans!C62/Balans!C$102</f>
        <v>0</v>
      </c>
      <c r="D62" s="101">
        <f>Balans!D62/Balans!D$102</f>
        <v>0</v>
      </c>
      <c r="E62" s="101">
        <f>Balans!E62/Balans!E$102</f>
        <v>0</v>
      </c>
    </row>
    <row r="63" spans="1:5">
      <c r="A63" s="99" t="s">
        <v>310</v>
      </c>
      <c r="B63" s="100">
        <v>132</v>
      </c>
      <c r="C63" s="101">
        <f>Balans!C63/Balans!C$102</f>
        <v>5.0347060644462746E-2</v>
      </c>
      <c r="D63" s="101">
        <f>Balans!D63/Balans!D$102</f>
        <v>6.1152609770364824E-2</v>
      </c>
      <c r="E63" s="101">
        <f>Balans!E63/Balans!E$102</f>
        <v>0.12601550197393935</v>
      </c>
    </row>
    <row r="64" spans="1:5">
      <c r="A64" s="99" t="s">
        <v>311</v>
      </c>
      <c r="B64" s="100">
        <v>133</v>
      </c>
      <c r="C64" s="101">
        <f>Balans!C64/Balans!C$102</f>
        <v>0.34684109948541925</v>
      </c>
      <c r="D64" s="101">
        <f>Balans!D64/Balans!D$102</f>
        <v>0.40771008294061079</v>
      </c>
      <c r="E64" s="101">
        <f>Balans!E64/Balans!E$102</f>
        <v>0.61978211151126705</v>
      </c>
    </row>
    <row r="65" spans="1:6">
      <c r="A65" s="99" t="s">
        <v>312</v>
      </c>
      <c r="B65" s="100">
        <v>14</v>
      </c>
      <c r="C65" s="101">
        <f>Balans!C65/Balans!C$102</f>
        <v>1.0695335132464557E-4</v>
      </c>
      <c r="D65" s="101">
        <f>Balans!D65/Balans!D$102</f>
        <v>1.2698008759958683E-4</v>
      </c>
      <c r="E65" s="101">
        <f>Balans!E65/Balans!E$102</f>
        <v>4.7570741112721668E-5</v>
      </c>
      <c r="F65" s="22"/>
    </row>
    <row r="66" spans="1:6">
      <c r="A66" s="99" t="s">
        <v>313</v>
      </c>
      <c r="B66" s="100">
        <v>15</v>
      </c>
      <c r="C66" s="101">
        <f>Balans!C66/Balans!C$102</f>
        <v>7.1926501339040561E-4</v>
      </c>
      <c r="D66" s="101">
        <f>Balans!D66/Balans!D$102</f>
        <v>6.6720558954153021E-4</v>
      </c>
      <c r="E66" s="101">
        <f>Balans!E66/Balans!E$102</f>
        <v>0</v>
      </c>
    </row>
    <row r="67" spans="1:6">
      <c r="A67" s="93" t="s">
        <v>314</v>
      </c>
      <c r="B67" s="133">
        <v>16</v>
      </c>
      <c r="C67" s="129">
        <f>Balans!C67/Balans!C$102</f>
        <v>2.4838214427460654E-2</v>
      </c>
      <c r="D67" s="129">
        <f>Balans!D67/Balans!D$102</f>
        <v>2.6052541567416251E-2</v>
      </c>
      <c r="E67" s="129"/>
    </row>
    <row r="68" spans="1:6">
      <c r="A68" s="99" t="s">
        <v>315</v>
      </c>
      <c r="B68" s="99" t="s">
        <v>78</v>
      </c>
      <c r="C68" s="101">
        <f>Balans!C68/Balans!C$102</f>
        <v>2.4838214427460654E-2</v>
      </c>
      <c r="D68" s="101">
        <f>Balans!D68/Balans!D$102</f>
        <v>2.6052541567416251E-2</v>
      </c>
      <c r="E68" s="101">
        <f>Balans!E68/Balans!E$102</f>
        <v>0</v>
      </c>
    </row>
    <row r="69" spans="1:6">
      <c r="A69" s="99" t="s">
        <v>316</v>
      </c>
      <c r="B69" s="100">
        <v>160</v>
      </c>
      <c r="C69" s="101">
        <f>Balans!C69/Balans!C$102</f>
        <v>0</v>
      </c>
      <c r="D69" s="101">
        <f>Balans!D69/Balans!D$102</f>
        <v>0</v>
      </c>
      <c r="E69" s="101">
        <f>Balans!E69/Balans!E$102</f>
        <v>0</v>
      </c>
    </row>
    <row r="70" spans="1:6">
      <c r="A70" s="99" t="s">
        <v>317</v>
      </c>
      <c r="B70" s="100">
        <v>161</v>
      </c>
      <c r="C70" s="101">
        <f>Balans!C70/Balans!C$102</f>
        <v>0</v>
      </c>
      <c r="D70" s="101">
        <f>Balans!D70/Balans!D$102</f>
        <v>0</v>
      </c>
      <c r="E70" s="101">
        <f>Balans!E70/Balans!E$102</f>
        <v>0</v>
      </c>
    </row>
    <row r="71" spans="1:6">
      <c r="A71" s="99" t="s">
        <v>318</v>
      </c>
      <c r="B71" s="100">
        <v>162</v>
      </c>
      <c r="C71" s="101">
        <f>Balans!C71/Balans!C$102</f>
        <v>0</v>
      </c>
      <c r="D71" s="101">
        <f>Balans!D71/Balans!D$102</f>
        <v>0</v>
      </c>
      <c r="E71" s="101">
        <f>Balans!E71/Balans!E$102</f>
        <v>0</v>
      </c>
    </row>
    <row r="72" spans="1:6">
      <c r="A72" s="99" t="s">
        <v>319</v>
      </c>
      <c r="B72" s="99" t="s">
        <v>83</v>
      </c>
      <c r="C72" s="101">
        <f>Balans!C72/Balans!C$102</f>
        <v>2.4838214427460654E-2</v>
      </c>
      <c r="D72" s="101">
        <f>Balans!D72/Balans!D$102</f>
        <v>2.6052541567416251E-2</v>
      </c>
      <c r="E72" s="101">
        <f>Balans!E72/Balans!E$102</f>
        <v>0</v>
      </c>
    </row>
    <row r="73" spans="1:6">
      <c r="A73" s="99" t="s">
        <v>320</v>
      </c>
      <c r="B73" s="100">
        <v>168</v>
      </c>
      <c r="C73" s="101">
        <f>Balans!C73/Balans!C$102</f>
        <v>0</v>
      </c>
      <c r="D73" s="101">
        <f>Balans!D73/Balans!D$102</f>
        <v>0</v>
      </c>
      <c r="E73" s="101">
        <f>Balans!E73/Balans!E$102</f>
        <v>0</v>
      </c>
    </row>
    <row r="74" spans="1:6">
      <c r="A74" s="92" t="s">
        <v>85</v>
      </c>
      <c r="B74" s="93" t="s">
        <v>86</v>
      </c>
      <c r="C74" s="129">
        <f>Balans!C74/Balans!C$102</f>
        <v>0.5279070627537239</v>
      </c>
      <c r="D74" s="129">
        <f>Balans!D74/Balans!D$102</f>
        <v>0.45487096684186218</v>
      </c>
      <c r="E74" s="129">
        <f>Balans!E74/Balans!E$102</f>
        <v>0.23948644587542542</v>
      </c>
    </row>
    <row r="75" spans="1:6">
      <c r="A75" s="99" t="s">
        <v>321</v>
      </c>
      <c r="B75" s="100">
        <v>17</v>
      </c>
      <c r="C75" s="101">
        <f>Balans!C75/Balans!C$102</f>
        <v>6.3712901239310157E-2</v>
      </c>
      <c r="D75" s="101">
        <f>Balans!D75/Balans!D$102</f>
        <v>6.5899903894779416E-4</v>
      </c>
      <c r="E75" s="101">
        <f>Balans!E75/Balans!E$102</f>
        <v>2.9238177627234048E-3</v>
      </c>
    </row>
    <row r="76" spans="1:6">
      <c r="A76" s="99" t="s">
        <v>322</v>
      </c>
      <c r="B76" s="99" t="s">
        <v>89</v>
      </c>
      <c r="C76" s="101">
        <f>Balans!C76/Balans!C$102</f>
        <v>6.3712901239310157E-2</v>
      </c>
      <c r="D76" s="101">
        <f>Balans!D76/Balans!D$102</f>
        <v>6.5899903894779416E-4</v>
      </c>
      <c r="E76" s="101">
        <f>Balans!E76/Balans!E$102</f>
        <v>2.9238177627234048E-3</v>
      </c>
    </row>
    <row r="77" spans="1:6">
      <c r="A77" s="99" t="s">
        <v>323</v>
      </c>
      <c r="B77" s="100">
        <v>170</v>
      </c>
      <c r="C77" s="101">
        <f>Balans!C77/Balans!C$102</f>
        <v>0</v>
      </c>
      <c r="D77" s="101">
        <f>Balans!D77/Balans!D$102</f>
        <v>0</v>
      </c>
      <c r="E77" s="101">
        <f>Balans!E77/Balans!E$102</f>
        <v>0</v>
      </c>
    </row>
    <row r="78" spans="1:6">
      <c r="A78" s="99" t="s">
        <v>324</v>
      </c>
      <c r="B78" s="100">
        <v>171</v>
      </c>
      <c r="C78" s="101">
        <f>Balans!C78/Balans!C$102</f>
        <v>0</v>
      </c>
      <c r="D78" s="101">
        <f>Balans!D78/Balans!D$102</f>
        <v>0</v>
      </c>
      <c r="E78" s="101">
        <f>Balans!E78/Balans!E$102</f>
        <v>0</v>
      </c>
    </row>
    <row r="79" spans="1:6">
      <c r="A79" s="99" t="s">
        <v>325</v>
      </c>
      <c r="B79" s="100">
        <v>172</v>
      </c>
      <c r="C79" s="101">
        <f>Balans!C79/Balans!C$102</f>
        <v>6.1608508360157986E-2</v>
      </c>
      <c r="D79" s="101">
        <f>Balans!D79/Balans!D$102</f>
        <v>0</v>
      </c>
      <c r="E79" s="101">
        <f>Balans!E79/Balans!E$102</f>
        <v>0</v>
      </c>
    </row>
    <row r="80" spans="1:6">
      <c r="A80" s="99" t="s">
        <v>326</v>
      </c>
      <c r="B80" s="100">
        <v>173</v>
      </c>
      <c r="C80" s="101">
        <f>Balans!C80/Balans!C$102</f>
        <v>2.1043928791521765E-3</v>
      </c>
      <c r="D80" s="101">
        <f>Balans!D80/Balans!D$102</f>
        <v>6.5899903894779416E-4</v>
      </c>
      <c r="E80" s="101">
        <f>Balans!E80/Balans!E$102</f>
        <v>2.9238177627234048E-3</v>
      </c>
    </row>
    <row r="81" spans="1:5">
      <c r="A81" s="99" t="s">
        <v>327</v>
      </c>
      <c r="B81" s="100">
        <v>174</v>
      </c>
      <c r="C81" s="101">
        <f>Balans!C81/Balans!C$102</f>
        <v>0</v>
      </c>
      <c r="D81" s="101">
        <f>Balans!D81/Balans!D$102</f>
        <v>0</v>
      </c>
      <c r="E81" s="101">
        <f>Balans!E81/Balans!E$102</f>
        <v>0</v>
      </c>
    </row>
    <row r="82" spans="1:5">
      <c r="A82" s="99" t="s">
        <v>328</v>
      </c>
      <c r="B82" s="100">
        <v>175</v>
      </c>
      <c r="C82" s="101">
        <f>Balans!C82/Balans!C$102</f>
        <v>0</v>
      </c>
      <c r="D82" s="101">
        <f>Balans!D82/Balans!D$102</f>
        <v>0</v>
      </c>
      <c r="E82" s="101">
        <f>Balans!E82/Balans!E$102</f>
        <v>0</v>
      </c>
    </row>
    <row r="83" spans="1:5">
      <c r="A83" s="99" t="s">
        <v>329</v>
      </c>
      <c r="B83" s="100">
        <v>1750</v>
      </c>
      <c r="C83" s="101">
        <f>Balans!C83/Balans!C$102</f>
        <v>0</v>
      </c>
      <c r="D83" s="101">
        <f>Balans!D83/Balans!D$102</f>
        <v>0</v>
      </c>
      <c r="E83" s="101">
        <f>Balans!E83/Balans!E$102</f>
        <v>0</v>
      </c>
    </row>
    <row r="84" spans="1:5">
      <c r="A84" s="99" t="s">
        <v>330</v>
      </c>
      <c r="B84" s="100">
        <v>1751</v>
      </c>
      <c r="C84" s="101">
        <f>Balans!C84/Balans!C$102</f>
        <v>0</v>
      </c>
      <c r="D84" s="101">
        <f>Balans!D84/Balans!D$102</f>
        <v>0</v>
      </c>
      <c r="E84" s="101">
        <f>Balans!E84/Balans!E$102</f>
        <v>0</v>
      </c>
    </row>
    <row r="85" spans="1:5">
      <c r="A85" s="99" t="s">
        <v>331</v>
      </c>
      <c r="B85" s="100">
        <v>176</v>
      </c>
      <c r="C85" s="101">
        <f>Balans!C85/Balans!C$102</f>
        <v>0</v>
      </c>
      <c r="D85" s="101">
        <f>Balans!D85/Balans!D$102</f>
        <v>0</v>
      </c>
      <c r="E85" s="101">
        <f>Balans!E85/Balans!E$102</f>
        <v>0</v>
      </c>
    </row>
    <row r="86" spans="1:5">
      <c r="A86" s="99" t="s">
        <v>332</v>
      </c>
      <c r="B86" s="99" t="s">
        <v>100</v>
      </c>
      <c r="C86" s="101">
        <f>Balans!C86/Balans!C$102</f>
        <v>0</v>
      </c>
      <c r="D86" s="101">
        <f>Balans!D86/Balans!D$102</f>
        <v>0</v>
      </c>
      <c r="E86" s="101">
        <f>Balans!E86/Balans!E$102</f>
        <v>0</v>
      </c>
    </row>
    <row r="87" spans="1:5">
      <c r="A87" s="99" t="s">
        <v>333</v>
      </c>
      <c r="B87" s="99" t="s">
        <v>102</v>
      </c>
      <c r="C87" s="101">
        <f>Balans!C87/Balans!C$102</f>
        <v>0.463300383206456</v>
      </c>
      <c r="D87" s="101">
        <f>Balans!D87/Balans!D$102</f>
        <v>0.44144395586376406</v>
      </c>
      <c r="E87" s="101">
        <f>Balans!E87/Balans!E$102</f>
        <v>0.22535332653408974</v>
      </c>
    </row>
    <row r="88" spans="1:5">
      <c r="A88" s="99" t="s">
        <v>334</v>
      </c>
      <c r="B88" s="100">
        <v>42</v>
      </c>
      <c r="C88" s="101">
        <f>Balans!C88/Balans!C$102</f>
        <v>3.6718605608473787E-2</v>
      </c>
      <c r="D88" s="101">
        <f>Balans!D88/Balans!D$102</f>
        <v>1.3534191134106473E-2</v>
      </c>
      <c r="E88" s="101">
        <f>Balans!E88/Balans!E$102</f>
        <v>1.5909673453676969E-3</v>
      </c>
    </row>
    <row r="89" spans="1:5">
      <c r="A89" s="99" t="s">
        <v>322</v>
      </c>
      <c r="B89" s="100">
        <v>43</v>
      </c>
      <c r="C89" s="101">
        <f>Balans!C89/Balans!C$102</f>
        <v>0.38747614506838618</v>
      </c>
      <c r="D89" s="101">
        <f>Balans!D89/Balans!D$102</f>
        <v>0.31523575296573664</v>
      </c>
      <c r="E89" s="101">
        <f>Balans!E89/Balans!E$102</f>
        <v>0.10435994394015723</v>
      </c>
    </row>
    <row r="90" spans="1:5">
      <c r="A90" s="99" t="s">
        <v>326</v>
      </c>
      <c r="B90" s="99" t="s">
        <v>104</v>
      </c>
      <c r="C90" s="101">
        <f>Balans!C90/Balans!C$102</f>
        <v>0.38747614506838618</v>
      </c>
      <c r="D90" s="101">
        <f>Balans!D90/Balans!D$102</f>
        <v>0.31523575296573664</v>
      </c>
      <c r="E90" s="101">
        <f>Balans!E90/Balans!E$102</f>
        <v>0.10435994394015723</v>
      </c>
    </row>
    <row r="91" spans="1:5">
      <c r="A91" s="99" t="s">
        <v>327</v>
      </c>
      <c r="B91" s="100">
        <v>439</v>
      </c>
      <c r="C91" s="101">
        <f>Balans!C91/Balans!C$102</f>
        <v>0</v>
      </c>
      <c r="D91" s="101">
        <f>Balans!D91/Balans!D$102</f>
        <v>0</v>
      </c>
      <c r="E91" s="101">
        <f>Balans!E91/Balans!E$102</f>
        <v>0</v>
      </c>
    </row>
    <row r="92" spans="1:5">
      <c r="A92" s="99" t="s">
        <v>328</v>
      </c>
      <c r="B92" s="100">
        <v>44</v>
      </c>
      <c r="C92" s="101">
        <f>Balans!C92/Balans!C$102</f>
        <v>1.8879725492028262E-2</v>
      </c>
      <c r="D92" s="101">
        <f>Balans!D92/Balans!D$102</f>
        <v>3.7468244231426709E-2</v>
      </c>
      <c r="E92" s="101">
        <f>Balans!E92/Balans!E$102</f>
        <v>5.8112776805329919E-2</v>
      </c>
    </row>
    <row r="93" spans="1:5">
      <c r="A93" s="99" t="s">
        <v>329</v>
      </c>
      <c r="B93" s="99" t="s">
        <v>105</v>
      </c>
      <c r="C93" s="101">
        <f>Balans!C93/Balans!C$102</f>
        <v>1.8879725492028262E-2</v>
      </c>
      <c r="D93" s="101">
        <f>Balans!D93/Balans!D$102</f>
        <v>3.7468244231426709E-2</v>
      </c>
      <c r="E93" s="101">
        <f>Balans!E93/Balans!E$102</f>
        <v>5.8112776805329919E-2</v>
      </c>
    </row>
    <row r="94" spans="1:5">
      <c r="A94" s="99" t="s">
        <v>330</v>
      </c>
      <c r="B94" s="100">
        <v>441</v>
      </c>
      <c r="C94" s="101">
        <f>Balans!C94/Balans!C$102</f>
        <v>0</v>
      </c>
      <c r="D94" s="101">
        <f>Balans!D94/Balans!D$102</f>
        <v>0</v>
      </c>
      <c r="E94" s="101">
        <f>Balans!E94/Balans!E$102</f>
        <v>0</v>
      </c>
    </row>
    <row r="95" spans="1:5">
      <c r="A95" s="99" t="s">
        <v>331</v>
      </c>
      <c r="B95" s="100">
        <v>46</v>
      </c>
      <c r="C95" s="101">
        <f>Balans!C95/Balans!C$102</f>
        <v>0</v>
      </c>
      <c r="D95" s="101">
        <f>Balans!D95/Balans!D$102</f>
        <v>0</v>
      </c>
      <c r="E95" s="101">
        <f>Balans!E95/Balans!E$102</f>
        <v>0</v>
      </c>
    </row>
    <row r="96" spans="1:5">
      <c r="A96" s="99" t="s">
        <v>335</v>
      </c>
      <c r="B96" s="99"/>
      <c r="C96" s="101">
        <f>Balans!C96/Balans!C$102</f>
        <v>0</v>
      </c>
      <c r="D96" s="101">
        <f>Balans!D96/Balans!D$102</f>
        <v>0</v>
      </c>
      <c r="E96" s="101">
        <f>Balans!E96/Balans!E$102</f>
        <v>0</v>
      </c>
    </row>
    <row r="97" spans="1:5">
      <c r="A97" s="99" t="s">
        <v>336</v>
      </c>
      <c r="B97" s="100">
        <v>45</v>
      </c>
      <c r="C97" s="101">
        <f>Balans!C97/Balans!C$102</f>
        <v>2.0225907037567773E-2</v>
      </c>
      <c r="D97" s="101">
        <f>Balans!D97/Balans!D$102</f>
        <v>2.7008565632774161E-2</v>
      </c>
      <c r="E97" s="101">
        <f>Balans!E97/Balans!E$102</f>
        <v>4.3606338753421632E-2</v>
      </c>
    </row>
    <row r="98" spans="1:5">
      <c r="A98" s="99" t="s">
        <v>337</v>
      </c>
      <c r="B98" s="99" t="s">
        <v>109</v>
      </c>
      <c r="C98" s="101">
        <f>Balans!C98/Balans!C$102</f>
        <v>0</v>
      </c>
      <c r="D98" s="101">
        <f>Balans!D98/Balans!D$102</f>
        <v>2.7601886214430496E-3</v>
      </c>
      <c r="E98" s="101">
        <f>Balans!E98/Balans!E$102</f>
        <v>1.4380655330587083E-2</v>
      </c>
    </row>
    <row r="99" spans="1:5">
      <c r="A99" s="99" t="s">
        <v>338</v>
      </c>
      <c r="B99" s="99" t="s">
        <v>111</v>
      </c>
      <c r="C99" s="101">
        <f>Balans!C99/Balans!C$102</f>
        <v>2.0225907037567773E-2</v>
      </c>
      <c r="D99" s="101">
        <f>Balans!D99/Balans!D$102</f>
        <v>2.4248377011331111E-2</v>
      </c>
      <c r="E99" s="101">
        <f>Balans!E99/Balans!E$102</f>
        <v>2.9225683422834547E-2</v>
      </c>
    </row>
    <row r="100" spans="1:5">
      <c r="A100" s="99" t="s">
        <v>332</v>
      </c>
      <c r="B100" s="99" t="s">
        <v>112</v>
      </c>
      <c r="C100" s="101">
        <f>Balans!C100/Balans!C$102</f>
        <v>0</v>
      </c>
      <c r="D100" s="101">
        <f>Balans!D100/Balans!D$102</f>
        <v>4.8197201899720071E-2</v>
      </c>
      <c r="E100" s="101">
        <f>Balans!E100/Balans!E$102</f>
        <v>1.7683299689813258E-2</v>
      </c>
    </row>
    <row r="101" spans="1:5">
      <c r="A101" s="99" t="s">
        <v>298</v>
      </c>
      <c r="B101" s="99" t="s">
        <v>113</v>
      </c>
      <c r="C101" s="101">
        <f>Balans!C101/Balans!C$102</f>
        <v>8.9377830795774418E-4</v>
      </c>
      <c r="D101" s="101">
        <f>Balans!D101/Balans!D$102</f>
        <v>1.276801193915033E-2</v>
      </c>
      <c r="E101" s="101">
        <f>Balans!E101/Balans!E$102</f>
        <v>1.1209301578612288E-2</v>
      </c>
    </row>
    <row r="102" spans="1:5">
      <c r="A102" s="93" t="s">
        <v>339</v>
      </c>
      <c r="B102" s="93" t="s">
        <v>115</v>
      </c>
      <c r="C102" s="129">
        <f>Balans!C102/Balans!C$102</f>
        <v>1</v>
      </c>
      <c r="D102" s="129">
        <f>Balans!D102/Balans!D$102</f>
        <v>1</v>
      </c>
      <c r="E102" s="129">
        <f>Balans!E102/Balans!E$102</f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showZeros="0" topLeftCell="A29" zoomScale="85" zoomScaleNormal="85" workbookViewId="0">
      <selection activeCell="E43" sqref="E43"/>
    </sheetView>
  </sheetViews>
  <sheetFormatPr defaultRowHeight="12.75"/>
  <cols>
    <col min="1" max="1" width="48.7109375" style="118" bestFit="1" customWidth="1"/>
    <col min="2" max="2" width="9.140625" style="118"/>
    <col min="3" max="5" width="13.7109375" style="118" bestFit="1" customWidth="1"/>
    <col min="6" max="16384" width="9.140625" style="118"/>
  </cols>
  <sheetData>
    <row r="1" spans="1:5">
      <c r="A1" s="117" t="s">
        <v>124</v>
      </c>
      <c r="B1" s="117"/>
    </row>
    <row r="2" spans="1:5" s="138" customFormat="1">
      <c r="A2" s="135"/>
      <c r="B2" s="135" t="s">
        <v>117</v>
      </c>
      <c r="C2" s="136" t="s">
        <v>3</v>
      </c>
      <c r="D2" s="136" t="s">
        <v>4</v>
      </c>
      <c r="E2" s="137" t="s">
        <v>5</v>
      </c>
    </row>
    <row r="3" spans="1:5">
      <c r="A3" s="139" t="s">
        <v>125</v>
      </c>
      <c r="B3" s="139" t="s">
        <v>208</v>
      </c>
      <c r="C3" s="140">
        <f>Resultatenrek!C3/Resultatenrek!C$4</f>
        <v>1.0094374522206906</v>
      </c>
      <c r="D3" s="140">
        <f>Resultatenrek!D3/Resultatenrek!D$4</f>
        <v>1.0075171404889123</v>
      </c>
      <c r="E3" s="140">
        <f>Resultatenrek!E3/Resultatenrek!E$4</f>
        <v>1.0337053797939419</v>
      </c>
    </row>
    <row r="4" spans="1:5">
      <c r="A4" s="100" t="s">
        <v>126</v>
      </c>
      <c r="B4" s="100">
        <v>70</v>
      </c>
      <c r="C4" s="141">
        <f>Resultatenrek!C4/Resultatenrek!C$4</f>
        <v>1</v>
      </c>
      <c r="D4" s="141">
        <f>Resultatenrek!D4/Resultatenrek!D$4</f>
        <v>1</v>
      </c>
      <c r="E4" s="141">
        <f>Resultatenrek!E4/Resultatenrek!E$4</f>
        <v>1</v>
      </c>
    </row>
    <row r="5" spans="1:5">
      <c r="A5" s="100" t="s">
        <v>127</v>
      </c>
      <c r="B5" s="100">
        <v>71</v>
      </c>
      <c r="C5" s="141">
        <f>Resultatenrek!C5/Resultatenrek!C$4</f>
        <v>0</v>
      </c>
      <c r="D5" s="141">
        <f>Resultatenrek!D5/Resultatenrek!D$4</f>
        <v>0</v>
      </c>
      <c r="E5" s="141">
        <f>Resultatenrek!E5/Resultatenrek!E$4</f>
        <v>0</v>
      </c>
    </row>
    <row r="6" spans="1:5">
      <c r="A6" s="100" t="s">
        <v>128</v>
      </c>
      <c r="B6" s="100">
        <v>72</v>
      </c>
      <c r="C6" s="141">
        <f>Resultatenrek!C6/Resultatenrek!C$4</f>
        <v>0</v>
      </c>
      <c r="D6" s="141">
        <f>Resultatenrek!D6/Resultatenrek!D$4</f>
        <v>0</v>
      </c>
      <c r="E6" s="141">
        <f>Resultatenrek!E6/Resultatenrek!E$4</f>
        <v>0</v>
      </c>
    </row>
    <row r="7" spans="1:5">
      <c r="A7" s="100" t="s">
        <v>129</v>
      </c>
      <c r="B7" s="100">
        <v>74</v>
      </c>
      <c r="C7" s="141">
        <f>Resultatenrek!C7/Resultatenrek!C$4</f>
        <v>9.4374522206905342E-3</v>
      </c>
      <c r="D7" s="141">
        <f>Resultatenrek!D7/Resultatenrek!D$4</f>
        <v>7.5171404889122903E-3</v>
      </c>
      <c r="E7" s="141">
        <f>Resultatenrek!E7/Resultatenrek!E$4</f>
        <v>7.8092327980685758E-3</v>
      </c>
    </row>
    <row r="8" spans="1:5">
      <c r="A8" s="100" t="s">
        <v>206</v>
      </c>
      <c r="B8" s="100" t="s">
        <v>207</v>
      </c>
      <c r="C8" s="141">
        <f>Resultatenrek!C8/Resultatenrek!C$4</f>
        <v>0</v>
      </c>
      <c r="D8" s="141">
        <f>Resultatenrek!D8/Resultatenrek!D$4</f>
        <v>0</v>
      </c>
      <c r="E8" s="141">
        <f>Resultatenrek!E8/Resultatenrek!E$4</f>
        <v>2.5896146995873292E-2</v>
      </c>
    </row>
    <row r="9" spans="1:5">
      <c r="A9" s="139" t="s">
        <v>130</v>
      </c>
      <c r="B9" s="139" t="s">
        <v>209</v>
      </c>
      <c r="C9" s="140">
        <f>Resultatenrek!C9/Resultatenrek!C$4</f>
        <v>0.94439135429647514</v>
      </c>
      <c r="D9" s="140">
        <f>Resultatenrek!D9/Resultatenrek!D$4</f>
        <v>0.96069032141104627</v>
      </c>
      <c r="E9" s="140">
        <f>Resultatenrek!E9/Resultatenrek!E$4</f>
        <v>0.91724613118841525</v>
      </c>
    </row>
    <row r="10" spans="1:5">
      <c r="A10" s="100" t="s">
        <v>131</v>
      </c>
      <c r="B10" s="100">
        <v>60</v>
      </c>
      <c r="C10" s="141">
        <f>Resultatenrek!C10/Resultatenrek!C$4</f>
        <v>0.66159889998639954</v>
      </c>
      <c r="D10" s="141">
        <f>Resultatenrek!D10/Resultatenrek!D$4</f>
        <v>0.69902447861651074</v>
      </c>
      <c r="E10" s="141">
        <f>Resultatenrek!E10/Resultatenrek!E$4</f>
        <v>0.6855621866005388</v>
      </c>
    </row>
    <row r="11" spans="1:5">
      <c r="A11" s="100" t="s">
        <v>132</v>
      </c>
      <c r="B11" s="100" t="s">
        <v>133</v>
      </c>
      <c r="C11" s="141">
        <f>Resultatenrek!C11/Resultatenrek!C$4</f>
        <v>0.64436746227092301</v>
      </c>
      <c r="D11" s="141">
        <f>Resultatenrek!D11/Resultatenrek!D$4</f>
        <v>0.7067922334328588</v>
      </c>
      <c r="E11" s="141">
        <f>Resultatenrek!E11/Resultatenrek!E$4</f>
        <v>0.64062455597560053</v>
      </c>
    </row>
    <row r="12" spans="1:5">
      <c r="A12" s="100" t="s">
        <v>134</v>
      </c>
      <c r="B12" s="100">
        <v>609</v>
      </c>
      <c r="C12" s="141">
        <f>Resultatenrek!C12/Resultatenrek!C$4</f>
        <v>1.7231437715476496E-2</v>
      </c>
      <c r="D12" s="141">
        <f>Resultatenrek!D12/Resultatenrek!D$4</f>
        <v>-7.7677548163480482E-3</v>
      </c>
      <c r="E12" s="141">
        <f>Resultatenrek!E12/Resultatenrek!E$4</f>
        <v>4.4937630624938343E-2</v>
      </c>
    </row>
    <row r="13" spans="1:5">
      <c r="A13" s="100" t="s">
        <v>135</v>
      </c>
      <c r="B13" s="100">
        <v>61</v>
      </c>
      <c r="C13" s="141">
        <f>Resultatenrek!C13/Resultatenrek!C$4</f>
        <v>0.17337581861482335</v>
      </c>
      <c r="D13" s="141">
        <f>Resultatenrek!D13/Resultatenrek!D$4</f>
        <v>0.17179819802905685</v>
      </c>
      <c r="E13" s="141">
        <f>Resultatenrek!E13/Resultatenrek!E$4</f>
        <v>0.16438423876974689</v>
      </c>
    </row>
    <row r="14" spans="1:5">
      <c r="A14" s="100" t="s">
        <v>136</v>
      </c>
      <c r="B14" s="100">
        <v>62</v>
      </c>
      <c r="C14" s="141">
        <f>Resultatenrek!C14/Resultatenrek!C$4</f>
        <v>9.0406587242702979E-2</v>
      </c>
      <c r="D14" s="141">
        <f>Resultatenrek!D14/Resultatenrek!D$4</f>
        <v>7.7857484663525128E-2</v>
      </c>
      <c r="E14" s="141">
        <f>Resultatenrek!E14/Resultatenrek!E$4</f>
        <v>6.9570575084870065E-2</v>
      </c>
    </row>
    <row r="15" spans="1:5">
      <c r="A15" s="100" t="s">
        <v>137</v>
      </c>
      <c r="B15" s="100">
        <v>630</v>
      </c>
      <c r="C15" s="141">
        <f>Resultatenrek!C15/Resultatenrek!C$4</f>
        <v>1.3058445094254887E-2</v>
      </c>
      <c r="D15" s="141">
        <f>Resultatenrek!D15/Resultatenrek!D$4</f>
        <v>8.0779388614849595E-3</v>
      </c>
      <c r="E15" s="141">
        <f>Resultatenrek!E15/Resultatenrek!E$4</f>
        <v>4.5581950595367108E-3</v>
      </c>
    </row>
    <row r="16" spans="1:5">
      <c r="A16" s="100" t="s">
        <v>138</v>
      </c>
      <c r="B16" s="100" t="s">
        <v>139</v>
      </c>
      <c r="C16" s="141">
        <f>Resultatenrek!C16/Resultatenrek!C$4</f>
        <v>0</v>
      </c>
      <c r="D16" s="141">
        <f>Resultatenrek!D16/Resultatenrek!D$4</f>
        <v>0</v>
      </c>
      <c r="E16" s="141">
        <f>Resultatenrek!E16/Resultatenrek!E$4</f>
        <v>-2.2730008364137966E-3</v>
      </c>
    </row>
    <row r="17" spans="1:5" ht="37.5" customHeight="1">
      <c r="A17" s="100" t="s">
        <v>140</v>
      </c>
      <c r="B17" s="100" t="s">
        <v>211</v>
      </c>
      <c r="C17" s="141">
        <f>Resultatenrek!C17/Resultatenrek!C$4</f>
        <v>2.1884488475905572E-3</v>
      </c>
      <c r="D17" s="141">
        <f>Resultatenrek!D17/Resultatenrek!D$4</f>
        <v>0</v>
      </c>
      <c r="E17" s="141">
        <f>Resultatenrek!E17/Resultatenrek!E$4</f>
        <v>-1.0102225939616873E-2</v>
      </c>
    </row>
    <row r="18" spans="1:5" ht="21" customHeight="1">
      <c r="A18" s="100" t="s">
        <v>141</v>
      </c>
      <c r="B18" s="100" t="s">
        <v>142</v>
      </c>
      <c r="C18" s="141">
        <f>Resultatenrek!C18/Resultatenrek!C$4</f>
        <v>3.7631545107038346E-3</v>
      </c>
      <c r="D18" s="141">
        <f>Resultatenrek!D18/Resultatenrek!D$4</f>
        <v>3.9322212404686438E-3</v>
      </c>
      <c r="E18" s="141">
        <f>Resultatenrek!E18/Resultatenrek!E$4</f>
        <v>5.5461624497534223E-3</v>
      </c>
    </row>
    <row r="19" spans="1:5">
      <c r="A19" s="100" t="s">
        <v>210</v>
      </c>
      <c r="B19" s="100" t="s">
        <v>222</v>
      </c>
      <c r="C19" s="141">
        <f>Resultatenrek!C19/Resultatenrek!C$4</f>
        <v>0</v>
      </c>
      <c r="D19" s="141">
        <f>Resultatenrek!D19/Resultatenrek!D$4</f>
        <v>0</v>
      </c>
      <c r="E19" s="141">
        <f>Resultatenrek!E19/Resultatenrek!E$4</f>
        <v>0</v>
      </c>
    </row>
    <row r="20" spans="1:5">
      <c r="A20" s="142" t="s">
        <v>143</v>
      </c>
      <c r="B20" s="143">
        <v>9901</v>
      </c>
      <c r="C20" s="140">
        <f>Resultatenrek!C20/Resultatenrek!C$4</f>
        <v>6.5046097924215424E-2</v>
      </c>
      <c r="D20" s="140">
        <f>Resultatenrek!D20/Resultatenrek!D$4</f>
        <v>4.6826819077865976E-2</v>
      </c>
      <c r="E20" s="140">
        <f>Resultatenrek!E20/Resultatenrek!E$4</f>
        <v>0.11645924860552662</v>
      </c>
    </row>
    <row r="21" spans="1:5">
      <c r="A21" s="139" t="s">
        <v>144</v>
      </c>
      <c r="B21" s="139" t="s">
        <v>212</v>
      </c>
      <c r="C21" s="140">
        <f>Resultatenrek!C21/Resultatenrek!C$4</f>
        <v>3.7051314369247169E-3</v>
      </c>
      <c r="D21" s="140">
        <f>Resultatenrek!D21/Resultatenrek!D$4</f>
        <v>1.6384709741560531E-3</v>
      </c>
      <c r="E21" s="140">
        <f>Resultatenrek!E21/Resultatenrek!E$4</f>
        <v>1.7456444379139167E-3</v>
      </c>
    </row>
    <row r="22" spans="1:5">
      <c r="A22" s="100" t="s">
        <v>219</v>
      </c>
      <c r="B22" s="100">
        <v>75</v>
      </c>
      <c r="C22" s="141">
        <f>Resultatenrek!C22/Resultatenrek!C$4</f>
        <v>3.7051314369247169E-3</v>
      </c>
      <c r="D22" s="141">
        <f>Resultatenrek!D22/Resultatenrek!D$4</f>
        <v>1.6384709741560531E-3</v>
      </c>
      <c r="E22" s="141">
        <f>Resultatenrek!E22/Resultatenrek!E$4</f>
        <v>1.7456444379139167E-3</v>
      </c>
    </row>
    <row r="23" spans="1:5">
      <c r="A23" s="100" t="s">
        <v>145</v>
      </c>
      <c r="B23" s="100">
        <v>750</v>
      </c>
      <c r="C23" s="141">
        <f>Resultatenrek!C23/Resultatenrek!C$4</f>
        <v>0</v>
      </c>
      <c r="D23" s="141">
        <f>Resultatenrek!D23/Resultatenrek!D$4</f>
        <v>0</v>
      </c>
      <c r="E23" s="141">
        <f>Resultatenrek!E23/Resultatenrek!E$4</f>
        <v>0</v>
      </c>
    </row>
    <row r="24" spans="1:5">
      <c r="A24" s="100" t="s">
        <v>146</v>
      </c>
      <c r="B24" s="100">
        <v>751</v>
      </c>
      <c r="C24" s="141">
        <f>Resultatenrek!C24/Resultatenrek!C$4</f>
        <v>0</v>
      </c>
      <c r="D24" s="141">
        <f>Resultatenrek!D24/Resultatenrek!D$4</f>
        <v>0</v>
      </c>
      <c r="E24" s="141">
        <f>Resultatenrek!E24/Resultatenrek!E$4</f>
        <v>0</v>
      </c>
    </row>
    <row r="25" spans="1:5">
      <c r="A25" s="100" t="s">
        <v>147</v>
      </c>
      <c r="B25" s="100" t="s">
        <v>148</v>
      </c>
      <c r="C25" s="141">
        <f>Resultatenrek!C25/Resultatenrek!C$4</f>
        <v>3.7051314369247169E-3</v>
      </c>
      <c r="D25" s="141">
        <f>Resultatenrek!D25/Resultatenrek!D$4</f>
        <v>1.6384709741560531E-3</v>
      </c>
      <c r="E25" s="141">
        <f>Resultatenrek!E25/Resultatenrek!E$4</f>
        <v>1.7456444379139167E-3</v>
      </c>
    </row>
    <row r="26" spans="1:5">
      <c r="A26" s="100" t="s">
        <v>213</v>
      </c>
      <c r="B26" s="100" t="s">
        <v>214</v>
      </c>
      <c r="C26" s="141">
        <f>Resultatenrek!C26/Resultatenrek!C$4</f>
        <v>0</v>
      </c>
      <c r="D26" s="141">
        <f>Resultatenrek!D26/Resultatenrek!D$4</f>
        <v>0</v>
      </c>
      <c r="E26" s="141">
        <f>Resultatenrek!E26/Resultatenrek!E$4</f>
        <v>0</v>
      </c>
    </row>
    <row r="27" spans="1:5" ht="24" customHeight="1">
      <c r="A27" s="139" t="s">
        <v>149</v>
      </c>
      <c r="B27" s="139" t="s">
        <v>215</v>
      </c>
      <c r="C27" s="140">
        <f>Resultatenrek!C27/Resultatenrek!C$4</f>
        <v>1.6936376452185355E-2</v>
      </c>
      <c r="D27" s="140">
        <f>Resultatenrek!D27/Resultatenrek!D$4</f>
        <v>1.3494555643936933E-2</v>
      </c>
      <c r="E27" s="140">
        <f>Resultatenrek!E27/Resultatenrek!E$4</f>
        <v>1.018568042810405E-2</v>
      </c>
    </row>
    <row r="28" spans="1:5">
      <c r="A28" s="100" t="s">
        <v>216</v>
      </c>
      <c r="B28" s="100">
        <v>65</v>
      </c>
      <c r="C28" s="141">
        <f>Resultatenrek!C28/Resultatenrek!C$4</f>
        <v>1.6936376452185355E-2</v>
      </c>
      <c r="D28" s="141">
        <f>Resultatenrek!D28/Resultatenrek!D$4</f>
        <v>1.3494555643936933E-2</v>
      </c>
      <c r="E28" s="141">
        <f>Resultatenrek!E28/Resultatenrek!E$4</f>
        <v>1.018568042810405E-2</v>
      </c>
    </row>
    <row r="29" spans="1:5">
      <c r="A29" s="100" t="s">
        <v>150</v>
      </c>
      <c r="B29" s="100">
        <v>650</v>
      </c>
      <c r="C29" s="141">
        <f>Resultatenrek!C29/Resultatenrek!C$4</f>
        <v>4.6837911719082304E-3</v>
      </c>
      <c r="D29" s="141">
        <f>Resultatenrek!D29/Resultatenrek!D$4</f>
        <v>2.6122653937169682E-3</v>
      </c>
      <c r="E29" s="141">
        <f>Resultatenrek!E29/Resultatenrek!E$4</f>
        <v>9.1890857369349046E-4</v>
      </c>
    </row>
    <row r="30" spans="1:5">
      <c r="A30" s="100" t="s">
        <v>151</v>
      </c>
      <c r="B30" s="100">
        <v>651</v>
      </c>
      <c r="C30" s="141">
        <f>Resultatenrek!C30/Resultatenrek!C$4</f>
        <v>0</v>
      </c>
      <c r="D30" s="141">
        <f>Resultatenrek!D30/Resultatenrek!D$4</f>
        <v>0</v>
      </c>
      <c r="E30" s="141">
        <f>Resultatenrek!E30/Resultatenrek!E$4</f>
        <v>0</v>
      </c>
    </row>
    <row r="31" spans="1:5">
      <c r="A31" s="100" t="s">
        <v>152</v>
      </c>
      <c r="B31" s="100" t="s">
        <v>153</v>
      </c>
      <c r="C31" s="141">
        <f>Resultatenrek!C31/Resultatenrek!C$4</f>
        <v>1.2252585280277124E-2</v>
      </c>
      <c r="D31" s="141">
        <f>Resultatenrek!D31/Resultatenrek!D$4</f>
        <v>1.0882290250219966E-2</v>
      </c>
      <c r="E31" s="141">
        <f>Resultatenrek!E31/Resultatenrek!E$4</f>
        <v>9.266771854410558E-3</v>
      </c>
    </row>
    <row r="32" spans="1:5">
      <c r="A32" s="100" t="s">
        <v>217</v>
      </c>
      <c r="B32" s="100" t="s">
        <v>218</v>
      </c>
      <c r="C32" s="141">
        <f>Resultatenrek!C32/Resultatenrek!C$4</f>
        <v>0</v>
      </c>
      <c r="D32" s="141">
        <f>Resultatenrek!D32/Resultatenrek!D$4</f>
        <v>0</v>
      </c>
      <c r="E32" s="141">
        <f>Resultatenrek!E32/Resultatenrek!E$4</f>
        <v>0</v>
      </c>
    </row>
    <row r="33" spans="1:5" ht="30" customHeight="1">
      <c r="A33" s="144" t="s">
        <v>220</v>
      </c>
      <c r="B33" s="139">
        <v>9903</v>
      </c>
      <c r="C33" s="140">
        <f>Resultatenrek!C33/Resultatenrek!C$4</f>
        <v>5.1814852908954781E-2</v>
      </c>
      <c r="D33" s="140">
        <f>Resultatenrek!D33/Resultatenrek!D$4</f>
        <v>3.4970734408085097E-2</v>
      </c>
      <c r="E33" s="140">
        <f>Resultatenrek!E33/Resultatenrek!E$4</f>
        <v>0.10801921261533648</v>
      </c>
    </row>
    <row r="34" spans="1:5">
      <c r="A34" s="100" t="s">
        <v>154</v>
      </c>
      <c r="B34" s="100">
        <v>780</v>
      </c>
      <c r="C34" s="141">
        <f>Resultatenrek!C34/Resultatenrek!C$4</f>
        <v>0</v>
      </c>
      <c r="D34" s="141">
        <f>Resultatenrek!D34/Resultatenrek!D$4</f>
        <v>0</v>
      </c>
      <c r="E34" s="141">
        <f>Resultatenrek!E34/Resultatenrek!E$4</f>
        <v>0</v>
      </c>
    </row>
    <row r="35" spans="1:5">
      <c r="A35" s="100" t="s">
        <v>155</v>
      </c>
      <c r="B35" s="100">
        <v>680</v>
      </c>
      <c r="C35" s="141">
        <f>Resultatenrek!C35/Resultatenrek!C$4</f>
        <v>0</v>
      </c>
      <c r="D35" s="141">
        <f>Resultatenrek!D35/Resultatenrek!D$4</f>
        <v>0</v>
      </c>
      <c r="E35" s="141">
        <f>Resultatenrek!E35/Resultatenrek!E$4</f>
        <v>0</v>
      </c>
    </row>
    <row r="36" spans="1:5">
      <c r="A36" s="100" t="s">
        <v>156</v>
      </c>
      <c r="B36" s="100" t="s">
        <v>157</v>
      </c>
      <c r="C36" s="141">
        <f>Resultatenrek!C36/Resultatenrek!C$4</f>
        <v>1.6036427927420181E-2</v>
      </c>
      <c r="D36" s="141">
        <f>Resultatenrek!D36/Resultatenrek!D$4</f>
        <v>1.1157129182939396E-2</v>
      </c>
      <c r="E36" s="141">
        <f>Resultatenrek!E36/Resultatenrek!E$4</f>
        <v>2.9209677104067626E-2</v>
      </c>
    </row>
    <row r="37" spans="1:5">
      <c r="A37" s="100" t="s">
        <v>158</v>
      </c>
      <c r="B37" s="100" t="s">
        <v>221</v>
      </c>
      <c r="C37" s="141">
        <f>Resultatenrek!C37/Resultatenrek!C$4</f>
        <v>1.6064848583120891E-2</v>
      </c>
      <c r="D37" s="141">
        <f>Resultatenrek!D37/Resultatenrek!D$4</f>
        <v>1.1157129182939396E-2</v>
      </c>
      <c r="E37" s="141">
        <f>Resultatenrek!E37/Resultatenrek!E$4</f>
        <v>2.9209677104067626E-2</v>
      </c>
    </row>
    <row r="38" spans="1:5">
      <c r="A38" s="100" t="s">
        <v>159</v>
      </c>
      <c r="B38" s="100">
        <v>77</v>
      </c>
      <c r="C38" s="141">
        <f>Resultatenrek!C38/Resultatenrek!C$4</f>
        <v>2.8420655700709368E-5</v>
      </c>
      <c r="D38" s="141">
        <f>Resultatenrek!D38/Resultatenrek!D$4</f>
        <v>0</v>
      </c>
      <c r="E38" s="141">
        <f>Resultatenrek!E38/Resultatenrek!E$4</f>
        <v>0</v>
      </c>
    </row>
    <row r="39" spans="1:5">
      <c r="A39" s="144" t="s">
        <v>160</v>
      </c>
      <c r="B39" s="139">
        <v>9904</v>
      </c>
      <c r="C39" s="140">
        <f>Resultatenrek!C39/Resultatenrek!C$4</f>
        <v>3.57784249815346E-2</v>
      </c>
      <c r="D39" s="140">
        <f>Resultatenrek!D39/Resultatenrek!D$4</f>
        <v>2.3813605225145702E-2</v>
      </c>
      <c r="E39" s="140">
        <f>Resultatenrek!E39/Resultatenrek!E$4</f>
        <v>7.8809535511268861E-2</v>
      </c>
    </row>
    <row r="40" spans="1:5">
      <c r="A40" s="100" t="s">
        <v>161</v>
      </c>
      <c r="B40" s="100">
        <v>789</v>
      </c>
      <c r="C40" s="141">
        <f>Resultatenrek!C40/Resultatenrek!C$4</f>
        <v>0</v>
      </c>
      <c r="D40" s="141">
        <f>Resultatenrek!D40/Resultatenrek!D$4</f>
        <v>6.5334529091587591E-3</v>
      </c>
      <c r="E40" s="141">
        <f>Resultatenrek!E40/Resultatenrek!E$4</f>
        <v>0</v>
      </c>
    </row>
    <row r="41" spans="1:5">
      <c r="A41" s="100" t="s">
        <v>162</v>
      </c>
      <c r="B41" s="100">
        <v>689</v>
      </c>
      <c r="C41" s="141">
        <f>Resultatenrek!C41/Resultatenrek!C$4</f>
        <v>1.0942244237952786E-2</v>
      </c>
      <c r="D41" s="141">
        <f>Resultatenrek!D41/Resultatenrek!D$4</f>
        <v>1.0504106225563631E-2</v>
      </c>
      <c r="E41" s="141">
        <f>Resultatenrek!E41/Resultatenrek!E$4</f>
        <v>2.0201926322748844E-2</v>
      </c>
    </row>
    <row r="42" spans="1:5">
      <c r="A42" s="139" t="s">
        <v>163</v>
      </c>
      <c r="B42" s="139">
        <v>9905</v>
      </c>
      <c r="C42" s="140">
        <f>Resultatenrek!C42/Resultatenrek!C$4</f>
        <v>2.4836180743581814E-2</v>
      </c>
      <c r="D42" s="140">
        <f>Resultatenrek!D42/Resultatenrek!D$4</f>
        <v>1.984295190874083E-2</v>
      </c>
      <c r="E42" s="140">
        <f>Resultatenrek!E42/Resultatenrek!E$4</f>
        <v>5.860760918852001E-2</v>
      </c>
    </row>
    <row r="43" spans="1:5">
      <c r="A43" s="127"/>
      <c r="B43" s="124"/>
      <c r="C43" s="145"/>
      <c r="D43" s="145"/>
      <c r="E43" s="145"/>
    </row>
    <row r="44" spans="1:5">
      <c r="A44" s="128"/>
      <c r="B44" s="128"/>
      <c r="C44" s="145"/>
      <c r="D44" s="145"/>
      <c r="E44" s="145"/>
    </row>
    <row r="45" spans="1:5">
      <c r="A45" s="124"/>
      <c r="B45" s="128"/>
      <c r="C45" s="145"/>
      <c r="D45" s="145"/>
      <c r="E45" s="145"/>
    </row>
    <row r="46" spans="1:5">
      <c r="A46" s="124"/>
      <c r="B46" s="128"/>
      <c r="C46" s="145"/>
      <c r="D46" s="145"/>
      <c r="E46" s="145"/>
    </row>
    <row r="47" spans="1:5">
      <c r="A47" s="128"/>
      <c r="B47" s="128"/>
      <c r="C47" s="145"/>
      <c r="D47" s="145"/>
      <c r="E47" s="145"/>
    </row>
    <row r="48" spans="1:5">
      <c r="C48" s="126"/>
      <c r="D48" s="126"/>
      <c r="E48" s="126"/>
    </row>
    <row r="49" spans="1:5">
      <c r="A49" s="128"/>
      <c r="B49" s="128"/>
      <c r="C49" s="146"/>
      <c r="D49" s="146"/>
      <c r="E49" s="146"/>
    </row>
    <row r="50" spans="1:5">
      <c r="A50" s="128"/>
      <c r="B50" s="128"/>
      <c r="C50" s="146"/>
      <c r="D50" s="146"/>
      <c r="E50" s="146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4" zoomScale="85" zoomScaleNormal="85" workbookViewId="0">
      <selection activeCell="E51" sqref="E51"/>
    </sheetView>
  </sheetViews>
  <sheetFormatPr defaultRowHeight="14.25"/>
  <cols>
    <col min="1" max="1" width="44" style="96" customWidth="1"/>
    <col min="2" max="2" width="9.140625" style="96"/>
    <col min="3" max="4" width="10.5703125" style="96" bestFit="1" customWidth="1"/>
    <col min="5" max="5" width="10.28515625" style="96" bestFit="1" customWidth="1"/>
    <col min="6" max="6" width="10" style="96" bestFit="1" customWidth="1"/>
    <col min="7" max="16384" width="9.140625" style="96"/>
  </cols>
  <sheetData>
    <row r="3" spans="1:6">
      <c r="A3" s="92" t="s">
        <v>1</v>
      </c>
      <c r="B3" s="93" t="s">
        <v>2</v>
      </c>
      <c r="C3" s="94" t="s">
        <v>228</v>
      </c>
      <c r="D3" s="94" t="s">
        <v>229</v>
      </c>
      <c r="E3" s="94" t="s">
        <v>230</v>
      </c>
      <c r="F3" s="95"/>
    </row>
    <row r="4" spans="1:6" s="113" customFormat="1">
      <c r="A4" s="110" t="s">
        <v>341</v>
      </c>
      <c r="B4" s="110">
        <v>20</v>
      </c>
      <c r="C4" s="111">
        <v>1</v>
      </c>
      <c r="D4" s="111" t="str">
        <f>IF(Balans!$C4=0,"",Balans!D4/Balans!$C4)</f>
        <v/>
      </c>
      <c r="E4" s="111" t="str">
        <f>IF(Balans!$C4=0,"",Balans!E4/Balans!$C4)</f>
        <v/>
      </c>
      <c r="F4" s="114"/>
    </row>
    <row r="5" spans="1:6" s="113" customFormat="1">
      <c r="A5" s="110" t="s">
        <v>340</v>
      </c>
      <c r="B5" s="110" t="s">
        <v>264</v>
      </c>
      <c r="C5" s="111">
        <v>1</v>
      </c>
      <c r="D5" s="111">
        <f>IF(Balans!$C5=0,"",Balans!D5/Balans!$C5)</f>
        <v>0.39981326112592236</v>
      </c>
      <c r="E5" s="111">
        <f>IF(Balans!$C5=0,"",Balans!E5/Balans!$C5)</f>
        <v>0.17886108879298562</v>
      </c>
      <c r="F5" s="112"/>
    </row>
    <row r="6" spans="1:6">
      <c r="A6" s="99" t="s">
        <v>267</v>
      </c>
      <c r="B6" s="100">
        <v>21</v>
      </c>
      <c r="C6" s="101">
        <v>1</v>
      </c>
      <c r="D6" s="101">
        <f>IF(Balans!$C6=0,"",Balans!D6/Balans!$C6)</f>
        <v>0.73939043209876543</v>
      </c>
      <c r="E6" s="101">
        <f>IF(Balans!$C6=0,"",Balans!E6/Balans!$C6)</f>
        <v>0.43002278071722516</v>
      </c>
      <c r="F6" s="98"/>
    </row>
    <row r="7" spans="1:6">
      <c r="A7" s="99" t="s">
        <v>268</v>
      </c>
      <c r="B7" s="99" t="s">
        <v>10</v>
      </c>
      <c r="C7" s="101">
        <v>1</v>
      </c>
      <c r="D7" s="101">
        <f>IF(Balans!$C7=0,"",Balans!D7/Balans!$C7)</f>
        <v>0.37742564456793409</v>
      </c>
      <c r="E7" s="101">
        <f>IF(Balans!$C7=0,"",Balans!E7/Balans!$C7)</f>
        <v>0.15804673837731303</v>
      </c>
      <c r="F7" s="98"/>
    </row>
    <row r="8" spans="1:6">
      <c r="A8" s="99" t="s">
        <v>269</v>
      </c>
      <c r="B8" s="100">
        <v>22</v>
      </c>
      <c r="C8" s="101">
        <v>1</v>
      </c>
      <c r="D8" s="101">
        <f>IF(Balans!$C8=0,"",Balans!D8/Balans!$C8)</f>
        <v>0.94414364518197957</v>
      </c>
      <c r="E8" s="101">
        <f>IF(Balans!$C8=0,"",Balans!E8/Balans!$C8)</f>
        <v>0</v>
      </c>
      <c r="F8" s="98"/>
    </row>
    <row r="9" spans="1:6">
      <c r="A9" s="99" t="s">
        <v>270</v>
      </c>
      <c r="B9" s="100">
        <v>23</v>
      </c>
      <c r="C9" s="101">
        <v>1</v>
      </c>
      <c r="D9" s="101">
        <f>IF(Balans!$C9=0,"",Balans!D9/Balans!$C9)</f>
        <v>0.83975370120178539</v>
      </c>
      <c r="E9" s="101">
        <f>IF(Balans!$C9=0,"",Balans!E9/Balans!$C9)</f>
        <v>0.46575371534875826</v>
      </c>
      <c r="F9" s="98"/>
    </row>
    <row r="10" spans="1:6">
      <c r="A10" s="99" t="s">
        <v>271</v>
      </c>
      <c r="B10" s="100">
        <v>24</v>
      </c>
      <c r="C10" s="101">
        <v>1</v>
      </c>
      <c r="D10" s="101">
        <f>IF(Balans!$C10=0,"",Balans!D10/Balans!$C10)</f>
        <v>0.59107241514197106</v>
      </c>
      <c r="E10" s="101">
        <f>IF(Balans!$C10=0,"",Balans!E10/Balans!$C10)</f>
        <v>0.32062361628080477</v>
      </c>
      <c r="F10" s="98"/>
    </row>
    <row r="11" spans="1:6">
      <c r="A11" s="99" t="s">
        <v>272</v>
      </c>
      <c r="B11" s="100">
        <v>25</v>
      </c>
      <c r="C11" s="101">
        <v>1</v>
      </c>
      <c r="D11" s="101">
        <f>IF(Balans!$C11=0,"",Balans!D11/Balans!$C11)</f>
        <v>0</v>
      </c>
      <c r="E11" s="101">
        <f>IF(Balans!$C11=0,"",Balans!E11/Balans!$C11)</f>
        <v>0</v>
      </c>
      <c r="F11" s="98"/>
    </row>
    <row r="12" spans="1:6">
      <c r="A12" s="99" t="s">
        <v>273</v>
      </c>
      <c r="B12" s="100">
        <v>26</v>
      </c>
      <c r="C12" s="101">
        <v>1</v>
      </c>
      <c r="D12" s="101">
        <f>IF(Balans!$C12=0,"",Balans!D12/Balans!$C12)</f>
        <v>1.914118854013229</v>
      </c>
      <c r="E12" s="101">
        <f>IF(Balans!$C12=0,"",Balans!E12/Balans!$C12)</f>
        <v>3.0168017915523992</v>
      </c>
      <c r="F12" s="98"/>
    </row>
    <row r="13" spans="1:6">
      <c r="A13" s="99" t="s">
        <v>274</v>
      </c>
      <c r="B13" s="100">
        <v>27</v>
      </c>
      <c r="C13" s="101">
        <v>1</v>
      </c>
      <c r="D13" s="101" t="str">
        <f>IF(Balans!$C13=0,"",Balans!D13/Balans!$C13)</f>
        <v/>
      </c>
      <c r="E13" s="101" t="str">
        <f>IF(Balans!$C13=0,"",Balans!E13/Balans!$C13)</f>
        <v/>
      </c>
      <c r="F13" s="98"/>
    </row>
    <row r="14" spans="1:6">
      <c r="A14" s="99" t="s">
        <v>275</v>
      </c>
      <c r="B14" s="100">
        <v>28</v>
      </c>
      <c r="C14" s="101">
        <v>1</v>
      </c>
      <c r="D14" s="101" t="str">
        <f>IF(Balans!$C14=0,"",Balans!D14/Balans!$C14)</f>
        <v/>
      </c>
      <c r="E14" s="101" t="str">
        <f>IF(Balans!$C14=0,"",Balans!E14/Balans!$C14)</f>
        <v/>
      </c>
      <c r="F14" s="98"/>
    </row>
    <row r="15" spans="1:6">
      <c r="A15" s="99" t="s">
        <v>276</v>
      </c>
      <c r="B15" s="99" t="s">
        <v>19</v>
      </c>
      <c r="C15" s="101">
        <v>1</v>
      </c>
      <c r="D15" s="101" t="str">
        <f>IF(Balans!$C15=0,"",Balans!D15/Balans!$C15)</f>
        <v/>
      </c>
      <c r="E15" s="101" t="str">
        <f>IF(Balans!$C15=0,"",Balans!E15/Balans!$C15)</f>
        <v/>
      </c>
      <c r="F15" s="98"/>
    </row>
    <row r="16" spans="1:6">
      <c r="A16" s="99" t="s">
        <v>265</v>
      </c>
      <c r="B16" s="100">
        <v>280</v>
      </c>
      <c r="C16" s="101">
        <v>1</v>
      </c>
      <c r="D16" s="101" t="str">
        <f>IF(Balans!$C16=0,"",Balans!D16/Balans!$C16)</f>
        <v/>
      </c>
      <c r="E16" s="101" t="str">
        <f>IF(Balans!$C16=0,"",Balans!E16/Balans!$C16)</f>
        <v/>
      </c>
      <c r="F16" s="98"/>
    </row>
    <row r="17" spans="1:6">
      <c r="A17" s="99" t="s">
        <v>231</v>
      </c>
      <c r="B17" s="100">
        <v>281</v>
      </c>
      <c r="C17" s="101">
        <v>1</v>
      </c>
      <c r="D17" s="101" t="str">
        <f>IF(Balans!$C17=0,"",Balans!D17/Balans!$C17)</f>
        <v/>
      </c>
      <c r="E17" s="101" t="str">
        <f>IF(Balans!$C17=0,"",Balans!E17/Balans!$C17)</f>
        <v/>
      </c>
      <c r="F17" s="98"/>
    </row>
    <row r="18" spans="1:6">
      <c r="A18" s="99" t="s">
        <v>277</v>
      </c>
      <c r="B18" s="99"/>
      <c r="C18" s="101">
        <v>1</v>
      </c>
      <c r="D18" s="101" t="str">
        <f>IF(Balans!$C18=0,"",Balans!D18/Balans!$C18)</f>
        <v/>
      </c>
      <c r="E18" s="101" t="str">
        <f>IF(Balans!$C18=0,"",Balans!E18/Balans!$C18)</f>
        <v/>
      </c>
      <c r="F18" s="98"/>
    </row>
    <row r="19" spans="1:6">
      <c r="A19" s="99" t="s">
        <v>232</v>
      </c>
      <c r="B19" s="99" t="s">
        <v>24</v>
      </c>
      <c r="C19" s="101">
        <v>1</v>
      </c>
      <c r="D19" s="101" t="str">
        <f>IF(Balans!$C19=0,"",Balans!D19/Balans!$C19)</f>
        <v/>
      </c>
      <c r="E19" s="101" t="str">
        <f>IF(Balans!$C19=0,"",Balans!E19/Balans!$C19)</f>
        <v/>
      </c>
      <c r="F19" s="98"/>
    </row>
    <row r="20" spans="1:6">
      <c r="A20" s="99" t="s">
        <v>233</v>
      </c>
      <c r="B20" s="100">
        <v>282</v>
      </c>
      <c r="C20" s="101">
        <v>1</v>
      </c>
      <c r="D20" s="101" t="str">
        <f>IF(Balans!$C20=0,"",Balans!D20/Balans!$C20)</f>
        <v/>
      </c>
      <c r="E20" s="101" t="str">
        <f>IF(Balans!$C20=0,"",Balans!E20/Balans!$C20)</f>
        <v/>
      </c>
      <c r="F20" s="98"/>
    </row>
    <row r="21" spans="1:6">
      <c r="A21" s="99" t="s">
        <v>231</v>
      </c>
      <c r="B21" s="100">
        <v>283</v>
      </c>
      <c r="C21" s="101">
        <v>1</v>
      </c>
      <c r="D21" s="101" t="str">
        <f>IF(Balans!$C21=0,"",Balans!D21/Balans!$C21)</f>
        <v/>
      </c>
      <c r="E21" s="101" t="str">
        <f>IF(Balans!$C21=0,"",Balans!E21/Balans!$C21)</f>
        <v/>
      </c>
      <c r="F21" s="98"/>
    </row>
    <row r="22" spans="1:6">
      <c r="A22" s="99" t="s">
        <v>278</v>
      </c>
      <c r="B22" s="99" t="s">
        <v>26</v>
      </c>
      <c r="C22" s="101">
        <v>1</v>
      </c>
      <c r="D22" s="101" t="str">
        <f>IF(Balans!$C22=0,"",Balans!D22/Balans!$C22)</f>
        <v/>
      </c>
      <c r="E22" s="101" t="str">
        <f>IF(Balans!$C22=0,"",Balans!E22/Balans!$C22)</f>
        <v/>
      </c>
      <c r="F22" s="98"/>
    </row>
    <row r="23" spans="1:6">
      <c r="A23" s="99" t="s">
        <v>234</v>
      </c>
      <c r="B23" s="100">
        <v>284</v>
      </c>
      <c r="C23" s="101">
        <v>1</v>
      </c>
      <c r="D23" s="101" t="str">
        <f>IF(Balans!$C23=0,"",Balans!D23/Balans!$C23)</f>
        <v/>
      </c>
      <c r="E23" s="101" t="str">
        <f>IF(Balans!$C23=0,"",Balans!E23/Balans!$C23)</f>
        <v/>
      </c>
      <c r="F23" s="98"/>
    </row>
    <row r="24" spans="1:6">
      <c r="A24" s="99" t="s">
        <v>279</v>
      </c>
      <c r="B24" s="99" t="s">
        <v>29</v>
      </c>
      <c r="C24" s="101">
        <v>1</v>
      </c>
      <c r="D24" s="101" t="str">
        <f>IF(Balans!$C24=0,"",Balans!D24/Balans!$C24)</f>
        <v/>
      </c>
      <c r="E24" s="101" t="str">
        <f>IF(Balans!$C24=0,"",Balans!E24/Balans!$C24)</f>
        <v/>
      </c>
      <c r="F24" s="98"/>
    </row>
    <row r="25" spans="1:6">
      <c r="A25" s="99"/>
      <c r="B25" s="99"/>
      <c r="C25" s="101"/>
      <c r="D25" s="101" t="str">
        <f>IF(Balans!$C25=0,"",Balans!D25/Balans!$C25)</f>
        <v/>
      </c>
      <c r="E25" s="101" t="str">
        <f>IF(Balans!$C25=0,"",Balans!E25/Balans!$C25)</f>
        <v/>
      </c>
      <c r="F25" s="98"/>
    </row>
    <row r="26" spans="1:6" s="113" customFormat="1">
      <c r="A26" s="111" t="s">
        <v>342</v>
      </c>
      <c r="B26" s="111" t="s">
        <v>31</v>
      </c>
      <c r="C26" s="111">
        <v>1</v>
      </c>
      <c r="D26" s="111">
        <f>IF(Balans!$C26=0,"",Balans!D26/Balans!$C26)</f>
        <v>1.0546728348336027</v>
      </c>
      <c r="E26" s="111">
        <f>IF(Balans!$C26=0,"",Balans!E26/Balans!$C26)</f>
        <v>0.98085959943310252</v>
      </c>
      <c r="F26" s="112"/>
    </row>
    <row r="27" spans="1:6">
      <c r="A27" s="99" t="s">
        <v>281</v>
      </c>
      <c r="B27" s="100">
        <v>29</v>
      </c>
      <c r="C27" s="101">
        <v>1</v>
      </c>
      <c r="D27" s="102" t="str">
        <f>IF(Balans!$C27=0,"",Balans!D27/Balans!$C27)</f>
        <v/>
      </c>
      <c r="E27" s="102" t="str">
        <f>IF(Balans!$C27=0,"",Balans!E27/Balans!$C27)</f>
        <v/>
      </c>
      <c r="F27" s="98"/>
    </row>
    <row r="28" spans="1:6">
      <c r="A28" s="99" t="s">
        <v>282</v>
      </c>
      <c r="B28" s="100">
        <v>290</v>
      </c>
      <c r="C28" s="101">
        <v>1</v>
      </c>
      <c r="D28" s="102" t="str">
        <f>IF(Balans!$C28=0,"",Balans!D28/Balans!$C28)</f>
        <v/>
      </c>
      <c r="E28" s="102" t="str">
        <f>IF(Balans!$C28=0,"",Balans!E28/Balans!$C28)</f>
        <v/>
      </c>
      <c r="F28" s="98"/>
    </row>
    <row r="29" spans="1:6">
      <c r="A29" s="99" t="s">
        <v>283</v>
      </c>
      <c r="B29" s="100">
        <v>291</v>
      </c>
      <c r="C29" s="101">
        <v>1</v>
      </c>
      <c r="D29" s="102" t="str">
        <f>IF(Balans!$C29=0,"",Balans!D29/Balans!$C29)</f>
        <v/>
      </c>
      <c r="E29" s="102" t="str">
        <f>IF(Balans!$C29=0,"",Balans!E29/Balans!$C29)</f>
        <v/>
      </c>
      <c r="F29" s="98"/>
    </row>
    <row r="30" spans="1:6">
      <c r="A30" s="99" t="s">
        <v>284</v>
      </c>
      <c r="B30" s="100">
        <v>3</v>
      </c>
      <c r="C30" s="101">
        <v>1</v>
      </c>
      <c r="D30" s="102">
        <f>IF(Balans!$C30=0,"",Balans!D30/Balans!$C30)</f>
        <v>1.0445550345752681</v>
      </c>
      <c r="E30" s="102">
        <f>IF(Balans!$C30=0,"",Balans!E30/Balans!$C30)</f>
        <v>0.83864582487324146</v>
      </c>
      <c r="F30" s="98"/>
    </row>
    <row r="31" spans="1:6">
      <c r="A31" s="99" t="s">
        <v>285</v>
      </c>
      <c r="B31" s="99" t="s">
        <v>37</v>
      </c>
      <c r="C31" s="101">
        <v>1</v>
      </c>
      <c r="D31" s="102">
        <f>IF(Balans!$C31=0,"",Balans!D31/Balans!$C31)</f>
        <v>1.0445550345752681</v>
      </c>
      <c r="E31" s="102">
        <f>IF(Balans!$C31=0,"",Balans!E31/Balans!$C31)</f>
        <v>0.83864582487324146</v>
      </c>
      <c r="F31" s="98"/>
    </row>
    <row r="32" spans="1:6">
      <c r="A32" s="99" t="s">
        <v>286</v>
      </c>
      <c r="B32" s="99" t="s">
        <v>39</v>
      </c>
      <c r="C32" s="101">
        <v>1</v>
      </c>
      <c r="D32" s="102" t="str">
        <f>IF(Balans!$C32=0,"",Balans!D32/Balans!$C32)</f>
        <v/>
      </c>
      <c r="E32" s="102" t="str">
        <f>IF(Balans!$C32=0,"",Balans!E32/Balans!$C32)</f>
        <v/>
      </c>
      <c r="F32" s="98"/>
    </row>
    <row r="33" spans="1:6">
      <c r="A33" s="99" t="s">
        <v>287</v>
      </c>
      <c r="B33" s="100">
        <v>32</v>
      </c>
      <c r="C33" s="101">
        <v>1</v>
      </c>
      <c r="D33" s="102" t="str">
        <f>IF(Balans!$C33=0,"",Balans!D33/Balans!$C33)</f>
        <v/>
      </c>
      <c r="E33" s="102" t="str">
        <f>IF(Balans!$C33=0,"",Balans!E33/Balans!$C33)</f>
        <v/>
      </c>
      <c r="F33" s="98"/>
    </row>
    <row r="34" spans="1:6">
      <c r="A34" s="99" t="s">
        <v>288</v>
      </c>
      <c r="B34" s="100">
        <v>33</v>
      </c>
      <c r="C34" s="101">
        <v>1</v>
      </c>
      <c r="D34" s="102" t="str">
        <f>IF(Balans!$C34=0,"",Balans!D34/Balans!$C34)</f>
        <v/>
      </c>
      <c r="E34" s="102" t="str">
        <f>IF(Balans!$C34=0,"",Balans!E34/Balans!$C34)</f>
        <v/>
      </c>
      <c r="F34" s="98"/>
    </row>
    <row r="35" spans="1:6">
      <c r="A35" s="99" t="s">
        <v>289</v>
      </c>
      <c r="B35" s="100">
        <v>34</v>
      </c>
      <c r="C35" s="101">
        <v>1</v>
      </c>
      <c r="D35" s="102">
        <f>IF(Balans!$C35=0,"",Balans!D35/Balans!$C35)</f>
        <v>1.0445550345752681</v>
      </c>
      <c r="E35" s="102">
        <f>IF(Balans!$C35=0,"",Balans!E35/Balans!$C35)</f>
        <v>0.83864582487324146</v>
      </c>
      <c r="F35" s="98"/>
    </row>
    <row r="36" spans="1:6">
      <c r="A36" s="99" t="s">
        <v>290</v>
      </c>
      <c r="B36" s="100">
        <v>35</v>
      </c>
      <c r="C36" s="101">
        <v>1</v>
      </c>
      <c r="D36" s="102" t="str">
        <f>IF(Balans!$C36=0,"",Balans!D36/Balans!$C36)</f>
        <v/>
      </c>
      <c r="E36" s="102" t="str">
        <f>IF(Balans!$C36=0,"",Balans!E36/Balans!$C36)</f>
        <v/>
      </c>
      <c r="F36" s="98"/>
    </row>
    <row r="37" spans="1:6">
      <c r="A37" s="99" t="s">
        <v>291</v>
      </c>
      <c r="B37" s="100">
        <v>36</v>
      </c>
      <c r="C37" s="101">
        <v>1</v>
      </c>
      <c r="D37" s="102" t="str">
        <f>IF(Balans!$C37=0,"",Balans!D37/Balans!$C37)</f>
        <v/>
      </c>
      <c r="E37" s="102" t="str">
        <f>IF(Balans!$C37=0,"",Balans!E37/Balans!$C37)</f>
        <v/>
      </c>
      <c r="F37" s="98"/>
    </row>
    <row r="38" spans="1:6">
      <c r="A38" s="99" t="s">
        <v>292</v>
      </c>
      <c r="B38" s="100">
        <v>37</v>
      </c>
      <c r="C38" s="101">
        <v>1</v>
      </c>
      <c r="D38" s="102" t="str">
        <f>IF(Balans!$C38=0,"",Balans!D38/Balans!$C38)</f>
        <v/>
      </c>
      <c r="E38" s="102" t="str">
        <f>IF(Balans!$C38=0,"",Balans!E38/Balans!$C38)</f>
        <v/>
      </c>
      <c r="F38" s="98"/>
    </row>
    <row r="39" spans="1:6">
      <c r="A39" s="99" t="s">
        <v>293</v>
      </c>
      <c r="B39" s="99" t="s">
        <v>47</v>
      </c>
      <c r="C39" s="101">
        <v>1</v>
      </c>
      <c r="D39" s="102">
        <f>IF(Balans!$C39=0,"",Balans!D39/Balans!$C39)</f>
        <v>1.0782122049762513</v>
      </c>
      <c r="E39" s="102">
        <f>IF(Balans!$C39=0,"",Balans!E39/Balans!$C39)</f>
        <v>1.5095531105501703</v>
      </c>
      <c r="F39" s="98"/>
    </row>
    <row r="40" spans="1:6">
      <c r="A40" s="99" t="s">
        <v>282</v>
      </c>
      <c r="B40" s="100">
        <v>40</v>
      </c>
      <c r="C40" s="101">
        <v>1</v>
      </c>
      <c r="D40" s="102">
        <f>IF(Balans!$C40=0,"",Balans!D40/Balans!$C40)</f>
        <v>0.9602038357671957</v>
      </c>
      <c r="E40" s="102">
        <f>IF(Balans!$C40=0,"",Balans!E40/Balans!$C40)</f>
        <v>1.2480914789192514</v>
      </c>
      <c r="F40" s="98"/>
    </row>
    <row r="41" spans="1:6">
      <c r="A41" s="99" t="s">
        <v>283</v>
      </c>
      <c r="B41" s="100">
        <v>41</v>
      </c>
      <c r="C41" s="101">
        <v>1</v>
      </c>
      <c r="D41" s="102">
        <f>IF(Balans!$C41=0,"",Balans!D41/Balans!$C41)</f>
        <v>35.326665863357029</v>
      </c>
      <c r="E41" s="102">
        <f>IF(Balans!$C41=0,"",Balans!E41/Balans!$C41)</f>
        <v>77.391091296140104</v>
      </c>
      <c r="F41" s="98"/>
    </row>
    <row r="42" spans="1:6">
      <c r="A42" s="99" t="s">
        <v>294</v>
      </c>
      <c r="B42" s="99" t="s">
        <v>49</v>
      </c>
      <c r="C42" s="101">
        <v>1</v>
      </c>
      <c r="D42" s="102" t="str">
        <f>IF(Balans!$C42=0,"",Balans!D42/Balans!$C42)</f>
        <v/>
      </c>
      <c r="E42" s="102" t="str">
        <f>IF(Balans!$C42=0,"",Balans!E42/Balans!$C42)</f>
        <v/>
      </c>
      <c r="F42" s="98"/>
    </row>
    <row r="43" spans="1:6">
      <c r="A43" s="99" t="s">
        <v>295</v>
      </c>
      <c r="B43" s="100">
        <v>50</v>
      </c>
      <c r="C43" s="101">
        <v>1</v>
      </c>
      <c r="D43" s="102" t="str">
        <f>IF(Balans!$C43=0,"",Balans!D43/Balans!$C43)</f>
        <v/>
      </c>
      <c r="E43" s="102" t="str">
        <f>IF(Balans!$C43=0,"",Balans!E43/Balans!$C43)</f>
        <v/>
      </c>
      <c r="F43" s="98"/>
    </row>
    <row r="44" spans="1:6">
      <c r="A44" s="99" t="s">
        <v>296</v>
      </c>
      <c r="B44" s="99" t="s">
        <v>52</v>
      </c>
      <c r="C44" s="101">
        <v>1</v>
      </c>
      <c r="D44" s="102" t="str">
        <f>IF(Balans!$C44=0,"",Balans!D44/Balans!$C44)</f>
        <v/>
      </c>
      <c r="E44" s="102" t="str">
        <f>IF(Balans!$C44=0,"",Balans!E44/Balans!$C44)</f>
        <v/>
      </c>
      <c r="F44" s="98"/>
    </row>
    <row r="45" spans="1:6">
      <c r="A45" s="99" t="s">
        <v>297</v>
      </c>
      <c r="B45" s="99" t="s">
        <v>54</v>
      </c>
      <c r="C45" s="101">
        <v>1</v>
      </c>
      <c r="D45" s="102">
        <f>IF(Balans!$C45=0,"",Balans!D45/Balans!$C45)</f>
        <v>1.3269302808459629</v>
      </c>
      <c r="E45" s="102">
        <f>IF(Balans!$C45=0,"",Balans!E45/Balans!$C45)</f>
        <v>0.66700381025772759</v>
      </c>
      <c r="F45" s="98"/>
    </row>
    <row r="46" spans="1:6">
      <c r="A46" s="99" t="s">
        <v>298</v>
      </c>
      <c r="B46" s="99" t="s">
        <v>56</v>
      </c>
      <c r="C46" s="101">
        <v>1</v>
      </c>
      <c r="D46" s="102">
        <f>IF(Balans!$C46=0,"",Balans!D46/Balans!$C46)</f>
        <v>0.97261860445878312</v>
      </c>
      <c r="E46" s="102">
        <f>IF(Balans!$C46=0,"",Balans!E46/Balans!$C46)</f>
        <v>1.3870758710068798</v>
      </c>
      <c r="F46" s="98"/>
    </row>
    <row r="47" spans="1:6" s="113" customFormat="1">
      <c r="A47" s="111" t="s">
        <v>343</v>
      </c>
      <c r="B47" s="111" t="s">
        <v>58</v>
      </c>
      <c r="C47" s="111">
        <v>1</v>
      </c>
      <c r="D47" s="111">
        <f>IF(Balans!$C47=0,"",Balans!D47/Balans!$C47)</f>
        <v>0.95338930227543128</v>
      </c>
      <c r="E47" s="111">
        <f>IF(Balans!$C47=0,"",Balans!E47/Balans!$C47)</f>
        <v>0.85681889586039617</v>
      </c>
      <c r="F47" s="112"/>
    </row>
    <row r="48" spans="1:6">
      <c r="A48" s="103"/>
      <c r="B48" s="103"/>
      <c r="C48" s="103"/>
      <c r="D48" s="102" t="str">
        <f>IF(Balans!$C48=0,"",Balans!D48/Balans!$C48)</f>
        <v/>
      </c>
      <c r="E48" s="102" t="str">
        <f>IF(Balans!$C48=0,"",Balans!E48/Balans!$C48)</f>
        <v/>
      </c>
      <c r="F48" s="104"/>
    </row>
    <row r="49" spans="1:6">
      <c r="A49" s="103"/>
      <c r="B49" s="103"/>
      <c r="C49" s="103"/>
      <c r="D49" s="102" t="str">
        <f>IF(Balans!$C49=0,"",Balans!D49/Balans!$C49)</f>
        <v/>
      </c>
      <c r="E49" s="102" t="str">
        <f>IF(Balans!$C49=0,"",Balans!E49/Balans!$C49)</f>
        <v/>
      </c>
    </row>
    <row r="50" spans="1:6">
      <c r="A50" s="105"/>
      <c r="B50" s="99"/>
      <c r="C50" s="106"/>
      <c r="D50" s="102" t="str">
        <f>IF(Balans!$C50=0,"",Balans!D50/Balans!$C50)</f>
        <v/>
      </c>
      <c r="E50" s="102" t="str">
        <f>IF(Balans!$C50=0,"",Balans!E50/Balans!$C50)</f>
        <v/>
      </c>
      <c r="F50" s="107"/>
    </row>
    <row r="51" spans="1:6">
      <c r="A51" s="92" t="s">
        <v>59</v>
      </c>
      <c r="B51" s="93" t="s">
        <v>2</v>
      </c>
      <c r="C51" s="115">
        <v>2018</v>
      </c>
      <c r="D51" s="115">
        <v>2019</v>
      </c>
      <c r="E51" s="115">
        <v>2020</v>
      </c>
      <c r="F51" s="107"/>
    </row>
    <row r="52" spans="1:6">
      <c r="A52" s="97" t="s">
        <v>60</v>
      </c>
      <c r="B52" s="97" t="s">
        <v>61</v>
      </c>
      <c r="C52" s="97">
        <v>1</v>
      </c>
      <c r="D52" s="97">
        <f>IF(Balans!$C52=0,"",Balans!D52/Balans!$C52)</f>
        <v>1.1064879785422308</v>
      </c>
      <c r="E52" s="97">
        <f>IF(Balans!$C52=0,"",Balans!E52/Balans!$C52)</f>
        <v>1.4569379605989277</v>
      </c>
      <c r="F52" s="108"/>
    </row>
    <row r="53" spans="1:6">
      <c r="A53" s="99" t="s">
        <v>300</v>
      </c>
      <c r="B53" s="100">
        <v>10</v>
      </c>
      <c r="C53" s="109">
        <v>1</v>
      </c>
      <c r="D53" s="102">
        <f>IF(Balans!$C53=0,"",Balans!D53/Balans!$C53)</f>
        <v>1</v>
      </c>
      <c r="E53" s="102">
        <f>IF(Balans!$C53=0,"",Balans!E53/Balans!$C53)</f>
        <v>1</v>
      </c>
      <c r="F53" s="108"/>
    </row>
    <row r="54" spans="1:6">
      <c r="A54" s="99" t="s">
        <v>301</v>
      </c>
      <c r="B54" s="100">
        <v>100</v>
      </c>
      <c r="C54" s="109">
        <v>1</v>
      </c>
      <c r="D54" s="102">
        <f>IF(Balans!$C54=0,"",Balans!D54/Balans!$C54)</f>
        <v>1</v>
      </c>
      <c r="E54" s="102">
        <f>IF(Balans!$C54=0,"",Balans!E54/Balans!$C54)</f>
        <v>1</v>
      </c>
      <c r="F54" s="108"/>
    </row>
    <row r="55" spans="1:6">
      <c r="A55" s="99" t="s">
        <v>302</v>
      </c>
      <c r="B55" s="100">
        <v>101</v>
      </c>
      <c r="C55" s="109">
        <v>1</v>
      </c>
      <c r="D55" s="102" t="str">
        <f>IF(Balans!$C55=0,"",Balans!D55/Balans!$C55)</f>
        <v/>
      </c>
      <c r="E55" s="102" t="str">
        <f>IF(Balans!$C55=0,"",Balans!E55/Balans!$C55)</f>
        <v/>
      </c>
      <c r="F55" s="108"/>
    </row>
    <row r="56" spans="1:6">
      <c r="A56" s="99" t="s">
        <v>303</v>
      </c>
      <c r="B56" s="100">
        <v>11</v>
      </c>
      <c r="C56" s="109">
        <v>1</v>
      </c>
      <c r="D56" s="102" t="str">
        <f>IF(Balans!$C56=0,"",Balans!D56/Balans!$C56)</f>
        <v/>
      </c>
      <c r="E56" s="102" t="str">
        <f>IF(Balans!$C56=0,"",Balans!E56/Balans!$C56)</f>
        <v/>
      </c>
      <c r="F56" s="108"/>
    </row>
    <row r="57" spans="1:6">
      <c r="A57" s="99" t="s">
        <v>304</v>
      </c>
      <c r="B57" s="100">
        <v>12</v>
      </c>
      <c r="C57" s="109">
        <v>1</v>
      </c>
      <c r="D57" s="102">
        <f>IF(Balans!$C57=0,"",Balans!D57/Balans!$C57)</f>
        <v>0.94207565073626276</v>
      </c>
      <c r="E57" s="102">
        <f>IF(Balans!$C57=0,"",Balans!E57/Balans!$C57)</f>
        <v>0</v>
      </c>
      <c r="F57" s="108"/>
    </row>
    <row r="58" spans="1:6">
      <c r="A58" s="99" t="s">
        <v>305</v>
      </c>
      <c r="B58" s="100">
        <v>13</v>
      </c>
      <c r="C58" s="109">
        <v>1</v>
      </c>
      <c r="D58" s="102">
        <f>IF(Balans!$C58=0,"",Balans!D58/Balans!$C58)</f>
        <v>1.1250732446339284</v>
      </c>
      <c r="E58" s="102">
        <f>IF(Balans!$C58=0,"",Balans!E58/Balans!$C58)</f>
        <v>1.6070968586353156</v>
      </c>
      <c r="F58" s="108"/>
    </row>
    <row r="59" spans="1:6">
      <c r="A59" s="99" t="s">
        <v>306</v>
      </c>
      <c r="B59" s="100">
        <v>130</v>
      </c>
      <c r="C59" s="109">
        <v>1</v>
      </c>
      <c r="D59" s="102">
        <f>IF(Balans!$C59=0,"",Balans!D59/Balans!$C59)</f>
        <v>1</v>
      </c>
      <c r="E59" s="102">
        <f>IF(Balans!$C59=0,"",Balans!E59/Balans!$C59)</f>
        <v>1</v>
      </c>
      <c r="F59" s="108"/>
    </row>
    <row r="60" spans="1:6">
      <c r="A60" s="99" t="s">
        <v>307</v>
      </c>
      <c r="B60" s="100">
        <v>131</v>
      </c>
      <c r="C60" s="109">
        <v>1</v>
      </c>
      <c r="D60" s="102" t="str">
        <f>IF(Balans!$C60=0,"",Balans!D60/Balans!$C60)</f>
        <v/>
      </c>
      <c r="E60" s="102" t="str">
        <f>IF(Balans!$C60=0,"",Balans!E60/Balans!$C60)</f>
        <v/>
      </c>
      <c r="F60" s="108"/>
    </row>
    <row r="61" spans="1:6">
      <c r="A61" s="99" t="s">
        <v>308</v>
      </c>
      <c r="B61" s="100">
        <v>1310</v>
      </c>
      <c r="C61" s="109">
        <v>1</v>
      </c>
      <c r="D61" s="102" t="str">
        <f>IF(Balans!$C61=0,"",Balans!D61/Balans!$C61)</f>
        <v/>
      </c>
      <c r="E61" s="102" t="str">
        <f>IF(Balans!$C61=0,"",Balans!E61/Balans!$C61)</f>
        <v/>
      </c>
      <c r="F61" s="108"/>
    </row>
    <row r="62" spans="1:6">
      <c r="A62" s="99" t="s">
        <v>309</v>
      </c>
      <c r="B62" s="100">
        <v>1311</v>
      </c>
      <c r="C62" s="109">
        <v>1</v>
      </c>
      <c r="D62" s="102" t="str">
        <f>IF(Balans!$C62=0,"",Balans!D62/Balans!$C62)</f>
        <v/>
      </c>
      <c r="E62" s="102" t="str">
        <f>IF(Balans!$C62=0,"",Balans!E62/Balans!$C62)</f>
        <v/>
      </c>
      <c r="F62" s="108"/>
    </row>
    <row r="63" spans="1:6">
      <c r="A63" s="99" t="s">
        <v>310</v>
      </c>
      <c r="B63" s="100">
        <v>132</v>
      </c>
      <c r="C63" s="109">
        <v>1</v>
      </c>
      <c r="D63" s="102">
        <f>IF(Balans!$C63=0,"",Balans!D63/Balans!$C63)</f>
        <v>1.1580069067587568</v>
      </c>
      <c r="E63" s="102">
        <f>IF(Balans!$C63=0,"",Balans!E63/Balans!$C63)</f>
        <v>2.1445633941785891</v>
      </c>
      <c r="F63" s="108"/>
    </row>
    <row r="64" spans="1:6">
      <c r="A64" s="99" t="s">
        <v>311</v>
      </c>
      <c r="B64" s="100">
        <v>133</v>
      </c>
      <c r="C64" s="109">
        <v>1</v>
      </c>
      <c r="D64" s="102">
        <f>IF(Balans!$C64=0,"",Balans!D64/Balans!$C64)</f>
        <v>1.1207046456780936</v>
      </c>
      <c r="E64" s="102">
        <f>IF(Balans!$C64=0,"",Balans!E64/Balans!$C64)</f>
        <v>1.5310787137019586</v>
      </c>
      <c r="F64" s="108"/>
    </row>
    <row r="65" spans="1:6">
      <c r="A65" s="99" t="s">
        <v>312</v>
      </c>
      <c r="B65" s="100">
        <v>14</v>
      </c>
      <c r="C65" s="109">
        <v>1</v>
      </c>
      <c r="D65" s="102">
        <f>IF(Balans!$C65=0,"",Balans!D65/Balans!$C65)</f>
        <v>1.1319089642359499</v>
      </c>
      <c r="E65" s="102">
        <f>IF(Balans!$C65=0,"",Balans!E65/Balans!$C65)</f>
        <v>0.3810961449140734</v>
      </c>
      <c r="F65" s="108"/>
    </row>
    <row r="66" spans="1:6">
      <c r="A66" s="99" t="s">
        <v>313</v>
      </c>
      <c r="B66" s="100">
        <v>15</v>
      </c>
      <c r="C66" s="109">
        <v>1</v>
      </c>
      <c r="D66" s="102">
        <f>IF(Balans!$C66=0,"",Balans!D66/Balans!$C66)</f>
        <v>0.88438428068236752</v>
      </c>
      <c r="E66" s="102">
        <f>IF(Balans!$C66=0,"",Balans!E66/Balans!$C66)</f>
        <v>0</v>
      </c>
      <c r="F66" s="108"/>
    </row>
    <row r="67" spans="1:6">
      <c r="A67" s="97" t="s">
        <v>314</v>
      </c>
      <c r="B67" s="97">
        <v>16</v>
      </c>
      <c r="C67" s="97">
        <v>1</v>
      </c>
      <c r="D67" s="97">
        <f>IF(Balans!$C67=0,"",Balans!D67/Balans!$C67)</f>
        <v>1</v>
      </c>
      <c r="E67" s="97">
        <f>IF(Balans!$C67=0,"",Balans!E67/Balans!$C67)</f>
        <v>0</v>
      </c>
      <c r="F67" s="108"/>
    </row>
    <row r="68" spans="1:6">
      <c r="A68" s="99" t="s">
        <v>315</v>
      </c>
      <c r="B68" s="99" t="s">
        <v>78</v>
      </c>
      <c r="C68" s="109">
        <v>1</v>
      </c>
      <c r="D68" s="102">
        <f>IF(Balans!$C68=0,"",Balans!D68/Balans!$C68)</f>
        <v>1</v>
      </c>
      <c r="E68" s="102">
        <f>IF(Balans!$C68=0,"",Balans!E68/Balans!$C68)</f>
        <v>0</v>
      </c>
      <c r="F68" s="108"/>
    </row>
    <row r="69" spans="1:6">
      <c r="A69" s="99" t="s">
        <v>316</v>
      </c>
      <c r="B69" s="100">
        <v>160</v>
      </c>
      <c r="C69" s="109">
        <v>1</v>
      </c>
      <c r="D69" s="102" t="str">
        <f>IF(Balans!$C69=0,"",Balans!D69/Balans!$C69)</f>
        <v/>
      </c>
      <c r="E69" s="102" t="str">
        <f>IF(Balans!$C69=0,"",Balans!E69/Balans!$C69)</f>
        <v/>
      </c>
      <c r="F69" s="108"/>
    </row>
    <row r="70" spans="1:6">
      <c r="A70" s="99" t="s">
        <v>317</v>
      </c>
      <c r="B70" s="100">
        <v>161</v>
      </c>
      <c r="C70" s="109">
        <v>1</v>
      </c>
      <c r="D70" s="102" t="str">
        <f>IF(Balans!$C70=0,"",Balans!D70/Balans!$C70)</f>
        <v/>
      </c>
      <c r="E70" s="102" t="str">
        <f>IF(Balans!$C70=0,"",Balans!E70/Balans!$C70)</f>
        <v/>
      </c>
      <c r="F70" s="108"/>
    </row>
    <row r="71" spans="1:6">
      <c r="A71" s="99" t="s">
        <v>318</v>
      </c>
      <c r="B71" s="100">
        <v>162</v>
      </c>
      <c r="C71" s="109">
        <v>1</v>
      </c>
      <c r="D71" s="102" t="str">
        <f>IF(Balans!$C71=0,"",Balans!D71/Balans!$C71)</f>
        <v/>
      </c>
      <c r="E71" s="102" t="str">
        <f>IF(Balans!$C71=0,"",Balans!E71/Balans!$C71)</f>
        <v/>
      </c>
      <c r="F71" s="108"/>
    </row>
    <row r="72" spans="1:6">
      <c r="A72" s="99" t="s">
        <v>319</v>
      </c>
      <c r="B72" s="99" t="s">
        <v>83</v>
      </c>
      <c r="C72" s="109">
        <v>1</v>
      </c>
      <c r="D72" s="102">
        <f>IF(Balans!$C72=0,"",Balans!D72/Balans!$C72)</f>
        <v>1</v>
      </c>
      <c r="E72" s="102">
        <f>IF(Balans!$C72=0,"",Balans!E72/Balans!$C72)</f>
        <v>0</v>
      </c>
      <c r="F72" s="108"/>
    </row>
    <row r="73" spans="1:6">
      <c r="A73" s="99" t="s">
        <v>320</v>
      </c>
      <c r="B73" s="100">
        <v>168</v>
      </c>
      <c r="C73" s="109">
        <v>1</v>
      </c>
      <c r="D73" s="102" t="str">
        <f>IF(Balans!$C73=0,"",Balans!D73/Balans!$C73)</f>
        <v/>
      </c>
      <c r="E73" s="102" t="str">
        <f>IF(Balans!$C73=0,"",Balans!E73/Balans!$C73)</f>
        <v/>
      </c>
      <c r="F73" s="108"/>
    </row>
    <row r="74" spans="1:6">
      <c r="A74" s="97" t="s">
        <v>85</v>
      </c>
      <c r="B74" s="97" t="s">
        <v>86</v>
      </c>
      <c r="C74" s="97">
        <v>1</v>
      </c>
      <c r="D74" s="97">
        <f>IF(Balans!$C74=0,"",Balans!D74/Balans!$C74)</f>
        <v>0.82148761458231634</v>
      </c>
      <c r="E74" s="97">
        <f>IF(Balans!$C74=0,"",Balans!E74/Balans!$C74)</f>
        <v>0.38869817550487973</v>
      </c>
      <c r="F74" s="108"/>
    </row>
    <row r="75" spans="1:6">
      <c r="A75" s="99" t="s">
        <v>321</v>
      </c>
      <c r="B75" s="100">
        <v>17</v>
      </c>
      <c r="C75" s="109">
        <v>1</v>
      </c>
      <c r="D75" s="102">
        <f>IF(Balans!$C75=0,"",Balans!D75/Balans!$C75)</f>
        <v>9.8611524780945585E-3</v>
      </c>
      <c r="E75" s="102">
        <f>IF(Balans!$C75=0,"",Balans!E75/Balans!$C75)</f>
        <v>3.9319859218842346E-2</v>
      </c>
      <c r="F75" s="108"/>
    </row>
    <row r="76" spans="1:6">
      <c r="A76" s="99" t="s">
        <v>322</v>
      </c>
      <c r="B76" s="99" t="s">
        <v>89</v>
      </c>
      <c r="C76" s="109">
        <v>1</v>
      </c>
      <c r="D76" s="102">
        <f>IF(Balans!$C76=0,"",Balans!D76/Balans!$C76)</f>
        <v>9.8611524780945585E-3</v>
      </c>
      <c r="E76" s="102">
        <f>IF(Balans!$C76=0,"",Balans!E76/Balans!$C76)</f>
        <v>3.9319859218842346E-2</v>
      </c>
      <c r="F76" s="108"/>
    </row>
    <row r="77" spans="1:6">
      <c r="A77" s="99" t="s">
        <v>323</v>
      </c>
      <c r="B77" s="100">
        <v>170</v>
      </c>
      <c r="C77" s="109">
        <v>1</v>
      </c>
      <c r="D77" s="102" t="str">
        <f>IF(Balans!$C77=0,"",Balans!D77/Balans!$C77)</f>
        <v/>
      </c>
      <c r="E77" s="102" t="str">
        <f>IF(Balans!$C77=0,"",Balans!E77/Balans!$C77)</f>
        <v/>
      </c>
      <c r="F77" s="108"/>
    </row>
    <row r="78" spans="1:6">
      <c r="A78" s="99" t="s">
        <v>324</v>
      </c>
      <c r="B78" s="100">
        <v>171</v>
      </c>
      <c r="C78" s="109">
        <v>1</v>
      </c>
      <c r="D78" s="102" t="str">
        <f>IF(Balans!$C78=0,"",Balans!D78/Balans!$C78)</f>
        <v/>
      </c>
      <c r="E78" s="102" t="str">
        <f>IF(Balans!$C78=0,"",Balans!E78/Balans!$C78)</f>
        <v/>
      </c>
      <c r="F78" s="108"/>
    </row>
    <row r="79" spans="1:6">
      <c r="A79" s="99" t="s">
        <v>325</v>
      </c>
      <c r="B79" s="100">
        <v>172</v>
      </c>
      <c r="C79" s="109">
        <v>1</v>
      </c>
      <c r="D79" s="102">
        <f>IF(Balans!$C79=0,"",Balans!D79/Balans!$C79)</f>
        <v>0</v>
      </c>
      <c r="E79" s="102">
        <f>IF(Balans!$C79=0,"",Balans!E79/Balans!$C79)</f>
        <v>0</v>
      </c>
      <c r="F79" s="108"/>
    </row>
    <row r="80" spans="1:6">
      <c r="A80" s="99" t="s">
        <v>326</v>
      </c>
      <c r="B80" s="100">
        <v>173</v>
      </c>
      <c r="C80" s="109">
        <v>1</v>
      </c>
      <c r="D80" s="102">
        <f>IF(Balans!$C80=0,"",Balans!D80/Balans!$C80)</f>
        <v>0.29855766960955571</v>
      </c>
      <c r="E80" s="102">
        <f>IF(Balans!$C80=0,"",Balans!E80/Balans!$C80)</f>
        <v>1.1904537085123459</v>
      </c>
      <c r="F80" s="108"/>
    </row>
    <row r="81" spans="1:6">
      <c r="A81" s="99" t="s">
        <v>327</v>
      </c>
      <c r="B81" s="100">
        <v>174</v>
      </c>
      <c r="C81" s="109">
        <v>1</v>
      </c>
      <c r="D81" s="102" t="str">
        <f>IF(Balans!$C81=0,"",Balans!D81/Balans!$C81)</f>
        <v/>
      </c>
      <c r="E81" s="102" t="str">
        <f>IF(Balans!$C81=0,"",Balans!E81/Balans!$C81)</f>
        <v/>
      </c>
      <c r="F81" s="108"/>
    </row>
    <row r="82" spans="1:6">
      <c r="A82" s="99" t="s">
        <v>328</v>
      </c>
      <c r="B82" s="100">
        <v>175</v>
      </c>
      <c r="C82" s="109">
        <v>1</v>
      </c>
      <c r="D82" s="102" t="str">
        <f>IF(Balans!$C82=0,"",Balans!D82/Balans!$C82)</f>
        <v/>
      </c>
      <c r="E82" s="102" t="str">
        <f>IF(Balans!$C82=0,"",Balans!E82/Balans!$C82)</f>
        <v/>
      </c>
      <c r="F82" s="108"/>
    </row>
    <row r="83" spans="1:6">
      <c r="A83" s="99" t="s">
        <v>329</v>
      </c>
      <c r="B83" s="100">
        <v>1750</v>
      </c>
      <c r="C83" s="109">
        <v>1</v>
      </c>
      <c r="D83" s="102" t="str">
        <f>IF(Balans!$C83=0,"",Balans!D83/Balans!$C83)</f>
        <v/>
      </c>
      <c r="E83" s="102" t="str">
        <f>IF(Balans!$C83=0,"",Balans!E83/Balans!$C83)</f>
        <v/>
      </c>
      <c r="F83" s="108"/>
    </row>
    <row r="84" spans="1:6">
      <c r="A84" s="99" t="s">
        <v>330</v>
      </c>
      <c r="B84" s="100">
        <v>1751</v>
      </c>
      <c r="C84" s="109">
        <v>1</v>
      </c>
      <c r="D84" s="102" t="str">
        <f>IF(Balans!$C84=0,"",Balans!D84/Balans!$C84)</f>
        <v/>
      </c>
      <c r="E84" s="102" t="str">
        <f>IF(Balans!$C84=0,"",Balans!E84/Balans!$C84)</f>
        <v/>
      </c>
      <c r="F84" s="108"/>
    </row>
    <row r="85" spans="1:6">
      <c r="A85" s="99" t="s">
        <v>331</v>
      </c>
      <c r="B85" s="100">
        <v>176</v>
      </c>
      <c r="C85" s="109">
        <v>1</v>
      </c>
      <c r="D85" s="102" t="str">
        <f>IF(Balans!$C85=0,"",Balans!D85/Balans!$C85)</f>
        <v/>
      </c>
      <c r="E85" s="102" t="str">
        <f>IF(Balans!$C85=0,"",Balans!E85/Balans!$C85)</f>
        <v/>
      </c>
      <c r="F85" s="108"/>
    </row>
    <row r="86" spans="1:6">
      <c r="A86" s="99" t="s">
        <v>332</v>
      </c>
      <c r="B86" s="99" t="s">
        <v>100</v>
      </c>
      <c r="C86" s="109">
        <v>1</v>
      </c>
      <c r="D86" s="102" t="str">
        <f>IF(Balans!$C86=0,"",Balans!D86/Balans!$C86)</f>
        <v/>
      </c>
      <c r="E86" s="102" t="str">
        <f>IF(Balans!$C86=0,"",Balans!E86/Balans!$C86)</f>
        <v/>
      </c>
      <c r="F86" s="108"/>
    </row>
    <row r="87" spans="1:6">
      <c r="A87" s="99" t="s">
        <v>333</v>
      </c>
      <c r="B87" s="99" t="s">
        <v>102</v>
      </c>
      <c r="C87" s="109">
        <v>1</v>
      </c>
      <c r="D87" s="102">
        <f>IF(Balans!$C87=0,"",Balans!D87/Balans!$C87)</f>
        <v>0.90841268500983097</v>
      </c>
      <c r="E87" s="102">
        <f>IF(Balans!$C87=0,"",Balans!E87/Balans!$C87)</f>
        <v>0.41676414572133563</v>
      </c>
      <c r="F87" s="108"/>
    </row>
    <row r="88" spans="1:6">
      <c r="A88" s="99" t="s">
        <v>334</v>
      </c>
      <c r="B88" s="100">
        <v>42</v>
      </c>
      <c r="C88" s="109">
        <v>1</v>
      </c>
      <c r="D88" s="102">
        <f>IF(Balans!$C88=0,"",Balans!D88/Balans!$C88)</f>
        <v>0.35141184770998796</v>
      </c>
      <c r="E88" s="102">
        <f>IF(Balans!$C88=0,"",Balans!E88/Balans!$C88)</f>
        <v>3.7124799856051938E-2</v>
      </c>
      <c r="F88" s="108"/>
    </row>
    <row r="89" spans="1:6">
      <c r="A89" s="99" t="s">
        <v>322</v>
      </c>
      <c r="B89" s="100">
        <v>43</v>
      </c>
      <c r="C89" s="109">
        <v>1</v>
      </c>
      <c r="D89" s="102">
        <f>IF(Balans!$C89=0,"",Balans!D89/Balans!$C89)</f>
        <v>0.77564102564102566</v>
      </c>
      <c r="E89" s="102">
        <f>IF(Balans!$C89=0,"",Balans!E89/Balans!$C89)</f>
        <v>0.23076923076923078</v>
      </c>
      <c r="F89" s="108"/>
    </row>
    <row r="90" spans="1:6">
      <c r="A90" s="99" t="s">
        <v>326</v>
      </c>
      <c r="B90" s="99" t="s">
        <v>104</v>
      </c>
      <c r="C90" s="109">
        <v>1</v>
      </c>
      <c r="D90" s="102">
        <f>IF(Balans!$C90=0,"",Balans!D90/Balans!$C90)</f>
        <v>0.77564102564102566</v>
      </c>
      <c r="E90" s="102">
        <f>IF(Balans!$C90=0,"",Balans!E90/Balans!$C90)</f>
        <v>0.23076923076923078</v>
      </c>
      <c r="F90" s="108"/>
    </row>
    <row r="91" spans="1:6">
      <c r="A91" s="99" t="s">
        <v>327</v>
      </c>
      <c r="B91" s="100">
        <v>439</v>
      </c>
      <c r="C91" s="109">
        <v>1</v>
      </c>
      <c r="D91" s="102" t="str">
        <f>IF(Balans!$C91=0,"",Balans!D91/Balans!$C91)</f>
        <v/>
      </c>
      <c r="E91" s="102" t="str">
        <f>IF(Balans!$C91=0,"",Balans!E91/Balans!$C91)</f>
        <v/>
      </c>
      <c r="F91" s="108"/>
    </row>
    <row r="92" spans="1:6">
      <c r="A92" s="99" t="s">
        <v>328</v>
      </c>
      <c r="B92" s="100">
        <v>44</v>
      </c>
      <c r="C92" s="109">
        <v>1</v>
      </c>
      <c r="D92" s="102">
        <f>IF(Balans!$C92=0,"",Balans!D92/Balans!$C92)</f>
        <v>1.8920732316986533</v>
      </c>
      <c r="E92" s="102">
        <f>IF(Balans!$C92=0,"",Balans!E92/Balans!$C92)</f>
        <v>2.6373331158203834</v>
      </c>
      <c r="F92" s="108"/>
    </row>
    <row r="93" spans="1:6">
      <c r="A93" s="99" t="s">
        <v>329</v>
      </c>
      <c r="B93" s="99" t="s">
        <v>105</v>
      </c>
      <c r="C93" s="109">
        <v>1</v>
      </c>
      <c r="D93" s="102">
        <f>IF(Balans!$C93=0,"",Balans!D93/Balans!$C93)</f>
        <v>1.8920732316986533</v>
      </c>
      <c r="E93" s="102">
        <f>IF(Balans!$C93=0,"",Balans!E93/Balans!$C93)</f>
        <v>2.6373331158203834</v>
      </c>
      <c r="F93" s="108"/>
    </row>
    <row r="94" spans="1:6">
      <c r="A94" s="99" t="s">
        <v>330</v>
      </c>
      <c r="B94" s="100">
        <v>441</v>
      </c>
      <c r="C94" s="109">
        <v>1</v>
      </c>
      <c r="D94" s="102" t="str">
        <f>IF(Balans!$C94=0,"",Balans!D94/Balans!$C94)</f>
        <v/>
      </c>
      <c r="E94" s="102" t="str">
        <f>IF(Balans!$C94=0,"",Balans!E94/Balans!$C94)</f>
        <v/>
      </c>
      <c r="F94" s="108"/>
    </row>
    <row r="95" spans="1:6">
      <c r="A95" s="99" t="s">
        <v>331</v>
      </c>
      <c r="B95" s="100">
        <v>46</v>
      </c>
      <c r="C95" s="109">
        <v>1</v>
      </c>
      <c r="D95" s="102" t="str">
        <f>IF(Balans!$C95=0,"",Balans!D95/Balans!$C95)</f>
        <v/>
      </c>
      <c r="E95" s="102" t="str">
        <f>IF(Balans!$C95=0,"",Balans!E95/Balans!$C95)</f>
        <v/>
      </c>
      <c r="F95" s="108"/>
    </row>
    <row r="96" spans="1:6">
      <c r="A96" s="99" t="s">
        <v>335</v>
      </c>
      <c r="B96" s="99"/>
      <c r="C96" s="109">
        <v>1</v>
      </c>
      <c r="D96" s="102" t="str">
        <f>IF(Balans!$C96=0,"",Balans!D96/Balans!$C96)</f>
        <v/>
      </c>
      <c r="E96" s="102" t="str">
        <f>IF(Balans!$C96=0,"",Balans!E96/Balans!$C96)</f>
        <v/>
      </c>
      <c r="F96" s="108"/>
    </row>
    <row r="97" spans="1:6">
      <c r="A97" s="99" t="s">
        <v>336</v>
      </c>
      <c r="B97" s="100">
        <v>45</v>
      </c>
      <c r="C97" s="109">
        <v>1</v>
      </c>
      <c r="D97" s="102">
        <f>IF(Balans!$C97=0,"",Balans!D97/Balans!$C97)</f>
        <v>1.2731037226791895</v>
      </c>
      <c r="E97" s="102">
        <f>IF(Balans!$C97=0,"",Balans!E97/Balans!$C97)</f>
        <v>1.847271173244456</v>
      </c>
      <c r="F97" s="108"/>
    </row>
    <row r="98" spans="1:6">
      <c r="A98" s="99" t="s">
        <v>337</v>
      </c>
      <c r="B98" s="99" t="s">
        <v>109</v>
      </c>
      <c r="C98" s="109">
        <v>1</v>
      </c>
      <c r="D98" s="102" t="str">
        <f>IF(Balans!$C98=0,"",Balans!D98/Balans!$C98)</f>
        <v/>
      </c>
      <c r="E98" s="102" t="str">
        <f>IF(Balans!$C98=0,"",Balans!E98/Balans!$C98)</f>
        <v/>
      </c>
      <c r="F98" s="108"/>
    </row>
    <row r="99" spans="1:6">
      <c r="A99" s="99" t="s">
        <v>338</v>
      </c>
      <c r="B99" s="99" t="s">
        <v>111</v>
      </c>
      <c r="C99" s="109">
        <v>1</v>
      </c>
      <c r="D99" s="102">
        <f>IF(Balans!$C99=0,"",Balans!D99/Balans!$C99)</f>
        <v>1.1429966130668323</v>
      </c>
      <c r="E99" s="102">
        <f>IF(Balans!$C99=0,"",Balans!E99/Balans!$C99)</f>
        <v>1.2380714375185742</v>
      </c>
      <c r="F99" s="108"/>
    </row>
    <row r="100" spans="1:6">
      <c r="A100" s="99" t="s">
        <v>332</v>
      </c>
      <c r="B100" s="99" t="s">
        <v>112</v>
      </c>
      <c r="C100" s="109">
        <v>1</v>
      </c>
      <c r="D100" s="102" t="str">
        <f>IF(Balans!$C100=0,"",Balans!D100/Balans!$C100)</f>
        <v/>
      </c>
      <c r="E100" s="102" t="str">
        <f>IF(Balans!$C100=0,"",Balans!E100/Balans!$C100)</f>
        <v/>
      </c>
      <c r="F100" s="108"/>
    </row>
    <row r="101" spans="1:6">
      <c r="A101" s="99" t="s">
        <v>298</v>
      </c>
      <c r="B101" s="99" t="s">
        <v>113</v>
      </c>
      <c r="C101" s="109">
        <v>1</v>
      </c>
      <c r="D101" s="102">
        <f>IF(Balans!$C101=0,"",Balans!D101/Balans!$C101)</f>
        <v>13.619580924855491</v>
      </c>
      <c r="E101" s="102">
        <f>IF(Balans!$C101=0,"",Balans!E101/Balans!$C101)</f>
        <v>10.745775900400178</v>
      </c>
      <c r="F101" s="108"/>
    </row>
    <row r="102" spans="1:6" s="113" customFormat="1">
      <c r="A102" s="111" t="s">
        <v>344</v>
      </c>
      <c r="B102" s="111" t="s">
        <v>115</v>
      </c>
      <c r="C102" s="111">
        <v>1</v>
      </c>
      <c r="D102" s="111">
        <f>IF(Balans!$C102=0,"",Balans!D102/Balans!$C102)</f>
        <v>0.95338930227543128</v>
      </c>
      <c r="E102" s="111">
        <f>IF(Balans!$C102=0,"",Balans!E102/Balans!$C102)</f>
        <v>0.85681889586039617</v>
      </c>
      <c r="F102" s="116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topLeftCell="A19" workbookViewId="0">
      <selection activeCell="K15" sqref="K15"/>
    </sheetView>
  </sheetViews>
  <sheetFormatPr defaultRowHeight="12.75"/>
  <cols>
    <col min="1" max="1" width="48.7109375" style="118" bestFit="1" customWidth="1"/>
    <col min="2" max="2" width="9.28515625" style="118" bestFit="1" customWidth="1"/>
    <col min="3" max="3" width="9.85546875" style="118" bestFit="1" customWidth="1"/>
    <col min="4" max="4" width="10.140625" style="118" bestFit="1" customWidth="1"/>
    <col min="5" max="5" width="10.42578125" style="118" bestFit="1" customWidth="1"/>
    <col min="6" max="16384" width="9.140625" style="118"/>
  </cols>
  <sheetData>
    <row r="1" spans="1:5">
      <c r="A1" s="117" t="s">
        <v>124</v>
      </c>
      <c r="B1" s="117"/>
    </row>
    <row r="2" spans="1:5">
      <c r="A2" s="119"/>
      <c r="B2" s="119" t="s">
        <v>117</v>
      </c>
      <c r="C2" s="120" t="s">
        <v>3</v>
      </c>
      <c r="D2" s="120" t="s">
        <v>4</v>
      </c>
      <c r="E2" s="120" t="s">
        <v>5</v>
      </c>
    </row>
    <row r="3" spans="1:5">
      <c r="A3" s="121" t="s">
        <v>125</v>
      </c>
      <c r="B3" s="121" t="s">
        <v>208</v>
      </c>
      <c r="C3" s="122">
        <v>1</v>
      </c>
      <c r="D3" s="122">
        <f>IF(Resultatenrek!$C3=0,"",Resultatenrek!D3/Resultatenrek!$C3)</f>
        <v>1.1745892460222866</v>
      </c>
      <c r="E3" s="122">
        <f>IF(Resultatenrek!$C3=0,"",Resultatenrek!E3/Resultatenrek!$C3)</f>
        <v>1.4789225333894447</v>
      </c>
    </row>
    <row r="4" spans="1:5">
      <c r="A4" s="100" t="s">
        <v>126</v>
      </c>
      <c r="B4" s="100">
        <v>70</v>
      </c>
      <c r="C4" s="123">
        <v>1</v>
      </c>
      <c r="D4" s="123">
        <f>IF(Resultatenrek!$C4=0,"",Resultatenrek!D4/Resultatenrek!$C4)</f>
        <v>1.1768279945442846</v>
      </c>
      <c r="E4" s="123">
        <f>IF(Resultatenrek!$C4=0,"",Resultatenrek!E4/Resultatenrek!$C4)</f>
        <v>1.4442024036229741</v>
      </c>
    </row>
    <row r="5" spans="1:5" ht="42.75" customHeight="1">
      <c r="A5" s="100" t="s">
        <v>127</v>
      </c>
      <c r="B5" s="100">
        <v>71</v>
      </c>
      <c r="C5" s="123">
        <v>1</v>
      </c>
      <c r="D5" s="123" t="str">
        <f>IF(Resultatenrek!$C5=0,"",Resultatenrek!D5/Resultatenrek!$C5)</f>
        <v/>
      </c>
      <c r="E5" s="123" t="str">
        <f>IF(Resultatenrek!$C5=0,"",Resultatenrek!E5/Resultatenrek!$C5)</f>
        <v/>
      </c>
    </row>
    <row r="6" spans="1:5">
      <c r="A6" s="100" t="s">
        <v>128</v>
      </c>
      <c r="B6" s="100">
        <v>72</v>
      </c>
      <c r="C6" s="123">
        <v>1</v>
      </c>
      <c r="D6" s="123" t="str">
        <f>IF(Resultatenrek!$C6=0,"",Resultatenrek!D6/Resultatenrek!$C6)</f>
        <v/>
      </c>
      <c r="E6" s="123" t="str">
        <f>IF(Resultatenrek!$C6=0,"",Resultatenrek!E6/Resultatenrek!$C6)</f>
        <v/>
      </c>
    </row>
    <row r="7" spans="1:5">
      <c r="A7" s="100" t="s">
        <v>129</v>
      </c>
      <c r="B7" s="100">
        <v>74</v>
      </c>
      <c r="C7" s="123">
        <v>1</v>
      </c>
      <c r="D7" s="123">
        <f>IF(Resultatenrek!$C7=0,"",Resultatenrek!D7/Resultatenrek!$C7)</f>
        <v>0.93736965861184585</v>
      </c>
      <c r="E7" s="123">
        <f>IF(Resultatenrek!$C7=0,"",Resultatenrek!E7/Resultatenrek!$C7)</f>
        <v>1.1950378676032953</v>
      </c>
    </row>
    <row r="8" spans="1:5">
      <c r="A8" s="100" t="s">
        <v>206</v>
      </c>
      <c r="B8" s="100" t="s">
        <v>207</v>
      </c>
      <c r="C8" s="123">
        <v>1</v>
      </c>
      <c r="D8" s="123" t="str">
        <f>IF(Resultatenrek!$C8=0,"",Resultatenrek!D8/Resultatenrek!$C8)</f>
        <v/>
      </c>
      <c r="E8" s="123" t="str">
        <f>IF(Resultatenrek!$C8=0,"",Resultatenrek!E8/Resultatenrek!$C8)</f>
        <v/>
      </c>
    </row>
    <row r="9" spans="1:5">
      <c r="A9" s="121" t="s">
        <v>130</v>
      </c>
      <c r="B9" s="121" t="s">
        <v>209</v>
      </c>
      <c r="C9" s="122">
        <v>1</v>
      </c>
      <c r="D9" s="122">
        <f>IF(Resultatenrek!$C9=0,"",Resultatenrek!D9/Resultatenrek!$C9)</f>
        <v>1.1971385159137575</v>
      </c>
      <c r="E9" s="122">
        <f>IF(Resultatenrek!$C9=0,"",Resultatenrek!E9/Resultatenrek!$C9)</f>
        <v>1.4026908032878076</v>
      </c>
    </row>
    <row r="10" spans="1:5">
      <c r="A10" s="100" t="s">
        <v>131</v>
      </c>
      <c r="B10" s="100">
        <v>60</v>
      </c>
      <c r="C10" s="123">
        <v>1</v>
      </c>
      <c r="D10" s="123">
        <f>IF(Resultatenrek!$C10=0,"",Resultatenrek!D10/Resultatenrek!$C10)</f>
        <v>1.2433992488871177</v>
      </c>
      <c r="E10" s="123">
        <f>IF(Resultatenrek!$C10=0,"",Resultatenrek!E10/Resultatenrek!$C10)</f>
        <v>1.4965117955030962</v>
      </c>
    </row>
    <row r="11" spans="1:5">
      <c r="A11" s="100" t="s">
        <v>132</v>
      </c>
      <c r="B11" s="100" t="s">
        <v>133</v>
      </c>
      <c r="C11" s="123">
        <v>1</v>
      </c>
      <c r="D11" s="123">
        <f>IF(Resultatenrek!$C11=0,"",Resultatenrek!D11/Resultatenrek!$C11)</f>
        <v>1.2908362624314971</v>
      </c>
      <c r="E11" s="123">
        <f>IF(Resultatenrek!$C11=0,"",Resultatenrek!E11/Resultatenrek!$C11)</f>
        <v>1.4358135345618488</v>
      </c>
    </row>
    <row r="12" spans="1:5">
      <c r="A12" s="100" t="s">
        <v>134</v>
      </c>
      <c r="B12" s="100">
        <v>609</v>
      </c>
      <c r="C12" s="123">
        <v>1</v>
      </c>
      <c r="D12" s="123">
        <f>IF(Resultatenrek!$C12=0,"",Resultatenrek!D12/Resultatenrek!$C12)</f>
        <v>-0.53050195077014783</v>
      </c>
      <c r="E12" s="123">
        <f>IF(Resultatenrek!$C12=0,"",Resultatenrek!E12/Resultatenrek!$C12)</f>
        <v>3.7663156860885705</v>
      </c>
    </row>
    <row r="13" spans="1:5">
      <c r="A13" s="100" t="s">
        <v>135</v>
      </c>
      <c r="B13" s="100">
        <v>61</v>
      </c>
      <c r="C13" s="123">
        <v>1</v>
      </c>
      <c r="D13" s="123">
        <f>IF(Resultatenrek!$C13=0,"",Resultatenrek!D13/Resultatenrek!$C13)</f>
        <v>1.1661195342472692</v>
      </c>
      <c r="E13" s="123">
        <f>IF(Resultatenrek!$C13=0,"",Resultatenrek!E13/Resultatenrek!$C13)</f>
        <v>1.369303485605597</v>
      </c>
    </row>
    <row r="14" spans="1:5" ht="35.25" customHeight="1">
      <c r="A14" s="100" t="s">
        <v>136</v>
      </c>
      <c r="B14" s="100">
        <v>62</v>
      </c>
      <c r="C14" s="123">
        <v>1</v>
      </c>
      <c r="D14" s="123">
        <f>IF(Resultatenrek!$C14=0,"",Resultatenrek!D14/Resultatenrek!$C14)</f>
        <v>1.0134755699920972</v>
      </c>
      <c r="E14" s="123">
        <f>IF(Resultatenrek!$C14=0,"",Resultatenrek!E14/Resultatenrek!$C14)</f>
        <v>1.1113569798766134</v>
      </c>
    </row>
    <row r="15" spans="1:5" ht="33.75" customHeight="1">
      <c r="A15" s="100" t="s">
        <v>137</v>
      </c>
      <c r="B15" s="100">
        <v>630</v>
      </c>
      <c r="C15" s="123">
        <v>1</v>
      </c>
      <c r="D15" s="123">
        <f>IF(Resultatenrek!$C15=0,"",Resultatenrek!D15/Resultatenrek!$C15)</f>
        <v>0.72798442094725646</v>
      </c>
      <c r="E15" s="123">
        <f>IF(Resultatenrek!$C15=0,"",Resultatenrek!E15/Resultatenrek!$C15)</f>
        <v>0.50411486311348663</v>
      </c>
    </row>
    <row r="16" spans="1:5" ht="27" customHeight="1">
      <c r="A16" s="100" t="s">
        <v>138</v>
      </c>
      <c r="B16" s="100" t="s">
        <v>139</v>
      </c>
      <c r="C16" s="123">
        <v>1</v>
      </c>
      <c r="D16" s="123" t="str">
        <f>IF(Resultatenrek!$C16=0,"",Resultatenrek!D16/Resultatenrek!$C16)</f>
        <v/>
      </c>
      <c r="E16" s="123" t="str">
        <f>IF(Resultatenrek!$C16=0,"",Resultatenrek!E16/Resultatenrek!$C16)</f>
        <v/>
      </c>
    </row>
    <row r="17" spans="1:5">
      <c r="A17" s="100" t="s">
        <v>140</v>
      </c>
      <c r="B17" s="100" t="s">
        <v>211</v>
      </c>
      <c r="C17" s="123">
        <v>1</v>
      </c>
      <c r="D17" s="123">
        <f>IF(Resultatenrek!$C17=0,"",Resultatenrek!D17/Resultatenrek!$C17)</f>
        <v>0</v>
      </c>
      <c r="E17" s="123">
        <f>IF(Resultatenrek!$C17=0,"",Resultatenrek!E17/Resultatenrek!$C17)</f>
        <v>-6.666666666666667</v>
      </c>
    </row>
    <row r="18" spans="1:5">
      <c r="A18" s="100" t="s">
        <v>141</v>
      </c>
      <c r="B18" s="100" t="s">
        <v>142</v>
      </c>
      <c r="C18" s="123">
        <v>1</v>
      </c>
      <c r="D18" s="123">
        <f>IF(Resultatenrek!$C18=0,"",Resultatenrek!D18/Resultatenrek!$C18)</f>
        <v>1.2296991854473835</v>
      </c>
      <c r="E18" s="123">
        <f>IF(Resultatenrek!$C18=0,"",Resultatenrek!E18/Resultatenrek!$C18)</f>
        <v>2.128475224186126</v>
      </c>
    </row>
    <row r="19" spans="1:5">
      <c r="A19" s="100" t="s">
        <v>210</v>
      </c>
      <c r="B19" s="100" t="s">
        <v>222</v>
      </c>
      <c r="C19" s="123">
        <v>1</v>
      </c>
      <c r="D19" s="123" t="str">
        <f>IF(Resultatenrek!$C19=0,"",Resultatenrek!D19/Resultatenrek!$C19)</f>
        <v/>
      </c>
      <c r="E19" s="123" t="str">
        <f>IF(Resultatenrek!$C19=0,"",Resultatenrek!E19/Resultatenrek!$C19)</f>
        <v/>
      </c>
    </row>
    <row r="20" spans="1:5">
      <c r="A20" s="121" t="s">
        <v>143</v>
      </c>
      <c r="B20" s="121">
        <v>9901</v>
      </c>
      <c r="C20" s="122">
        <v>1</v>
      </c>
      <c r="D20" s="122">
        <f>IF(Resultatenrek!$C20=0,"",Resultatenrek!D20/Resultatenrek!$C20)</f>
        <v>0.84720088283386086</v>
      </c>
      <c r="E20" s="122">
        <f>IF(Resultatenrek!$C20=0,"",Resultatenrek!E20/Resultatenrek!$C20)</f>
        <v>2.585715855794831</v>
      </c>
    </row>
    <row r="21" spans="1:5">
      <c r="A21" s="121" t="s">
        <v>144</v>
      </c>
      <c r="B21" s="121" t="s">
        <v>212</v>
      </c>
      <c r="C21" s="122">
        <v>1</v>
      </c>
      <c r="D21" s="122">
        <f>IF(Resultatenrek!$C21=0,"",Resultatenrek!D21/Resultatenrek!$C21)</f>
        <v>0.52041298492652266</v>
      </c>
      <c r="E21" s="122">
        <f>IF(Resultatenrek!$C21=0,"",Resultatenrek!E21/Resultatenrek!$C21)</f>
        <v>0.68042495550410309</v>
      </c>
    </row>
    <row r="22" spans="1:5">
      <c r="A22" s="100" t="s">
        <v>219</v>
      </c>
      <c r="B22" s="100">
        <v>75</v>
      </c>
      <c r="C22" s="123">
        <v>1</v>
      </c>
      <c r="D22" s="123">
        <f>IF(Resultatenrek!$C22=0,"",Resultatenrek!D22/Resultatenrek!$C22)</f>
        <v>0.52041298492652266</v>
      </c>
      <c r="E22" s="123">
        <f>IF(Resultatenrek!$C22=0,"",Resultatenrek!E22/Resultatenrek!$C22)</f>
        <v>0.68042495550410309</v>
      </c>
    </row>
    <row r="23" spans="1:5">
      <c r="A23" s="100" t="s">
        <v>145</v>
      </c>
      <c r="B23" s="100">
        <v>750</v>
      </c>
      <c r="C23" s="123">
        <v>1</v>
      </c>
      <c r="D23" s="123" t="str">
        <f>IF(Resultatenrek!$C23=0,"",Resultatenrek!D23/Resultatenrek!$C23)</f>
        <v/>
      </c>
      <c r="E23" s="123" t="str">
        <f>IF(Resultatenrek!$C23=0,"",Resultatenrek!E23/Resultatenrek!$C23)</f>
        <v/>
      </c>
    </row>
    <row r="24" spans="1:5">
      <c r="A24" s="100" t="s">
        <v>146</v>
      </c>
      <c r="B24" s="100">
        <v>751</v>
      </c>
      <c r="C24" s="123">
        <v>1</v>
      </c>
      <c r="D24" s="123" t="str">
        <f>IF(Resultatenrek!$C24=0,"",Resultatenrek!D24/Resultatenrek!$C24)</f>
        <v/>
      </c>
      <c r="E24" s="123" t="str">
        <f>IF(Resultatenrek!$C24=0,"",Resultatenrek!E24/Resultatenrek!$C24)</f>
        <v/>
      </c>
    </row>
    <row r="25" spans="1:5" ht="31.5" customHeight="1">
      <c r="A25" s="100" t="s">
        <v>147</v>
      </c>
      <c r="B25" s="100" t="s">
        <v>148</v>
      </c>
      <c r="C25" s="123">
        <v>1</v>
      </c>
      <c r="D25" s="123">
        <f>IF(Resultatenrek!$C25=0,"",Resultatenrek!D25/Resultatenrek!$C25)</f>
        <v>0.52041298492652266</v>
      </c>
      <c r="E25" s="123">
        <f>IF(Resultatenrek!$C25=0,"",Resultatenrek!E25/Resultatenrek!$C25)</f>
        <v>0.68042495550410309</v>
      </c>
    </row>
    <row r="26" spans="1:5">
      <c r="A26" s="100" t="s">
        <v>213</v>
      </c>
      <c r="B26" s="100" t="s">
        <v>214</v>
      </c>
      <c r="C26" s="123">
        <v>1</v>
      </c>
      <c r="D26" s="123" t="str">
        <f>IF(Resultatenrek!$C26=0,"",Resultatenrek!D26/Resultatenrek!$C26)</f>
        <v/>
      </c>
      <c r="E26" s="123" t="str">
        <f>IF(Resultatenrek!$C26=0,"",Resultatenrek!E26/Resultatenrek!$C26)</f>
        <v/>
      </c>
    </row>
    <row r="27" spans="1:5" ht="36.75" customHeight="1">
      <c r="A27" s="121" t="s">
        <v>149</v>
      </c>
      <c r="B27" s="121" t="s">
        <v>215</v>
      </c>
      <c r="C27" s="122">
        <v>1</v>
      </c>
      <c r="D27" s="122">
        <f>IF(Resultatenrek!$C27=0,"",Resultatenrek!D27/Resultatenrek!$C27)</f>
        <v>0.93767228784474799</v>
      </c>
      <c r="E27" s="122">
        <f>IF(Resultatenrek!$C27=0,"",Resultatenrek!E27/Resultatenrek!$C27)</f>
        <v>0.86855557316720189</v>
      </c>
    </row>
    <row r="28" spans="1:5">
      <c r="A28" s="100" t="s">
        <v>216</v>
      </c>
      <c r="B28" s="100">
        <v>65</v>
      </c>
      <c r="C28" s="123">
        <v>1</v>
      </c>
      <c r="D28" s="123">
        <f>IF(Resultatenrek!$C28=0,"",Resultatenrek!D28/Resultatenrek!$C28)</f>
        <v>0.93767228784474799</v>
      </c>
      <c r="E28" s="123">
        <f>IF(Resultatenrek!$C28=0,"",Resultatenrek!E28/Resultatenrek!$C28)</f>
        <v>0.86855557316720189</v>
      </c>
    </row>
    <row r="29" spans="1:5" ht="35.25" customHeight="1">
      <c r="A29" s="100" t="s">
        <v>150</v>
      </c>
      <c r="B29" s="100">
        <v>650</v>
      </c>
      <c r="C29" s="123">
        <v>1</v>
      </c>
      <c r="D29" s="123">
        <f>IF(Resultatenrek!$C29=0,"",Resultatenrek!D29/Resultatenrek!$C29)</f>
        <v>0.65634588129020199</v>
      </c>
      <c r="E29" s="123">
        <f>IF(Resultatenrek!$C29=0,"",Resultatenrek!E29/Resultatenrek!$C29)</f>
        <v>0.28333670783559423</v>
      </c>
    </row>
    <row r="30" spans="1:5">
      <c r="A30" s="100" t="s">
        <v>151</v>
      </c>
      <c r="B30" s="100">
        <v>651</v>
      </c>
      <c r="C30" s="123">
        <v>1</v>
      </c>
      <c r="D30" s="123" t="str">
        <f>IF(Resultatenrek!$C30=0,"",Resultatenrek!D30/Resultatenrek!$C30)</f>
        <v/>
      </c>
      <c r="E30" s="123" t="str">
        <f>IF(Resultatenrek!$C30=0,"",Resultatenrek!E30/Resultatenrek!$C30)</f>
        <v/>
      </c>
    </row>
    <row r="31" spans="1:5">
      <c r="A31" s="100" t="s">
        <v>152</v>
      </c>
      <c r="B31" s="100" t="s">
        <v>153</v>
      </c>
      <c r="C31" s="123">
        <v>1</v>
      </c>
      <c r="D31" s="123">
        <f>IF(Resultatenrek!$C31=0,"",Resultatenrek!D31/Resultatenrek!$C31)</f>
        <v>1.0452148275866175</v>
      </c>
      <c r="E31" s="123">
        <f>IF(Resultatenrek!$C31=0,"",Resultatenrek!E31/Resultatenrek!$C31)</f>
        <v>1.0922669689561844</v>
      </c>
    </row>
    <row r="32" spans="1:5">
      <c r="A32" s="100" t="s">
        <v>217</v>
      </c>
      <c r="B32" s="100" t="s">
        <v>218</v>
      </c>
      <c r="C32" s="123">
        <v>1</v>
      </c>
      <c r="D32" s="123" t="str">
        <f>IF(Resultatenrek!$C32=0,"",Resultatenrek!D32/Resultatenrek!$C32)</f>
        <v/>
      </c>
      <c r="E32" s="123" t="str">
        <f>IF(Resultatenrek!$C32=0,"",Resultatenrek!E32/Resultatenrek!$C32)</f>
        <v/>
      </c>
    </row>
    <row r="33" spans="1:5">
      <c r="A33" s="121" t="s">
        <v>220</v>
      </c>
      <c r="B33" s="121">
        <v>9903</v>
      </c>
      <c r="C33" s="122">
        <v>1</v>
      </c>
      <c r="D33" s="122">
        <f>IF(Resultatenrek!$C33=0,"",Resultatenrek!D33/Resultatenrek!$C33)</f>
        <v>0.79426143143784078</v>
      </c>
      <c r="E33" s="122">
        <f>IF(Resultatenrek!$C33=0,"",Resultatenrek!E33/Resultatenrek!$C33)</f>
        <v>3.0107507353276581</v>
      </c>
    </row>
    <row r="34" spans="1:5">
      <c r="A34" s="100" t="s">
        <v>154</v>
      </c>
      <c r="B34" s="100">
        <v>780</v>
      </c>
      <c r="C34" s="123">
        <v>1</v>
      </c>
      <c r="D34" s="123" t="str">
        <f>IF(Resultatenrek!$C34=0,"",Resultatenrek!D34/Resultatenrek!$C34)</f>
        <v/>
      </c>
      <c r="E34" s="123" t="str">
        <f>IF(Resultatenrek!$C34=0,"",Resultatenrek!E34/Resultatenrek!$C34)</f>
        <v/>
      </c>
    </row>
    <row r="35" spans="1:5">
      <c r="A35" s="100" t="s">
        <v>155</v>
      </c>
      <c r="B35" s="100">
        <v>680</v>
      </c>
      <c r="C35" s="123">
        <v>1</v>
      </c>
      <c r="D35" s="123" t="str">
        <f>IF(Resultatenrek!$C35=0,"",Resultatenrek!D35/Resultatenrek!$C35)</f>
        <v/>
      </c>
      <c r="E35" s="123" t="str">
        <f>IF(Resultatenrek!$C35=0,"",Resultatenrek!E35/Resultatenrek!$C35)</f>
        <v/>
      </c>
    </row>
    <row r="36" spans="1:5">
      <c r="A36" s="100" t="s">
        <v>156</v>
      </c>
      <c r="B36" s="100" t="s">
        <v>157</v>
      </c>
      <c r="C36" s="123">
        <v>1</v>
      </c>
      <c r="D36" s="123">
        <f>IF(Resultatenrek!$C36=0,"",Resultatenrek!D36/Resultatenrek!$C36)</f>
        <v>0.81876225931708102</v>
      </c>
      <c r="E36" s="123">
        <f>IF(Resultatenrek!$C36=0,"",Resultatenrek!E36/Resultatenrek!$C36)</f>
        <v>2.6305537663169463</v>
      </c>
    </row>
    <row r="37" spans="1:5">
      <c r="A37" s="100" t="s">
        <v>158</v>
      </c>
      <c r="B37" s="100" t="s">
        <v>221</v>
      </c>
      <c r="C37" s="123">
        <v>1</v>
      </c>
      <c r="D37" s="123">
        <f>IF(Resultatenrek!$C37=0,"",Resultatenrek!D37/Resultatenrek!$C37)</f>
        <v>0.8173137700797013</v>
      </c>
      <c r="E37" s="123">
        <f>IF(Resultatenrek!$C37=0,"",Resultatenrek!E37/Resultatenrek!$C37)</f>
        <v>2.6258999992734617</v>
      </c>
    </row>
    <row r="38" spans="1:5">
      <c r="A38" s="100" t="s">
        <v>159</v>
      </c>
      <c r="B38" s="100">
        <v>77</v>
      </c>
      <c r="C38" s="123">
        <v>1</v>
      </c>
      <c r="D38" s="123">
        <f>IF(Resultatenrek!$C38=0,"",Resultatenrek!D38/Resultatenrek!$C38)</f>
        <v>0</v>
      </c>
      <c r="E38" s="123">
        <f>IF(Resultatenrek!$C38=0,"",Resultatenrek!E38/Resultatenrek!$C38)</f>
        <v>0</v>
      </c>
    </row>
    <row r="39" spans="1:5">
      <c r="A39" s="121" t="s">
        <v>160</v>
      </c>
      <c r="B39" s="121">
        <v>9904</v>
      </c>
      <c r="C39" s="122">
        <v>1</v>
      </c>
      <c r="D39" s="122">
        <f>IF(Resultatenrek!$C39=0,"",Resultatenrek!D39/Resultatenrek!$C39)</f>
        <v>0.78327979206577947</v>
      </c>
      <c r="E39" s="122">
        <f>IF(Resultatenrek!$C39=0,"",Resultatenrek!E39/Resultatenrek!$C39)</f>
        <v>3.1811607322716422</v>
      </c>
    </row>
    <row r="40" spans="1:5">
      <c r="A40" s="100" t="s">
        <v>161</v>
      </c>
      <c r="B40" s="100">
        <v>789</v>
      </c>
      <c r="C40" s="123">
        <v>1</v>
      </c>
      <c r="D40" s="123" t="str">
        <f>IF(Resultatenrek!$C40=0,"",Resultatenrek!D40/Resultatenrek!$C40)</f>
        <v/>
      </c>
      <c r="E40" s="123" t="str">
        <f>IF(Resultatenrek!$C40=0,"",Resultatenrek!E40/Resultatenrek!$C40)</f>
        <v/>
      </c>
    </row>
    <row r="41" spans="1:5">
      <c r="A41" s="100" t="s">
        <v>162</v>
      </c>
      <c r="B41" s="100">
        <v>689</v>
      </c>
      <c r="C41" s="123">
        <v>1</v>
      </c>
      <c r="D41" s="123">
        <f>IF(Resultatenrek!$C41=0,"",Resultatenrek!D41/Resultatenrek!$C41)</f>
        <v>1.1297066666666666</v>
      </c>
      <c r="E41" s="123">
        <f>IF(Resultatenrek!$C41=0,"",Resultatenrek!E41/Resultatenrek!$C41)</f>
        <v>2.6663333333333332</v>
      </c>
    </row>
    <row r="42" spans="1:5">
      <c r="A42" s="121" t="s">
        <v>163</v>
      </c>
      <c r="B42" s="121">
        <v>9905</v>
      </c>
      <c r="C42" s="122">
        <v>1</v>
      </c>
      <c r="D42" s="122">
        <f>IF(Resultatenrek!$C42=0,"",Resultatenrek!D42/Resultatenrek!$C42)</f>
        <v>0.94023076823664731</v>
      </c>
      <c r="E42" s="122">
        <f>IF(Resultatenrek!$C42=0,"",Resultatenrek!E42/Resultatenrek!$C42)</f>
        <v>3.4079817237007979</v>
      </c>
    </row>
    <row r="43" spans="1:5">
      <c r="A43" s="124"/>
      <c r="B43" s="124"/>
      <c r="C43" s="125"/>
      <c r="D43" s="126"/>
    </row>
    <row r="44" spans="1:5" ht="31.5" customHeight="1">
      <c r="A44" s="127"/>
      <c r="B44" s="124"/>
      <c r="C44" s="125"/>
      <c r="D44" s="126"/>
    </row>
    <row r="45" spans="1:5">
      <c r="A45" s="128"/>
      <c r="B45" s="128"/>
      <c r="C45" s="125"/>
      <c r="D45" s="126"/>
    </row>
    <row r="46" spans="1:5">
      <c r="A46" s="124"/>
      <c r="B46" s="128"/>
      <c r="C46" s="125"/>
      <c r="D46" s="126"/>
    </row>
    <row r="47" spans="1:5">
      <c r="A47" s="124"/>
      <c r="B47" s="128"/>
      <c r="C47" s="125"/>
      <c r="D47" s="126"/>
    </row>
    <row r="48" spans="1:5">
      <c r="A48" s="128"/>
      <c r="B48" s="128"/>
      <c r="C48" s="125"/>
      <c r="D48" s="12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A10" workbookViewId="0">
      <selection activeCell="D8" sqref="D8"/>
    </sheetView>
  </sheetViews>
  <sheetFormatPr defaultRowHeight="15"/>
  <cols>
    <col min="1" max="1" width="68.5703125" bestFit="1" customWidth="1"/>
    <col min="3" max="5" width="12.7109375" bestFit="1" customWidth="1"/>
  </cols>
  <sheetData>
    <row r="1" spans="1:5">
      <c r="A1" s="24" t="s">
        <v>116</v>
      </c>
      <c r="B1" t="s">
        <v>117</v>
      </c>
      <c r="C1" t="s">
        <v>228</v>
      </c>
      <c r="D1" t="s">
        <v>229</v>
      </c>
      <c r="E1" t="s">
        <v>230</v>
      </c>
    </row>
    <row r="2" spans="1:5">
      <c r="A2" s="24" t="s">
        <v>118</v>
      </c>
    </row>
    <row r="3" spans="1:5">
      <c r="A3" t="s">
        <v>119</v>
      </c>
      <c r="B3">
        <v>9145</v>
      </c>
      <c r="C3" s="13">
        <v>16193951</v>
      </c>
      <c r="D3" s="13">
        <v>16247995</v>
      </c>
      <c r="E3" s="13">
        <v>12775207</v>
      </c>
    </row>
    <row r="4" spans="1:5">
      <c r="A4" t="s">
        <v>120</v>
      </c>
      <c r="B4">
        <v>9146</v>
      </c>
      <c r="C4" s="13">
        <v>11469961</v>
      </c>
      <c r="D4" s="13">
        <v>11822303</v>
      </c>
      <c r="E4" s="13">
        <v>18942093</v>
      </c>
    </row>
    <row r="5" spans="1:5">
      <c r="A5" s="24" t="s">
        <v>121</v>
      </c>
    </row>
    <row r="6" spans="1:5">
      <c r="A6" t="s">
        <v>122</v>
      </c>
      <c r="B6">
        <v>9147</v>
      </c>
      <c r="C6" s="13">
        <v>1108216</v>
      </c>
      <c r="D6" s="13">
        <v>1058984</v>
      </c>
      <c r="E6" s="13">
        <v>1175552</v>
      </c>
    </row>
    <row r="7" spans="1:5">
      <c r="A7" t="s">
        <v>123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5" zoomScaleNormal="85" workbookViewId="0">
      <selection activeCell="B2" sqref="B2:D2"/>
    </sheetView>
  </sheetViews>
  <sheetFormatPr defaultRowHeight="15"/>
  <cols>
    <col min="1" max="1" width="40.140625" customWidth="1"/>
    <col min="2" max="3" width="14.85546875" bestFit="1" customWidth="1"/>
    <col min="4" max="4" width="16.28515625" customWidth="1"/>
  </cols>
  <sheetData>
    <row r="1" spans="1:4" ht="15" customHeight="1">
      <c r="A1" s="36"/>
    </row>
    <row r="2" spans="1:4" ht="15" customHeight="1" thickBot="1">
      <c r="A2" t="s">
        <v>367</v>
      </c>
      <c r="B2" s="66" t="s">
        <v>228</v>
      </c>
      <c r="C2" s="66" t="s">
        <v>229</v>
      </c>
      <c r="D2" s="66" t="s">
        <v>230</v>
      </c>
    </row>
    <row r="3" spans="1:4" ht="15" customHeight="1" thickBot="1">
      <c r="A3" s="28" t="s">
        <v>164</v>
      </c>
      <c r="B3" s="37">
        <f>B11/B16</f>
        <v>1.8210817023262549</v>
      </c>
      <c r="C3" s="37">
        <f>C11/C16</f>
        <v>2.0588182862456472</v>
      </c>
      <c r="D3" s="37">
        <f>D11/D16</f>
        <v>4.0907296559031021</v>
      </c>
    </row>
    <row r="4" spans="1:4" ht="15" customHeight="1">
      <c r="A4" s="28"/>
      <c r="B4" s="28"/>
      <c r="C4" s="28"/>
    </row>
    <row r="5" spans="1:4" ht="15" customHeight="1">
      <c r="A5" s="67" t="s">
        <v>165</v>
      </c>
      <c r="B5" s="66" t="s">
        <v>228</v>
      </c>
      <c r="C5" s="66" t="s">
        <v>229</v>
      </c>
      <c r="D5" s="66" t="s">
        <v>230</v>
      </c>
    </row>
    <row r="6" spans="1:4" ht="15" customHeight="1">
      <c r="A6" s="38" t="s">
        <v>242</v>
      </c>
      <c r="B6" s="39">
        <f>Balans!C30</f>
        <v>26336889</v>
      </c>
      <c r="C6" s="39">
        <f>Balans!D30</f>
        <v>27510330</v>
      </c>
      <c r="D6" s="39">
        <f>Balans!E30</f>
        <v>22087322</v>
      </c>
    </row>
    <row r="7" spans="1:4" ht="15" customHeight="1">
      <c r="A7" s="38" t="s">
        <v>243</v>
      </c>
      <c r="B7" s="39">
        <f>Balans!C39</f>
        <v>7250518</v>
      </c>
      <c r="C7" s="39">
        <f>Balans!D39</f>
        <v>7817597</v>
      </c>
      <c r="D7" s="39">
        <f>Balans!E39</f>
        <v>10945042</v>
      </c>
    </row>
    <row r="8" spans="1:4" ht="15" customHeight="1">
      <c r="A8" s="40" t="s">
        <v>244</v>
      </c>
      <c r="B8" s="39">
        <f>Balans!C42</f>
        <v>0</v>
      </c>
      <c r="C8" s="39">
        <f>Balans!D42</f>
        <v>0</v>
      </c>
      <c r="D8" s="39">
        <f>Balans!E42</f>
        <v>0</v>
      </c>
    </row>
    <row r="9" spans="1:4" ht="15" customHeight="1">
      <c r="A9" s="38" t="s">
        <v>245</v>
      </c>
      <c r="B9" s="39">
        <f>Balans!C45</f>
        <v>373728</v>
      </c>
      <c r="C9" s="39">
        <f>Balans!D45</f>
        <v>495911</v>
      </c>
      <c r="D9" s="39">
        <f>Balans!E45</f>
        <v>249278</v>
      </c>
    </row>
    <row r="10" spans="1:4" ht="15" customHeight="1">
      <c r="A10" s="38" t="s">
        <v>246</v>
      </c>
      <c r="B10" s="39">
        <f>Balans!C46</f>
        <v>72531</v>
      </c>
      <c r="C10" s="39">
        <f>Balans!D46</f>
        <v>70545</v>
      </c>
      <c r="D10" s="39">
        <f>Balans!E46</f>
        <v>100606</v>
      </c>
    </row>
    <row r="11" spans="1:4" ht="15" customHeight="1">
      <c r="A11" s="41" t="s">
        <v>166</v>
      </c>
      <c r="B11" s="39">
        <f>SUM(B6:B10)</f>
        <v>34033666</v>
      </c>
      <c r="C11" s="39">
        <f>SUM(C6:C10)</f>
        <v>35894383</v>
      </c>
      <c r="D11" s="39">
        <f>SUM(D6:D10)</f>
        <v>33382248</v>
      </c>
    </row>
    <row r="12" spans="1:4" ht="15" customHeight="1">
      <c r="A12" s="28"/>
      <c r="B12" s="28"/>
      <c r="C12" s="28"/>
      <c r="D12" s="28"/>
    </row>
    <row r="13" spans="1:4" ht="15" customHeight="1">
      <c r="A13" s="67" t="s">
        <v>167</v>
      </c>
      <c r="B13" s="66" t="s">
        <v>228</v>
      </c>
      <c r="C13" s="66" t="s">
        <v>229</v>
      </c>
      <c r="D13" s="66" t="s">
        <v>230</v>
      </c>
    </row>
    <row r="14" spans="1:4" ht="15" customHeight="1">
      <c r="A14" s="38" t="s">
        <v>169</v>
      </c>
      <c r="B14" s="42">
        <f>Balans!C87</f>
        <v>18652725</v>
      </c>
      <c r="C14" s="42">
        <f>Balans!D87</f>
        <v>16944372</v>
      </c>
      <c r="D14" s="42">
        <f>Balans!E87</f>
        <v>7773787</v>
      </c>
    </row>
    <row r="15" spans="1:4" ht="15" customHeight="1">
      <c r="A15" s="38" t="s">
        <v>170</v>
      </c>
      <c r="B15" s="39">
        <f>Balans!C101</f>
        <v>35984</v>
      </c>
      <c r="C15" s="39">
        <f>Balans!D101</f>
        <v>490087</v>
      </c>
      <c r="D15" s="39">
        <f>Balans!E101</f>
        <v>386676</v>
      </c>
    </row>
    <row r="16" spans="1:4" ht="15" customHeight="1">
      <c r="A16" s="41" t="s">
        <v>166</v>
      </c>
      <c r="B16" s="39">
        <f>SUM(B14:B15)</f>
        <v>18688709</v>
      </c>
      <c r="C16" s="39">
        <f>SUM(C14:C15)</f>
        <v>17434459</v>
      </c>
      <c r="D16" s="39">
        <f>SUM(D14:D15)</f>
        <v>8160463</v>
      </c>
    </row>
    <row r="17" spans="1:4" ht="12" customHeight="1">
      <c r="A17" s="43"/>
      <c r="B17" s="44"/>
      <c r="C17" s="44"/>
    </row>
    <row r="18" spans="1:4" ht="15.75" customHeight="1" thickBot="1">
      <c r="A18" s="28"/>
      <c r="B18" s="28"/>
      <c r="C18" s="28"/>
    </row>
    <row r="19" spans="1:4" ht="15.75" thickBot="1">
      <c r="A19" s="28" t="s">
        <v>168</v>
      </c>
      <c r="B19" s="68">
        <f>B26/B31</f>
        <v>0.41184102122837912</v>
      </c>
      <c r="C19" s="68">
        <f>C26/C31</f>
        <v>0.48088977122834725</v>
      </c>
      <c r="D19" s="68">
        <f>D26/D31</f>
        <v>1.384103573534982</v>
      </c>
    </row>
    <row r="20" spans="1:4">
      <c r="A20" s="28"/>
      <c r="B20" s="28"/>
      <c r="C20" s="28"/>
      <c r="D20" s="28"/>
    </row>
    <row r="21" spans="1:4">
      <c r="A21" s="28" t="s">
        <v>363</v>
      </c>
      <c r="B21" s="65" t="s">
        <v>228</v>
      </c>
      <c r="C21" s="65" t="s">
        <v>229</v>
      </c>
      <c r="D21" s="65" t="s">
        <v>230</v>
      </c>
    </row>
    <row r="22" spans="1:4">
      <c r="A22" s="38" t="s">
        <v>243</v>
      </c>
      <c r="B22" s="39">
        <f t="shared" ref="B22:C25" si="0">B7</f>
        <v>7250518</v>
      </c>
      <c r="C22" s="39">
        <f t="shared" si="0"/>
        <v>7817597</v>
      </c>
      <c r="D22" s="39">
        <f>D7</f>
        <v>10945042</v>
      </c>
    </row>
    <row r="23" spans="1:4">
      <c r="A23" s="40" t="s">
        <v>244</v>
      </c>
      <c r="B23" s="39">
        <f t="shared" si="0"/>
        <v>0</v>
      </c>
      <c r="C23" s="39">
        <f t="shared" si="0"/>
        <v>0</v>
      </c>
      <c r="D23" s="39">
        <f>D8</f>
        <v>0</v>
      </c>
    </row>
    <row r="24" spans="1:4">
      <c r="A24" s="38" t="s">
        <v>245</v>
      </c>
      <c r="B24" s="39">
        <f t="shared" si="0"/>
        <v>373728</v>
      </c>
      <c r="C24" s="39">
        <f t="shared" si="0"/>
        <v>495911</v>
      </c>
      <c r="D24" s="39">
        <f>D9</f>
        <v>249278</v>
      </c>
    </row>
    <row r="25" spans="1:4">
      <c r="A25" s="38" t="s">
        <v>246</v>
      </c>
      <c r="B25" s="39">
        <f t="shared" si="0"/>
        <v>72531</v>
      </c>
      <c r="C25" s="39">
        <f t="shared" si="0"/>
        <v>70545</v>
      </c>
      <c r="D25" s="39">
        <f>D10</f>
        <v>100606</v>
      </c>
    </row>
    <row r="26" spans="1:4">
      <c r="A26" s="41" t="s">
        <v>166</v>
      </c>
      <c r="B26" s="39">
        <f>SUM(B22:B25)</f>
        <v>7696777</v>
      </c>
      <c r="C26" s="39">
        <f>SUM(C22:C25)</f>
        <v>8384053</v>
      </c>
      <c r="D26" s="39">
        <f>SUM(D22:D25)</f>
        <v>11294926</v>
      </c>
    </row>
    <row r="27" spans="1:4">
      <c r="A27" s="29"/>
      <c r="B27" s="28"/>
      <c r="C27" s="28"/>
      <c r="D27" s="28"/>
    </row>
    <row r="28" spans="1:4">
      <c r="A28" s="29" t="s">
        <v>167</v>
      </c>
      <c r="B28" s="65" t="s">
        <v>228</v>
      </c>
      <c r="C28" s="65" t="s">
        <v>229</v>
      </c>
      <c r="D28" s="65" t="s">
        <v>230</v>
      </c>
    </row>
    <row r="29" spans="1:4">
      <c r="A29" s="38" t="s">
        <v>169</v>
      </c>
      <c r="B29" s="42">
        <f t="shared" ref="B29:D30" si="1">B14</f>
        <v>18652725</v>
      </c>
      <c r="C29" s="42">
        <f t="shared" si="1"/>
        <v>16944372</v>
      </c>
      <c r="D29" s="42">
        <f t="shared" si="1"/>
        <v>7773787</v>
      </c>
    </row>
    <row r="30" spans="1:4">
      <c r="A30" s="38" t="s">
        <v>170</v>
      </c>
      <c r="B30" s="42">
        <f t="shared" si="1"/>
        <v>35984</v>
      </c>
      <c r="C30" s="42">
        <f t="shared" si="1"/>
        <v>490087</v>
      </c>
      <c r="D30" s="42">
        <f t="shared" si="1"/>
        <v>386676</v>
      </c>
    </row>
    <row r="31" spans="1:4">
      <c r="A31" s="41" t="s">
        <v>166</v>
      </c>
      <c r="B31" s="39">
        <f>B29+B30</f>
        <v>18688709</v>
      </c>
      <c r="C31" s="39">
        <f>C29+C30</f>
        <v>17434459</v>
      </c>
      <c r="D31" s="39">
        <f>D29+D30</f>
        <v>8160463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EF9E-96A1-40CF-AE78-1591C1B159F8}">
  <dimension ref="A3:D5"/>
  <sheetViews>
    <sheetView workbookViewId="0">
      <selection activeCell="A3" sqref="A3"/>
    </sheetView>
  </sheetViews>
  <sheetFormatPr defaultRowHeight="15"/>
  <cols>
    <col min="2" max="2" width="18.140625" customWidth="1"/>
  </cols>
  <sheetData>
    <row r="3" spans="1:4" ht="15.75" thickBot="1">
      <c r="A3" t="s">
        <v>368</v>
      </c>
      <c r="B3" s="66" t="s">
        <v>228</v>
      </c>
      <c r="C3" s="66" t="s">
        <v>229</v>
      </c>
      <c r="D3" s="66" t="s">
        <v>230</v>
      </c>
    </row>
    <row r="4" spans="1:4" ht="15.75" thickBot="1">
      <c r="A4" s="28" t="s">
        <v>164</v>
      </c>
      <c r="B4" s="37">
        <f>Liquiditeit!B3</f>
        <v>1.8210817023262549</v>
      </c>
      <c r="C4" s="37">
        <f>Liquiditeit!C3</f>
        <v>2.0588182862456472</v>
      </c>
      <c r="D4" s="37">
        <f>Liquiditeit!D3</f>
        <v>4.0907296559031021</v>
      </c>
    </row>
    <row r="5" spans="1:4" ht="15.75" thickBot="1">
      <c r="A5" s="28" t="s">
        <v>168</v>
      </c>
      <c r="B5" s="68">
        <f>Liquiditeit!B19</f>
        <v>0.41184102122837912</v>
      </c>
      <c r="C5" s="68">
        <f>Liquiditeit!C19</f>
        <v>0.48088977122834725</v>
      </c>
      <c r="D5" s="68">
        <f>Liquiditeit!D19</f>
        <v>1.384103573534982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CE16-B43C-457A-A0A6-624D9BE9A459}">
  <dimension ref="A2:L5"/>
  <sheetViews>
    <sheetView workbookViewId="0">
      <selection activeCell="A3" sqref="A3"/>
    </sheetView>
  </sheetViews>
  <sheetFormatPr defaultRowHeight="15"/>
  <cols>
    <col min="1" max="1" width="28.28515625" customWidth="1"/>
    <col min="2" max="2" width="15.28515625" customWidth="1"/>
    <col min="3" max="3" width="13.42578125" customWidth="1"/>
    <col min="4" max="4" width="18" customWidth="1"/>
    <col min="6" max="7" width="21" customWidth="1"/>
    <col min="8" max="8" width="14.85546875" customWidth="1"/>
    <col min="9" max="9" width="16.28515625" customWidth="1"/>
  </cols>
  <sheetData>
    <row r="2" spans="1:12">
      <c r="A2" s="67" t="s">
        <v>167</v>
      </c>
      <c r="B2" s="66" t="s">
        <v>228</v>
      </c>
      <c r="C2" s="66" t="s">
        <v>229</v>
      </c>
      <c r="D2" s="66" t="s">
        <v>230</v>
      </c>
    </row>
    <row r="3" spans="1:12">
      <c r="A3" s="38" t="s">
        <v>169</v>
      </c>
      <c r="B3" s="42">
        <f>Balans!C76</f>
        <v>2565116</v>
      </c>
      <c r="C3" s="42">
        <f>Balans!D76</f>
        <v>25295</v>
      </c>
      <c r="D3" s="42">
        <f>Balans!E76</f>
        <v>100860</v>
      </c>
      <c r="F3" s="28"/>
      <c r="G3" s="28"/>
      <c r="H3" s="28"/>
      <c r="I3" s="28"/>
      <c r="J3" s="28"/>
      <c r="K3" s="28"/>
      <c r="L3" s="28"/>
    </row>
    <row r="4" spans="1:12">
      <c r="A4" s="38" t="s">
        <v>170</v>
      </c>
      <c r="B4" s="39">
        <f>Balans!C90</f>
        <v>15600000</v>
      </c>
      <c r="C4" s="39">
        <f>Balans!D90</f>
        <v>12100000</v>
      </c>
      <c r="D4" s="39">
        <f>Balans!E90</f>
        <v>3600000</v>
      </c>
    </row>
    <row r="5" spans="1:12">
      <c r="A5" s="41" t="s">
        <v>166</v>
      </c>
      <c r="B5" s="39">
        <f>SUM(B3:B4)</f>
        <v>18165116</v>
      </c>
      <c r="C5" s="39">
        <f>SUM(C3:C4)</f>
        <v>12125295</v>
      </c>
      <c r="D5" s="39">
        <f>SUM(D3:D4)</f>
        <v>3700860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945C-A26C-4B48-A27D-2F9E2B90C6B5}">
  <dimension ref="A2:D8"/>
  <sheetViews>
    <sheetView workbookViewId="0">
      <selection activeCell="B20" sqref="B20"/>
    </sheetView>
  </sheetViews>
  <sheetFormatPr defaultRowHeight="15"/>
  <cols>
    <col min="1" max="1" width="45.85546875" customWidth="1"/>
    <col min="2" max="2" width="12.28515625" bestFit="1" customWidth="1"/>
    <col min="3" max="3" width="17.5703125" customWidth="1"/>
    <col min="4" max="4" width="12.42578125" customWidth="1"/>
  </cols>
  <sheetData>
    <row r="2" spans="1:4">
      <c r="A2" s="67" t="s">
        <v>165</v>
      </c>
      <c r="B2" s="66" t="s">
        <v>228</v>
      </c>
      <c r="C2" s="66" t="s">
        <v>229</v>
      </c>
      <c r="D2" s="66" t="s">
        <v>230</v>
      </c>
    </row>
    <row r="3" spans="1:4">
      <c r="A3" s="38" t="s">
        <v>366</v>
      </c>
      <c r="B3" s="39">
        <f>Balans!C30</f>
        <v>26336889</v>
      </c>
      <c r="C3" s="39">
        <f>Balans!D30</f>
        <v>27510330</v>
      </c>
      <c r="D3" s="39">
        <f>Balans!E30</f>
        <v>22087322</v>
      </c>
    </row>
    <row r="4" spans="1:4">
      <c r="A4" s="38" t="s">
        <v>243</v>
      </c>
      <c r="B4" s="39">
        <f>Balans!C39</f>
        <v>7250518</v>
      </c>
      <c r="C4" s="39">
        <f>Balans!D39</f>
        <v>7817597</v>
      </c>
      <c r="D4" s="39">
        <f>Balans!E39</f>
        <v>10945042</v>
      </c>
    </row>
    <row r="5" spans="1:4">
      <c r="A5" s="40" t="s">
        <v>244</v>
      </c>
      <c r="B5" s="39">
        <f>Balans!C42</f>
        <v>0</v>
      </c>
      <c r="C5" s="39">
        <f>Balans!D42</f>
        <v>0</v>
      </c>
      <c r="D5" s="39">
        <f>Balans!E42</f>
        <v>0</v>
      </c>
    </row>
    <row r="6" spans="1:4">
      <c r="A6" s="38" t="s">
        <v>365</v>
      </c>
      <c r="B6" s="39">
        <f>Balans!C45</f>
        <v>373728</v>
      </c>
      <c r="C6" s="39">
        <f>Balans!D45</f>
        <v>495911</v>
      </c>
      <c r="D6" s="39">
        <f>Balans!E45</f>
        <v>249278</v>
      </c>
    </row>
    <row r="7" spans="1:4">
      <c r="A7" s="38" t="s">
        <v>170</v>
      </c>
      <c r="B7" s="39">
        <f>Balans!C46</f>
        <v>72531</v>
      </c>
      <c r="C7" s="39">
        <f>Balans!D43</f>
        <v>0</v>
      </c>
      <c r="D7" s="39">
        <f>Balans!E43</f>
        <v>0</v>
      </c>
    </row>
    <row r="8" spans="1:4">
      <c r="A8" s="41" t="s">
        <v>166</v>
      </c>
      <c r="B8" s="39">
        <f>SUM(B3:B7)</f>
        <v>34033666</v>
      </c>
      <c r="C8" s="39">
        <f t="shared" ref="C8:D8" si="0">SUM(C3:C7)</f>
        <v>35823838</v>
      </c>
      <c r="D8" s="39">
        <f t="shared" si="0"/>
        <v>33281642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C56C-A370-450C-88D7-2D09C8A8051C}">
  <dimension ref="A2:D7"/>
  <sheetViews>
    <sheetView topLeftCell="A2" workbookViewId="0">
      <selection activeCell="C20" sqref="C20"/>
    </sheetView>
  </sheetViews>
  <sheetFormatPr defaultRowHeight="15"/>
  <cols>
    <col min="1" max="1" width="46.28515625" customWidth="1"/>
    <col min="2" max="2" width="20.28515625" customWidth="1"/>
    <col min="3" max="3" width="18.85546875" customWidth="1"/>
    <col min="4" max="4" width="26.7109375" customWidth="1"/>
  </cols>
  <sheetData>
    <row r="2" spans="1:4">
      <c r="A2" s="28" t="s">
        <v>165</v>
      </c>
      <c r="B2" s="65" t="s">
        <v>228</v>
      </c>
      <c r="C2" s="65" t="s">
        <v>229</v>
      </c>
      <c r="D2" s="65" t="s">
        <v>230</v>
      </c>
    </row>
    <row r="3" spans="1:4">
      <c r="A3" s="38" t="s">
        <v>243</v>
      </c>
      <c r="B3" s="39">
        <f>Liquiditeit!B22</f>
        <v>7250518</v>
      </c>
      <c r="C3" s="39">
        <f>Liquiditeit!C22</f>
        <v>7817597</v>
      </c>
      <c r="D3" s="39">
        <f>Liquiditeit!D22</f>
        <v>10945042</v>
      </c>
    </row>
    <row r="4" spans="1:4">
      <c r="A4" s="40" t="s">
        <v>244</v>
      </c>
      <c r="B4" s="39">
        <f>Liquiditeit!B23</f>
        <v>0</v>
      </c>
      <c r="C4" s="39">
        <f>Liquiditeit!C23</f>
        <v>0</v>
      </c>
      <c r="D4" s="39">
        <f>Liquiditeit!D23</f>
        <v>0</v>
      </c>
    </row>
    <row r="5" spans="1:4">
      <c r="A5" s="38" t="s">
        <v>245</v>
      </c>
      <c r="B5" s="39">
        <f>Liquiditeit!B24</f>
        <v>373728</v>
      </c>
      <c r="C5" s="39">
        <f>Liquiditeit!C24</f>
        <v>495911</v>
      </c>
      <c r="D5" s="39">
        <f>Liquiditeit!D24</f>
        <v>249278</v>
      </c>
    </row>
    <row r="6" spans="1:4">
      <c r="A6" s="38" t="s">
        <v>246</v>
      </c>
      <c r="B6" s="39">
        <f>Liquiditeit!B25</f>
        <v>72531</v>
      </c>
      <c r="C6" s="39">
        <f>Liquiditeit!C25</f>
        <v>70545</v>
      </c>
      <c r="D6" s="39">
        <f>Liquiditeit!D25</f>
        <v>100606</v>
      </c>
    </row>
    <row r="7" spans="1:4">
      <c r="A7" s="41" t="s">
        <v>166</v>
      </c>
      <c r="B7" s="39">
        <f>SUM(B3:B6)</f>
        <v>7696777</v>
      </c>
      <c r="C7" s="39">
        <f>SUM(C3:C6)</f>
        <v>8384053</v>
      </c>
      <c r="D7" s="39">
        <f>SUM(D3:D6)</f>
        <v>11294926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4EB8-5CD3-4952-97BF-B01AF7B3F290}">
  <dimension ref="A2:D5"/>
  <sheetViews>
    <sheetView workbookViewId="0">
      <selection activeCell="A4" sqref="A4"/>
    </sheetView>
  </sheetViews>
  <sheetFormatPr defaultRowHeight="15"/>
  <cols>
    <col min="1" max="1" width="20" customWidth="1"/>
    <col min="2" max="2" width="13.7109375" customWidth="1"/>
    <col min="3" max="3" width="13.28515625" customWidth="1"/>
    <col min="4" max="4" width="14.5703125" customWidth="1"/>
  </cols>
  <sheetData>
    <row r="2" spans="1:4">
      <c r="A2" s="29" t="s">
        <v>167</v>
      </c>
      <c r="B2" s="65" t="s">
        <v>228</v>
      </c>
      <c r="C2" s="65" t="s">
        <v>229</v>
      </c>
      <c r="D2" s="65" t="s">
        <v>230</v>
      </c>
    </row>
    <row r="3" spans="1:4">
      <c r="A3" s="38" t="s">
        <v>169</v>
      </c>
      <c r="B3" s="42">
        <f>Liquiditeit!B29</f>
        <v>18652725</v>
      </c>
      <c r="C3" s="42">
        <f>Liquiditeit!C29</f>
        <v>16944372</v>
      </c>
      <c r="D3" s="42">
        <f>Liquiditeit!D29</f>
        <v>7773787</v>
      </c>
    </row>
    <row r="4" spans="1:4">
      <c r="A4" s="38" t="s">
        <v>170</v>
      </c>
      <c r="B4" s="42">
        <f>Liquiditeit!B30</f>
        <v>35984</v>
      </c>
      <c r="C4" s="42">
        <f>Liquiditeit!C30</f>
        <v>490087</v>
      </c>
      <c r="D4" s="42">
        <f>Liquiditeit!D30</f>
        <v>386676</v>
      </c>
    </row>
    <row r="5" spans="1:4">
      <c r="A5" s="41" t="s">
        <v>166</v>
      </c>
      <c r="B5" s="39">
        <f>B3+B4</f>
        <v>18688709</v>
      </c>
      <c r="C5" s="39">
        <f>C3+C4</f>
        <v>17434459</v>
      </c>
      <c r="D5" s="39">
        <f>D3+D4</f>
        <v>8160463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25</vt:i4>
      </vt:variant>
    </vt:vector>
  </HeadingPairs>
  <TitlesOfParts>
    <vt:vector size="25" baseType="lpstr">
      <vt:lpstr>Resultatenrek</vt:lpstr>
      <vt:lpstr>Balans</vt:lpstr>
      <vt:lpstr>Gegevens uit de toelichting</vt:lpstr>
      <vt:lpstr>Liquiditeit</vt:lpstr>
      <vt:lpstr>Gipgeg7liq</vt:lpstr>
      <vt:lpstr>Gipgegliq</vt:lpstr>
      <vt:lpstr>Gipgeg2liq</vt:lpstr>
      <vt:lpstr>Gipgeg3liq</vt:lpstr>
      <vt:lpstr>Gipgeg4liq</vt:lpstr>
      <vt:lpstr>Gipgeg5liq</vt:lpstr>
      <vt:lpstr>Gipgeg6liq</vt:lpstr>
      <vt:lpstr>Solvabiliteit</vt:lpstr>
      <vt:lpstr>Gipsolva1</vt:lpstr>
      <vt:lpstr>EBIT</vt:lpstr>
      <vt:lpstr>REV</vt:lpstr>
      <vt:lpstr>Revgeg1</vt:lpstr>
      <vt:lpstr>Revgeg2</vt:lpstr>
      <vt:lpstr>KlantLevKrediet</vt:lpstr>
      <vt:lpstr>KlantLevGeg1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Eray Tasdemir</cp:lastModifiedBy>
  <cp:revision/>
  <dcterms:created xsi:type="dcterms:W3CDTF">2012-03-14T17:13:03Z</dcterms:created>
  <dcterms:modified xsi:type="dcterms:W3CDTF">2022-04-28T11:14:18Z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