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19" i="3" l="1"/>
  <c r="AK19" i="3"/>
  <c r="AK46" i="3"/>
  <c r="AL40" i="3"/>
  <c r="AL28" i="3"/>
  <c r="AK28" i="3"/>
  <c r="AL45" i="3"/>
  <c r="AK45" i="3"/>
  <c r="AL51" i="3"/>
  <c r="AK51" i="3"/>
  <c r="AL24" i="3"/>
  <c r="AK24" i="3"/>
  <c r="AL50" i="3"/>
  <c r="AK50" i="3"/>
  <c r="AL23" i="3"/>
  <c r="AK23" i="3"/>
  <c r="AL36" i="3"/>
  <c r="AK36" i="3"/>
  <c r="AL35" i="3"/>
  <c r="AK35" i="3"/>
  <c r="AL75" i="3"/>
  <c r="AK75" i="3"/>
  <c r="AL18" i="3"/>
  <c r="AK18" i="3"/>
  <c r="AL65" i="3"/>
  <c r="AK65" i="3"/>
  <c r="AK5" i="3"/>
  <c r="AL72" i="3"/>
  <c r="AK72" i="3"/>
  <c r="AL17" i="3"/>
  <c r="AK17" i="3"/>
  <c r="AL48" i="3"/>
  <c r="AK48" i="3"/>
  <c r="AL4" i="3"/>
  <c r="AK4" i="3"/>
  <c r="AL61" i="3"/>
  <c r="AK61" i="3"/>
  <c r="AK56" i="3"/>
  <c r="AL16" i="3"/>
  <c r="AK16" i="3"/>
  <c r="AL29" i="3"/>
  <c r="AK29" i="3"/>
  <c r="AL49" i="3"/>
  <c r="AK49" i="3"/>
  <c r="AL68" i="3"/>
  <c r="AK68" i="3"/>
  <c r="AL3" i="3"/>
  <c r="AK3" i="3"/>
  <c r="AL15" i="3"/>
  <c r="AK15" i="3"/>
  <c r="AL42" i="3"/>
  <c r="AK42" i="3"/>
  <c r="AL67" i="3"/>
  <c r="AK67" i="3"/>
  <c r="AK43" i="3"/>
  <c r="AL71" i="3"/>
  <c r="AK71" i="3"/>
  <c r="AL2" i="3"/>
  <c r="AK2" i="3"/>
  <c r="AL34" i="3"/>
  <c r="AK34" i="3"/>
  <c r="AL70" i="3"/>
  <c r="AK70" i="3"/>
  <c r="AL14" i="3"/>
  <c r="AK14" i="3"/>
  <c r="AL74" i="3"/>
  <c r="AK74" i="3"/>
  <c r="AK1" i="3"/>
  <c r="AL22" i="3"/>
  <c r="AK22" i="3"/>
  <c r="AK32" i="3"/>
  <c r="AL39" i="3"/>
  <c r="AK39" i="3"/>
  <c r="AK13" i="3"/>
  <c r="AL57" i="3"/>
  <c r="AK57" i="3"/>
  <c r="AL60" i="3"/>
  <c r="AK60" i="3"/>
  <c r="AL69" i="3"/>
  <c r="AK69" i="3"/>
  <c r="AL31" i="3"/>
  <c r="AK31" i="3"/>
  <c r="AK21" i="3"/>
  <c r="AL12" i="3"/>
  <c r="AK12" i="3"/>
  <c r="AL41" i="3"/>
  <c r="AK41" i="3"/>
  <c r="AK11" i="3"/>
  <c r="AL10" i="3"/>
  <c r="AK10" i="3"/>
  <c r="AK47" i="3"/>
  <c r="AL9" i="3"/>
  <c r="AK9" i="3"/>
  <c r="AK38" i="3"/>
  <c r="AL59" i="3"/>
  <c r="AK59" i="3"/>
  <c r="AL55" i="3"/>
  <c r="AK55" i="3"/>
  <c r="AL8" i="3"/>
  <c r="AK8" i="3"/>
  <c r="AL27" i="3"/>
  <c r="AK27" i="3"/>
  <c r="AK54" i="3"/>
  <c r="AL26" i="3"/>
  <c r="AK26" i="3"/>
  <c r="AK64" i="3"/>
  <c r="AL20" i="3"/>
  <c r="AK20" i="3"/>
  <c r="AL25" i="3"/>
  <c r="AK25" i="3"/>
  <c r="AL44" i="3"/>
  <c r="AK44" i="3"/>
  <c r="AK58" i="3"/>
  <c r="AL53" i="3"/>
  <c r="AK53" i="3"/>
  <c r="AL33" i="3"/>
  <c r="AK33" i="3"/>
  <c r="AK73" i="3"/>
  <c r="AL7" i="3"/>
  <c r="AK7" i="3"/>
  <c r="AL52" i="3"/>
  <c r="AK52" i="3"/>
  <c r="AK63" i="3"/>
  <c r="AL62" i="3"/>
  <c r="AK62" i="3"/>
  <c r="AL30" i="3"/>
  <c r="AK30" i="3"/>
  <c r="AL37" i="3"/>
  <c r="AK37" i="3"/>
  <c r="AL66" i="3"/>
  <c r="AK66" i="3"/>
  <c r="AL6" i="3"/>
  <c r="AK6" i="3"/>
</calcChain>
</file>

<file path=xl/sharedStrings.xml><?xml version="1.0" encoding="utf-8"?>
<sst xmlns="http://schemas.openxmlformats.org/spreadsheetml/2006/main" count="1611" uniqueCount="146">
  <si>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</si>
  <si>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</si>
  <si>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</si>
  <si>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</si>
  <si>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</si>
  <si>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</si>
  <si>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</si>
  <si>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</si>
  <si>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</si>
  <si>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</si>
  <si>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</si>
  <si>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</si>
  <si>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</si>
  <si>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</si>
  <si>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</si>
  <si>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</si>
  <si>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</si>
  <si>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</si>
  <si>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</si>
  <si>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</si>
  <si>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</si>
  <si>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</si>
  <si>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</si>
  <si>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</si>
  <si>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</si>
  <si>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</si>
  <si>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</si>
  <si>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</si>
  <si>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</si>
  <si>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</si>
  <si>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</si>
  <si>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</si>
  <si>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</si>
  <si>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</si>
  <si>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</si>
  <si>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</si>
  <si>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</si>
  <si>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</si>
  <si>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</si>
  <si>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</si>
  <si>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</si>
  <si>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</si>
  <si>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</si>
  <si>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</si>
  <si>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</si>
  <si>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</si>
  <si>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</si>
  <si>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</si>
  <si>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</si>
  <si>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</si>
  <si>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</si>
  <si>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</si>
  <si>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</si>
  <si>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</si>
  <si>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</si>
  <si>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</si>
  <si>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</si>
  <si>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</si>
  <si>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</si>
  <si>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</si>
  <si>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</si>
  <si>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</si>
  <si>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</si>
  <si>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</si>
  <si>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</si>
  <si>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</si>
  <si>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</si>
  <si>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</si>
  <si>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</si>
  <si>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</si>
  <si>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</si>
  <si>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</si>
  <si>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</si>
  <si>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</si>
  <si>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</si>
  <si>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</si>
  <si>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</si>
  <si>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</si>
  <si>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</si>
  <si>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</si>
  <si>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</si>
  <si>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</si>
  <si>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</si>
  <si>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</si>
  <si>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</si>
  <si>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</si>
  <si>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</si>
  <si>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</si>
  <si>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</si>
  <si>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</si>
  <si>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</si>
  <si>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</si>
  <si>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</si>
  <si>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</si>
  <si>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</si>
  <si>
    <t>Mark Faller</t>
  </si>
  <si>
    <t>Jeff Jacobs</t>
  </si>
  <si>
    <t>Anonymous</t>
  </si>
  <si>
    <t>CT Post</t>
  </si>
  <si>
    <t>unknown</t>
  </si>
  <si>
    <t>David Lennon</t>
  </si>
  <si>
    <t>Pat Caputo</t>
  </si>
  <si>
    <t>Oakland Press</t>
  </si>
  <si>
    <t>Roger Rubin</t>
  </si>
  <si>
    <t>Newsday+Twitter</t>
  </si>
  <si>
    <t>Mike Shalin</t>
  </si>
  <si>
    <t>Mark Newman</t>
  </si>
  <si>
    <t>Richard Justice</t>
  </si>
  <si>
    <t>Mark Hale</t>
  </si>
  <si>
    <t>Jeff Blair</t>
  </si>
  <si>
    <t>Roberto Colon</t>
  </si>
  <si>
    <t>Unanimo Sports</t>
  </si>
  <si>
    <t>Greg Cote</t>
  </si>
  <si>
    <t>Felix DeJesus</t>
  </si>
  <si>
    <t>Mike Vaccaro</t>
  </si>
  <si>
    <t>Sam Mellinger</t>
  </si>
  <si>
    <t>Jim Reeves</t>
  </si>
  <si>
    <t>Pressbox DFW</t>
  </si>
  <si>
    <t>Ken Rosenthal</t>
  </si>
  <si>
    <t>The Athletic</t>
  </si>
  <si>
    <t>Michael Silverman</t>
  </si>
  <si>
    <t>Boston Herald</t>
  </si>
  <si>
    <t>Clark Spencer</t>
  </si>
  <si>
    <t>Anthony Andro</t>
  </si>
  <si>
    <t>Peter Botte</t>
  </si>
  <si>
    <t>Twiter</t>
  </si>
  <si>
    <t>René Cárdenas (first time public)</t>
  </si>
  <si>
    <t>Kevin Cooney</t>
  </si>
  <si>
    <t>Tony DeMarco</t>
  </si>
  <si>
    <t>Jeffrey Flanagan</t>
  </si>
  <si>
    <t>Jay Greenberg</t>
  </si>
  <si>
    <t>Karen Guregian</t>
  </si>
  <si>
    <t>Bob Klapisch</t>
  </si>
  <si>
    <t>Gil LeBreton (did not vote last yr)</t>
  </si>
  <si>
    <t>Gil LeBreton</t>
  </si>
  <si>
    <t>Dan Gelston</t>
  </si>
  <si>
    <t>Jimmy Golen</t>
  </si>
  <si>
    <t>Garry D. Howard</t>
  </si>
  <si>
    <t>Facebook</t>
  </si>
  <si>
    <t>Roch Kubatko</t>
  </si>
  <si>
    <t>Joseph Liao</t>
  </si>
  <si>
    <t>Terence Moore</t>
  </si>
  <si>
    <t>Ian O'Connor</t>
  </si>
  <si>
    <t>Steve Popper</t>
  </si>
  <si>
    <t>Tracy Ringolsby</t>
  </si>
  <si>
    <t>Hank Winnicki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</si>
</sst>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auto="1"/>
      </top>
      <bottom style="thin">
        <color rgb="FF505050"/>
      </bottom>
      <diagonal/>
    </border>
    <border>
      <left style="thin">
        <color rgb="FF505050"/>
      </left>
      <right style="thin">
        <color auto="1"/>
      </right>
      <top style="medium">
        <color auto="1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auto="1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auto="1"/>
      </bottom>
      <diagonal/>
    </border>
    <border>
      <left style="thin">
        <color rgb="FF505050"/>
      </left>
      <right style="thin">
        <color auto="1"/>
      </right>
      <top style="thin">
        <color rgb="FF505050"/>
      </top>
      <bottom style="medium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20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4" borderId="1" xfId="20" applyFill="1" applyBorder="1" applyAlignment="1">
      <alignment vertical="center" wrapText="1"/>
    </xf>
    <xf numFmtId="14" fontId="5" fillId="0" borderId="1" xfId="0" applyNumberFormat="1" applyFont="1" applyBorder="1" applyAlignment="1">
      <alignment horizontal="center" wrapText="1"/>
    </xf>
    <xf numFmtId="14" fontId="5" fillId="4" borderId="1" xfId="0" applyNumberFormat="1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1" xfId="2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A77" sqref="A77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  <row r="39" spans="1:39">
      <c r="A39" t="s">
        <v>95</v>
      </c>
      <c r="E39" t="s">
        <v>37</v>
      </c>
      <c r="F39" t="s">
        <v>37</v>
      </c>
      <c r="I39" t="s">
        <v>37</v>
      </c>
      <c r="J39" t="s">
        <v>37</v>
      </c>
      <c r="K39" t="s">
        <v>37</v>
      </c>
      <c r="O39" t="s">
        <v>37</v>
      </c>
      <c r="P39" t="s">
        <v>37</v>
      </c>
      <c r="V39" t="s">
        <v>37</v>
      </c>
      <c r="AK39">
        <v>8</v>
      </c>
      <c r="AL39" t="s">
        <v>70</v>
      </c>
      <c r="AM39" s="1">
        <v>43447</v>
      </c>
    </row>
    <row r="40" spans="1:39">
      <c r="A40" t="s">
        <v>96</v>
      </c>
      <c r="C40" t="s">
        <v>37</v>
      </c>
      <c r="D40" t="s">
        <v>37</v>
      </c>
      <c r="E40" t="s">
        <v>37</v>
      </c>
      <c r="I40" t="s">
        <v>37</v>
      </c>
      <c r="K40" t="s">
        <v>37</v>
      </c>
      <c r="O40" t="s">
        <v>37</v>
      </c>
      <c r="Q40" t="s">
        <v>37</v>
      </c>
      <c r="V40" t="s">
        <v>37</v>
      </c>
      <c r="AK40">
        <v>8</v>
      </c>
      <c r="AL40" t="s">
        <v>98</v>
      </c>
      <c r="AM40" s="1">
        <v>43447</v>
      </c>
    </row>
    <row r="41" spans="1:39">
      <c r="A41" t="s">
        <v>97</v>
      </c>
      <c r="E41" t="s">
        <v>37</v>
      </c>
      <c r="F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8</v>
      </c>
      <c r="AL41" t="s">
        <v>99</v>
      </c>
      <c r="AM41" s="1">
        <v>43447</v>
      </c>
    </row>
    <row r="42" spans="1:39">
      <c r="A42" t="s">
        <v>100</v>
      </c>
      <c r="C42" t="s">
        <v>37</v>
      </c>
      <c r="D42" t="s">
        <v>37</v>
      </c>
      <c r="O42" t="s">
        <v>37</v>
      </c>
      <c r="AK42">
        <v>3</v>
      </c>
      <c r="AL42" t="s">
        <v>46</v>
      </c>
      <c r="AM42" s="1">
        <v>43448</v>
      </c>
    </row>
    <row r="43" spans="1:39">
      <c r="A43" t="s">
        <v>101</v>
      </c>
      <c r="C43" t="s">
        <v>37</v>
      </c>
      <c r="D43" t="s">
        <v>37</v>
      </c>
      <c r="E43" t="s">
        <v>37</v>
      </c>
      <c r="I43" t="s">
        <v>37</v>
      </c>
      <c r="K43" t="s">
        <v>37</v>
      </c>
      <c r="N43" t="s">
        <v>37</v>
      </c>
      <c r="O43" t="s">
        <v>37</v>
      </c>
      <c r="P43" t="s">
        <v>37</v>
      </c>
      <c r="Q43" t="s">
        <v>37</v>
      </c>
      <c r="V43" t="s">
        <v>37</v>
      </c>
      <c r="AK43">
        <v>10</v>
      </c>
      <c r="AL43" t="s">
        <v>102</v>
      </c>
      <c r="AM43" s="1">
        <v>43448</v>
      </c>
    </row>
    <row r="44" spans="1:39">
      <c r="A44" t="s">
        <v>103</v>
      </c>
      <c r="C44" t="s">
        <v>37</v>
      </c>
      <c r="D44" t="s">
        <v>37</v>
      </c>
      <c r="E44" t="s">
        <v>37</v>
      </c>
      <c r="I44" t="s">
        <v>37</v>
      </c>
      <c r="O44" t="s">
        <v>37</v>
      </c>
      <c r="Q44" t="s">
        <v>37</v>
      </c>
      <c r="AK44">
        <v>6</v>
      </c>
      <c r="AL44" t="s">
        <v>104</v>
      </c>
      <c r="AM44" s="1">
        <v>43448</v>
      </c>
    </row>
    <row r="45" spans="1:39">
      <c r="A45" t="s">
        <v>105</v>
      </c>
      <c r="C45" t="s">
        <v>37</v>
      </c>
      <c r="D45" t="s">
        <v>37</v>
      </c>
      <c r="E45" t="s">
        <v>37</v>
      </c>
      <c r="H45" t="s">
        <v>37</v>
      </c>
      <c r="I45" t="s">
        <v>37</v>
      </c>
      <c r="K45" t="s">
        <v>37</v>
      </c>
      <c r="O45" t="s">
        <v>37</v>
      </c>
      <c r="Q45" t="s">
        <v>37</v>
      </c>
      <c r="T45" t="s">
        <v>37</v>
      </c>
      <c r="V45" t="s">
        <v>37</v>
      </c>
      <c r="AK45">
        <v>10</v>
      </c>
      <c r="AL45" t="s">
        <v>44</v>
      </c>
      <c r="AM45" s="1">
        <v>43448</v>
      </c>
    </row>
    <row r="46" spans="1:39">
      <c r="A46" t="s">
        <v>106</v>
      </c>
      <c r="C46" t="s">
        <v>37</v>
      </c>
      <c r="D46" t="s">
        <v>37</v>
      </c>
      <c r="E46" t="s">
        <v>37</v>
      </c>
      <c r="I46" t="s">
        <v>37</v>
      </c>
      <c r="K46" t="s">
        <v>37</v>
      </c>
      <c r="M46" t="s">
        <v>37</v>
      </c>
      <c r="O46" t="s">
        <v>37</v>
      </c>
      <c r="P46" t="s">
        <v>37</v>
      </c>
      <c r="Q46" t="s">
        <v>37</v>
      </c>
      <c r="V46" t="s">
        <v>37</v>
      </c>
      <c r="AK46">
        <v>10</v>
      </c>
      <c r="AL46" t="s">
        <v>44</v>
      </c>
      <c r="AM46" s="1">
        <v>43450</v>
      </c>
    </row>
    <row r="47" spans="1:39">
      <c r="A47" t="s">
        <v>107</v>
      </c>
      <c r="C47" t="s">
        <v>37</v>
      </c>
      <c r="D47" t="s">
        <v>37</v>
      </c>
      <c r="E47" t="s">
        <v>37</v>
      </c>
      <c r="I47" t="s">
        <v>37</v>
      </c>
      <c r="K47" t="s">
        <v>37</v>
      </c>
      <c r="O47" t="s">
        <v>37</v>
      </c>
      <c r="P47" t="s">
        <v>37</v>
      </c>
      <c r="Q47" t="s">
        <v>37</v>
      </c>
      <c r="U47" t="s">
        <v>37</v>
      </c>
      <c r="V47" t="s">
        <v>37</v>
      </c>
      <c r="AK47">
        <v>10</v>
      </c>
      <c r="AL47" t="s">
        <v>38</v>
      </c>
      <c r="AM47" s="1">
        <v>43449</v>
      </c>
    </row>
    <row r="48" spans="1:39">
      <c r="A48" t="s">
        <v>108</v>
      </c>
      <c r="C48" t="s">
        <v>37</v>
      </c>
      <c r="D48" t="s">
        <v>37</v>
      </c>
      <c r="E48" t="s">
        <v>37</v>
      </c>
      <c r="I48" t="s">
        <v>37</v>
      </c>
      <c r="K48" t="s">
        <v>37</v>
      </c>
      <c r="N48" t="s">
        <v>37</v>
      </c>
      <c r="O48" t="s">
        <v>37</v>
      </c>
      <c r="Q48" t="s">
        <v>37</v>
      </c>
      <c r="V48" t="s">
        <v>37</v>
      </c>
      <c r="AK48">
        <v>9</v>
      </c>
      <c r="AL48" t="s">
        <v>44</v>
      </c>
      <c r="AM48" s="1">
        <v>43449</v>
      </c>
    </row>
    <row r="49" spans="1:39">
      <c r="A49" t="s">
        <v>109</v>
      </c>
      <c r="C49" t="s">
        <v>37</v>
      </c>
      <c r="D49" t="s">
        <v>37</v>
      </c>
      <c r="E49" t="s">
        <v>37</v>
      </c>
      <c r="O49" t="s">
        <v>37</v>
      </c>
      <c r="V49" t="s">
        <v>37</v>
      </c>
      <c r="AK49">
        <v>5</v>
      </c>
      <c r="AL49" t="s">
        <v>44</v>
      </c>
      <c r="AM49" s="1">
        <v>43449</v>
      </c>
    </row>
    <row r="50" spans="1:39">
      <c r="A50" t="s">
        <v>110</v>
      </c>
      <c r="C50" t="s">
        <v>37</v>
      </c>
      <c r="D50" t="s">
        <v>37</v>
      </c>
      <c r="E50" t="s">
        <v>37</v>
      </c>
      <c r="I50" t="s">
        <v>37</v>
      </c>
      <c r="J50" t="s">
        <v>37</v>
      </c>
      <c r="K50" t="s">
        <v>37</v>
      </c>
      <c r="O50" t="s">
        <v>37</v>
      </c>
      <c r="Q50" t="s">
        <v>37</v>
      </c>
      <c r="S50" t="s">
        <v>37</v>
      </c>
      <c r="T50" t="s">
        <v>37</v>
      </c>
      <c r="AK50">
        <v>10</v>
      </c>
      <c r="AL50" t="s">
        <v>111</v>
      </c>
      <c r="AM50" s="1">
        <v>43451</v>
      </c>
    </row>
    <row r="51" spans="1:39">
      <c r="A51" t="s">
        <v>112</v>
      </c>
      <c r="C51" t="s">
        <v>37</v>
      </c>
      <c r="D51" t="s">
        <v>37</v>
      </c>
      <c r="E51" t="s">
        <v>37</v>
      </c>
      <c r="I51" t="s">
        <v>37</v>
      </c>
      <c r="J51" t="s">
        <v>37</v>
      </c>
      <c r="K51" t="s">
        <v>37</v>
      </c>
      <c r="N51" t="s">
        <v>37</v>
      </c>
      <c r="O51" t="s">
        <v>37</v>
      </c>
      <c r="R51" t="s">
        <v>37</v>
      </c>
      <c r="AK51">
        <v>9</v>
      </c>
      <c r="AL51" t="s">
        <v>44</v>
      </c>
      <c r="AM51" s="1">
        <v>43451</v>
      </c>
    </row>
    <row r="52" spans="1:39">
      <c r="A52" t="s">
        <v>113</v>
      </c>
      <c r="C52" t="s">
        <v>37</v>
      </c>
      <c r="D52" t="s">
        <v>37</v>
      </c>
      <c r="E52" t="s">
        <v>37</v>
      </c>
      <c r="I52" t="s">
        <v>37</v>
      </c>
      <c r="K52" t="s">
        <v>37</v>
      </c>
      <c r="N52" t="s">
        <v>37</v>
      </c>
      <c r="O52" t="s">
        <v>37</v>
      </c>
      <c r="Q52" t="s">
        <v>37</v>
      </c>
      <c r="S52" t="s">
        <v>37</v>
      </c>
      <c r="T52" t="s">
        <v>37</v>
      </c>
      <c r="AK52">
        <v>10</v>
      </c>
      <c r="AL52" t="s">
        <v>44</v>
      </c>
      <c r="AM52" s="1">
        <v>43451</v>
      </c>
    </row>
    <row r="53" spans="1:39">
      <c r="A53" t="s">
        <v>114</v>
      </c>
      <c r="C53" t="s">
        <v>37</v>
      </c>
      <c r="D53" t="s">
        <v>37</v>
      </c>
      <c r="E53" t="s">
        <v>37</v>
      </c>
      <c r="I53" t="s">
        <v>37</v>
      </c>
      <c r="J53" t="s">
        <v>37</v>
      </c>
      <c r="K53" t="s">
        <v>37</v>
      </c>
      <c r="O53" t="s">
        <v>37</v>
      </c>
      <c r="Q53" t="s">
        <v>37</v>
      </c>
      <c r="U53" t="s">
        <v>37</v>
      </c>
      <c r="V53" t="s">
        <v>37</v>
      </c>
      <c r="AK53">
        <v>10</v>
      </c>
      <c r="AL53" t="s">
        <v>44</v>
      </c>
      <c r="AM53" s="1">
        <v>43451</v>
      </c>
    </row>
    <row r="54" spans="1:39">
      <c r="A54" t="s">
        <v>115</v>
      </c>
      <c r="C54" t="s">
        <v>37</v>
      </c>
      <c r="D54" t="s">
        <v>37</v>
      </c>
      <c r="E54" t="s">
        <v>37</v>
      </c>
      <c r="I54" t="s">
        <v>37</v>
      </c>
      <c r="K54" t="s">
        <v>37</v>
      </c>
      <c r="N54" t="s">
        <v>37</v>
      </c>
      <c r="O54" t="s">
        <v>37</v>
      </c>
      <c r="P54" t="s">
        <v>37</v>
      </c>
      <c r="Q54" t="s">
        <v>37</v>
      </c>
      <c r="V54" t="s">
        <v>37</v>
      </c>
      <c r="AK54">
        <v>10</v>
      </c>
      <c r="AL54" t="s">
        <v>44</v>
      </c>
      <c r="AM54" s="1">
        <v>43453</v>
      </c>
    </row>
    <row r="55" spans="1:39">
      <c r="A55" t="s">
        <v>116</v>
      </c>
      <c r="E55" t="s">
        <v>37</v>
      </c>
      <c r="I55" t="s">
        <v>37</v>
      </c>
      <c r="J55" t="s">
        <v>37</v>
      </c>
      <c r="K55" t="s">
        <v>37</v>
      </c>
      <c r="O55" t="s">
        <v>37</v>
      </c>
      <c r="V55" t="s">
        <v>37</v>
      </c>
      <c r="AK55">
        <v>6</v>
      </c>
      <c r="AL55" t="s">
        <v>117</v>
      </c>
      <c r="AM55" s="1">
        <v>43453</v>
      </c>
    </row>
    <row r="56" spans="1:39">
      <c r="A56" t="s">
        <v>118</v>
      </c>
      <c r="C56" t="s">
        <v>37</v>
      </c>
      <c r="D56" t="s">
        <v>37</v>
      </c>
      <c r="E56" t="s">
        <v>37</v>
      </c>
      <c r="I56" t="s">
        <v>37</v>
      </c>
      <c r="J56" t="s">
        <v>37</v>
      </c>
      <c r="K56" t="s">
        <v>37</v>
      </c>
      <c r="O56" t="s">
        <v>37</v>
      </c>
      <c r="Q56" t="s">
        <v>37</v>
      </c>
      <c r="U56" t="s">
        <v>37</v>
      </c>
      <c r="V56" t="s">
        <v>37</v>
      </c>
      <c r="AK56">
        <v>10</v>
      </c>
      <c r="AL56" t="s">
        <v>119</v>
      </c>
      <c r="AM56" s="1">
        <v>43453</v>
      </c>
    </row>
    <row r="57" spans="1:39">
      <c r="A57" t="s">
        <v>123</v>
      </c>
      <c r="C57" t="s">
        <v>37</v>
      </c>
      <c r="D57" t="s">
        <v>37</v>
      </c>
      <c r="E57" t="s">
        <v>37</v>
      </c>
      <c r="I57" t="s">
        <v>37</v>
      </c>
      <c r="J57" t="s">
        <v>37</v>
      </c>
      <c r="K57" t="s">
        <v>37</v>
      </c>
      <c r="O57" t="s">
        <v>37</v>
      </c>
      <c r="Q57" t="s">
        <v>37</v>
      </c>
      <c r="R57" t="s">
        <v>37</v>
      </c>
      <c r="V57" t="s">
        <v>37</v>
      </c>
      <c r="AK57">
        <v>10</v>
      </c>
      <c r="AL57" t="s">
        <v>117</v>
      </c>
      <c r="AM57" s="1">
        <v>43453</v>
      </c>
    </row>
    <row r="58" spans="1:39">
      <c r="A58" t="s">
        <v>124</v>
      </c>
      <c r="C58" t="s">
        <v>37</v>
      </c>
      <c r="D58" t="s">
        <v>37</v>
      </c>
      <c r="E58" t="s">
        <v>37</v>
      </c>
      <c r="H58" t="s">
        <v>37</v>
      </c>
      <c r="I58" t="s">
        <v>37</v>
      </c>
      <c r="J58" t="s">
        <v>37</v>
      </c>
      <c r="O58" t="s">
        <v>37</v>
      </c>
      <c r="Q58" t="s">
        <v>37</v>
      </c>
      <c r="T58" t="s">
        <v>37</v>
      </c>
      <c r="V58" t="s">
        <v>37</v>
      </c>
      <c r="AK58">
        <v>10</v>
      </c>
      <c r="AL58" t="s">
        <v>125</v>
      </c>
      <c r="AM58" s="1">
        <v>43453</v>
      </c>
    </row>
    <row r="59" spans="1:39">
      <c r="A59" t="s">
        <v>128</v>
      </c>
      <c r="E59" t="s">
        <v>37</v>
      </c>
      <c r="F59" t="s">
        <v>37</v>
      </c>
      <c r="I59" t="s">
        <v>37</v>
      </c>
      <c r="J59" t="s">
        <v>37</v>
      </c>
      <c r="K59" t="s">
        <v>37</v>
      </c>
      <c r="O59" t="s">
        <v>37</v>
      </c>
      <c r="Q59" t="s">
        <v>37</v>
      </c>
      <c r="T59" t="s">
        <v>37</v>
      </c>
      <c r="V59" t="s">
        <v>37</v>
      </c>
      <c r="AK59">
        <v>9</v>
      </c>
      <c r="AL59" t="s">
        <v>44</v>
      </c>
      <c r="AM59" s="1">
        <v>43453</v>
      </c>
    </row>
    <row r="60" spans="1:39">
      <c r="A60" t="s">
        <v>129</v>
      </c>
      <c r="C60" t="s">
        <v>37</v>
      </c>
      <c r="D60" t="s">
        <v>37</v>
      </c>
      <c r="E60" t="s">
        <v>37</v>
      </c>
      <c r="G60" t="s">
        <v>37</v>
      </c>
      <c r="I60" t="s">
        <v>37</v>
      </c>
      <c r="K60" t="s">
        <v>37</v>
      </c>
      <c r="N60" t="s">
        <v>37</v>
      </c>
      <c r="O60" t="s">
        <v>37</v>
      </c>
      <c r="Q60" t="s">
        <v>37</v>
      </c>
      <c r="V60" t="s">
        <v>37</v>
      </c>
      <c r="AK60">
        <v>10</v>
      </c>
      <c r="AL60" t="s">
        <v>44</v>
      </c>
      <c r="AM60" s="1">
        <v>43453</v>
      </c>
    </row>
    <row r="61" spans="1:39">
      <c r="A61" t="s">
        <v>130</v>
      </c>
      <c r="E61" t="s">
        <v>37</v>
      </c>
      <c r="I61" t="s">
        <v>37</v>
      </c>
      <c r="K61" t="s">
        <v>37</v>
      </c>
      <c r="O61" t="s">
        <v>37</v>
      </c>
      <c r="Q61" t="s">
        <v>37</v>
      </c>
      <c r="T61" t="s">
        <v>37</v>
      </c>
      <c r="U61" t="s">
        <v>37</v>
      </c>
      <c r="AK61">
        <v>7</v>
      </c>
      <c r="AL61" t="s">
        <v>44</v>
      </c>
      <c r="AM61" s="1">
        <v>43453</v>
      </c>
    </row>
    <row r="62" spans="1:39">
      <c r="A62" t="s">
        <v>134</v>
      </c>
      <c r="C62" t="s">
        <v>37</v>
      </c>
      <c r="D62" t="s">
        <v>37</v>
      </c>
      <c r="E62" t="s">
        <v>37</v>
      </c>
      <c r="I62" t="s">
        <v>37</v>
      </c>
      <c r="K62" t="s">
        <v>37</v>
      </c>
      <c r="N62" t="s">
        <v>37</v>
      </c>
      <c r="O62" t="s">
        <v>37</v>
      </c>
      <c r="Q62" t="s">
        <v>37</v>
      </c>
      <c r="AK62">
        <v>8</v>
      </c>
      <c r="AL62" t="s">
        <v>117</v>
      </c>
      <c r="AM62" s="1">
        <v>43453</v>
      </c>
    </row>
    <row r="63" spans="1:39">
      <c r="A63" t="s">
        <v>120</v>
      </c>
      <c r="C63" t="s">
        <v>37</v>
      </c>
      <c r="D63" t="s">
        <v>37</v>
      </c>
      <c r="E63" t="s">
        <v>37</v>
      </c>
      <c r="I63" t="s">
        <v>37</v>
      </c>
      <c r="K63" t="s">
        <v>37</v>
      </c>
      <c r="N63" t="s">
        <v>37</v>
      </c>
      <c r="O63" t="s">
        <v>37</v>
      </c>
      <c r="P63" t="s">
        <v>37</v>
      </c>
      <c r="Q63" t="s">
        <v>37</v>
      </c>
      <c r="V63" t="s">
        <v>37</v>
      </c>
      <c r="AK63">
        <v>10</v>
      </c>
      <c r="AL63" t="s">
        <v>121</v>
      </c>
      <c r="AM63" s="1">
        <v>43452</v>
      </c>
    </row>
    <row r="64" spans="1:39">
      <c r="A64" t="s">
        <v>122</v>
      </c>
      <c r="E64" t="s">
        <v>37</v>
      </c>
      <c r="I64" t="s">
        <v>37</v>
      </c>
      <c r="K64" t="s">
        <v>37</v>
      </c>
      <c r="O64" t="s">
        <v>37</v>
      </c>
      <c r="Q64" t="s">
        <v>37</v>
      </c>
      <c r="V64" t="s">
        <v>37</v>
      </c>
      <c r="AK64">
        <v>6</v>
      </c>
      <c r="AL64" t="s">
        <v>44</v>
      </c>
      <c r="AM64" s="1">
        <v>43452</v>
      </c>
    </row>
    <row r="65" spans="1:39">
      <c r="A65" t="s">
        <v>127</v>
      </c>
      <c r="C65" t="s">
        <v>37</v>
      </c>
      <c r="D65" t="s">
        <v>37</v>
      </c>
      <c r="E65" t="s">
        <v>37</v>
      </c>
      <c r="I65" t="s">
        <v>37</v>
      </c>
      <c r="J65" t="s">
        <v>37</v>
      </c>
      <c r="K65" t="s">
        <v>37</v>
      </c>
      <c r="O65" t="s">
        <v>37</v>
      </c>
      <c r="Q65" t="s">
        <v>37</v>
      </c>
      <c r="T65" t="s">
        <v>37</v>
      </c>
      <c r="U65" t="s">
        <v>37</v>
      </c>
      <c r="AK65">
        <v>10</v>
      </c>
      <c r="AL65" t="s">
        <v>44</v>
      </c>
      <c r="AM65" s="1">
        <v>43452</v>
      </c>
    </row>
    <row r="66" spans="1:39">
      <c r="A66" t="s">
        <v>131</v>
      </c>
      <c r="I66" t="s">
        <v>37</v>
      </c>
      <c r="K66" t="s">
        <v>37</v>
      </c>
      <c r="O66" t="s">
        <v>37</v>
      </c>
      <c r="Q66" t="s">
        <v>37</v>
      </c>
      <c r="T66" t="s">
        <v>37</v>
      </c>
      <c r="AK66">
        <v>5</v>
      </c>
      <c r="AL66" t="s">
        <v>38</v>
      </c>
      <c r="AM66" s="1">
        <v>43452</v>
      </c>
    </row>
    <row r="67" spans="1:39">
      <c r="A67" t="s">
        <v>132</v>
      </c>
      <c r="C67" t="s">
        <v>37</v>
      </c>
      <c r="D67" t="s">
        <v>37</v>
      </c>
      <c r="E67" t="s">
        <v>37</v>
      </c>
      <c r="I67" t="s">
        <v>37</v>
      </c>
      <c r="J67" t="s">
        <v>37</v>
      </c>
      <c r="K67" t="s">
        <v>37</v>
      </c>
      <c r="O67" t="s">
        <v>37</v>
      </c>
      <c r="Q67" t="s">
        <v>37</v>
      </c>
      <c r="T67" t="s">
        <v>37</v>
      </c>
      <c r="V67" t="s">
        <v>37</v>
      </c>
      <c r="AK67">
        <v>10</v>
      </c>
      <c r="AL67" t="s">
        <v>44</v>
      </c>
      <c r="AM67" s="1">
        <v>43452</v>
      </c>
    </row>
    <row r="68" spans="1:39">
      <c r="A68" t="s">
        <v>139</v>
      </c>
      <c r="C68" t="s">
        <v>37</v>
      </c>
      <c r="D68" t="s">
        <v>37</v>
      </c>
      <c r="E68" t="s">
        <v>37</v>
      </c>
      <c r="I68" t="s">
        <v>37</v>
      </c>
      <c r="J68" t="s">
        <v>37</v>
      </c>
      <c r="K68" t="s">
        <v>37</v>
      </c>
      <c r="O68" t="s">
        <v>37</v>
      </c>
      <c r="Q68" t="s">
        <v>37</v>
      </c>
      <c r="V68" t="s">
        <v>37</v>
      </c>
      <c r="AK68">
        <v>9</v>
      </c>
      <c r="AL68" t="s">
        <v>70</v>
      </c>
      <c r="AM68" s="1">
        <v>43454</v>
      </c>
    </row>
    <row r="69" spans="1:39">
      <c r="A69" t="s">
        <v>140</v>
      </c>
      <c r="C69" t="s">
        <v>37</v>
      </c>
      <c r="D69" t="s">
        <v>37</v>
      </c>
      <c r="E69" t="s">
        <v>37</v>
      </c>
      <c r="I69" t="s">
        <v>37</v>
      </c>
      <c r="K69" t="s">
        <v>37</v>
      </c>
      <c r="N69" t="s">
        <v>37</v>
      </c>
      <c r="O69" t="s">
        <v>37</v>
      </c>
      <c r="Q69" t="s">
        <v>37</v>
      </c>
      <c r="U69" t="s">
        <v>37</v>
      </c>
      <c r="V69" t="s">
        <v>37</v>
      </c>
      <c r="AK69">
        <v>10</v>
      </c>
      <c r="AL69" t="s">
        <v>44</v>
      </c>
      <c r="AM69" s="1">
        <v>43454</v>
      </c>
    </row>
    <row r="70" spans="1:39">
      <c r="A70" t="s">
        <v>141</v>
      </c>
      <c r="E70" t="s">
        <v>37</v>
      </c>
      <c r="F70" t="s">
        <v>37</v>
      </c>
      <c r="J70" t="s">
        <v>37</v>
      </c>
      <c r="O70" t="s">
        <v>37</v>
      </c>
      <c r="R70" t="s">
        <v>37</v>
      </c>
      <c r="AK70">
        <v>5</v>
      </c>
      <c r="AL70" t="s">
        <v>42</v>
      </c>
      <c r="AM70" s="1">
        <v>43454</v>
      </c>
    </row>
    <row r="71" spans="1:39">
      <c r="A71" t="s">
        <v>143</v>
      </c>
      <c r="C71" t="s">
        <v>37</v>
      </c>
      <c r="D71" t="s">
        <v>37</v>
      </c>
      <c r="E71" t="s">
        <v>37</v>
      </c>
      <c r="I71" t="s">
        <v>37</v>
      </c>
      <c r="K71" t="s">
        <v>37</v>
      </c>
      <c r="O71" t="s">
        <v>37</v>
      </c>
      <c r="P71" t="s">
        <v>37</v>
      </c>
      <c r="Q71" t="s">
        <v>37</v>
      </c>
      <c r="U71" t="s">
        <v>37</v>
      </c>
      <c r="V71" t="s">
        <v>37</v>
      </c>
      <c r="AK71">
        <v>10</v>
      </c>
      <c r="AL71" t="s">
        <v>46</v>
      </c>
      <c r="AM71" s="1">
        <v>43454</v>
      </c>
    </row>
    <row r="72" spans="1:39">
      <c r="A72" t="s">
        <v>144</v>
      </c>
      <c r="C72" t="s">
        <v>37</v>
      </c>
      <c r="D72" t="s">
        <v>37</v>
      </c>
      <c r="E72" t="s">
        <v>37</v>
      </c>
      <c r="F72" t="s">
        <v>37</v>
      </c>
      <c r="I72" t="s">
        <v>37</v>
      </c>
      <c r="K72" t="s">
        <v>37</v>
      </c>
      <c r="O72" t="s">
        <v>37</v>
      </c>
      <c r="P72" t="s">
        <v>37</v>
      </c>
      <c r="U72" t="s">
        <v>37</v>
      </c>
      <c r="V72" t="s">
        <v>37</v>
      </c>
      <c r="AK72">
        <v>10</v>
      </c>
      <c r="AM72" s="1">
        <v>43454</v>
      </c>
    </row>
    <row r="73" spans="1:39">
      <c r="A73" t="s">
        <v>135</v>
      </c>
      <c r="C73" t="s">
        <v>37</v>
      </c>
      <c r="D73" t="s">
        <v>37</v>
      </c>
      <c r="E73" t="s">
        <v>37</v>
      </c>
      <c r="O73" t="s">
        <v>37</v>
      </c>
      <c r="Q73" t="s">
        <v>37</v>
      </c>
      <c r="AK73">
        <v>5</v>
      </c>
      <c r="AL73" t="s">
        <v>44</v>
      </c>
      <c r="AM73" s="1">
        <v>43453</v>
      </c>
    </row>
    <row r="74" spans="1:39">
      <c r="A74" t="s">
        <v>136</v>
      </c>
      <c r="E74" t="s">
        <v>37</v>
      </c>
      <c r="I74" t="s">
        <v>37</v>
      </c>
      <c r="O74" t="s">
        <v>37</v>
      </c>
      <c r="AK74">
        <v>3</v>
      </c>
      <c r="AL74" t="s">
        <v>70</v>
      </c>
      <c r="AM74" s="1">
        <v>43453</v>
      </c>
    </row>
    <row r="75" spans="1:39">
      <c r="A75" t="s">
        <v>137</v>
      </c>
      <c r="C75" t="s">
        <v>37</v>
      </c>
      <c r="D75" t="s">
        <v>37</v>
      </c>
      <c r="E75" t="s">
        <v>37</v>
      </c>
      <c r="I75" t="s">
        <v>37</v>
      </c>
      <c r="K75" t="s">
        <v>37</v>
      </c>
      <c r="N75" t="s">
        <v>37</v>
      </c>
      <c r="O75" t="s">
        <v>37</v>
      </c>
      <c r="Q75" t="s">
        <v>37</v>
      </c>
      <c r="R75" t="s">
        <v>37</v>
      </c>
      <c r="AK75">
        <v>9</v>
      </c>
      <c r="AL75" t="s">
        <v>138</v>
      </c>
      <c r="AM75" s="1">
        <v>43453</v>
      </c>
    </row>
    <row r="76" spans="1:39">
      <c r="A76" t="s">
        <v>142</v>
      </c>
      <c r="C76" t="s">
        <v>37</v>
      </c>
      <c r="D76" t="s">
        <v>37</v>
      </c>
      <c r="E76" t="s">
        <v>37</v>
      </c>
      <c r="I76" t="s">
        <v>37</v>
      </c>
      <c r="K76" t="s">
        <v>37</v>
      </c>
      <c r="O76" t="s">
        <v>37</v>
      </c>
      <c r="Q76" t="s">
        <v>37</v>
      </c>
      <c r="U76" t="s">
        <v>37</v>
      </c>
      <c r="V76" t="s">
        <v>37</v>
      </c>
      <c r="AK76">
        <v>9</v>
      </c>
      <c r="AL76" t="s">
        <v>44</v>
      </c>
      <c r="AM76" s="1">
        <v>43453</v>
      </c>
    </row>
    <row r="77" spans="1:39">
      <c r="A77" t="s">
        <v>145</v>
      </c>
      <c r="C77" t="s">
        <v>37</v>
      </c>
      <c r="D77" t="s">
        <v>37</v>
      </c>
      <c r="E77" t="s">
        <v>37</v>
      </c>
      <c r="I77" t="s">
        <v>37</v>
      </c>
      <c r="J77" t="s">
        <v>37</v>
      </c>
      <c r="K77" t="s">
        <v>37</v>
      </c>
      <c r="O77" t="s">
        <v>37</v>
      </c>
      <c r="Q77" t="s">
        <v>37</v>
      </c>
      <c r="AK77">
        <v>8</v>
      </c>
      <c r="AL77" t="s">
        <v>46</v>
      </c>
      <c r="AM77" s="1">
        <v>43453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workbookViewId="0">
      <selection activeCell="AM5" sqref="AM1:AM5"/>
    </sheetView>
  </sheetViews>
  <sheetFormatPr baseColWidth="10" defaultRowHeight="15" x14ac:dyDescent="0"/>
  <cols>
    <col min="1" max="1" width="31" customWidth="1"/>
  </cols>
  <sheetData>
    <row r="1" spans="1:39" ht="16" thickBot="1">
      <c r="A1" s="24" t="s">
        <v>139</v>
      </c>
      <c r="B1" s="11"/>
      <c r="C1" s="11" t="s">
        <v>37</v>
      </c>
      <c r="D1" s="11" t="s">
        <v>37</v>
      </c>
      <c r="E1" s="11" t="s">
        <v>37</v>
      </c>
      <c r="F1" s="11"/>
      <c r="G1" s="11"/>
      <c r="H1" s="11"/>
      <c r="I1" s="11" t="s">
        <v>37</v>
      </c>
      <c r="J1" s="4" t="s">
        <v>37</v>
      </c>
      <c r="K1" s="11" t="s">
        <v>37</v>
      </c>
      <c r="L1" s="11"/>
      <c r="M1" s="11"/>
      <c r="N1" s="11"/>
      <c r="O1" s="11" t="s">
        <v>37</v>
      </c>
      <c r="P1" s="11"/>
      <c r="Q1" s="11" t="s">
        <v>37</v>
      </c>
      <c r="R1" s="11"/>
      <c r="S1" s="11"/>
      <c r="T1" s="11"/>
      <c r="U1" s="11"/>
      <c r="V1" s="11" t="s">
        <v>37</v>
      </c>
      <c r="W1" s="11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3"/>
      <c r="AK1" s="7">
        <f>COUNTIF(B1:AJ1,"x")</f>
        <v>9</v>
      </c>
      <c r="AL1" s="18" t="s">
        <v>70</v>
      </c>
      <c r="AM1" s="16">
        <v>43454</v>
      </c>
    </row>
    <row r="2" spans="1:39" ht="16" thickBot="1">
      <c r="A2" s="24" t="s">
        <v>140</v>
      </c>
      <c r="B2" s="11"/>
      <c r="C2" s="11" t="s">
        <v>37</v>
      </c>
      <c r="D2" s="11" t="s">
        <v>37</v>
      </c>
      <c r="E2" s="11" t="s">
        <v>37</v>
      </c>
      <c r="F2" s="11"/>
      <c r="G2" s="11"/>
      <c r="H2" s="11"/>
      <c r="I2" s="11" t="s">
        <v>37</v>
      </c>
      <c r="J2" s="11"/>
      <c r="K2" s="4" t="s">
        <v>37</v>
      </c>
      <c r="L2" s="11"/>
      <c r="M2" s="11"/>
      <c r="N2" s="11" t="s">
        <v>37</v>
      </c>
      <c r="O2" s="11" t="s">
        <v>37</v>
      </c>
      <c r="P2" s="11"/>
      <c r="Q2" s="11" t="s">
        <v>37</v>
      </c>
      <c r="R2" s="11"/>
      <c r="S2" s="11"/>
      <c r="T2" s="11"/>
      <c r="U2" s="11" t="s">
        <v>37</v>
      </c>
      <c r="V2" s="4" t="s">
        <v>37</v>
      </c>
      <c r="W2" s="11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3"/>
      <c r="AK2" s="7">
        <f>COUNTIF(B2:AJ2,"x")</f>
        <v>10</v>
      </c>
      <c r="AL2" s="14" t="str">
        <f>HYPERLINK("https://twitter.com/JosephLiaoWJ/status/1075772340624023554?s=19","Twitter")</f>
        <v>Twitter</v>
      </c>
      <c r="AM2" s="16">
        <v>43454</v>
      </c>
    </row>
    <row r="3" spans="1:39" ht="16" thickBot="1">
      <c r="A3" s="24" t="s">
        <v>141</v>
      </c>
      <c r="B3" s="11"/>
      <c r="C3" s="11"/>
      <c r="D3" s="11"/>
      <c r="E3" s="11" t="s">
        <v>37</v>
      </c>
      <c r="F3" s="11" t="s">
        <v>37</v>
      </c>
      <c r="G3" s="11"/>
      <c r="H3" s="11"/>
      <c r="I3" s="11"/>
      <c r="J3" s="11" t="s">
        <v>37</v>
      </c>
      <c r="K3" s="11"/>
      <c r="L3" s="11"/>
      <c r="M3" s="11"/>
      <c r="N3" s="11"/>
      <c r="O3" s="11" t="s">
        <v>37</v>
      </c>
      <c r="P3" s="11"/>
      <c r="Q3" s="11"/>
      <c r="R3" s="11" t="s">
        <v>37</v>
      </c>
      <c r="S3" s="11"/>
      <c r="T3" s="11"/>
      <c r="U3" s="11"/>
      <c r="V3" s="11"/>
      <c r="W3" s="11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7">
        <f>COUNTIF(B3:AJ3,"x")</f>
        <v>5</v>
      </c>
      <c r="AL3" s="14" t="str">
        <f>HYPERLINK("https://www.forbes.com/sites/terencemoore/2018/12/20/forget-bonds-clemens-others-no-mcgriff-in-cooperstown-is-crazy/#2b33a94c4b8b","Forbes")</f>
        <v>Forbes</v>
      </c>
      <c r="AM3" s="16">
        <v>43454</v>
      </c>
    </row>
    <row r="4" spans="1:39" ht="16" thickBot="1">
      <c r="A4" s="24" t="s">
        <v>143</v>
      </c>
      <c r="B4" s="11"/>
      <c r="C4" s="11" t="s">
        <v>37</v>
      </c>
      <c r="D4" s="11" t="s">
        <v>37</v>
      </c>
      <c r="E4" s="11" t="s">
        <v>37</v>
      </c>
      <c r="F4" s="11"/>
      <c r="G4" s="11"/>
      <c r="H4" s="11"/>
      <c r="I4" s="11" t="s">
        <v>37</v>
      </c>
      <c r="J4" s="11"/>
      <c r="K4" s="11" t="s">
        <v>37</v>
      </c>
      <c r="L4" s="11"/>
      <c r="M4" s="11"/>
      <c r="N4" s="11"/>
      <c r="O4" s="11" t="s">
        <v>37</v>
      </c>
      <c r="P4" s="4" t="s">
        <v>37</v>
      </c>
      <c r="Q4" s="11" t="s">
        <v>37</v>
      </c>
      <c r="R4" s="11"/>
      <c r="S4" s="11"/>
      <c r="T4" s="11"/>
      <c r="U4" s="11" t="s">
        <v>37</v>
      </c>
      <c r="V4" s="4" t="s">
        <v>37</v>
      </c>
      <c r="W4" s="11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3"/>
      <c r="AK4" s="7">
        <f>COUNTIF(B4:AJ4,"x")</f>
        <v>10</v>
      </c>
      <c r="AL4" s="14" t="str">
        <f>HYPERLINK("https://www.newsday.com/sports/columnists/steve-popper/baseball-hall-of-fame-2019-ballot-steve-popper-1.24774226","Newsday")</f>
        <v>Newsday</v>
      </c>
      <c r="AM4" s="16">
        <v>43454</v>
      </c>
    </row>
    <row r="5" spans="1:39" ht="16" thickBot="1">
      <c r="A5" s="24" t="s">
        <v>144</v>
      </c>
      <c r="B5" s="11"/>
      <c r="C5" s="11" t="s">
        <v>37</v>
      </c>
      <c r="D5" s="11" t="s">
        <v>37</v>
      </c>
      <c r="E5" s="11" t="s">
        <v>37</v>
      </c>
      <c r="F5" s="11" t="s">
        <v>37</v>
      </c>
      <c r="G5" s="11"/>
      <c r="H5" s="11"/>
      <c r="I5" s="11" t="s">
        <v>37</v>
      </c>
      <c r="J5" s="11"/>
      <c r="K5" s="11" t="s">
        <v>37</v>
      </c>
      <c r="L5" s="11"/>
      <c r="M5" s="11"/>
      <c r="N5" s="11"/>
      <c r="O5" s="11" t="s">
        <v>37</v>
      </c>
      <c r="P5" s="4" t="s">
        <v>37</v>
      </c>
      <c r="Q5" s="11"/>
      <c r="R5" s="11"/>
      <c r="S5" s="11"/>
      <c r="T5" s="11"/>
      <c r="U5" s="4" t="s">
        <v>37</v>
      </c>
      <c r="V5" s="11" t="s">
        <v>37</v>
      </c>
      <c r="W5" s="11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3"/>
      <c r="AK5" s="7">
        <f>COUNTIF(B5:AJ5,"x")</f>
        <v>10</v>
      </c>
      <c r="AL5" s="14"/>
      <c r="AM5" s="16">
        <v>43454</v>
      </c>
    </row>
    <row r="6" spans="1:39" ht="29" thickBot="1">
      <c r="A6" s="2" t="s">
        <v>123</v>
      </c>
      <c r="B6" s="3"/>
      <c r="C6" s="3" t="s">
        <v>37</v>
      </c>
      <c r="D6" s="3" t="s">
        <v>37</v>
      </c>
      <c r="E6" s="3" t="s">
        <v>37</v>
      </c>
      <c r="F6" s="3"/>
      <c r="G6" s="3"/>
      <c r="H6" s="3"/>
      <c r="I6" s="3" t="s">
        <v>37</v>
      </c>
      <c r="J6" s="4" t="s">
        <v>37</v>
      </c>
      <c r="K6" s="3" t="s">
        <v>37</v>
      </c>
      <c r="L6" s="3"/>
      <c r="M6" s="3"/>
      <c r="N6" s="3"/>
      <c r="O6" s="3" t="s">
        <v>37</v>
      </c>
      <c r="P6" s="3"/>
      <c r="Q6" s="3" t="s">
        <v>37</v>
      </c>
      <c r="R6" s="4" t="s">
        <v>37</v>
      </c>
      <c r="S6" s="3"/>
      <c r="T6" s="3"/>
      <c r="U6" s="3"/>
      <c r="V6" s="3" t="s">
        <v>37</v>
      </c>
      <c r="W6" s="3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  <c r="AK6" s="7">
        <f>COUNTIF(B6:AJ6,"x")</f>
        <v>10</v>
      </c>
      <c r="AL6" s="8" t="str">
        <f>HYPERLINK("https://www.pressboxdfw.com/ten-hall-votes-the-honor-and-the-agony/","Pressbox DFW")</f>
        <v>Pressbox DFW</v>
      </c>
      <c r="AM6" s="9">
        <v>43453</v>
      </c>
    </row>
    <row r="7" spans="1:39" ht="16" thickBot="1">
      <c r="A7" s="10" t="s">
        <v>124</v>
      </c>
      <c r="B7" s="11"/>
      <c r="C7" s="11" t="s">
        <v>37</v>
      </c>
      <c r="D7" s="11" t="s">
        <v>37</v>
      </c>
      <c r="E7" s="11" t="s">
        <v>37</v>
      </c>
      <c r="F7" s="11"/>
      <c r="G7" s="11"/>
      <c r="H7" s="11" t="s">
        <v>37</v>
      </c>
      <c r="I7" s="11" t="s">
        <v>37</v>
      </c>
      <c r="J7" s="11" t="s">
        <v>37</v>
      </c>
      <c r="K7" s="11"/>
      <c r="L7" s="11"/>
      <c r="M7" s="11"/>
      <c r="N7" s="11"/>
      <c r="O7" s="11" t="s">
        <v>37</v>
      </c>
      <c r="P7" s="11"/>
      <c r="Q7" s="11" t="s">
        <v>37</v>
      </c>
      <c r="R7" s="11"/>
      <c r="S7" s="11"/>
      <c r="T7" s="4" t="s">
        <v>37</v>
      </c>
      <c r="U7" s="11"/>
      <c r="V7" s="11" t="s">
        <v>37</v>
      </c>
      <c r="W7" s="11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3"/>
      <c r="AK7" s="7">
        <f>COUNTIF(B7:AJ7,"x")</f>
        <v>10</v>
      </c>
      <c r="AL7" s="14" t="str">
        <f>HYPERLINK("https://twitter.com/PeterBotte/status/1075394157022191616/photo/1","Twiter")</f>
        <v>Twiter</v>
      </c>
      <c r="AM7" s="16">
        <v>43453</v>
      </c>
    </row>
    <row r="8" spans="1:39" ht="16" thickBot="1">
      <c r="A8" s="10" t="s">
        <v>128</v>
      </c>
      <c r="B8" s="11"/>
      <c r="C8" s="11"/>
      <c r="D8" s="11"/>
      <c r="E8" s="11" t="s">
        <v>37</v>
      </c>
      <c r="F8" s="11" t="s">
        <v>37</v>
      </c>
      <c r="G8" s="11"/>
      <c r="H8" s="11"/>
      <c r="I8" s="11" t="s">
        <v>37</v>
      </c>
      <c r="J8" s="11" t="s">
        <v>37</v>
      </c>
      <c r="K8" s="11" t="s">
        <v>37</v>
      </c>
      <c r="L8" s="11"/>
      <c r="M8" s="11"/>
      <c r="N8" s="11"/>
      <c r="O8" s="11" t="s">
        <v>37</v>
      </c>
      <c r="P8" s="11"/>
      <c r="Q8" s="11" t="s">
        <v>37</v>
      </c>
      <c r="R8" s="11"/>
      <c r="S8" s="11"/>
      <c r="T8" s="11" t="s">
        <v>37</v>
      </c>
      <c r="U8" s="11"/>
      <c r="V8" s="11" t="s">
        <v>37</v>
      </c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3"/>
      <c r="AK8" s="7">
        <f>COUNTIF(B8:AJ8,"x")</f>
        <v>9</v>
      </c>
      <c r="AL8" s="14" t="str">
        <f>HYPERLINK("https://twitter.com/DeMarcoball/status/1075420892384002048?s=19","Twitter")</f>
        <v>Twitter</v>
      </c>
      <c r="AM8" s="16">
        <v>43453</v>
      </c>
    </row>
    <row r="9" spans="1:39">
      <c r="A9" s="2" t="s">
        <v>129</v>
      </c>
      <c r="B9" s="3"/>
      <c r="C9" s="3" t="s">
        <v>37</v>
      </c>
      <c r="D9" s="3" t="s">
        <v>37</v>
      </c>
      <c r="E9" s="3" t="s">
        <v>37</v>
      </c>
      <c r="F9" s="3"/>
      <c r="G9" s="4" t="s">
        <v>37</v>
      </c>
      <c r="H9" s="3"/>
      <c r="I9" s="3" t="s">
        <v>37</v>
      </c>
      <c r="J9" s="3"/>
      <c r="K9" s="4" t="s">
        <v>37</v>
      </c>
      <c r="L9" s="3"/>
      <c r="M9" s="3"/>
      <c r="N9" s="3" t="s">
        <v>37</v>
      </c>
      <c r="O9" s="3" t="s">
        <v>37</v>
      </c>
      <c r="P9" s="3"/>
      <c r="Q9" s="4" t="s">
        <v>37</v>
      </c>
      <c r="R9" s="3"/>
      <c r="S9" s="3"/>
      <c r="T9" s="3"/>
      <c r="U9" s="3"/>
      <c r="V9" s="3" t="s">
        <v>37</v>
      </c>
      <c r="W9" s="3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  <c r="AK9" s="7">
        <f>COUNTIF(B9:AJ9,"x")</f>
        <v>10</v>
      </c>
      <c r="AL9" s="8" t="str">
        <f>HYPERLINK("https://twitter.com/FlannyMLB/status/1075413785245073408?s=19","Twitter")</f>
        <v>Twitter</v>
      </c>
      <c r="AM9" s="9">
        <v>43453</v>
      </c>
    </row>
    <row r="10" spans="1:39">
      <c r="A10" s="2" t="s">
        <v>135</v>
      </c>
      <c r="B10" s="3"/>
      <c r="C10" s="3" t="s">
        <v>37</v>
      </c>
      <c r="D10" s="3" t="s">
        <v>37</v>
      </c>
      <c r="E10" s="3" t="s">
        <v>37</v>
      </c>
      <c r="F10" s="3"/>
      <c r="G10" s="3"/>
      <c r="H10" s="3"/>
      <c r="I10" s="3"/>
      <c r="J10" s="3"/>
      <c r="K10" s="3"/>
      <c r="L10" s="3"/>
      <c r="M10" s="3"/>
      <c r="N10" s="3"/>
      <c r="O10" s="3" t="s">
        <v>37</v>
      </c>
      <c r="P10" s="3"/>
      <c r="Q10" s="3" t="s">
        <v>37</v>
      </c>
      <c r="R10" s="3"/>
      <c r="S10" s="3"/>
      <c r="T10" s="3"/>
      <c r="U10" s="3"/>
      <c r="V10" s="3"/>
      <c r="W10" s="3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3"/>
      <c r="AK10" s="7">
        <f>COUNTIF(B10:AJ10,"x")</f>
        <v>5</v>
      </c>
      <c r="AL10" s="8" t="str">
        <f>HYPERLINK("https://mobile.twitter.com/APgelston/status/1075481951610568709","Twitter")</f>
        <v>Twitter</v>
      </c>
      <c r="AM10" s="9">
        <v>43453</v>
      </c>
    </row>
    <row r="11" spans="1:39">
      <c r="A11" s="10" t="s">
        <v>136</v>
      </c>
      <c r="B11" s="11"/>
      <c r="C11" s="11"/>
      <c r="D11" s="11"/>
      <c r="E11" s="11" t="s">
        <v>37</v>
      </c>
      <c r="F11" s="11"/>
      <c r="G11" s="11"/>
      <c r="H11" s="11"/>
      <c r="I11" s="11" t="s">
        <v>37</v>
      </c>
      <c r="J11" s="11"/>
      <c r="K11" s="11"/>
      <c r="L11" s="11"/>
      <c r="M11" s="11"/>
      <c r="N11" s="11"/>
      <c r="O11" s="11" t="s">
        <v>37</v>
      </c>
      <c r="P11" s="11"/>
      <c r="Q11" s="11"/>
      <c r="R11" s="11"/>
      <c r="S11" s="11"/>
      <c r="T11" s="17"/>
      <c r="U11" s="11"/>
      <c r="V11" s="11"/>
      <c r="W11" s="11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  <c r="AK11" s="7">
        <f>COUNTIF(B11:AJ11,"x")</f>
        <v>3</v>
      </c>
      <c r="AL11" s="18" t="s">
        <v>70</v>
      </c>
      <c r="AM11" s="16">
        <v>43453</v>
      </c>
    </row>
    <row r="12" spans="1:39">
      <c r="A12" s="2" t="s">
        <v>130</v>
      </c>
      <c r="B12" s="3"/>
      <c r="C12" s="3"/>
      <c r="D12" s="3"/>
      <c r="E12" s="3" t="s">
        <v>37</v>
      </c>
      <c r="F12" s="3"/>
      <c r="G12" s="3"/>
      <c r="H12" s="3"/>
      <c r="I12" s="3" t="s">
        <v>37</v>
      </c>
      <c r="J12" s="17"/>
      <c r="K12" s="3" t="s">
        <v>37</v>
      </c>
      <c r="L12" s="3"/>
      <c r="M12" s="3"/>
      <c r="N12" s="3"/>
      <c r="O12" s="3" t="s">
        <v>37</v>
      </c>
      <c r="P12" s="3"/>
      <c r="Q12" s="3" t="s">
        <v>37</v>
      </c>
      <c r="R12" s="3"/>
      <c r="S12" s="3"/>
      <c r="T12" s="4" t="s">
        <v>37</v>
      </c>
      <c r="U12" s="4" t="s">
        <v>37</v>
      </c>
      <c r="V12" s="3"/>
      <c r="W12" s="3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3"/>
      <c r="AK12" s="7">
        <f>COUNTIF(B12:AJ12,"x")</f>
        <v>7</v>
      </c>
      <c r="AL12" s="8" t="str">
        <f>HYPERLINK("https://twitter.com/ScribeJG/status/1075418594132013056?s=19","Twitter")</f>
        <v>Twitter</v>
      </c>
      <c r="AM12" s="9">
        <v>43453</v>
      </c>
    </row>
    <row r="13" spans="1:39">
      <c r="A13" s="10" t="s">
        <v>137</v>
      </c>
      <c r="B13" s="11"/>
      <c r="C13" s="11" t="s">
        <v>37</v>
      </c>
      <c r="D13" s="11" t="s">
        <v>37</v>
      </c>
      <c r="E13" s="11" t="s">
        <v>37</v>
      </c>
      <c r="F13" s="11"/>
      <c r="G13" s="11"/>
      <c r="H13" s="11"/>
      <c r="I13" s="11" t="s">
        <v>37</v>
      </c>
      <c r="J13" s="11"/>
      <c r="K13" s="4" t="s">
        <v>37</v>
      </c>
      <c r="L13" s="11"/>
      <c r="M13" s="11"/>
      <c r="N13" s="11" t="s">
        <v>37</v>
      </c>
      <c r="O13" s="11" t="s">
        <v>37</v>
      </c>
      <c r="P13" s="11"/>
      <c r="Q13" s="11" t="s">
        <v>37</v>
      </c>
      <c r="R13" s="11" t="s">
        <v>37</v>
      </c>
      <c r="S13" s="11"/>
      <c r="T13" s="11"/>
      <c r="U13" s="11"/>
      <c r="V13" s="11"/>
      <c r="W13" s="11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  <c r="AK13" s="7">
        <f>COUNTIF(B13:AJ13,"x")</f>
        <v>9</v>
      </c>
      <c r="AL13" s="18" t="s">
        <v>138</v>
      </c>
      <c r="AM13" s="16">
        <v>43453</v>
      </c>
    </row>
    <row r="14" spans="1:39" ht="28">
      <c r="A14" s="2" t="s">
        <v>133</v>
      </c>
      <c r="B14" s="3"/>
      <c r="C14" s="3" t="s">
        <v>37</v>
      </c>
      <c r="D14" s="3" t="s">
        <v>37</v>
      </c>
      <c r="E14" s="3" t="s">
        <v>37</v>
      </c>
      <c r="F14" s="3"/>
      <c r="G14" s="3"/>
      <c r="H14" s="3"/>
      <c r="I14" s="3" t="s">
        <v>37</v>
      </c>
      <c r="J14" s="3"/>
      <c r="K14" s="3" t="s">
        <v>37</v>
      </c>
      <c r="L14" s="3"/>
      <c r="M14" s="3"/>
      <c r="N14" s="3" t="s">
        <v>37</v>
      </c>
      <c r="O14" s="3" t="s">
        <v>37</v>
      </c>
      <c r="P14" s="3"/>
      <c r="Q14" s="3" t="s">
        <v>37</v>
      </c>
      <c r="R14" s="3"/>
      <c r="S14" s="3"/>
      <c r="T14" s="3"/>
      <c r="U14" s="3"/>
      <c r="V14" s="3"/>
      <c r="W14" s="3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3"/>
      <c r="AK14" s="7">
        <f>COUNTIF(B14:AJ14,"x")</f>
        <v>8</v>
      </c>
      <c r="AL14" s="8" t="str">
        <f>HYPERLINK("https://www.pressboxdfw.com/bonds-clemens-my-vote-again-says-yes/","Pressbox DFW")</f>
        <v>Pressbox DFW</v>
      </c>
      <c r="AM14" s="9">
        <v>43453</v>
      </c>
    </row>
    <row r="15" spans="1:39">
      <c r="A15" s="2" t="s">
        <v>115</v>
      </c>
      <c r="B15" s="3"/>
      <c r="C15" s="3" t="s">
        <v>37</v>
      </c>
      <c r="D15" s="3" t="s">
        <v>37</v>
      </c>
      <c r="E15" s="3" t="s">
        <v>37</v>
      </c>
      <c r="F15" s="3"/>
      <c r="G15" s="3"/>
      <c r="H15" s="3"/>
      <c r="I15" s="3" t="s">
        <v>37</v>
      </c>
      <c r="J15" s="3"/>
      <c r="K15" s="3" t="s">
        <v>37</v>
      </c>
      <c r="L15" s="3"/>
      <c r="M15" s="3"/>
      <c r="N15" s="3" t="s">
        <v>37</v>
      </c>
      <c r="O15" s="3" t="s">
        <v>37</v>
      </c>
      <c r="P15" s="4" t="s">
        <v>37</v>
      </c>
      <c r="Q15" s="3" t="s">
        <v>37</v>
      </c>
      <c r="R15" s="3"/>
      <c r="S15" s="3"/>
      <c r="T15" s="3"/>
      <c r="U15" s="3"/>
      <c r="V15" s="3" t="s">
        <v>37</v>
      </c>
      <c r="W15" s="3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3"/>
      <c r="AK15" s="7">
        <f>COUNTIF(B15:AJ15,"x")</f>
        <v>10</v>
      </c>
      <c r="AL15" s="8" t="str">
        <f>HYPERLINK("https://twitter.com/mellinger/status/1075406864240783361?s=19","Twitter")</f>
        <v>Twitter</v>
      </c>
      <c r="AM15" s="9">
        <v>43453</v>
      </c>
    </row>
    <row r="16" spans="1:39">
      <c r="A16" s="10" t="s">
        <v>142</v>
      </c>
      <c r="B16" s="11"/>
      <c r="C16" s="11" t="s">
        <v>37</v>
      </c>
      <c r="D16" s="11" t="s">
        <v>37</v>
      </c>
      <c r="E16" s="11" t="s">
        <v>37</v>
      </c>
      <c r="F16" s="11"/>
      <c r="G16" s="11"/>
      <c r="H16" s="11"/>
      <c r="I16" s="11" t="s">
        <v>37</v>
      </c>
      <c r="J16" s="11"/>
      <c r="K16" s="11" t="s">
        <v>37</v>
      </c>
      <c r="L16" s="11"/>
      <c r="M16" s="11"/>
      <c r="N16" s="11"/>
      <c r="O16" s="11" t="s">
        <v>37</v>
      </c>
      <c r="P16" s="11"/>
      <c r="Q16" s="11" t="s">
        <v>37</v>
      </c>
      <c r="R16" s="11"/>
      <c r="S16" s="11"/>
      <c r="T16" s="11"/>
      <c r="U16" s="4" t="s">
        <v>37</v>
      </c>
      <c r="V16" s="11" t="s">
        <v>37</v>
      </c>
      <c r="W16" s="11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  <c r="AK16" s="7">
        <f>COUNTIF(B16:AJ16,"x")</f>
        <v>9</v>
      </c>
      <c r="AL16" s="14" t="str">
        <f>HYPERLINK("https://twitter.com/Ian_OConnor/status/1075550067719852032/photo/1","Twitter")</f>
        <v>Twitter</v>
      </c>
      <c r="AM16" s="16">
        <v>43453</v>
      </c>
    </row>
    <row r="17" spans="1:39" ht="28">
      <c r="A17" s="2" t="s">
        <v>116</v>
      </c>
      <c r="B17" s="3"/>
      <c r="C17" s="3"/>
      <c r="D17" s="3"/>
      <c r="E17" s="3" t="s">
        <v>37</v>
      </c>
      <c r="F17" s="3"/>
      <c r="G17" s="3"/>
      <c r="H17" s="3"/>
      <c r="I17" s="3" t="s">
        <v>37</v>
      </c>
      <c r="J17" s="3" t="s">
        <v>37</v>
      </c>
      <c r="K17" s="3" t="s">
        <v>37</v>
      </c>
      <c r="L17" s="3"/>
      <c r="M17" s="3"/>
      <c r="N17" s="3"/>
      <c r="O17" s="3" t="s">
        <v>37</v>
      </c>
      <c r="P17" s="3"/>
      <c r="Q17" s="3"/>
      <c r="R17" s="3"/>
      <c r="S17" s="3"/>
      <c r="T17" s="3"/>
      <c r="U17" s="3"/>
      <c r="V17" s="3" t="s">
        <v>37</v>
      </c>
      <c r="W17" s="3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3"/>
      <c r="AK17" s="7">
        <f>COUNTIF(B17:AJ17,"x")</f>
        <v>6</v>
      </c>
      <c r="AL17" s="8" t="str">
        <f>HYPERLINK("https://www.pressboxdfw.com/let-the-annual-hall-of-fame-second-guessing-begin/","Pressbox DFW")</f>
        <v>Pressbox DFW</v>
      </c>
      <c r="AM17" s="9">
        <v>43453</v>
      </c>
    </row>
    <row r="18" spans="1:39">
      <c r="A18" s="10" t="s">
        <v>118</v>
      </c>
      <c r="B18" s="11"/>
      <c r="C18" s="11" t="s">
        <v>37</v>
      </c>
      <c r="D18" s="11" t="s">
        <v>37</v>
      </c>
      <c r="E18" s="11" t="s">
        <v>37</v>
      </c>
      <c r="F18" s="11"/>
      <c r="G18" s="11"/>
      <c r="H18" s="11"/>
      <c r="I18" s="11" t="s">
        <v>37</v>
      </c>
      <c r="J18" s="4" t="s">
        <v>37</v>
      </c>
      <c r="K18" s="11" t="s">
        <v>37</v>
      </c>
      <c r="L18" s="11"/>
      <c r="M18" s="11"/>
      <c r="N18" s="11"/>
      <c r="O18" s="11" t="s">
        <v>37</v>
      </c>
      <c r="P18" s="11"/>
      <c r="Q18" s="11" t="s">
        <v>37</v>
      </c>
      <c r="R18" s="11"/>
      <c r="S18" s="11"/>
      <c r="T18" s="11"/>
      <c r="U18" s="11" t="s">
        <v>37</v>
      </c>
      <c r="V18" s="4" t="s">
        <v>37</v>
      </c>
      <c r="W18" s="11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  <c r="AK18" s="7">
        <f>COUNTIF(B18:AJ18,"x")</f>
        <v>10</v>
      </c>
      <c r="AL18" s="14" t="str">
        <f>HYPERLINK("https://theathletic.com/722786/2018/12/19/rosenthal-voting-for-new-names-on-a-hall-of-fame-ballot-that-finally-has-room-to-breath/","The Athletic")</f>
        <v>The Athletic</v>
      </c>
      <c r="AM18" s="16">
        <v>43453</v>
      </c>
    </row>
    <row r="19" spans="1:39">
      <c r="A19" s="21" t="s">
        <v>145</v>
      </c>
      <c r="B19" s="11"/>
      <c r="C19" s="11" t="s">
        <v>37</v>
      </c>
      <c r="D19" s="11" t="s">
        <v>37</v>
      </c>
      <c r="E19" s="11" t="s">
        <v>37</v>
      </c>
      <c r="F19" s="11"/>
      <c r="G19" s="11"/>
      <c r="H19" s="11"/>
      <c r="I19" s="11" t="s">
        <v>37</v>
      </c>
      <c r="J19" s="11" t="s">
        <v>37</v>
      </c>
      <c r="K19" s="11" t="s">
        <v>37</v>
      </c>
      <c r="L19" s="11"/>
      <c r="M19" s="11"/>
      <c r="N19" s="11"/>
      <c r="O19" s="11" t="s">
        <v>37</v>
      </c>
      <c r="P19" s="11"/>
      <c r="Q19" s="11" t="s">
        <v>37</v>
      </c>
      <c r="R19" s="11"/>
      <c r="S19" s="11"/>
      <c r="T19" s="11"/>
      <c r="U19" s="11"/>
      <c r="V19" s="11"/>
      <c r="W19" s="11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  <c r="AK19" s="7">
        <f>COUNTIF(B19:AJ19,"x")</f>
        <v>8</v>
      </c>
      <c r="AL19" s="14" t="str">
        <f>HYPERLINK("https://www.newsday.com/sports/baseball/2019-baseball-hall-of-fame-ballot-by-newsday-s-hank-winnicki-1.24744751?2343","Newsday")</f>
        <v>Newsday</v>
      </c>
      <c r="AM19" s="27">
        <v>43453</v>
      </c>
    </row>
    <row r="20" spans="1:39">
      <c r="A20" s="10" t="s">
        <v>127</v>
      </c>
      <c r="B20" s="11"/>
      <c r="C20" s="11" t="s">
        <v>37</v>
      </c>
      <c r="D20" s="11" t="s">
        <v>37</v>
      </c>
      <c r="E20" s="11" t="s">
        <v>37</v>
      </c>
      <c r="F20" s="11"/>
      <c r="G20" s="11"/>
      <c r="H20" s="11"/>
      <c r="I20" s="11" t="s">
        <v>37</v>
      </c>
      <c r="J20" s="4" t="s">
        <v>37</v>
      </c>
      <c r="K20" s="11" t="s">
        <v>37</v>
      </c>
      <c r="L20" s="11"/>
      <c r="M20" s="11"/>
      <c r="N20" s="11"/>
      <c r="O20" s="11" t="s">
        <v>37</v>
      </c>
      <c r="P20" s="11"/>
      <c r="Q20" s="11" t="s">
        <v>37</v>
      </c>
      <c r="R20" s="11"/>
      <c r="S20" s="11"/>
      <c r="T20" s="11" t="s">
        <v>37</v>
      </c>
      <c r="U20" s="4" t="s">
        <v>37</v>
      </c>
      <c r="V20" s="11"/>
      <c r="W20" s="11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  <c r="AK20" s="7">
        <f>COUNTIF(B20:AJ20,"x")</f>
        <v>10</v>
      </c>
      <c r="AL20" s="14" t="str">
        <f>HYPERLINK("https://twitter.com/KevinCooney/status/1075240918335324161?s=19","Twitter")</f>
        <v>Twitter</v>
      </c>
      <c r="AM20" s="16">
        <v>43452</v>
      </c>
    </row>
    <row r="21" spans="1:39">
      <c r="A21" s="10" t="s">
        <v>131</v>
      </c>
      <c r="B21" s="11"/>
      <c r="C21" s="11"/>
      <c r="D21" s="11"/>
      <c r="E21" s="11"/>
      <c r="F21" s="11"/>
      <c r="G21" s="11"/>
      <c r="H21" s="11"/>
      <c r="I21" s="4" t="s">
        <v>37</v>
      </c>
      <c r="J21" s="11"/>
      <c r="K21" s="11" t="s">
        <v>37</v>
      </c>
      <c r="L21" s="11"/>
      <c r="M21" s="11"/>
      <c r="N21" s="11"/>
      <c r="O21" s="11" t="s">
        <v>37</v>
      </c>
      <c r="P21" s="11"/>
      <c r="Q21" s="11" t="s">
        <v>37</v>
      </c>
      <c r="R21" s="11"/>
      <c r="S21" s="11"/>
      <c r="T21" s="11" t="s">
        <v>37</v>
      </c>
      <c r="U21" s="11"/>
      <c r="V21" s="11"/>
      <c r="W21" s="11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  <c r="AK21" s="7">
        <f>COUNTIF(B21:AJ21,"x")</f>
        <v>5</v>
      </c>
      <c r="AL21" s="18" t="s">
        <v>38</v>
      </c>
      <c r="AM21" s="16">
        <v>43452</v>
      </c>
    </row>
    <row r="22" spans="1:39">
      <c r="A22" s="10" t="s">
        <v>132</v>
      </c>
      <c r="B22" s="11"/>
      <c r="C22" s="11" t="s">
        <v>37</v>
      </c>
      <c r="D22" s="11" t="s">
        <v>37</v>
      </c>
      <c r="E22" s="11" t="s">
        <v>37</v>
      </c>
      <c r="F22" s="11"/>
      <c r="G22" s="11"/>
      <c r="H22" s="11"/>
      <c r="I22" s="11" t="s">
        <v>37</v>
      </c>
      <c r="J22" s="4" t="s">
        <v>37</v>
      </c>
      <c r="K22" s="11" t="s">
        <v>37</v>
      </c>
      <c r="L22" s="11"/>
      <c r="M22" s="11"/>
      <c r="N22" s="11"/>
      <c r="O22" s="11" t="s">
        <v>37</v>
      </c>
      <c r="P22" s="11"/>
      <c r="Q22" s="11" t="s">
        <v>37</v>
      </c>
      <c r="R22" s="11"/>
      <c r="S22" s="11"/>
      <c r="T22" s="4" t="s">
        <v>37</v>
      </c>
      <c r="U22" s="11"/>
      <c r="V22" s="11" t="s">
        <v>37</v>
      </c>
      <c r="W22" s="11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7">
        <f>COUNTIF(B22:AJ22,"x")</f>
        <v>10</v>
      </c>
      <c r="AL22" s="14" t="str">
        <f>HYPERLINK("https://twitter.com/BobKlap/status/1075099730731024384","Twitter")</f>
        <v>Twitter</v>
      </c>
      <c r="AM22" s="16">
        <v>43452</v>
      </c>
    </row>
    <row r="23" spans="1:39" ht="28">
      <c r="A23" s="10" t="s">
        <v>120</v>
      </c>
      <c r="B23" s="11"/>
      <c r="C23" s="11" t="s">
        <v>37</v>
      </c>
      <c r="D23" s="11" t="s">
        <v>37</v>
      </c>
      <c r="E23" s="11" t="s">
        <v>37</v>
      </c>
      <c r="F23" s="11"/>
      <c r="G23" s="11"/>
      <c r="H23" s="11"/>
      <c r="I23" s="11" t="s">
        <v>37</v>
      </c>
      <c r="J23" s="11"/>
      <c r="K23" s="11" t="s">
        <v>37</v>
      </c>
      <c r="L23" s="11"/>
      <c r="M23" s="11"/>
      <c r="N23" s="11" t="s">
        <v>37</v>
      </c>
      <c r="O23" s="11" t="s">
        <v>37</v>
      </c>
      <c r="P23" s="11" t="s">
        <v>37</v>
      </c>
      <c r="Q23" s="11" t="s">
        <v>37</v>
      </c>
      <c r="R23" s="11"/>
      <c r="S23" s="11"/>
      <c r="T23" s="11"/>
      <c r="U23" s="11"/>
      <c r="V23" s="11" t="s">
        <v>37</v>
      </c>
      <c r="W23" s="11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  <c r="AK23" s="7">
        <f>COUNTIF(B23:AJ23,"x")</f>
        <v>10</v>
      </c>
      <c r="AL23" s="14" t="str">
        <f>HYPERLINK("https://www.bostonherald.com/2018/12/18/release-the-hounds-revealing-one-voters-2019-baseball-hall-of-fame-ballot/","Boston Herald")</f>
        <v>Boston Herald</v>
      </c>
      <c r="AM23" s="27">
        <v>43452</v>
      </c>
    </row>
    <row r="24" spans="1:39">
      <c r="A24" s="10" t="s">
        <v>122</v>
      </c>
      <c r="B24" s="11"/>
      <c r="C24" s="11"/>
      <c r="D24" s="11"/>
      <c r="E24" s="11" t="s">
        <v>37</v>
      </c>
      <c r="F24" s="11"/>
      <c r="G24" s="11"/>
      <c r="H24" s="11"/>
      <c r="I24" s="11" t="s">
        <v>37</v>
      </c>
      <c r="J24" s="11"/>
      <c r="K24" s="11" t="s">
        <v>37</v>
      </c>
      <c r="L24" s="11"/>
      <c r="M24" s="11"/>
      <c r="N24" s="11"/>
      <c r="O24" s="11" t="s">
        <v>37</v>
      </c>
      <c r="P24" s="11"/>
      <c r="Q24" s="11" t="s">
        <v>37</v>
      </c>
      <c r="R24" s="11"/>
      <c r="S24" s="11"/>
      <c r="T24" s="11"/>
      <c r="U24" s="11"/>
      <c r="V24" s="11" t="s">
        <v>37</v>
      </c>
      <c r="W24" s="11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20"/>
      <c r="AK24" s="7">
        <f>COUNTIF(B24:AJ24,"x")</f>
        <v>6</v>
      </c>
      <c r="AL24" s="14" t="str">
        <f>HYPERLINK("https://twitter.com/clarkspencer/status/1075240245933817857?s=19","Twitter")</f>
        <v>Twitter</v>
      </c>
      <c r="AM24" s="27">
        <v>43452</v>
      </c>
    </row>
    <row r="25" spans="1:39" ht="28">
      <c r="A25" s="10" t="s">
        <v>110</v>
      </c>
      <c r="B25" s="11"/>
      <c r="C25" s="11" t="s">
        <v>37</v>
      </c>
      <c r="D25" s="11" t="s">
        <v>37</v>
      </c>
      <c r="E25" s="11" t="s">
        <v>37</v>
      </c>
      <c r="F25" s="11"/>
      <c r="G25" s="11"/>
      <c r="H25" s="11"/>
      <c r="I25" s="11" t="s">
        <v>37</v>
      </c>
      <c r="J25" s="4" t="s">
        <v>37</v>
      </c>
      <c r="K25" s="11" t="s">
        <v>37</v>
      </c>
      <c r="L25" s="11"/>
      <c r="M25" s="11"/>
      <c r="N25" s="11"/>
      <c r="O25" s="11" t="s">
        <v>37</v>
      </c>
      <c r="P25" s="11"/>
      <c r="Q25" s="4" t="s">
        <v>37</v>
      </c>
      <c r="R25" s="11"/>
      <c r="S25" s="11" t="s">
        <v>37</v>
      </c>
      <c r="T25" s="11" t="s">
        <v>37</v>
      </c>
      <c r="U25" s="11"/>
      <c r="V25" s="11"/>
      <c r="W25" s="11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20"/>
      <c r="AK25" s="7">
        <f>COUNTIF(B25:AJ25,"x")</f>
        <v>10</v>
      </c>
      <c r="AL25" s="14" t="str">
        <f>HYPERLINK("https://unanimosports.home.blog/2018/12/14/rivera-y-martinez-se-acercan-al-nicho-de-los-inmortales/","Unanimo Sports")</f>
        <v>Unanimo Sports</v>
      </c>
      <c r="AM25" s="16">
        <v>43451</v>
      </c>
    </row>
    <row r="26" spans="1:39">
      <c r="A26" s="10" t="s">
        <v>112</v>
      </c>
      <c r="B26" s="11"/>
      <c r="C26" s="11" t="s">
        <v>37</v>
      </c>
      <c r="D26" s="11" t="s">
        <v>37</v>
      </c>
      <c r="E26" s="11" t="s">
        <v>37</v>
      </c>
      <c r="F26" s="11"/>
      <c r="G26" s="11"/>
      <c r="H26" s="11"/>
      <c r="I26" s="11" t="s">
        <v>37</v>
      </c>
      <c r="J26" s="4" t="s">
        <v>37</v>
      </c>
      <c r="K26" s="4" t="s">
        <v>37</v>
      </c>
      <c r="L26" s="11"/>
      <c r="M26" s="11"/>
      <c r="N26" s="11" t="s">
        <v>37</v>
      </c>
      <c r="O26" s="11" t="s">
        <v>37</v>
      </c>
      <c r="P26" s="11"/>
      <c r="Q26" s="11"/>
      <c r="R26" s="11" t="s">
        <v>37</v>
      </c>
      <c r="S26" s="11"/>
      <c r="T26" s="11"/>
      <c r="U26" s="11"/>
      <c r="V26" s="11"/>
      <c r="W26" s="11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7">
        <f>COUNTIF(B26:AJ26,"x")</f>
        <v>9</v>
      </c>
      <c r="AL26" s="14" t="str">
        <f>HYPERLINK("https://twitter.com/gregcote/status/1074833581585907712","Twitter")</f>
        <v>Twitter</v>
      </c>
      <c r="AM26" s="16">
        <v>43451</v>
      </c>
    </row>
    <row r="27" spans="1:39">
      <c r="A27" s="21" t="s">
        <v>113</v>
      </c>
      <c r="B27" s="11"/>
      <c r="C27" s="11" t="s">
        <v>37</v>
      </c>
      <c r="D27" s="11" t="s">
        <v>37</v>
      </c>
      <c r="E27" s="11" t="s">
        <v>37</v>
      </c>
      <c r="F27" s="11"/>
      <c r="G27" s="11"/>
      <c r="H27" s="11"/>
      <c r="I27" s="11" t="s">
        <v>37</v>
      </c>
      <c r="J27" s="11"/>
      <c r="K27" s="11" t="s">
        <v>37</v>
      </c>
      <c r="L27" s="11"/>
      <c r="M27" s="11"/>
      <c r="N27" s="11" t="s">
        <v>37</v>
      </c>
      <c r="O27" s="11" t="s">
        <v>37</v>
      </c>
      <c r="P27" s="11"/>
      <c r="Q27" s="11" t="s">
        <v>37</v>
      </c>
      <c r="R27" s="11"/>
      <c r="S27" s="11" t="s">
        <v>37</v>
      </c>
      <c r="T27" s="11" t="s">
        <v>37</v>
      </c>
      <c r="U27" s="11"/>
      <c r="V27" s="11"/>
      <c r="W27" s="11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20"/>
      <c r="AK27" s="7">
        <f>COUNTIF(B27:AJ27,"x")</f>
        <v>10</v>
      </c>
      <c r="AL27" s="14" t="str">
        <f>HYPERLINK("https://mobile.twitter.com/FelixDeJesusMLB/status/1074731892543508486","Twitter")</f>
        <v>Twitter</v>
      </c>
      <c r="AM27" s="16">
        <v>43451</v>
      </c>
    </row>
    <row r="28" spans="1:39">
      <c r="A28" s="10" t="s">
        <v>114</v>
      </c>
      <c r="B28" s="11"/>
      <c r="C28" s="11" t="s">
        <v>37</v>
      </c>
      <c r="D28" s="11" t="s">
        <v>37</v>
      </c>
      <c r="E28" s="11" t="s">
        <v>37</v>
      </c>
      <c r="F28" s="11"/>
      <c r="G28" s="11"/>
      <c r="H28" s="11"/>
      <c r="I28" s="11" t="s">
        <v>37</v>
      </c>
      <c r="J28" s="4" t="s">
        <v>37</v>
      </c>
      <c r="K28" s="11" t="s">
        <v>37</v>
      </c>
      <c r="L28" s="11"/>
      <c r="M28" s="11"/>
      <c r="N28" s="11"/>
      <c r="O28" s="11" t="s">
        <v>37</v>
      </c>
      <c r="P28" s="11"/>
      <c r="Q28" s="11" t="s">
        <v>37</v>
      </c>
      <c r="R28" s="11"/>
      <c r="S28" s="11"/>
      <c r="T28" s="11"/>
      <c r="U28" s="4" t="s">
        <v>37</v>
      </c>
      <c r="V28" s="11" t="s">
        <v>37</v>
      </c>
      <c r="W28" s="11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20"/>
      <c r="AK28" s="7">
        <f>COUNTIF(B28:AJ28,"x")</f>
        <v>10</v>
      </c>
      <c r="AL28" s="14" t="str">
        <f>HYPERLINK("https://twitter.com/MikeVacc/status/1074679373507239938?s=19","Twitter")</f>
        <v>Twitter</v>
      </c>
      <c r="AM28" s="27">
        <v>43451</v>
      </c>
    </row>
    <row r="29" spans="1:39">
      <c r="A29" s="10" t="s">
        <v>106</v>
      </c>
      <c r="B29" s="11"/>
      <c r="C29" s="11" t="s">
        <v>37</v>
      </c>
      <c r="D29" s="11" t="s">
        <v>37</v>
      </c>
      <c r="E29" s="11" t="s">
        <v>37</v>
      </c>
      <c r="F29" s="11"/>
      <c r="G29" s="11"/>
      <c r="H29" s="11"/>
      <c r="I29" s="11" t="s">
        <v>37</v>
      </c>
      <c r="J29" s="11"/>
      <c r="K29" s="11" t="s">
        <v>37</v>
      </c>
      <c r="L29" s="11"/>
      <c r="M29" s="11" t="s">
        <v>37</v>
      </c>
      <c r="N29" s="11"/>
      <c r="O29" s="11" t="s">
        <v>37</v>
      </c>
      <c r="P29" s="11" t="s">
        <v>37</v>
      </c>
      <c r="Q29" s="11" t="s">
        <v>37</v>
      </c>
      <c r="R29" s="11"/>
      <c r="S29" s="11"/>
      <c r="T29" s="11"/>
      <c r="U29" s="11"/>
      <c r="V29" s="11" t="s">
        <v>37</v>
      </c>
      <c r="W29" s="11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0"/>
      <c r="AK29" s="7">
        <f>COUNTIF(B29:AJ29,"x")</f>
        <v>10</v>
      </c>
      <c r="AL29" s="14" t="str">
        <f>HYPERLINK("https://twitter.com/marathoner/status/1074314954432499712","Twitter")</f>
        <v>Twitter</v>
      </c>
      <c r="AM29" s="16">
        <v>43450</v>
      </c>
    </row>
    <row r="30" spans="1:39">
      <c r="A30" s="2" t="s">
        <v>109</v>
      </c>
      <c r="B30" s="3"/>
      <c r="C30" s="3" t="s">
        <v>37</v>
      </c>
      <c r="D30" s="3" t="s">
        <v>37</v>
      </c>
      <c r="E30" s="3" t="s">
        <v>37</v>
      </c>
      <c r="F30" s="3"/>
      <c r="G30" s="3"/>
      <c r="H30" s="3"/>
      <c r="I30" s="3"/>
      <c r="J30" s="3"/>
      <c r="K30" s="3"/>
      <c r="L30" s="3"/>
      <c r="M30" s="3"/>
      <c r="N30" s="17"/>
      <c r="O30" s="3" t="s">
        <v>37</v>
      </c>
      <c r="P30" s="3"/>
      <c r="Q30" s="3"/>
      <c r="R30" s="3"/>
      <c r="S30" s="3"/>
      <c r="T30" s="3"/>
      <c r="U30" s="3"/>
      <c r="V30" s="3" t="s">
        <v>37</v>
      </c>
      <c r="W30" s="3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3"/>
      <c r="AK30" s="7">
        <f>COUNTIF(B30:AJ30,"x")</f>
        <v>5</v>
      </c>
      <c r="AL30" s="8" t="str">
        <f>HYPERLINK("https://twitter.com/SNJeffBlair/status/1074133082108715009","Twitter")</f>
        <v>Twitter</v>
      </c>
      <c r="AM30" s="9">
        <v>43449</v>
      </c>
    </row>
    <row r="31" spans="1:39">
      <c r="A31" s="10" t="s">
        <v>108</v>
      </c>
      <c r="B31" s="11"/>
      <c r="C31" s="11" t="s">
        <v>37</v>
      </c>
      <c r="D31" s="11" t="s">
        <v>37</v>
      </c>
      <c r="E31" s="11" t="s">
        <v>37</v>
      </c>
      <c r="F31" s="11"/>
      <c r="G31" s="11"/>
      <c r="H31" s="11"/>
      <c r="I31" s="11" t="s">
        <v>37</v>
      </c>
      <c r="J31" s="11"/>
      <c r="K31" s="11" t="s">
        <v>37</v>
      </c>
      <c r="L31" s="11"/>
      <c r="M31" s="11"/>
      <c r="N31" s="11" t="s">
        <v>37</v>
      </c>
      <c r="O31" s="11" t="s">
        <v>37</v>
      </c>
      <c r="P31" s="11"/>
      <c r="Q31" s="11" t="s">
        <v>37</v>
      </c>
      <c r="R31" s="11"/>
      <c r="S31" s="11"/>
      <c r="T31" s="11"/>
      <c r="U31" s="11"/>
      <c r="V31" s="11" t="s">
        <v>37</v>
      </c>
      <c r="W31" s="11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20"/>
      <c r="AK31" s="7">
        <f>COUNTIF(B31:AJ31,"x")</f>
        <v>9</v>
      </c>
      <c r="AL31" s="14" t="str">
        <f>HYPERLINK("https://twitter.com/HaleMark/status/1073994388286656514/photo/1","Twitter")</f>
        <v>Twitter</v>
      </c>
      <c r="AM31" s="16">
        <v>43449</v>
      </c>
    </row>
    <row r="32" spans="1:39">
      <c r="A32" s="10" t="s">
        <v>107</v>
      </c>
      <c r="B32" s="11"/>
      <c r="C32" s="11" t="s">
        <v>37</v>
      </c>
      <c r="D32" s="11" t="s">
        <v>37</v>
      </c>
      <c r="E32" s="11" t="s">
        <v>37</v>
      </c>
      <c r="F32" s="11"/>
      <c r="G32" s="11"/>
      <c r="H32" s="11"/>
      <c r="I32" s="11" t="s">
        <v>37</v>
      </c>
      <c r="J32" s="11"/>
      <c r="K32" s="11" t="s">
        <v>37</v>
      </c>
      <c r="L32" s="11"/>
      <c r="M32" s="11"/>
      <c r="N32" s="11"/>
      <c r="O32" s="11" t="s">
        <v>37</v>
      </c>
      <c r="P32" s="4" t="s">
        <v>37</v>
      </c>
      <c r="Q32" s="11" t="s">
        <v>37</v>
      </c>
      <c r="R32" s="11"/>
      <c r="S32" s="11"/>
      <c r="T32" s="11"/>
      <c r="U32" s="11" t="s">
        <v>37</v>
      </c>
      <c r="V32" s="4" t="s">
        <v>37</v>
      </c>
      <c r="W32" s="11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20"/>
      <c r="AK32" s="7">
        <f>COUNTIF(B32:AJ32,"x")</f>
        <v>10</v>
      </c>
      <c r="AL32" s="18" t="s">
        <v>38</v>
      </c>
      <c r="AM32" s="16">
        <v>43449</v>
      </c>
    </row>
    <row r="33" spans="1:39">
      <c r="A33" s="10" t="s">
        <v>101</v>
      </c>
      <c r="B33" s="11"/>
      <c r="C33" s="11" t="s">
        <v>37</v>
      </c>
      <c r="D33" s="11" t="s">
        <v>37</v>
      </c>
      <c r="E33" s="11" t="s">
        <v>37</v>
      </c>
      <c r="F33" s="11"/>
      <c r="G33" s="11"/>
      <c r="H33" s="11"/>
      <c r="I33" s="4" t="s">
        <v>37</v>
      </c>
      <c r="J33" s="11"/>
      <c r="K33" s="11" t="s">
        <v>37</v>
      </c>
      <c r="L33" s="11"/>
      <c r="M33" s="11"/>
      <c r="N33" s="4" t="s">
        <v>37</v>
      </c>
      <c r="O33" s="11" t="s">
        <v>37</v>
      </c>
      <c r="P33" s="11" t="s">
        <v>37</v>
      </c>
      <c r="Q33" s="11" t="s">
        <v>37</v>
      </c>
      <c r="R33" s="11"/>
      <c r="S33" s="11"/>
      <c r="T33" s="11"/>
      <c r="U33" s="11"/>
      <c r="V33" s="11" t="s">
        <v>37</v>
      </c>
      <c r="W33" s="11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20"/>
      <c r="AK33" s="7">
        <f>COUNTIF(B33:AJ33,"x")</f>
        <v>10</v>
      </c>
      <c r="AL33" s="14" t="str">
        <f>HYPERLINK("https://www.theoaklandpress.com/sports/pat-caputo---great-players-sometimes-bad-guys-my/article_7ab7370e-ffc6-11e8-9722-83d3396d4f0d.html","Oakland Press")</f>
        <v>Oakland Press</v>
      </c>
      <c r="AM33" s="16">
        <v>43448</v>
      </c>
    </row>
    <row r="34" spans="1:39" ht="28">
      <c r="A34" s="10" t="s">
        <v>100</v>
      </c>
      <c r="B34" s="11"/>
      <c r="C34" s="11" t="s">
        <v>37</v>
      </c>
      <c r="D34" s="11" t="s">
        <v>37</v>
      </c>
      <c r="E34" s="11"/>
      <c r="F34" s="11"/>
      <c r="G34" s="11"/>
      <c r="H34" s="11"/>
      <c r="I34" s="17"/>
      <c r="J34" s="11"/>
      <c r="K34" s="17"/>
      <c r="L34" s="11"/>
      <c r="M34" s="11"/>
      <c r="N34" s="11"/>
      <c r="O34" s="11" t="s">
        <v>37</v>
      </c>
      <c r="P34" s="11"/>
      <c r="Q34" s="17"/>
      <c r="R34" s="11"/>
      <c r="S34" s="11"/>
      <c r="T34" s="11"/>
      <c r="U34" s="11"/>
      <c r="V34" s="11"/>
      <c r="W34" s="11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20"/>
      <c r="AK34" s="7">
        <f>COUNTIF(B34:AJ34,"x")</f>
        <v>3</v>
      </c>
      <c r="AL34" s="14" t="str">
        <f>HYPERLINK("https://www.newsday.com/sports/columnists/david-lennon/harold-baines-hall-of-fame-david-lennon-ballot-1.24610024?utm_source=tw_sp","Newsday Column")</f>
        <v>Newsday Column</v>
      </c>
      <c r="AM34" s="16">
        <v>43448</v>
      </c>
    </row>
    <row r="35" spans="1:39" ht="28">
      <c r="A35" s="10" t="s">
        <v>103</v>
      </c>
      <c r="B35" s="11"/>
      <c r="C35" s="11" t="s">
        <v>37</v>
      </c>
      <c r="D35" s="11" t="s">
        <v>37</v>
      </c>
      <c r="E35" s="11" t="s">
        <v>37</v>
      </c>
      <c r="F35" s="11"/>
      <c r="G35" s="11"/>
      <c r="H35" s="11"/>
      <c r="I35" s="11" t="s">
        <v>37</v>
      </c>
      <c r="J35" s="11"/>
      <c r="K35" s="11"/>
      <c r="L35" s="11"/>
      <c r="M35" s="11"/>
      <c r="N35" s="11"/>
      <c r="O35" s="11" t="s">
        <v>37</v>
      </c>
      <c r="P35" s="11"/>
      <c r="Q35" s="11" t="s">
        <v>37</v>
      </c>
      <c r="R35" s="11"/>
      <c r="S35" s="11"/>
      <c r="T35" s="11"/>
      <c r="U35" s="11"/>
      <c r="V35" s="11"/>
      <c r="W35" s="11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20"/>
      <c r="AK35" s="7">
        <f>COUNTIF(B35:AJ35,"x")</f>
        <v>6</v>
      </c>
      <c r="AL35" s="14" t="str">
        <f>HYPERLINK("https://twitter.com/RogRubin/status/1073720030200770561","Newsday+Twitter")</f>
        <v>Newsday+Twitter</v>
      </c>
      <c r="AM35" s="27">
        <v>43448</v>
      </c>
    </row>
    <row r="36" spans="1:39">
      <c r="A36" s="10" t="s">
        <v>105</v>
      </c>
      <c r="B36" s="11"/>
      <c r="C36" s="11" t="s">
        <v>37</v>
      </c>
      <c r="D36" s="11" t="s">
        <v>37</v>
      </c>
      <c r="E36" s="11" t="s">
        <v>37</v>
      </c>
      <c r="F36" s="11"/>
      <c r="G36" s="11"/>
      <c r="H36" s="4" t="s">
        <v>37</v>
      </c>
      <c r="I36" s="11" t="s">
        <v>37</v>
      </c>
      <c r="J36" s="11"/>
      <c r="K36" s="4" t="s">
        <v>37</v>
      </c>
      <c r="L36" s="11"/>
      <c r="M36" s="11"/>
      <c r="N36" s="17"/>
      <c r="O36" s="11" t="s">
        <v>37</v>
      </c>
      <c r="P36" s="11"/>
      <c r="Q36" s="11" t="s">
        <v>37</v>
      </c>
      <c r="R36" s="11"/>
      <c r="S36" s="17"/>
      <c r="T36" s="11" t="s">
        <v>37</v>
      </c>
      <c r="U36" s="11"/>
      <c r="V36" s="11" t="s">
        <v>37</v>
      </c>
      <c r="W36" s="11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0"/>
      <c r="AK36" s="7">
        <f>COUNTIF(B36:AJ36,"x")</f>
        <v>10</v>
      </c>
      <c r="AL36" s="14" t="str">
        <f>HYPERLINK("https://twitter.com/Mscotshay/status/1073686718509957122","Twitter")</f>
        <v>Twitter</v>
      </c>
      <c r="AM36" s="27">
        <v>43448</v>
      </c>
    </row>
    <row r="37" spans="1:39">
      <c r="A37" s="10" t="s">
        <v>93</v>
      </c>
      <c r="B37" s="11"/>
      <c r="C37" s="11"/>
      <c r="D37" s="11"/>
      <c r="E37" s="11" t="s">
        <v>37</v>
      </c>
      <c r="F37" s="11"/>
      <c r="G37" s="11"/>
      <c r="H37" s="11"/>
      <c r="I37" s="11"/>
      <c r="J37" s="11"/>
      <c r="K37" s="11" t="s">
        <v>37</v>
      </c>
      <c r="L37" s="11"/>
      <c r="M37" s="11"/>
      <c r="N37" s="11"/>
      <c r="O37" s="11" t="s">
        <v>37</v>
      </c>
      <c r="P37" s="11"/>
      <c r="Q37" s="11" t="s">
        <v>37</v>
      </c>
      <c r="R37" s="11"/>
      <c r="S37" s="11"/>
      <c r="T37" s="11"/>
      <c r="U37" s="11"/>
      <c r="V37" s="4" t="s">
        <v>37</v>
      </c>
      <c r="W37" s="11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20"/>
      <c r="AK37" s="7">
        <f>COUNTIF(B37:AJ37,"x")</f>
        <v>5</v>
      </c>
      <c r="AL37" s="14" t="str">
        <f>HYPERLINK("https://twitter.com/RobBiertempfel/status/1073256922302664704?s=19","Twitter")</f>
        <v>Twitter</v>
      </c>
      <c r="AM37" s="16">
        <v>43447</v>
      </c>
    </row>
    <row r="38" spans="1:39">
      <c r="A38" s="10" t="s">
        <v>95</v>
      </c>
      <c r="B38" s="11"/>
      <c r="C38" s="11"/>
      <c r="D38" s="11"/>
      <c r="E38" s="11" t="s">
        <v>37</v>
      </c>
      <c r="F38" s="11" t="s">
        <v>37</v>
      </c>
      <c r="G38" s="11"/>
      <c r="H38" s="11"/>
      <c r="I38" s="11" t="s">
        <v>37</v>
      </c>
      <c r="J38" s="11" t="s">
        <v>37</v>
      </c>
      <c r="K38" s="11" t="s">
        <v>37</v>
      </c>
      <c r="L38" s="11"/>
      <c r="M38" s="11"/>
      <c r="N38" s="11"/>
      <c r="O38" s="11" t="s">
        <v>37</v>
      </c>
      <c r="P38" s="11" t="s">
        <v>37</v>
      </c>
      <c r="Q38" s="11"/>
      <c r="R38" s="11"/>
      <c r="S38" s="11"/>
      <c r="T38" s="11"/>
      <c r="U38" s="11"/>
      <c r="V38" s="11" t="s">
        <v>37</v>
      </c>
      <c r="W38" s="11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20"/>
      <c r="AK38" s="7">
        <f>COUNTIF(B38:AJ38,"x")</f>
        <v>8</v>
      </c>
      <c r="AL38" s="18" t="s">
        <v>70</v>
      </c>
      <c r="AM38" s="16">
        <v>43447</v>
      </c>
    </row>
    <row r="39" spans="1:39">
      <c r="A39" s="10" t="s">
        <v>96</v>
      </c>
      <c r="B39" s="11"/>
      <c r="C39" s="11" t="s">
        <v>37</v>
      </c>
      <c r="D39" s="11" t="s">
        <v>37</v>
      </c>
      <c r="E39" s="11" t="s">
        <v>37</v>
      </c>
      <c r="F39" s="11"/>
      <c r="G39" s="11"/>
      <c r="H39" s="11"/>
      <c r="I39" s="11" t="s">
        <v>37</v>
      </c>
      <c r="J39" s="11"/>
      <c r="K39" s="11" t="s">
        <v>37</v>
      </c>
      <c r="L39" s="11"/>
      <c r="M39" s="11"/>
      <c r="N39" s="11"/>
      <c r="O39" s="11" t="s">
        <v>37</v>
      </c>
      <c r="P39" s="11"/>
      <c r="Q39" s="11" t="s">
        <v>37</v>
      </c>
      <c r="R39" s="11"/>
      <c r="S39" s="11"/>
      <c r="T39" s="11"/>
      <c r="U39" s="11"/>
      <c r="V39" s="4" t="s">
        <v>37</v>
      </c>
      <c r="W39" s="11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20"/>
      <c r="AK39" s="7">
        <f>COUNTIF(B39:AJ39,"x")</f>
        <v>8</v>
      </c>
      <c r="AL39" s="14" t="str">
        <f>HYPERLINK("https://www.ctpost.com/sports/jeffjacobs/article/Jeff-Jacobs-As-Harold-Baines-heads-to-13465087.php","CT Post")</f>
        <v>CT Post</v>
      </c>
      <c r="AM39" s="16">
        <v>43447</v>
      </c>
    </row>
    <row r="40" spans="1:39" ht="28">
      <c r="A40" s="10" t="s">
        <v>91</v>
      </c>
      <c r="B40" s="11"/>
      <c r="C40" s="11"/>
      <c r="D40" s="11"/>
      <c r="E40" s="11"/>
      <c r="F40" s="11" t="s">
        <v>37</v>
      </c>
      <c r="G40" s="11"/>
      <c r="H40" s="11"/>
      <c r="I40" s="11"/>
      <c r="J40" s="11" t="s">
        <v>37</v>
      </c>
      <c r="K40" s="4" t="s">
        <v>37</v>
      </c>
      <c r="L40" s="11"/>
      <c r="M40" s="11" t="s">
        <v>37</v>
      </c>
      <c r="N40" s="11"/>
      <c r="O40" s="11" t="s">
        <v>37</v>
      </c>
      <c r="P40" s="11"/>
      <c r="Q40" s="11"/>
      <c r="R40" s="11"/>
      <c r="S40" s="11"/>
      <c r="T40" s="11"/>
      <c r="U40" s="11"/>
      <c r="V40" s="11"/>
      <c r="W40" s="11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20"/>
      <c r="AK40" s="28">
        <v>5</v>
      </c>
      <c r="AL40" s="14" t="str">
        <f>HYPERLINK("http://juanvene.com/2018/12/13/vote-por-cinco-esta-vez-para-el-hall-de-la-fama/columna/","JuanVene.com")</f>
        <v>JuanVene.com</v>
      </c>
      <c r="AM40" s="27">
        <v>43447</v>
      </c>
    </row>
    <row r="41" spans="1:39">
      <c r="A41" s="10" t="s">
        <v>89</v>
      </c>
      <c r="B41" s="11"/>
      <c r="C41" s="11" t="s">
        <v>37</v>
      </c>
      <c r="D41" s="11" t="s">
        <v>37</v>
      </c>
      <c r="E41" s="11" t="s">
        <v>37</v>
      </c>
      <c r="F41" s="11" t="s">
        <v>37</v>
      </c>
      <c r="G41" s="11"/>
      <c r="H41" s="11"/>
      <c r="I41" s="11" t="s">
        <v>37</v>
      </c>
      <c r="J41" s="11"/>
      <c r="K41" s="11" t="s">
        <v>37</v>
      </c>
      <c r="L41" s="11"/>
      <c r="M41" s="11"/>
      <c r="N41" s="11"/>
      <c r="O41" s="11" t="s">
        <v>37</v>
      </c>
      <c r="P41" s="4" t="s">
        <v>37</v>
      </c>
      <c r="Q41" s="11" t="s">
        <v>37</v>
      </c>
      <c r="R41" s="11"/>
      <c r="S41" s="11"/>
      <c r="T41" s="11"/>
      <c r="U41" s="11"/>
      <c r="V41" s="11" t="s">
        <v>37</v>
      </c>
      <c r="W41" s="11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20"/>
      <c r="AK41" s="7">
        <f>COUNTIF(B41:AJ41,"x")</f>
        <v>10</v>
      </c>
      <c r="AL41" s="14" t="str">
        <f>HYPERLINK("https://twitter.com/pgraham34/status/1072902022091788289?s=19","Twitter")</f>
        <v>Twitter</v>
      </c>
      <c r="AM41" s="16">
        <v>43446</v>
      </c>
    </row>
    <row r="42" spans="1:39">
      <c r="A42" s="10" t="s">
        <v>90</v>
      </c>
      <c r="B42" s="11"/>
      <c r="C42" s="11" t="s">
        <v>37</v>
      </c>
      <c r="D42" s="11" t="s">
        <v>37</v>
      </c>
      <c r="E42" s="11" t="s">
        <v>37</v>
      </c>
      <c r="F42" s="11"/>
      <c r="G42" s="4" t="s">
        <v>37</v>
      </c>
      <c r="H42" s="11"/>
      <c r="I42" s="4" t="s">
        <v>37</v>
      </c>
      <c r="J42" s="11" t="s">
        <v>37</v>
      </c>
      <c r="K42" s="11"/>
      <c r="L42" s="11"/>
      <c r="M42" s="11"/>
      <c r="N42" s="11"/>
      <c r="O42" s="11" t="s">
        <v>37</v>
      </c>
      <c r="P42" s="11"/>
      <c r="Q42" s="11" t="s">
        <v>37</v>
      </c>
      <c r="R42" s="11"/>
      <c r="S42" s="11"/>
      <c r="T42" s="11" t="s">
        <v>37</v>
      </c>
      <c r="U42" s="11"/>
      <c r="V42" s="11" t="s">
        <v>37</v>
      </c>
      <c r="W42" s="11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20"/>
      <c r="AK42" s="7">
        <f>COUNTIF(B42:AJ42,"x")</f>
        <v>10</v>
      </c>
      <c r="AL42" s="14" t="str">
        <f>HYPERLINK("https://twitter.com/JackMcCaffery/status/1072880234305859586?s=19","Twitter")</f>
        <v>Twitter</v>
      </c>
      <c r="AM42" s="16">
        <v>43446</v>
      </c>
    </row>
    <row r="43" spans="1:39">
      <c r="A43" s="2" t="s">
        <v>88</v>
      </c>
      <c r="B43" s="3"/>
      <c r="C43" s="3" t="s">
        <v>37</v>
      </c>
      <c r="D43" s="3" t="s">
        <v>37</v>
      </c>
      <c r="E43" s="3" t="s">
        <v>37</v>
      </c>
      <c r="F43" s="3"/>
      <c r="G43" s="3"/>
      <c r="H43" s="3"/>
      <c r="I43" s="3"/>
      <c r="J43" s="3"/>
      <c r="K43" s="3" t="s">
        <v>37</v>
      </c>
      <c r="L43" s="3"/>
      <c r="M43" s="3"/>
      <c r="N43" s="3" t="s">
        <v>37</v>
      </c>
      <c r="O43" s="3" t="s">
        <v>37</v>
      </c>
      <c r="P43" s="3"/>
      <c r="Q43" s="3"/>
      <c r="R43" s="3" t="s">
        <v>37</v>
      </c>
      <c r="S43" s="3" t="s">
        <v>37</v>
      </c>
      <c r="T43" s="3"/>
      <c r="U43" s="3"/>
      <c r="V43" s="3"/>
      <c r="W43" s="3" t="s">
        <v>37</v>
      </c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3"/>
      <c r="AK43" s="7">
        <f>COUNTIF(B43:AJ43,"x")</f>
        <v>9</v>
      </c>
      <c r="AL43" s="18" t="s">
        <v>38</v>
      </c>
      <c r="AM43" s="9">
        <v>43445</v>
      </c>
    </row>
    <row r="44" spans="1:39">
      <c r="A44" s="10" t="s">
        <v>86</v>
      </c>
      <c r="B44" s="11"/>
      <c r="C44" s="11" t="s">
        <v>37</v>
      </c>
      <c r="D44" s="11" t="s">
        <v>37</v>
      </c>
      <c r="E44" s="11" t="s">
        <v>37</v>
      </c>
      <c r="F44" s="11"/>
      <c r="G44" s="11"/>
      <c r="H44" s="11"/>
      <c r="I44" s="11" t="s">
        <v>37</v>
      </c>
      <c r="J44" s="4" t="s">
        <v>37</v>
      </c>
      <c r="K44" s="11" t="s">
        <v>37</v>
      </c>
      <c r="L44" s="11"/>
      <c r="M44" s="11"/>
      <c r="N44" s="11"/>
      <c r="O44" s="11" t="s">
        <v>37</v>
      </c>
      <c r="P44" s="11" t="s">
        <v>37</v>
      </c>
      <c r="Q44" s="11" t="s">
        <v>37</v>
      </c>
      <c r="R44" s="11"/>
      <c r="S44" s="11"/>
      <c r="T44" s="11"/>
      <c r="U44" s="11"/>
      <c r="V44" s="4" t="s">
        <v>37</v>
      </c>
      <c r="W44" s="11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20"/>
      <c r="AK44" s="7">
        <f>COUNTIF(B44:AJ44,"x")</f>
        <v>10</v>
      </c>
      <c r="AL44" s="14" t="str">
        <f>HYPERLINK("https://twitter.com/jcohenap/status/1072229505652154374","Twitter")</f>
        <v>Twitter</v>
      </c>
      <c r="AM44" s="16">
        <v>43444</v>
      </c>
    </row>
    <row r="45" spans="1:39">
      <c r="A45" s="10" t="s">
        <v>84</v>
      </c>
      <c r="B45" s="11"/>
      <c r="C45" s="11" t="s">
        <v>37</v>
      </c>
      <c r="D45" s="11" t="s">
        <v>37</v>
      </c>
      <c r="E45" s="11" t="s">
        <v>37</v>
      </c>
      <c r="F45" s="11" t="s">
        <v>37</v>
      </c>
      <c r="G45" s="11"/>
      <c r="H45" s="11"/>
      <c r="I45" s="11" t="s">
        <v>37</v>
      </c>
      <c r="J45" s="4" t="s">
        <v>37</v>
      </c>
      <c r="K45" s="11" t="s">
        <v>37</v>
      </c>
      <c r="L45" s="11"/>
      <c r="M45" s="11"/>
      <c r="N45" s="11"/>
      <c r="O45" s="11" t="s">
        <v>37</v>
      </c>
      <c r="P45" s="11"/>
      <c r="Q45" s="11" t="s">
        <v>37</v>
      </c>
      <c r="R45" s="11"/>
      <c r="S45" s="11"/>
      <c r="T45" s="11"/>
      <c r="U45" s="11"/>
      <c r="V45" s="11" t="s">
        <v>37</v>
      </c>
      <c r="W45" s="11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20"/>
      <c r="AK45" s="7">
        <f>COUNTIF(B45:AJ45,"x")</f>
        <v>10</v>
      </c>
      <c r="AL45" s="14" t="str">
        <f>HYPERLINK("https://twitter.com/StoneLarry/status/1072195701499617282?s=19","Twitter")</f>
        <v>Twitter</v>
      </c>
      <c r="AM45" s="27">
        <v>43444</v>
      </c>
    </row>
    <row r="46" spans="1:39">
      <c r="A46" s="10" t="s">
        <v>85</v>
      </c>
      <c r="B46" s="11"/>
      <c r="C46" s="11"/>
      <c r="D46" s="11"/>
      <c r="E46" s="11" t="s">
        <v>37</v>
      </c>
      <c r="F46" s="11" t="s">
        <v>37</v>
      </c>
      <c r="G46" s="11"/>
      <c r="H46" s="11"/>
      <c r="I46" s="11" t="s">
        <v>37</v>
      </c>
      <c r="J46" s="11"/>
      <c r="K46" s="11" t="s">
        <v>37</v>
      </c>
      <c r="L46" s="11"/>
      <c r="M46" s="11"/>
      <c r="N46" s="11"/>
      <c r="O46" s="11" t="s">
        <v>37</v>
      </c>
      <c r="P46" s="11"/>
      <c r="Q46" s="11" t="s">
        <v>37</v>
      </c>
      <c r="R46" s="11" t="s">
        <v>37</v>
      </c>
      <c r="S46" s="11"/>
      <c r="T46" s="11"/>
      <c r="U46" s="11" t="s">
        <v>37</v>
      </c>
      <c r="V46" s="11" t="s">
        <v>37</v>
      </c>
      <c r="W46" s="11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20"/>
      <c r="AK46" s="7">
        <f>COUNTIF(B46:AJ46,"x")</f>
        <v>9</v>
      </c>
      <c r="AL46" s="18" t="s">
        <v>38</v>
      </c>
      <c r="AM46" s="27">
        <v>43444</v>
      </c>
    </row>
    <row r="47" spans="1:39">
      <c r="A47" s="10" t="s">
        <v>83</v>
      </c>
      <c r="B47" s="11"/>
      <c r="C47" s="11"/>
      <c r="D47" s="11"/>
      <c r="E47" s="11" t="s">
        <v>37</v>
      </c>
      <c r="F47" s="11" t="s">
        <v>37</v>
      </c>
      <c r="G47" s="11"/>
      <c r="H47" s="11"/>
      <c r="I47" s="11" t="s">
        <v>37</v>
      </c>
      <c r="J47" s="11" t="s">
        <v>37</v>
      </c>
      <c r="K47" s="11" t="s">
        <v>37</v>
      </c>
      <c r="L47" s="11"/>
      <c r="M47" s="11"/>
      <c r="N47" s="11"/>
      <c r="O47" s="11" t="s">
        <v>37</v>
      </c>
      <c r="P47" s="11"/>
      <c r="Q47" s="11"/>
      <c r="R47" s="11"/>
      <c r="S47" s="11"/>
      <c r="T47" s="4" t="s">
        <v>37</v>
      </c>
      <c r="U47" s="11"/>
      <c r="V47" s="4" t="s">
        <v>37</v>
      </c>
      <c r="W47" s="11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20"/>
      <c r="AK47" s="7">
        <f>COUNTIF(B47:AJ47,"x")</f>
        <v>8</v>
      </c>
      <c r="AL47" s="18" t="s">
        <v>70</v>
      </c>
      <c r="AM47" s="16">
        <v>43443</v>
      </c>
    </row>
    <row r="48" spans="1:39">
      <c r="A48" s="10" t="s">
        <v>82</v>
      </c>
      <c r="B48" s="11"/>
      <c r="C48" s="11" t="s">
        <v>37</v>
      </c>
      <c r="D48" s="11" t="s">
        <v>37</v>
      </c>
      <c r="E48" s="11" t="s">
        <v>37</v>
      </c>
      <c r="F48" s="11"/>
      <c r="G48" s="11"/>
      <c r="H48" s="11"/>
      <c r="I48" s="11" t="s">
        <v>37</v>
      </c>
      <c r="J48" s="11"/>
      <c r="K48" s="4" t="s">
        <v>37</v>
      </c>
      <c r="L48" s="11"/>
      <c r="M48" s="11"/>
      <c r="N48" s="11" t="s">
        <v>37</v>
      </c>
      <c r="O48" s="11" t="s">
        <v>37</v>
      </c>
      <c r="P48" s="11"/>
      <c r="Q48" s="11" t="s">
        <v>37</v>
      </c>
      <c r="R48" s="4" t="s">
        <v>37</v>
      </c>
      <c r="S48" s="11" t="s">
        <v>37</v>
      </c>
      <c r="T48" s="11"/>
      <c r="U48" s="11"/>
      <c r="V48" s="11"/>
      <c r="W48" s="11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20"/>
      <c r="AK48" s="7">
        <f>COUNTIF(B48:AJ48,"x")</f>
        <v>10</v>
      </c>
      <c r="AL48" s="14" t="str">
        <f>HYPERLINK("https://twitter.com/luirangel/status/1071814897791614976/photo/1","Twitter")</f>
        <v>Twitter</v>
      </c>
      <c r="AM48" s="16">
        <v>43443</v>
      </c>
    </row>
    <row r="49" spans="1:39">
      <c r="A49" s="10" t="s">
        <v>81</v>
      </c>
      <c r="B49" s="11"/>
      <c r="C49" s="11"/>
      <c r="D49" s="11"/>
      <c r="E49" s="11" t="s">
        <v>37</v>
      </c>
      <c r="F49" s="11"/>
      <c r="G49" s="11"/>
      <c r="H49" s="11" t="s">
        <v>37</v>
      </c>
      <c r="I49" s="11" t="s">
        <v>37</v>
      </c>
      <c r="J49" s="4" t="s">
        <v>37</v>
      </c>
      <c r="K49" s="11" t="s">
        <v>37</v>
      </c>
      <c r="L49" s="11"/>
      <c r="M49" s="11"/>
      <c r="N49" s="11"/>
      <c r="O49" s="11" t="s">
        <v>37</v>
      </c>
      <c r="P49" s="11"/>
      <c r="Q49" s="11" t="s">
        <v>37</v>
      </c>
      <c r="R49" s="11"/>
      <c r="S49" s="11"/>
      <c r="T49" s="11" t="s">
        <v>37</v>
      </c>
      <c r="U49" s="11"/>
      <c r="V49" s="11" t="s">
        <v>37</v>
      </c>
      <c r="W49" s="11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20"/>
      <c r="AK49" s="7">
        <f>COUNTIF(B49:AJ49,"x")</f>
        <v>9</v>
      </c>
      <c r="AL49" s="14" t="str">
        <f>HYPERLINK("https://twitter.com/RossNewhan1/status/1071590698829246465","Twitter")</f>
        <v>Twitter</v>
      </c>
      <c r="AM49" s="16">
        <v>43442</v>
      </c>
    </row>
    <row r="50" spans="1:39">
      <c r="A50" s="10" t="s">
        <v>78</v>
      </c>
      <c r="B50" s="11"/>
      <c r="C50" s="11"/>
      <c r="D50" s="11"/>
      <c r="E50" s="11" t="s">
        <v>37</v>
      </c>
      <c r="F50" s="11"/>
      <c r="G50" s="11"/>
      <c r="H50" s="11"/>
      <c r="I50" s="11" t="s">
        <v>37</v>
      </c>
      <c r="J50" s="4" t="s">
        <v>37</v>
      </c>
      <c r="K50" s="11" t="s">
        <v>37</v>
      </c>
      <c r="L50" s="11"/>
      <c r="M50" s="11"/>
      <c r="N50" s="11"/>
      <c r="O50" s="11" t="s">
        <v>37</v>
      </c>
      <c r="P50" s="11"/>
      <c r="Q50" s="11" t="s">
        <v>37</v>
      </c>
      <c r="R50" s="11"/>
      <c r="S50" s="11"/>
      <c r="T50" s="11" t="s">
        <v>37</v>
      </c>
      <c r="U50" s="11"/>
      <c r="V50" s="11" t="s">
        <v>37</v>
      </c>
      <c r="W50" s="11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20"/>
      <c r="AK50" s="7">
        <f>COUNTIF(B50:AJ50,"x")</f>
        <v>8</v>
      </c>
      <c r="AL50" s="14" t="str">
        <f>HYPERLINK("https://torontosun.com/sports/hockey/nhl/toronto-maple-leafs/simmons-is-a-50-goal-season-even-possible-for-leafs-matthews","Toronto Sun")</f>
        <v>Toronto Sun</v>
      </c>
      <c r="AM50" s="27">
        <v>43442</v>
      </c>
    </row>
    <row r="51" spans="1:39">
      <c r="A51" s="10" t="s">
        <v>80</v>
      </c>
      <c r="B51" s="11"/>
      <c r="C51" s="11" t="s">
        <v>37</v>
      </c>
      <c r="D51" s="11" t="s">
        <v>37</v>
      </c>
      <c r="E51" s="11" t="s">
        <v>37</v>
      </c>
      <c r="F51" s="11"/>
      <c r="G51" s="11"/>
      <c r="H51" s="4" t="s">
        <v>37</v>
      </c>
      <c r="I51" s="11" t="s">
        <v>37</v>
      </c>
      <c r="J51" s="11"/>
      <c r="K51" s="11" t="s">
        <v>37</v>
      </c>
      <c r="L51" s="11"/>
      <c r="M51" s="11"/>
      <c r="N51" s="11"/>
      <c r="O51" s="11" t="s">
        <v>37</v>
      </c>
      <c r="P51" s="11"/>
      <c r="Q51" s="11" t="s">
        <v>37</v>
      </c>
      <c r="R51" s="11"/>
      <c r="S51" s="11"/>
      <c r="T51" s="4" t="s">
        <v>37</v>
      </c>
      <c r="U51" s="11"/>
      <c r="V51" s="4" t="s">
        <v>37</v>
      </c>
      <c r="W51" s="11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20"/>
      <c r="AK51" s="7">
        <f>COUNTIF(B51:AJ51,"x")</f>
        <v>10</v>
      </c>
      <c r="AL51" s="14" t="str">
        <f>HYPERLINK("https://twitter.com/stewardsfolly/status/1071569927994138624","Twitter")</f>
        <v>Twitter</v>
      </c>
      <c r="AM51" s="27">
        <v>43442</v>
      </c>
    </row>
    <row r="52" spans="1:39">
      <c r="A52" s="10" t="s">
        <v>77</v>
      </c>
      <c r="B52" s="11"/>
      <c r="C52" s="11" t="s">
        <v>37</v>
      </c>
      <c r="D52" s="11" t="s">
        <v>37</v>
      </c>
      <c r="E52" s="11" t="s">
        <v>37</v>
      </c>
      <c r="F52" s="11" t="s">
        <v>37</v>
      </c>
      <c r="G52" s="11"/>
      <c r="H52" s="11"/>
      <c r="I52" s="11" t="s">
        <v>37</v>
      </c>
      <c r="J52" s="11"/>
      <c r="K52" s="11" t="s">
        <v>37</v>
      </c>
      <c r="L52" s="11"/>
      <c r="M52" s="11"/>
      <c r="N52" s="11"/>
      <c r="O52" s="11" t="s">
        <v>37</v>
      </c>
      <c r="P52" s="4" t="s">
        <v>37</v>
      </c>
      <c r="Q52" s="11" t="s">
        <v>37</v>
      </c>
      <c r="R52" s="11"/>
      <c r="S52" s="11"/>
      <c r="T52" s="11"/>
      <c r="U52" s="11"/>
      <c r="V52" s="11" t="s">
        <v>37</v>
      </c>
      <c r="W52" s="11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20"/>
      <c r="AK52" s="7">
        <f>COUNTIF(B52:AJ52,"x")</f>
        <v>10</v>
      </c>
      <c r="AL52" s="14" t="str">
        <f>HYPERLINK("https://twitter.com/ByTimBooth/status/1071207656189190144","Twitter")</f>
        <v>Twitter</v>
      </c>
      <c r="AM52" s="16">
        <v>43441</v>
      </c>
    </row>
    <row r="53" spans="1:39">
      <c r="A53" s="10" t="s">
        <v>126</v>
      </c>
      <c r="B53" s="11" t="s">
        <v>37</v>
      </c>
      <c r="C53" s="11"/>
      <c r="D53" s="11" t="s">
        <v>37</v>
      </c>
      <c r="E53" s="11"/>
      <c r="F53" s="11"/>
      <c r="G53" s="11"/>
      <c r="H53" s="11" t="s">
        <v>37</v>
      </c>
      <c r="I53" s="11" t="s">
        <v>37</v>
      </c>
      <c r="J53" s="11"/>
      <c r="K53" s="11"/>
      <c r="L53" s="11" t="s">
        <v>37</v>
      </c>
      <c r="M53" s="11"/>
      <c r="N53" s="11"/>
      <c r="O53" s="11" t="s">
        <v>37</v>
      </c>
      <c r="P53" s="11"/>
      <c r="Q53" s="11" t="s">
        <v>37</v>
      </c>
      <c r="R53" s="11"/>
      <c r="S53" s="11"/>
      <c r="T53" s="11" t="s">
        <v>37</v>
      </c>
      <c r="U53" s="11" t="s">
        <v>37</v>
      </c>
      <c r="V53" s="11" t="s">
        <v>37</v>
      </c>
      <c r="W53" s="11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20"/>
      <c r="AK53" s="7">
        <f>COUNTIF(B53:AJ53,"x")</f>
        <v>10</v>
      </c>
      <c r="AL53" s="14" t="str">
        <f>HYPERLINK("https://twitter.com/RCardenas3/status/1071178903312580611","Twitter")</f>
        <v>Twitter</v>
      </c>
      <c r="AM53" s="16">
        <v>43441</v>
      </c>
    </row>
    <row r="54" spans="1:39">
      <c r="A54" s="10" t="s">
        <v>73</v>
      </c>
      <c r="B54" s="11"/>
      <c r="C54" s="11" t="s">
        <v>37</v>
      </c>
      <c r="D54" s="11" t="s">
        <v>37</v>
      </c>
      <c r="E54" s="11" t="s">
        <v>37</v>
      </c>
      <c r="F54" s="11"/>
      <c r="G54" s="11"/>
      <c r="H54" s="11"/>
      <c r="I54" s="4" t="s">
        <v>37</v>
      </c>
      <c r="J54" s="11"/>
      <c r="K54" s="11" t="s">
        <v>37</v>
      </c>
      <c r="L54" s="11"/>
      <c r="M54" s="11"/>
      <c r="N54" s="11" t="s">
        <v>37</v>
      </c>
      <c r="O54" s="11" t="s">
        <v>37</v>
      </c>
      <c r="P54" s="11"/>
      <c r="Q54" s="11" t="s">
        <v>37</v>
      </c>
      <c r="R54" s="11"/>
      <c r="S54" s="11"/>
      <c r="T54" s="4" t="s">
        <v>37</v>
      </c>
      <c r="U54" s="11"/>
      <c r="V54" s="11" t="s">
        <v>37</v>
      </c>
      <c r="W54" s="11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20"/>
      <c r="AK54" s="7">
        <f>COUNTIF(B54:AJ54,"x")</f>
        <v>10</v>
      </c>
      <c r="AL54" s="18" t="s">
        <v>70</v>
      </c>
      <c r="AM54" s="16">
        <v>43441</v>
      </c>
    </row>
    <row r="55" spans="1:39">
      <c r="A55" s="10" t="s">
        <v>75</v>
      </c>
      <c r="B55" s="11"/>
      <c r="C55" s="11" t="s">
        <v>37</v>
      </c>
      <c r="D55" s="11" t="s">
        <v>37</v>
      </c>
      <c r="E55" s="11" t="s">
        <v>37</v>
      </c>
      <c r="F55" s="11"/>
      <c r="G55" s="11"/>
      <c r="H55" s="11"/>
      <c r="I55" s="11" t="s">
        <v>37</v>
      </c>
      <c r="J55" s="11"/>
      <c r="K55" s="11" t="s">
        <v>37</v>
      </c>
      <c r="L55" s="11"/>
      <c r="M55" s="11"/>
      <c r="N55" s="11" t="s">
        <v>37</v>
      </c>
      <c r="O55" s="11" t="s">
        <v>37</v>
      </c>
      <c r="P55" s="11" t="s">
        <v>37</v>
      </c>
      <c r="Q55" s="11" t="s">
        <v>37</v>
      </c>
      <c r="R55" s="11"/>
      <c r="S55" s="11"/>
      <c r="T55" s="11"/>
      <c r="U55" s="11"/>
      <c r="V55" s="11" t="s">
        <v>37</v>
      </c>
      <c r="W55" s="11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20"/>
      <c r="AK55" s="7">
        <f>COUNTIF(B55:AJ55,"x")</f>
        <v>10</v>
      </c>
      <c r="AL55" s="14" t="str">
        <f>HYPERLINK("https://twitter.com/JoshDubowAP/status/1071112021834231810?s=19","Twitter")</f>
        <v>Twitter</v>
      </c>
      <c r="AM55" s="16">
        <v>43441</v>
      </c>
    </row>
    <row r="56" spans="1:39">
      <c r="A56" s="10" t="s">
        <v>74</v>
      </c>
      <c r="B56" s="11"/>
      <c r="C56" s="11"/>
      <c r="D56" s="11"/>
      <c r="E56" s="11" t="s">
        <v>37</v>
      </c>
      <c r="F56" s="11" t="s">
        <v>37</v>
      </c>
      <c r="G56" s="11"/>
      <c r="H56" s="11"/>
      <c r="I56" s="11" t="s">
        <v>37</v>
      </c>
      <c r="J56" s="11"/>
      <c r="K56" s="11"/>
      <c r="L56" s="11"/>
      <c r="M56" s="11"/>
      <c r="N56" s="11"/>
      <c r="O56" s="11" t="s">
        <v>37</v>
      </c>
      <c r="P56" s="11"/>
      <c r="Q56" s="11"/>
      <c r="R56" s="11" t="s">
        <v>37</v>
      </c>
      <c r="S56" s="11"/>
      <c r="T56" s="11"/>
      <c r="U56" s="11"/>
      <c r="V56" s="11" t="s">
        <v>37</v>
      </c>
      <c r="W56" s="11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20"/>
      <c r="AK56" s="7">
        <f>COUNTIF(B56:AJ56,"x")</f>
        <v>6</v>
      </c>
      <c r="AL56" s="18" t="s">
        <v>38</v>
      </c>
      <c r="AM56" s="15">
        <v>43441</v>
      </c>
    </row>
    <row r="57" spans="1:39">
      <c r="A57" s="10" t="s">
        <v>71</v>
      </c>
      <c r="B57" s="11" t="s">
        <v>37</v>
      </c>
      <c r="C57" s="11" t="s">
        <v>37</v>
      </c>
      <c r="D57" s="11"/>
      <c r="E57" s="11" t="s">
        <v>37</v>
      </c>
      <c r="F57" s="11"/>
      <c r="G57" s="11" t="s">
        <v>37</v>
      </c>
      <c r="H57" s="11"/>
      <c r="I57" s="4" t="s">
        <v>37</v>
      </c>
      <c r="J57" s="11" t="s">
        <v>37</v>
      </c>
      <c r="K57" s="11" t="s">
        <v>37</v>
      </c>
      <c r="L57" s="11"/>
      <c r="M57" s="11"/>
      <c r="N57" s="11"/>
      <c r="O57" s="11" t="s">
        <v>37</v>
      </c>
      <c r="P57" s="11" t="s">
        <v>37</v>
      </c>
      <c r="Q57" s="11" t="s">
        <v>37</v>
      </c>
      <c r="R57" s="11"/>
      <c r="S57" s="11"/>
      <c r="T57" s="11"/>
      <c r="U57" s="11"/>
      <c r="V57" s="11"/>
      <c r="W57" s="11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20"/>
      <c r="AK57" s="7">
        <f>COUNTIF(B57:AJ57,"x")</f>
        <v>10</v>
      </c>
      <c r="AL57" s="14" t="str">
        <f>HYPERLINK("https://fancredsports.com/articles/inside-baseball-my-hall-of-fame-ballot-why-bonds","Fancred")</f>
        <v>Fancred</v>
      </c>
      <c r="AM57" s="16">
        <v>43440</v>
      </c>
    </row>
    <row r="58" spans="1:39">
      <c r="A58" s="10" t="s">
        <v>69</v>
      </c>
      <c r="B58" s="11"/>
      <c r="C58" s="4" t="s">
        <v>37</v>
      </c>
      <c r="D58" s="4" t="s">
        <v>37</v>
      </c>
      <c r="E58" s="11" t="s">
        <v>37</v>
      </c>
      <c r="F58" s="11" t="s">
        <v>37</v>
      </c>
      <c r="G58" s="11"/>
      <c r="H58" s="11"/>
      <c r="I58" s="11" t="s">
        <v>37</v>
      </c>
      <c r="J58" s="4" t="s">
        <v>37</v>
      </c>
      <c r="K58" s="4" t="s">
        <v>37</v>
      </c>
      <c r="L58" s="11"/>
      <c r="M58" s="11"/>
      <c r="N58" s="11"/>
      <c r="O58" s="11" t="s">
        <v>37</v>
      </c>
      <c r="P58" s="11"/>
      <c r="Q58" s="11"/>
      <c r="R58" s="11"/>
      <c r="S58" s="11"/>
      <c r="T58" s="11" t="s">
        <v>37</v>
      </c>
      <c r="U58" s="11"/>
      <c r="V58" s="11" t="s">
        <v>37</v>
      </c>
      <c r="W58" s="11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20"/>
      <c r="AK58" s="7">
        <f>COUNTIF(B58:AJ58,"x")</f>
        <v>10</v>
      </c>
      <c r="AL58" s="18" t="s">
        <v>70</v>
      </c>
      <c r="AM58" s="16">
        <v>43439</v>
      </c>
    </row>
    <row r="59" spans="1:39" ht="28">
      <c r="A59" s="10" t="s">
        <v>66</v>
      </c>
      <c r="B59" s="11"/>
      <c r="C59" s="11"/>
      <c r="D59" s="11"/>
      <c r="E59" s="11" t="s">
        <v>37</v>
      </c>
      <c r="F59" s="11"/>
      <c r="G59" s="17"/>
      <c r="H59" s="11"/>
      <c r="I59" s="11" t="s">
        <v>37</v>
      </c>
      <c r="J59" s="11" t="s">
        <v>37</v>
      </c>
      <c r="K59" s="4" t="s">
        <v>37</v>
      </c>
      <c r="L59" s="11"/>
      <c r="M59" s="11" t="s">
        <v>37</v>
      </c>
      <c r="N59" s="11"/>
      <c r="O59" s="11" t="s">
        <v>37</v>
      </c>
      <c r="P59" s="11"/>
      <c r="Q59" s="11" t="s">
        <v>37</v>
      </c>
      <c r="R59" s="11"/>
      <c r="S59" s="11"/>
      <c r="T59" s="11" t="s">
        <v>37</v>
      </c>
      <c r="U59" s="11"/>
      <c r="V59" s="11"/>
      <c r="W59" s="11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20"/>
      <c r="AK59" s="7">
        <f>COUNTIF(B59:AJ59,"x")</f>
        <v>8</v>
      </c>
      <c r="AL59" s="14" t="str">
        <f>HYPERLINK("https://www.trentonian.com/sports/jay-dunn-yankees-closer-mariano-rivera-should-be-first-player/article_6e381b7a-f8bd-11e8-a116-3fe31873332a.html","The Trentonian")</f>
        <v>The Trentonian</v>
      </c>
      <c r="AM59" s="16">
        <v>43439</v>
      </c>
    </row>
    <row r="60" spans="1:39">
      <c r="A60" s="10" t="s">
        <v>68</v>
      </c>
      <c r="B60" s="11"/>
      <c r="C60" s="11" t="s">
        <v>37</v>
      </c>
      <c r="D60" s="11" t="s">
        <v>37</v>
      </c>
      <c r="E60" s="11" t="s">
        <v>37</v>
      </c>
      <c r="F60" s="11" t="s">
        <v>37</v>
      </c>
      <c r="G60" s="11"/>
      <c r="H60" s="4" t="s">
        <v>37</v>
      </c>
      <c r="I60" s="11" t="s">
        <v>37</v>
      </c>
      <c r="J60" s="4" t="s">
        <v>37</v>
      </c>
      <c r="K60" s="11" t="s">
        <v>37</v>
      </c>
      <c r="L60" s="11"/>
      <c r="M60" s="11"/>
      <c r="N60" s="17"/>
      <c r="O60" s="11" t="s">
        <v>37</v>
      </c>
      <c r="P60" s="11"/>
      <c r="Q60" s="11"/>
      <c r="R60" s="17"/>
      <c r="S60" s="11"/>
      <c r="T60" s="11"/>
      <c r="U60" s="11"/>
      <c r="V60" s="4" t="s">
        <v>37</v>
      </c>
      <c r="W60" s="11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20"/>
      <c r="AK60" s="7">
        <f>COUNTIF(B60:AJ60,"x")</f>
        <v>10</v>
      </c>
      <c r="AL60" s="14" t="str">
        <f>HYPERLINK("https://twitter.com/zogsport7/status/1070386163666571264?s=19","Twitter")</f>
        <v>Twitter</v>
      </c>
      <c r="AM60" s="16">
        <v>43439</v>
      </c>
    </row>
    <row r="61" spans="1:39">
      <c r="A61" s="10" t="s">
        <v>64</v>
      </c>
      <c r="B61" s="11"/>
      <c r="C61" s="11" t="s">
        <v>37</v>
      </c>
      <c r="D61" s="11" t="s">
        <v>37</v>
      </c>
      <c r="E61" s="11" t="s">
        <v>37</v>
      </c>
      <c r="F61" s="11"/>
      <c r="G61" s="11"/>
      <c r="H61" s="11"/>
      <c r="I61" s="11" t="s">
        <v>37</v>
      </c>
      <c r="J61" s="11"/>
      <c r="K61" s="11" t="s">
        <v>37</v>
      </c>
      <c r="L61" s="11"/>
      <c r="M61" s="11" t="s">
        <v>37</v>
      </c>
      <c r="N61" s="11" t="s">
        <v>37</v>
      </c>
      <c r="O61" s="11" t="s">
        <v>37</v>
      </c>
      <c r="P61" s="11"/>
      <c r="Q61" s="11" t="s">
        <v>37</v>
      </c>
      <c r="R61" s="11"/>
      <c r="S61" s="11"/>
      <c r="T61" s="11"/>
      <c r="U61" s="11"/>
      <c r="V61" s="4" t="s">
        <v>37</v>
      </c>
      <c r="W61" s="11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20"/>
      <c r="AK61" s="7">
        <f>COUNTIF(B61:AJ61,"x")</f>
        <v>10</v>
      </c>
      <c r="AL61" s="14" t="str">
        <f>HYPERLINK("https://www.nj.com/expo/sports/erry-2018/12/57da0e68321770/baseball-hall-of-fame-how-colu.html","NJ.com")</f>
        <v>NJ.com</v>
      </c>
      <c r="AM61" s="16">
        <v>43439</v>
      </c>
    </row>
    <row r="62" spans="1:39">
      <c r="A62" s="10" t="s">
        <v>63</v>
      </c>
      <c r="B62" s="11"/>
      <c r="C62" s="11" t="s">
        <v>37</v>
      </c>
      <c r="D62" s="11" t="s">
        <v>37</v>
      </c>
      <c r="E62" s="11" t="s">
        <v>37</v>
      </c>
      <c r="F62" s="11"/>
      <c r="G62" s="11"/>
      <c r="H62" s="11"/>
      <c r="I62" s="11" t="s">
        <v>37</v>
      </c>
      <c r="J62" s="11"/>
      <c r="K62" s="11" t="s">
        <v>37</v>
      </c>
      <c r="L62" s="11"/>
      <c r="M62" s="11" t="s">
        <v>37</v>
      </c>
      <c r="N62" s="11"/>
      <c r="O62" s="11" t="s">
        <v>37</v>
      </c>
      <c r="P62" s="11"/>
      <c r="Q62" s="4" t="s">
        <v>37</v>
      </c>
      <c r="R62" s="11"/>
      <c r="S62" s="11"/>
      <c r="T62" s="11" t="s">
        <v>37</v>
      </c>
      <c r="U62" s="11"/>
      <c r="V62" s="11" t="s">
        <v>37</v>
      </c>
      <c r="W62" s="11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20"/>
      <c r="AK62" s="7">
        <f>COUNTIF(B62:AJ62,"x")</f>
        <v>10</v>
      </c>
      <c r="AL62" s="14" t="str">
        <f>HYPERLINK("https://www.forbes.com/sites/barrymbloom/2018/12/03/curt-schilling-gets-last-spot-on-my-2019-hall-of-fame-ballot/#55bf7c19473b","Forbes")</f>
        <v>Forbes</v>
      </c>
      <c r="AM62" s="16">
        <v>43437</v>
      </c>
    </row>
    <row r="63" spans="1:39">
      <c r="A63" s="10" t="s">
        <v>62</v>
      </c>
      <c r="B63" s="11"/>
      <c r="C63" s="11" t="s">
        <v>37</v>
      </c>
      <c r="D63" s="11" t="s">
        <v>37</v>
      </c>
      <c r="E63" s="11" t="s">
        <v>37</v>
      </c>
      <c r="F63" s="11"/>
      <c r="G63" s="11"/>
      <c r="H63" s="11"/>
      <c r="I63" s="4" t="s">
        <v>37</v>
      </c>
      <c r="J63" s="11"/>
      <c r="K63" s="11" t="s">
        <v>37</v>
      </c>
      <c r="L63" s="11"/>
      <c r="M63" s="11"/>
      <c r="N63" s="17"/>
      <c r="O63" s="11" t="s">
        <v>37</v>
      </c>
      <c r="P63" s="11"/>
      <c r="Q63" s="4" t="s">
        <v>37</v>
      </c>
      <c r="R63" s="4" t="s">
        <v>37</v>
      </c>
      <c r="S63" s="11" t="s">
        <v>37</v>
      </c>
      <c r="T63" s="11" t="s">
        <v>37</v>
      </c>
      <c r="U63" s="11"/>
      <c r="V63" s="11"/>
      <c r="W63" s="11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20"/>
      <c r="AK63" s="7">
        <f>COUNTIF(B63:AJ63,"x")</f>
        <v>10</v>
      </c>
      <c r="AL63" s="18" t="s">
        <v>38</v>
      </c>
      <c r="AM63" s="16">
        <v>43436</v>
      </c>
    </row>
    <row r="64" spans="1:39" ht="16" thickBot="1">
      <c r="A64" s="21" t="s">
        <v>61</v>
      </c>
      <c r="B64" s="11"/>
      <c r="C64" s="11" t="s">
        <v>37</v>
      </c>
      <c r="D64" s="11" t="s">
        <v>37</v>
      </c>
      <c r="E64" s="11" t="s">
        <v>37</v>
      </c>
      <c r="F64" s="11"/>
      <c r="G64" s="11"/>
      <c r="H64" s="11"/>
      <c r="I64" s="11" t="s">
        <v>37</v>
      </c>
      <c r="J64" s="11"/>
      <c r="K64" s="11" t="s">
        <v>37</v>
      </c>
      <c r="L64" s="11"/>
      <c r="M64" s="11" t="s">
        <v>37</v>
      </c>
      <c r="N64" s="11" t="s">
        <v>37</v>
      </c>
      <c r="O64" s="11" t="s">
        <v>37</v>
      </c>
      <c r="P64" s="11"/>
      <c r="Q64" s="11" t="s">
        <v>37</v>
      </c>
      <c r="R64" s="11"/>
      <c r="S64" s="11"/>
      <c r="T64" s="11"/>
      <c r="U64" s="11"/>
      <c r="V64" s="11" t="s">
        <v>37</v>
      </c>
      <c r="W64" s="11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6"/>
      <c r="AK64" s="7">
        <f>COUNTIF(B64:AJ64,"x")</f>
        <v>10</v>
      </c>
      <c r="AL64" s="18" t="s">
        <v>38</v>
      </c>
      <c r="AM64" s="15">
        <v>43434</v>
      </c>
    </row>
    <row r="65" spans="1:39" ht="29" thickBot="1">
      <c r="A65" s="21" t="s">
        <v>59</v>
      </c>
      <c r="B65" s="11"/>
      <c r="C65" s="11" t="s">
        <v>37</v>
      </c>
      <c r="D65" s="11" t="s">
        <v>37</v>
      </c>
      <c r="E65" s="11" t="s">
        <v>37</v>
      </c>
      <c r="F65" s="11"/>
      <c r="G65" s="11"/>
      <c r="H65" s="11"/>
      <c r="I65" s="11" t="s">
        <v>37</v>
      </c>
      <c r="J65" s="11"/>
      <c r="K65" s="11" t="s">
        <v>37</v>
      </c>
      <c r="L65" s="11"/>
      <c r="M65" s="11"/>
      <c r="N65" s="11"/>
      <c r="O65" s="11" t="s">
        <v>37</v>
      </c>
      <c r="P65" s="11"/>
      <c r="Q65" s="11" t="s">
        <v>37</v>
      </c>
      <c r="R65" s="11"/>
      <c r="S65" s="11" t="s">
        <v>37</v>
      </c>
      <c r="T65" s="11" t="s">
        <v>37</v>
      </c>
      <c r="U65" s="11"/>
      <c r="V65" s="11" t="s">
        <v>37</v>
      </c>
      <c r="W65" s="11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6"/>
      <c r="AK65" s="7">
        <f>COUNTIF(B65:AJ65,"x")</f>
        <v>10</v>
      </c>
      <c r="AL65" s="14" t="str">
        <f>HYPERLINK("http://espndeportes.espn.com/blogs/index?nombre=enrique_rojas&amp;entryID=5028892","ESPN Deportes")</f>
        <v>ESPN Deportes</v>
      </c>
      <c r="AM65" s="16">
        <v>43434</v>
      </c>
    </row>
    <row r="66" spans="1:39" ht="16" thickBot="1">
      <c r="A66" s="10" t="s">
        <v>54</v>
      </c>
      <c r="B66" s="11"/>
      <c r="C66" s="11"/>
      <c r="D66" s="11"/>
      <c r="E66" s="11" t="s">
        <v>37</v>
      </c>
      <c r="F66" s="11"/>
      <c r="G66" s="11"/>
      <c r="H66" s="11"/>
      <c r="I66" s="11" t="s">
        <v>37</v>
      </c>
      <c r="J66" s="11"/>
      <c r="K66" s="4" t="s">
        <v>37</v>
      </c>
      <c r="L66" s="11"/>
      <c r="M66" s="11"/>
      <c r="N66" s="11"/>
      <c r="O66" s="11" t="s">
        <v>37</v>
      </c>
      <c r="P66" s="11"/>
      <c r="Q66" s="4" t="s">
        <v>37</v>
      </c>
      <c r="R66" s="11"/>
      <c r="S66" s="11"/>
      <c r="T66" s="11" t="s">
        <v>37</v>
      </c>
      <c r="U66" s="11"/>
      <c r="V66" s="11"/>
      <c r="W66" s="11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6"/>
      <c r="AK66" s="7">
        <f>COUNTIF(B66:AJ66,"x")</f>
        <v>6</v>
      </c>
      <c r="AL66" s="14" t="str">
        <f>HYPERLINK("https://twitter.com/CAwesomeheimer/status/1068339712929218560/photo/1","Twitter")</f>
        <v>Twitter</v>
      </c>
      <c r="AM66" s="15">
        <v>43433</v>
      </c>
    </row>
    <row r="67" spans="1:39" ht="29" thickBot="1">
      <c r="A67" s="10" t="s">
        <v>55</v>
      </c>
      <c r="B67" s="11"/>
      <c r="C67" s="11" t="s">
        <v>37</v>
      </c>
      <c r="D67" s="11" t="s">
        <v>37</v>
      </c>
      <c r="E67" s="11" t="s">
        <v>37</v>
      </c>
      <c r="F67" s="11"/>
      <c r="G67" s="11"/>
      <c r="H67" s="11"/>
      <c r="I67" s="11" t="s">
        <v>37</v>
      </c>
      <c r="J67" s="11"/>
      <c r="K67" s="11"/>
      <c r="L67" s="11"/>
      <c r="M67" s="11"/>
      <c r="N67" s="11" t="s">
        <v>37</v>
      </c>
      <c r="O67" s="11" t="s">
        <v>37</v>
      </c>
      <c r="P67" s="11"/>
      <c r="Q67" s="11"/>
      <c r="R67" s="11"/>
      <c r="S67" s="11"/>
      <c r="T67" s="11"/>
      <c r="U67" s="11"/>
      <c r="V67" s="11"/>
      <c r="W67" s="11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6"/>
      <c r="AK67" s="7">
        <f>COUNTIF(B67:AJ67,"x")</f>
        <v>6</v>
      </c>
      <c r="AL67" s="14" t="str">
        <f>HYPERLINK("https://omny.fm/shows/felger-massarotti-1/felger-mazz-red-sox-offseason-mazz-s-hall-of-fame","98.5 Radio Show")</f>
        <v>98.5 Radio Show</v>
      </c>
      <c r="AM67" s="16">
        <v>43433</v>
      </c>
    </row>
    <row r="68" spans="1:39" ht="16" thickBot="1">
      <c r="A68" s="10" t="s">
        <v>57</v>
      </c>
      <c r="B68" s="11"/>
      <c r="C68" s="11" t="s">
        <v>37</v>
      </c>
      <c r="D68" s="11" t="s">
        <v>37</v>
      </c>
      <c r="E68" s="11" t="s">
        <v>37</v>
      </c>
      <c r="F68" s="11"/>
      <c r="G68" s="11"/>
      <c r="H68" s="11"/>
      <c r="I68" s="11" t="s">
        <v>37</v>
      </c>
      <c r="J68" s="11"/>
      <c r="K68" s="11" t="s">
        <v>37</v>
      </c>
      <c r="L68" s="11"/>
      <c r="M68" s="11"/>
      <c r="N68" s="11"/>
      <c r="O68" s="11" t="s">
        <v>37</v>
      </c>
      <c r="P68" s="11"/>
      <c r="Q68" s="11"/>
      <c r="R68" s="11"/>
      <c r="S68" s="11" t="s">
        <v>37</v>
      </c>
      <c r="T68" s="4" t="s">
        <v>37</v>
      </c>
      <c r="U68" s="11"/>
      <c r="V68" s="11"/>
      <c r="W68" s="11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6"/>
      <c r="AK68" s="7">
        <f>COUNTIF(B68:AJ68,"x")</f>
        <v>8</v>
      </c>
      <c r="AL68" s="14" t="str">
        <f>HYPERLINK("https://www.sun-sentinel.com/elsentinel/deportes/fl-es-mi-voto-salon-de-la-fama-2019-sabor-latino-20181129-story.html?fbclid=IwAR0HVQ47U9akW7GaYcGHiR8Ryb9TBzZb27AIi2TOktYJ8PKmZlzSiEAEpCY","Sun Sentinel")</f>
        <v>Sun Sentinel</v>
      </c>
      <c r="AM68" s="16">
        <v>43433</v>
      </c>
    </row>
    <row r="69" spans="1:39" ht="16" thickBot="1">
      <c r="A69" s="10" t="s">
        <v>39</v>
      </c>
      <c r="B69" s="11"/>
      <c r="C69" s="11" t="s">
        <v>37</v>
      </c>
      <c r="D69" s="11" t="s">
        <v>37</v>
      </c>
      <c r="E69" s="11" t="s">
        <v>37</v>
      </c>
      <c r="F69" s="11"/>
      <c r="G69" s="11"/>
      <c r="H69" s="11"/>
      <c r="I69" s="11" t="s">
        <v>37</v>
      </c>
      <c r="J69" s="11"/>
      <c r="K69" s="11" t="s">
        <v>37</v>
      </c>
      <c r="L69" s="11"/>
      <c r="M69" s="11"/>
      <c r="N69" s="11"/>
      <c r="O69" s="11" t="s">
        <v>37</v>
      </c>
      <c r="P69" s="11"/>
      <c r="Q69" s="11" t="s">
        <v>37</v>
      </c>
      <c r="R69" s="11"/>
      <c r="S69" s="11"/>
      <c r="T69" s="11"/>
      <c r="U69" s="11"/>
      <c r="V69" s="4" t="s">
        <v>37</v>
      </c>
      <c r="W69" s="11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6"/>
      <c r="AK69" s="7">
        <f>COUNTIF(B69:AJ69,"x")</f>
        <v>8</v>
      </c>
      <c r="AL69" s="14" t="str">
        <f>HYPERLINK("https://www.detroitnews.com/story/sports/columnists/lynn-henning/2018/11/27/eight-greats-make-writers-2019-hall-fame-ballot/2117558002/","Detroit News")</f>
        <v>Detroit News</v>
      </c>
      <c r="AM69" s="16">
        <v>43431</v>
      </c>
    </row>
    <row r="70" spans="1:39" ht="16" thickBot="1">
      <c r="A70" s="10" t="s">
        <v>43</v>
      </c>
      <c r="B70" s="11"/>
      <c r="C70" s="11"/>
      <c r="D70" s="11" t="s">
        <v>37</v>
      </c>
      <c r="E70" s="11" t="s">
        <v>37</v>
      </c>
      <c r="F70" s="11" t="s">
        <v>37</v>
      </c>
      <c r="G70" s="11" t="s">
        <v>37</v>
      </c>
      <c r="H70" s="11"/>
      <c r="I70" s="4" t="s">
        <v>37</v>
      </c>
      <c r="J70" s="17"/>
      <c r="K70" s="4" t="s">
        <v>37</v>
      </c>
      <c r="L70" s="11"/>
      <c r="M70" s="11" t="s">
        <v>37</v>
      </c>
      <c r="N70" s="17"/>
      <c r="O70" s="11" t="s">
        <v>37</v>
      </c>
      <c r="P70" s="11"/>
      <c r="Q70" s="11"/>
      <c r="R70" s="11"/>
      <c r="S70" s="11" t="s">
        <v>37</v>
      </c>
      <c r="T70" s="11" t="s">
        <v>37</v>
      </c>
      <c r="U70" s="11"/>
      <c r="V70" s="11"/>
      <c r="W70" s="11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6"/>
      <c r="AK70" s="7">
        <f>COUNTIF(B70:AJ70,"x")</f>
        <v>10</v>
      </c>
      <c r="AL70" s="14" t="str">
        <f>HYPERLINK("https://mobile.twitter.com/sadiel1977/status/1067137870358564864","Twitter")</f>
        <v>Twitter</v>
      </c>
      <c r="AM70" s="15">
        <v>43430</v>
      </c>
    </row>
    <row r="71" spans="1:39" ht="16" thickBot="1">
      <c r="A71" s="10" t="s">
        <v>45</v>
      </c>
      <c r="B71" s="11"/>
      <c r="C71" s="11"/>
      <c r="D71" s="11"/>
      <c r="E71" s="11"/>
      <c r="F71" s="11"/>
      <c r="G71" s="11"/>
      <c r="H71" s="11"/>
      <c r="I71" s="4" t="s">
        <v>37</v>
      </c>
      <c r="J71" s="11"/>
      <c r="K71" s="11"/>
      <c r="L71" s="11"/>
      <c r="M71" s="11"/>
      <c r="N71" s="11"/>
      <c r="O71" s="11" t="s">
        <v>37</v>
      </c>
      <c r="P71" s="11"/>
      <c r="Q71" s="11"/>
      <c r="R71" s="11"/>
      <c r="S71" s="11"/>
      <c r="T71" s="11"/>
      <c r="U71" s="11"/>
      <c r="V71" s="11"/>
      <c r="W71" s="11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6"/>
      <c r="AK71" s="7">
        <f>COUNTIF(B71:AJ71,"x")</f>
        <v>2</v>
      </c>
      <c r="AL71" s="14" t="str">
        <f>HYPERLINK("https://www.newsday.com/sports/baseball/2019-baseball-hall-of-fame-ballot-by-newsday-s-steven-marcus-1.23933393","Newsday")</f>
        <v>Newsday</v>
      </c>
      <c r="AM71" s="15">
        <v>43430</v>
      </c>
    </row>
    <row r="72" spans="1:39" ht="16" thickBot="1">
      <c r="A72" s="10" t="s">
        <v>47</v>
      </c>
      <c r="B72" s="11"/>
      <c r="C72" s="11" t="s">
        <v>37</v>
      </c>
      <c r="D72" s="11" t="s">
        <v>37</v>
      </c>
      <c r="E72" s="11"/>
      <c r="F72" s="11"/>
      <c r="G72" s="11"/>
      <c r="H72" s="11"/>
      <c r="I72" s="4" t="s">
        <v>37</v>
      </c>
      <c r="J72" s="11"/>
      <c r="K72" s="11" t="s">
        <v>37</v>
      </c>
      <c r="L72" s="11"/>
      <c r="M72" s="11" t="s">
        <v>37</v>
      </c>
      <c r="N72" s="11" t="s">
        <v>37</v>
      </c>
      <c r="O72" s="11" t="s">
        <v>37</v>
      </c>
      <c r="P72" s="11"/>
      <c r="Q72" s="11" t="s">
        <v>37</v>
      </c>
      <c r="R72" s="11"/>
      <c r="S72" s="11"/>
      <c r="T72" s="11" t="s">
        <v>37</v>
      </c>
      <c r="U72" s="11"/>
      <c r="V72" s="11"/>
      <c r="W72" s="11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6"/>
      <c r="AK72" s="7">
        <f>COUNTIF(B72:AJ72,"x")</f>
        <v>9</v>
      </c>
      <c r="AL72" s="14" t="str">
        <f>HYPERLINK("https://www.newsday.com/sports/baseball/2019-baseball-hall-of-fame-ballot-by-newsday-s-anthony-rieber-1.23922061","Newsday")</f>
        <v>Newsday</v>
      </c>
      <c r="AM72" s="15">
        <v>43430</v>
      </c>
    </row>
    <row r="73" spans="1:39" ht="16" thickBot="1">
      <c r="A73" s="10" t="s">
        <v>36</v>
      </c>
      <c r="B73" s="11"/>
      <c r="C73" s="11" t="s">
        <v>37</v>
      </c>
      <c r="D73" s="11" t="s">
        <v>37</v>
      </c>
      <c r="E73" s="11" t="s">
        <v>37</v>
      </c>
      <c r="F73" s="11"/>
      <c r="G73" s="11"/>
      <c r="H73" s="11"/>
      <c r="I73" s="11" t="s">
        <v>37</v>
      </c>
      <c r="J73" s="11" t="s">
        <v>37</v>
      </c>
      <c r="K73" s="11" t="s">
        <v>37</v>
      </c>
      <c r="L73" s="11"/>
      <c r="M73" s="11"/>
      <c r="N73" s="11" t="s">
        <v>37</v>
      </c>
      <c r="O73" s="11" t="s">
        <v>37</v>
      </c>
      <c r="P73" s="11"/>
      <c r="Q73" s="11" t="s">
        <v>37</v>
      </c>
      <c r="R73" s="11"/>
      <c r="S73" s="11"/>
      <c r="T73" s="11"/>
      <c r="U73" s="11"/>
      <c r="V73" s="11"/>
      <c r="W73" s="11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 t="s">
        <v>37</v>
      </c>
      <c r="AI73" s="25"/>
      <c r="AJ73" s="26"/>
      <c r="AK73" s="7">
        <f>COUNTIF(B73:AJ73,"x")</f>
        <v>10</v>
      </c>
      <c r="AL73" s="18" t="s">
        <v>38</v>
      </c>
      <c r="AM73" s="15">
        <v>43429</v>
      </c>
    </row>
    <row r="74" spans="1:39" ht="16" thickBot="1">
      <c r="A74" s="10" t="s">
        <v>41</v>
      </c>
      <c r="B74" s="11"/>
      <c r="C74" s="11"/>
      <c r="D74" s="11"/>
      <c r="E74" s="11" t="s">
        <v>37</v>
      </c>
      <c r="F74" s="11" t="s">
        <v>37</v>
      </c>
      <c r="G74" s="11"/>
      <c r="H74" s="11"/>
      <c r="I74" s="11" t="s">
        <v>37</v>
      </c>
      <c r="J74" s="11" t="s">
        <v>37</v>
      </c>
      <c r="K74" s="11" t="s">
        <v>37</v>
      </c>
      <c r="L74" s="11"/>
      <c r="M74" s="11"/>
      <c r="N74" s="11"/>
      <c r="O74" s="11" t="s">
        <v>37</v>
      </c>
      <c r="P74" s="4" t="s">
        <v>37</v>
      </c>
      <c r="Q74" s="11" t="s">
        <v>37</v>
      </c>
      <c r="R74" s="11"/>
      <c r="S74" s="11"/>
      <c r="T74" s="11" t="s">
        <v>37</v>
      </c>
      <c r="U74" s="11"/>
      <c r="V74" s="11" t="s">
        <v>37</v>
      </c>
      <c r="W74" s="11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6"/>
      <c r="AK74" s="7">
        <f>COUNTIF(B74:AJ74,"x")</f>
        <v>10</v>
      </c>
      <c r="AL74" s="14" t="str">
        <f>HYPERLINK("https://www.forbes.com/sites/robertkuenster/2018/11/25/a-vote-for-the-hall-of-fame-mariano-rivera-and-others-earned-their-recognition/#5c528e53369c","Forbes")</f>
        <v>Forbes</v>
      </c>
      <c r="AM74" s="15">
        <v>43429</v>
      </c>
    </row>
    <row r="75" spans="1:39" ht="16" thickBot="1">
      <c r="A75" s="10" t="s">
        <v>48</v>
      </c>
      <c r="B75" s="11"/>
      <c r="C75" s="11" t="s">
        <v>37</v>
      </c>
      <c r="D75" s="11" t="s">
        <v>37</v>
      </c>
      <c r="E75" s="11" t="s">
        <v>37</v>
      </c>
      <c r="F75" s="11" t="s">
        <v>37</v>
      </c>
      <c r="G75" s="11"/>
      <c r="H75" s="11"/>
      <c r="I75" s="11" t="s">
        <v>37</v>
      </c>
      <c r="J75" s="11"/>
      <c r="K75" s="11"/>
      <c r="L75" s="11"/>
      <c r="M75" s="11"/>
      <c r="N75" s="11"/>
      <c r="O75" s="11" t="s">
        <v>37</v>
      </c>
      <c r="P75" s="11" t="s">
        <v>37</v>
      </c>
      <c r="Q75" s="11" t="s">
        <v>37</v>
      </c>
      <c r="R75" s="11"/>
      <c r="S75" s="11"/>
      <c r="T75" s="11" t="s">
        <v>37</v>
      </c>
      <c r="U75" s="11"/>
      <c r="V75" s="11" t="s">
        <v>37</v>
      </c>
      <c r="W75" s="11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6"/>
      <c r="AK75" s="7">
        <f>COUNTIF(B75:AJ75,"x")</f>
        <v>10</v>
      </c>
      <c r="AL75" s="14" t="str">
        <f>HYPERLINK("https://twitter.com/AdamRubinMedia/status/1065602123738558464/photo/1","Twitter")</f>
        <v>Twitter</v>
      </c>
      <c r="AM75" s="27">
        <v>43426</v>
      </c>
    </row>
  </sheetData>
  <sortState ref="A1:AM75">
    <sortCondition descending="1" ref="AM1:AM7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ballots</vt:lpstr>
      <vt:lpstr>players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2018-12-20T19:41:00Z</dcterms:modified>
</cp:coreProperties>
</file>