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ballots" sheetId="1" r:id="rId1"/>
    <sheet name="players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60" i="3" l="1"/>
  <c r="AK60" i="3"/>
  <c r="AK37" i="3"/>
  <c r="AL36" i="3"/>
  <c r="AK36" i="3"/>
  <c r="AK38" i="3"/>
  <c r="AK87" i="3"/>
  <c r="AL81" i="3"/>
  <c r="AL69" i="3"/>
  <c r="AK69" i="3"/>
  <c r="AL46" i="3"/>
  <c r="AK46" i="3"/>
  <c r="AL86" i="3"/>
  <c r="AK86" i="3"/>
  <c r="AL92" i="3"/>
  <c r="AK92" i="3"/>
  <c r="AL24" i="3"/>
  <c r="AK24" i="3"/>
  <c r="AL65" i="3"/>
  <c r="AK65" i="3"/>
  <c r="AL7" i="3"/>
  <c r="AK7" i="3"/>
  <c r="AL91" i="3"/>
  <c r="AK91" i="3"/>
  <c r="AL64" i="3"/>
  <c r="AK64" i="3"/>
  <c r="AL77" i="3"/>
  <c r="AK77" i="3"/>
  <c r="AL23" i="3"/>
  <c r="AK23" i="3"/>
  <c r="AL76" i="3"/>
  <c r="AK76" i="3"/>
  <c r="AL116" i="3"/>
  <c r="AK116" i="3"/>
  <c r="AL59" i="3"/>
  <c r="AK59" i="3"/>
  <c r="AL22" i="3"/>
  <c r="AK22" i="3"/>
  <c r="AK45" i="3"/>
  <c r="AL21" i="3"/>
  <c r="AK21" i="3"/>
  <c r="AL106" i="3"/>
  <c r="AK106" i="3"/>
  <c r="AL113" i="3"/>
  <c r="AK113" i="3"/>
  <c r="AL32" i="3"/>
  <c r="AK32" i="3"/>
  <c r="AL58" i="3"/>
  <c r="AK58" i="3"/>
  <c r="AL89" i="3"/>
  <c r="AK89" i="3"/>
  <c r="AK6" i="3"/>
  <c r="AL20" i="3"/>
  <c r="AK20" i="3"/>
  <c r="AK44" i="3"/>
  <c r="AL102" i="3"/>
  <c r="AK102" i="3"/>
  <c r="AK97" i="3"/>
  <c r="AL31" i="3"/>
  <c r="AK31" i="3"/>
  <c r="AL57" i="3"/>
  <c r="AK57" i="3"/>
  <c r="AL19" i="3"/>
  <c r="AK19" i="3"/>
  <c r="AL70" i="3"/>
  <c r="AK70" i="3"/>
  <c r="AL90" i="3"/>
  <c r="AK90" i="3"/>
  <c r="AK18" i="3"/>
  <c r="AL109" i="3"/>
  <c r="AK109" i="3"/>
  <c r="AL56" i="3"/>
  <c r="AK56" i="3"/>
  <c r="AL17" i="3"/>
  <c r="AK17" i="3"/>
  <c r="AK30" i="3"/>
  <c r="AL83" i="3"/>
  <c r="AK83" i="3"/>
  <c r="AL108" i="3"/>
  <c r="AK108" i="3"/>
  <c r="AK84" i="3"/>
  <c r="AL112" i="3"/>
  <c r="AK112" i="3"/>
  <c r="AL75" i="3"/>
  <c r="AK75" i="3"/>
  <c r="AL111" i="3"/>
  <c r="AK111" i="3"/>
  <c r="AL55" i="3"/>
  <c r="AK55" i="3"/>
  <c r="AL16" i="3"/>
  <c r="AK16" i="3"/>
  <c r="AL115" i="3"/>
  <c r="AK115" i="3"/>
  <c r="AL29" i="3"/>
  <c r="AK29" i="3"/>
  <c r="AL63" i="3"/>
  <c r="AK63" i="3"/>
  <c r="AL15" i="3"/>
  <c r="AK15" i="3"/>
  <c r="AL28" i="3"/>
  <c r="AK28" i="3"/>
  <c r="AK73" i="3"/>
  <c r="AL80" i="3"/>
  <c r="AK80" i="3"/>
  <c r="AK54" i="3"/>
  <c r="AL98" i="3"/>
  <c r="AK98" i="3"/>
  <c r="AL101" i="3"/>
  <c r="AK101" i="3"/>
  <c r="AL27" i="3"/>
  <c r="AK27" i="3"/>
  <c r="AL110" i="3"/>
  <c r="AK110" i="3"/>
  <c r="AK5" i="3"/>
  <c r="AL14" i="3"/>
  <c r="AK14" i="3"/>
  <c r="AL72" i="3"/>
  <c r="AK72" i="3"/>
  <c r="AL33" i="3"/>
  <c r="AK33" i="3"/>
  <c r="AK62" i="3"/>
  <c r="AL53" i="3"/>
  <c r="AK53" i="3"/>
  <c r="AL82" i="3"/>
  <c r="AK82" i="3"/>
  <c r="AK52" i="3"/>
  <c r="AL51" i="3"/>
  <c r="AK51" i="3"/>
  <c r="AK88" i="3"/>
  <c r="AL39" i="3"/>
  <c r="AK39" i="3"/>
  <c r="AL43" i="3"/>
  <c r="AK43" i="3"/>
  <c r="AL50" i="3"/>
  <c r="AK50" i="3"/>
  <c r="AK79" i="3"/>
  <c r="AL100" i="3"/>
  <c r="AK100" i="3"/>
  <c r="AL96" i="3"/>
  <c r="AK96" i="3"/>
  <c r="AL4" i="3"/>
  <c r="AK4" i="3"/>
  <c r="AL49" i="3"/>
  <c r="AK49" i="3"/>
  <c r="AL68" i="3"/>
  <c r="AK68" i="3"/>
  <c r="AL26" i="3"/>
  <c r="AK26" i="3"/>
  <c r="AK95" i="3"/>
  <c r="AL3" i="3"/>
  <c r="AK3" i="3"/>
  <c r="AL42" i="3"/>
  <c r="AK42" i="3"/>
  <c r="AL67" i="3"/>
  <c r="AK67" i="3"/>
  <c r="AL2" i="3"/>
  <c r="AK2" i="3"/>
  <c r="AK105" i="3"/>
  <c r="AL61" i="3"/>
  <c r="AK61" i="3"/>
  <c r="AL13" i="3"/>
  <c r="AK13" i="3"/>
  <c r="AL66" i="3"/>
  <c r="AK66" i="3"/>
  <c r="AL85" i="3"/>
  <c r="AK85" i="3"/>
  <c r="AK99" i="3"/>
  <c r="AL1" i="3"/>
  <c r="AK1" i="3"/>
  <c r="AL94" i="3"/>
  <c r="AK94" i="3"/>
  <c r="AL74" i="3"/>
  <c r="AK74" i="3"/>
  <c r="AL35" i="3"/>
  <c r="AK35" i="3"/>
  <c r="AK41" i="3"/>
  <c r="AL12" i="3"/>
  <c r="AK12" i="3"/>
  <c r="AK114" i="3"/>
  <c r="AL48" i="3"/>
  <c r="AK48" i="3"/>
  <c r="AL11" i="3"/>
  <c r="AK11" i="3"/>
  <c r="AL93" i="3"/>
  <c r="AK93" i="3"/>
  <c r="AK104" i="3"/>
  <c r="AL25" i="3"/>
  <c r="AK25" i="3"/>
  <c r="AK40" i="3"/>
  <c r="AL103" i="3"/>
  <c r="AK103" i="3"/>
  <c r="AL71" i="3"/>
  <c r="AK71" i="3"/>
  <c r="AL78" i="3"/>
  <c r="AK78" i="3"/>
  <c r="AL10" i="3"/>
  <c r="AK10" i="3"/>
  <c r="AL9" i="3"/>
  <c r="AK9" i="3"/>
  <c r="AL34" i="3"/>
  <c r="AK34" i="3"/>
  <c r="AL8" i="3"/>
  <c r="AK8" i="3"/>
  <c r="AL107" i="3"/>
  <c r="AK107" i="3"/>
  <c r="AL47" i="3"/>
  <c r="AK47" i="3"/>
</calcChain>
</file>

<file path=xl/sharedStrings.xml><?xml version="1.0" encoding="utf-8"?>
<sst xmlns="http://schemas.openxmlformats.org/spreadsheetml/2006/main" count="2551" uniqueCount="206">
  <si>
    <t>Roy Halladay</t>
  </si>
  <si>
    <t>Todd Helton</t>
  </si>
  <si>
    <t>Andruw Jones</t>
  </si>
  <si>
    <t>Jeff Kent</t>
  </si>
  <si>
    <t>Edgar Martinez</t>
  </si>
  <si>
    <t>Fred McGriff</t>
  </si>
  <si>
    <t>Mike Mussina</t>
  </si>
  <si>
    <t>Roy Oswalt</t>
  </si>
  <si>
    <t>Lance Berkman</t>
  </si>
  <si>
    <t>Barry Bonds</t>
  </si>
  <si>
    <t>Roger Clemens</t>
  </si>
  <si>
    <t>Andy Pettitte</t>
  </si>
  <si>
    <t>Manny Ramirez</t>
  </si>
  <si>
    <t>Mariano Rivera</t>
  </si>
  <si>
    <t>Scott Rolen</t>
  </si>
  <si>
    <t>Curt Schilling</t>
  </si>
  <si>
    <t>Gary Sheffield</t>
  </si>
  <si>
    <t>Sammy Sosa</t>
  </si>
  <si>
    <t>Omar Vizquel</t>
  </si>
  <si>
    <t>Billy Wagner</t>
  </si>
  <si>
    <t>Larry Walker</t>
  </si>
  <si>
    <t>Michael Young</t>
  </si>
  <si>
    <t>Rick Ankiel</t>
  </si>
  <si>
    <t>Jason Bay</t>
  </si>
  <si>
    <t>Freddy Garcia</t>
  </si>
  <si>
    <t>Jon Garland</t>
  </si>
  <si>
    <t>Travis Hafner</t>
  </si>
  <si>
    <t>Ted Lilly</t>
  </si>
  <si>
    <t>Derek Lowe</t>
  </si>
  <si>
    <t>Darren Oliver</t>
  </si>
  <si>
    <t>Juan Pierre</t>
  </si>
  <si>
    <t>Placido Polanco</t>
  </si>
  <si>
    <t>Miguel Tejada</t>
  </si>
  <si>
    <t>Vernon Wells</t>
  </si>
  <si>
    <t>Kevin Youkilis</t>
  </si>
  <si>
    <t>voter</t>
  </si>
  <si>
    <t>Garry Brown</t>
  </si>
  <si>
    <t>x</t>
  </si>
  <si>
    <t>Email</t>
  </si>
  <si>
    <t>Lynn Henning</t>
  </si>
  <si>
    <t>Detroit News</t>
  </si>
  <si>
    <t>Bob Kuenster</t>
  </si>
  <si>
    <t>Forbes</t>
  </si>
  <si>
    <t>Sadiel Lebron</t>
  </si>
  <si>
    <t>Twitter</t>
  </si>
  <si>
    <t>Steven Marcus</t>
  </si>
  <si>
    <t>Newsday</t>
  </si>
  <si>
    <t>Anthony Rieber</t>
  </si>
  <si>
    <t>Adam Rubin</t>
  </si>
  <si>
    <t>source</t>
  </si>
  <si>
    <t>date</t>
  </si>
  <si>
    <t>n_votes</t>
  </si>
  <si>
    <t>name</t>
  </si>
  <si>
    <t>first_year</t>
  </si>
  <si>
    <t>Chris Assenheimer</t>
  </si>
  <si>
    <t>Tony Massarotti</t>
  </si>
  <si>
    <t>98.5 Radio Show</t>
  </si>
  <si>
    <t>Aurelio Moreno</t>
  </si>
  <si>
    <t>Sun Sentinel</t>
  </si>
  <si>
    <t>Enrique Rojas</t>
  </si>
  <si>
    <t>ESPN Deportes</t>
  </si>
  <si>
    <t>Brian Costa</t>
  </si>
  <si>
    <t>Filip Bondy</t>
  </si>
  <si>
    <t>Barry Bloom</t>
  </si>
  <si>
    <t>Steve Politi</t>
  </si>
  <si>
    <t>NJ.com</t>
  </si>
  <si>
    <t>Jay Dunn</t>
  </si>
  <si>
    <t>The Trentonian</t>
  </si>
  <si>
    <t>Bob Herzog</t>
  </si>
  <si>
    <t>Bill Center</t>
  </si>
  <si>
    <t>DM</t>
  </si>
  <si>
    <t>Jon Heyman</t>
  </si>
  <si>
    <t>Fancred</t>
  </si>
  <si>
    <t>Tom D'Angelo</t>
  </si>
  <si>
    <t>Bill Plunkett</t>
  </si>
  <si>
    <t>Josh Dubow</t>
  </si>
  <si>
    <t>René Cárdenas</t>
  </si>
  <si>
    <t>Tim Booth</t>
  </si>
  <si>
    <t>Steve Simmons</t>
  </si>
  <si>
    <t>Toronto Sun</t>
  </si>
  <si>
    <t>Carl Steward</t>
  </si>
  <si>
    <t>Ross Newhan</t>
  </si>
  <si>
    <t>Luis Rangel</t>
  </si>
  <si>
    <t>Carter Gaddis</t>
  </si>
  <si>
    <t>Larry Stone</t>
  </si>
  <si>
    <t>Paul White</t>
  </si>
  <si>
    <t>Jay Cohen</t>
  </si>
  <si>
    <t>not specified</t>
  </si>
  <si>
    <t>David Maril</t>
  </si>
  <si>
    <t>Patrick Graham</t>
  </si>
  <si>
    <t>Jack McCaffery</t>
  </si>
  <si>
    <t>Juan Vené</t>
  </si>
  <si>
    <t>JuanVene.com</t>
  </si>
  <si>
    <t>Rob Biertempfel</t>
  </si>
  <si>
    <t>twitter</t>
  </si>
  <si>
    <t>Mark Faller</t>
  </si>
  <si>
    <t>Jeff Jacobs</t>
  </si>
  <si>
    <t>Anonymous</t>
  </si>
  <si>
    <t>CT Post</t>
  </si>
  <si>
    <t>unknown</t>
  </si>
  <si>
    <t>David Lennon</t>
  </si>
  <si>
    <t>Pat Caputo</t>
  </si>
  <si>
    <t>Oakland Press</t>
  </si>
  <si>
    <t>Roger Rubin</t>
  </si>
  <si>
    <t>Newsday+Twitter</t>
  </si>
  <si>
    <t>Mike Shalin</t>
  </si>
  <si>
    <t>Mark Newman</t>
  </si>
  <si>
    <t>Richard Justice</t>
  </si>
  <si>
    <t>Mark Hale</t>
  </si>
  <si>
    <t>Jeff Blair</t>
  </si>
  <si>
    <t>Roberto Colon</t>
  </si>
  <si>
    <t>Unanimo Sports</t>
  </si>
  <si>
    <t>Greg Cote</t>
  </si>
  <si>
    <t>Felix DeJesus</t>
  </si>
  <si>
    <t>Mike Vaccaro</t>
  </si>
  <si>
    <t>Sam Mellinger</t>
  </si>
  <si>
    <t>Jim Reeves</t>
  </si>
  <si>
    <t>Pressbox DFW</t>
  </si>
  <si>
    <t>Ken Rosenthal</t>
  </si>
  <si>
    <t>The Athletic</t>
  </si>
  <si>
    <t>Michael Silverman</t>
  </si>
  <si>
    <t>Boston Herald</t>
  </si>
  <si>
    <t>Clark Spencer</t>
  </si>
  <si>
    <t>Anthony Andro</t>
  </si>
  <si>
    <t>Peter Botte</t>
  </si>
  <si>
    <t>Twiter</t>
  </si>
  <si>
    <t>René Cárdenas (first time public)</t>
  </si>
  <si>
    <t>Kevin Cooney</t>
  </si>
  <si>
    <t>Tony DeMarco</t>
  </si>
  <si>
    <t>Jeffrey Flanagan</t>
  </si>
  <si>
    <t>Jay Greenberg</t>
  </si>
  <si>
    <t>Karen Guregian</t>
  </si>
  <si>
    <t>Bob Klapisch</t>
  </si>
  <si>
    <t>Gil LeBreton (did not vote last yr)</t>
  </si>
  <si>
    <t>Gil LeBreton</t>
  </si>
  <si>
    <t>Dan Gelston</t>
  </si>
  <si>
    <t>Jimmy Golen</t>
  </si>
  <si>
    <t>Garry D. Howard</t>
  </si>
  <si>
    <t>Facebook</t>
  </si>
  <si>
    <t>Roch Kubatko</t>
  </si>
  <si>
    <t>Joseph Liao</t>
  </si>
  <si>
    <t>Terence Moore</t>
  </si>
  <si>
    <t>Ian O'Connor</t>
  </si>
  <si>
    <t>Steve Popper</t>
  </si>
  <si>
    <t>Tracy Ringolsby</t>
  </si>
  <si>
    <t>Hank Winnicki</t>
  </si>
  <si>
    <t>Andrew Baggarly</t>
  </si>
  <si>
    <t>Chris Bahr</t>
  </si>
  <si>
    <t>Dan Barbarisi</t>
  </si>
  <si>
    <t>Peter Barzilai</t>
  </si>
  <si>
    <t>Earl Bloom</t>
  </si>
  <si>
    <t>Erik Boland</t>
  </si>
  <si>
    <t>David Borges</t>
  </si>
  <si>
    <t>Steve Buckley</t>
  </si>
  <si>
    <t>Dave Campbell</t>
  </si>
  <si>
    <t>John Canzano</t>
  </si>
  <si>
    <t>Marc Carig</t>
  </si>
  <si>
    <t>Dan Connolly</t>
  </si>
  <si>
    <t>Brian Costello</t>
  </si>
  <si>
    <t>Joe Cowley</t>
  </si>
  <si>
    <t>Tim Cowlishaw</t>
  </si>
  <si>
    <t>Paul Daugherty</t>
  </si>
  <si>
    <t>Ryan Divish</t>
  </si>
  <si>
    <t>Jeff Fletcher</t>
  </si>
  <si>
    <t>Carlos Frias</t>
  </si>
  <si>
    <t>Joe Haakenson</t>
  </si>
  <si>
    <t>Dan Hayes</t>
  </si>
  <si>
    <t>Joe Henderson</t>
  </si>
  <si>
    <t>Mark Herrmann</t>
  </si>
  <si>
    <t>Christina Kahrl</t>
  </si>
  <si>
    <t>Tim Kawakami</t>
  </si>
  <si>
    <t>Dejan Kovacevic</t>
  </si>
  <si>
    <t>Keith Law</t>
  </si>
  <si>
    <t>Janie McCauley</t>
  </si>
  <si>
    <t>Joe McDonald</t>
  </si>
  <si>
    <t>Jon Morosi</t>
  </si>
  <si>
    <t>MLB Network</t>
  </si>
  <si>
    <t>David O'Brien (didn't vote last yr)</t>
  </si>
  <si>
    <t>John Perrotto</t>
  </si>
  <si>
    <t>Shaun Powell</t>
  </si>
  <si>
    <t>Scott Priestle</t>
  </si>
  <si>
    <t>Mark Purdy</t>
  </si>
  <si>
    <t>Tim Reynolds</t>
  </si>
  <si>
    <t>Jorge Rojas (first time public)</t>
  </si>
  <si>
    <t>John Romano</t>
  </si>
  <si>
    <t>DM/Ilychs Morales</t>
  </si>
  <si>
    <t>C. Trent Rosecrans</t>
  </si>
  <si>
    <t>Adam Rubin (lost in mail last yr)</t>
  </si>
  <si>
    <t>Mark Saxon</t>
  </si>
  <si>
    <t>Claire Smith</t>
  </si>
  <si>
    <t>Arnie Stapleton</t>
  </si>
  <si>
    <t>TR Sullivan</t>
  </si>
  <si>
    <t>George Willis</t>
  </si>
  <si>
    <t>Bernie Wilson</t>
  </si>
  <si>
    <t>Steve Wine</t>
  </si>
  <si>
    <t>Seattle Times</t>
  </si>
  <si>
    <t>The Athletic Group</t>
  </si>
  <si>
    <t>NH Register</t>
  </si>
  <si>
    <t>ESPN</t>
  </si>
  <si>
    <t>Cincinnati Enquirer</t>
  </si>
  <si>
    <t>DKPS</t>
  </si>
  <si>
    <t>Sun Times Tweet</t>
  </si>
  <si>
    <t>Twitter Puzzle</t>
  </si>
  <si>
    <t>Comment 598</t>
  </si>
  <si>
    <t>David O'Brien</t>
  </si>
  <si>
    <t>Jorge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</si>
</sst>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auto="1"/>
      </top>
      <bottom style="thin">
        <color rgb="FF505050"/>
      </bottom>
      <diagonal/>
    </border>
    <border>
      <left style="thin">
        <color rgb="FF505050"/>
      </left>
      <right style="thin">
        <color auto="1"/>
      </right>
      <top style="medium">
        <color auto="1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auto="1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auto="1"/>
      </bottom>
      <diagonal/>
    </border>
    <border>
      <left style="thin">
        <color rgb="FF505050"/>
      </left>
      <right style="thin">
        <color auto="1"/>
      </right>
      <top style="thin">
        <color rgb="FF505050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20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4" borderId="1" xfId="20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 wrapText="1"/>
    </xf>
    <xf numFmtId="14" fontId="5" fillId="4" borderId="1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2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0" fontId="4" fillId="4" borderId="9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4" borderId="9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"/>
  <sheetViews>
    <sheetView tabSelected="1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A126" sqref="A126"/>
    </sheetView>
  </sheetViews>
  <sheetFormatPr baseColWidth="10" defaultColWidth="14.33203125" defaultRowHeight="15" x14ac:dyDescent="0"/>
  <sheetData>
    <row r="1" spans="1:39">
      <c r="A1" t="s">
        <v>35</v>
      </c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51</v>
      </c>
      <c r="AL1" t="s">
        <v>49</v>
      </c>
      <c r="AM1" t="s">
        <v>50</v>
      </c>
    </row>
    <row r="2" spans="1:39">
      <c r="A2" t="s">
        <v>36</v>
      </c>
      <c r="C2" t="s">
        <v>37</v>
      </c>
      <c r="D2" t="s">
        <v>37</v>
      </c>
      <c r="E2" t="s">
        <v>37</v>
      </c>
      <c r="I2" t="s">
        <v>37</v>
      </c>
      <c r="J2" t="s">
        <v>37</v>
      </c>
      <c r="K2" t="s">
        <v>37</v>
      </c>
      <c r="N2" t="s">
        <v>37</v>
      </c>
      <c r="O2" t="s">
        <v>37</v>
      </c>
      <c r="Q2" t="s">
        <v>37</v>
      </c>
      <c r="AH2" t="s">
        <v>37</v>
      </c>
      <c r="AK2">
        <v>10</v>
      </c>
      <c r="AL2" t="s">
        <v>38</v>
      </c>
      <c r="AM2" s="1">
        <v>43429</v>
      </c>
    </row>
    <row r="3" spans="1:39">
      <c r="A3" t="s">
        <v>39</v>
      </c>
      <c r="C3" t="s">
        <v>37</v>
      </c>
      <c r="D3" t="s">
        <v>37</v>
      </c>
      <c r="E3" t="s">
        <v>37</v>
      </c>
      <c r="I3" t="s">
        <v>37</v>
      </c>
      <c r="K3" t="s">
        <v>37</v>
      </c>
      <c r="O3" t="s">
        <v>37</v>
      </c>
      <c r="Q3" t="s">
        <v>37</v>
      </c>
      <c r="V3" t="s">
        <v>37</v>
      </c>
      <c r="AK3">
        <v>8</v>
      </c>
      <c r="AL3" t="s">
        <v>40</v>
      </c>
      <c r="AM3" s="1">
        <v>43431</v>
      </c>
    </row>
    <row r="4" spans="1:39">
      <c r="A4" t="s">
        <v>41</v>
      </c>
      <c r="E4" t="s">
        <v>37</v>
      </c>
      <c r="F4" t="s">
        <v>37</v>
      </c>
      <c r="I4" t="s">
        <v>37</v>
      </c>
      <c r="J4" t="s">
        <v>37</v>
      </c>
      <c r="K4" t="s">
        <v>37</v>
      </c>
      <c r="O4" t="s">
        <v>37</v>
      </c>
      <c r="P4" t="s">
        <v>37</v>
      </c>
      <c r="Q4" t="s">
        <v>37</v>
      </c>
      <c r="T4" t="s">
        <v>37</v>
      </c>
      <c r="V4" t="s">
        <v>37</v>
      </c>
      <c r="AK4">
        <v>10</v>
      </c>
      <c r="AL4" t="s">
        <v>42</v>
      </c>
      <c r="AM4" s="1">
        <v>43429</v>
      </c>
    </row>
    <row r="5" spans="1:39">
      <c r="A5" t="s">
        <v>43</v>
      </c>
      <c r="D5" t="s">
        <v>37</v>
      </c>
      <c r="E5" t="s">
        <v>37</v>
      </c>
      <c r="F5" t="s">
        <v>37</v>
      </c>
      <c r="G5" t="s">
        <v>37</v>
      </c>
      <c r="I5" t="s">
        <v>37</v>
      </c>
      <c r="K5" t="s">
        <v>37</v>
      </c>
      <c r="M5" t="s">
        <v>37</v>
      </c>
      <c r="O5" t="s">
        <v>37</v>
      </c>
      <c r="S5" t="s">
        <v>37</v>
      </c>
      <c r="T5" t="s">
        <v>37</v>
      </c>
      <c r="AK5">
        <v>10</v>
      </c>
      <c r="AL5" t="s">
        <v>44</v>
      </c>
      <c r="AM5" s="1">
        <v>43430</v>
      </c>
    </row>
    <row r="6" spans="1:39">
      <c r="A6" t="s">
        <v>45</v>
      </c>
      <c r="I6" t="s">
        <v>37</v>
      </c>
      <c r="O6" t="s">
        <v>37</v>
      </c>
      <c r="AK6">
        <v>2</v>
      </c>
      <c r="AL6" t="s">
        <v>46</v>
      </c>
      <c r="AM6" s="1">
        <v>43430</v>
      </c>
    </row>
    <row r="7" spans="1:39">
      <c r="A7" t="s">
        <v>47</v>
      </c>
      <c r="C7" t="s">
        <v>37</v>
      </c>
      <c r="D7" t="s">
        <v>37</v>
      </c>
      <c r="I7" t="s">
        <v>37</v>
      </c>
      <c r="K7" t="s">
        <v>37</v>
      </c>
      <c r="M7" t="s">
        <v>37</v>
      </c>
      <c r="N7" t="s">
        <v>37</v>
      </c>
      <c r="O7" t="s">
        <v>37</v>
      </c>
      <c r="Q7" t="s">
        <v>37</v>
      </c>
      <c r="T7" t="s">
        <v>37</v>
      </c>
      <c r="AK7">
        <v>9</v>
      </c>
      <c r="AL7" t="s">
        <v>46</v>
      </c>
      <c r="AM7" s="1">
        <v>43430</v>
      </c>
    </row>
    <row r="8" spans="1:39">
      <c r="A8" t="s">
        <v>48</v>
      </c>
      <c r="C8" t="s">
        <v>37</v>
      </c>
      <c r="D8" t="s">
        <v>37</v>
      </c>
      <c r="E8" t="s">
        <v>37</v>
      </c>
      <c r="F8" t="s">
        <v>37</v>
      </c>
      <c r="I8" t="s">
        <v>37</v>
      </c>
      <c r="O8" t="s">
        <v>37</v>
      </c>
      <c r="P8" t="s">
        <v>37</v>
      </c>
      <c r="Q8" t="s">
        <v>37</v>
      </c>
      <c r="T8" t="s">
        <v>37</v>
      </c>
      <c r="V8" t="s">
        <v>37</v>
      </c>
      <c r="AK8">
        <v>10</v>
      </c>
      <c r="AL8" t="s">
        <v>44</v>
      </c>
      <c r="AM8" s="1">
        <v>43426</v>
      </c>
    </row>
    <row r="9" spans="1:39">
      <c r="A9" t="s">
        <v>54</v>
      </c>
      <c r="E9" t="s">
        <v>37</v>
      </c>
      <c r="I9" t="s">
        <v>37</v>
      </c>
      <c r="K9" t="s">
        <v>37</v>
      </c>
      <c r="O9" t="s">
        <v>37</v>
      </c>
      <c r="Q9" t="s">
        <v>37</v>
      </c>
      <c r="T9" t="s">
        <v>37</v>
      </c>
      <c r="AK9">
        <v>6</v>
      </c>
      <c r="AL9" t="s">
        <v>44</v>
      </c>
      <c r="AM9" s="1">
        <v>43433</v>
      </c>
    </row>
    <row r="10" spans="1:39">
      <c r="A10" t="s">
        <v>55</v>
      </c>
      <c r="C10" t="s">
        <v>37</v>
      </c>
      <c r="D10" t="s">
        <v>37</v>
      </c>
      <c r="E10" t="s">
        <v>37</v>
      </c>
      <c r="I10" t="s">
        <v>37</v>
      </c>
      <c r="N10" t="s">
        <v>37</v>
      </c>
      <c r="O10" t="s">
        <v>37</v>
      </c>
      <c r="AK10">
        <v>6</v>
      </c>
      <c r="AL10" t="s">
        <v>56</v>
      </c>
      <c r="AM10" s="1">
        <v>43433</v>
      </c>
    </row>
    <row r="11" spans="1:39">
      <c r="A11" t="s">
        <v>57</v>
      </c>
      <c r="C11" t="s">
        <v>37</v>
      </c>
      <c r="D11" t="s">
        <v>37</v>
      </c>
      <c r="E11" t="s">
        <v>37</v>
      </c>
      <c r="I11" t="s">
        <v>37</v>
      </c>
      <c r="K11" t="s">
        <v>37</v>
      </c>
      <c r="O11" t="s">
        <v>37</v>
      </c>
      <c r="S11" t="s">
        <v>37</v>
      </c>
      <c r="T11" t="s">
        <v>37</v>
      </c>
      <c r="AK11">
        <v>8</v>
      </c>
      <c r="AL11" t="s">
        <v>58</v>
      </c>
      <c r="AM11" s="1">
        <v>43433</v>
      </c>
    </row>
    <row r="12" spans="1:39">
      <c r="A12" t="s">
        <v>59</v>
      </c>
      <c r="C12" t="s">
        <v>37</v>
      </c>
      <c r="D12" t="s">
        <v>37</v>
      </c>
      <c r="E12" t="s">
        <v>37</v>
      </c>
      <c r="I12" t="s">
        <v>37</v>
      </c>
      <c r="K12" t="s">
        <v>37</v>
      </c>
      <c r="O12" t="s">
        <v>37</v>
      </c>
      <c r="Q12" t="s">
        <v>37</v>
      </c>
      <c r="S12" t="s">
        <v>37</v>
      </c>
      <c r="T12" t="s">
        <v>37</v>
      </c>
      <c r="V12" t="s">
        <v>37</v>
      </c>
      <c r="AK12">
        <v>10</v>
      </c>
      <c r="AL12" t="s">
        <v>60</v>
      </c>
      <c r="AM12" s="1">
        <v>43434</v>
      </c>
    </row>
    <row r="13" spans="1:39">
      <c r="A13" t="s">
        <v>61</v>
      </c>
      <c r="C13" t="s">
        <v>37</v>
      </c>
      <c r="D13" t="s">
        <v>37</v>
      </c>
      <c r="E13" t="s">
        <v>37</v>
      </c>
      <c r="I13" t="s">
        <v>37</v>
      </c>
      <c r="K13" t="s">
        <v>37</v>
      </c>
      <c r="M13" t="s">
        <v>37</v>
      </c>
      <c r="N13" t="s">
        <v>37</v>
      </c>
      <c r="O13" t="s">
        <v>37</v>
      </c>
      <c r="Q13" t="s">
        <v>37</v>
      </c>
      <c r="V13" t="s">
        <v>37</v>
      </c>
      <c r="AK13">
        <v>10</v>
      </c>
      <c r="AL13" t="s">
        <v>38</v>
      </c>
      <c r="AM13" s="1">
        <v>43434</v>
      </c>
    </row>
    <row r="14" spans="1:39">
      <c r="A14" t="s">
        <v>62</v>
      </c>
      <c r="C14" t="s">
        <v>37</v>
      </c>
      <c r="D14" t="s">
        <v>37</v>
      </c>
      <c r="E14" t="s">
        <v>37</v>
      </c>
      <c r="I14" t="s">
        <v>37</v>
      </c>
      <c r="K14" t="s">
        <v>37</v>
      </c>
      <c r="O14" t="s">
        <v>37</v>
      </c>
      <c r="Q14" t="s">
        <v>37</v>
      </c>
      <c r="R14" t="s">
        <v>37</v>
      </c>
      <c r="S14" t="s">
        <v>37</v>
      </c>
      <c r="T14" t="s">
        <v>37</v>
      </c>
      <c r="AK14">
        <v>10</v>
      </c>
      <c r="AL14" t="s">
        <v>38</v>
      </c>
      <c r="AM14" s="1">
        <v>43436</v>
      </c>
    </row>
    <row r="15" spans="1:39">
      <c r="A15" t="s">
        <v>63</v>
      </c>
      <c r="C15" t="s">
        <v>37</v>
      </c>
      <c r="D15" t="s">
        <v>37</v>
      </c>
      <c r="E15" t="s">
        <v>37</v>
      </c>
      <c r="I15" t="s">
        <v>37</v>
      </c>
      <c r="K15" t="s">
        <v>37</v>
      </c>
      <c r="M15" t="s">
        <v>37</v>
      </c>
      <c r="O15" t="s">
        <v>37</v>
      </c>
      <c r="Q15" t="s">
        <v>37</v>
      </c>
      <c r="T15" t="s">
        <v>37</v>
      </c>
      <c r="V15" t="s">
        <v>37</v>
      </c>
      <c r="AK15">
        <v>10</v>
      </c>
      <c r="AL15" t="s">
        <v>42</v>
      </c>
      <c r="AM15" s="1">
        <v>43437</v>
      </c>
    </row>
    <row r="16" spans="1:39">
      <c r="A16" t="s">
        <v>64</v>
      </c>
      <c r="C16" t="s">
        <v>37</v>
      </c>
      <c r="D16" t="s">
        <v>37</v>
      </c>
      <c r="E16" t="s">
        <v>37</v>
      </c>
      <c r="I16" t="s">
        <v>37</v>
      </c>
      <c r="K16" t="s">
        <v>37</v>
      </c>
      <c r="M16" t="s">
        <v>37</v>
      </c>
      <c r="N16" t="s">
        <v>37</v>
      </c>
      <c r="O16" t="s">
        <v>37</v>
      </c>
      <c r="Q16" t="s">
        <v>37</v>
      </c>
      <c r="V16" t="s">
        <v>37</v>
      </c>
      <c r="AK16">
        <v>10</v>
      </c>
      <c r="AL16" t="s">
        <v>65</v>
      </c>
      <c r="AM16" s="1">
        <v>43439</v>
      </c>
    </row>
    <row r="17" spans="1:39">
      <c r="A17" t="s">
        <v>66</v>
      </c>
      <c r="E17" t="s">
        <v>37</v>
      </c>
      <c r="I17" t="s">
        <v>37</v>
      </c>
      <c r="J17" t="s">
        <v>37</v>
      </c>
      <c r="K17" t="s">
        <v>37</v>
      </c>
      <c r="M17" t="s">
        <v>37</v>
      </c>
      <c r="O17" t="s">
        <v>37</v>
      </c>
      <c r="Q17" t="s">
        <v>37</v>
      </c>
      <c r="T17" t="s">
        <v>37</v>
      </c>
      <c r="AK17">
        <v>8</v>
      </c>
      <c r="AL17" t="s">
        <v>67</v>
      </c>
      <c r="AM17" s="1">
        <v>43439</v>
      </c>
    </row>
    <row r="18" spans="1:39">
      <c r="A18" t="s">
        <v>68</v>
      </c>
      <c r="C18" t="s">
        <v>37</v>
      </c>
      <c r="D18" t="s">
        <v>37</v>
      </c>
      <c r="E18" t="s">
        <v>37</v>
      </c>
      <c r="F18" t="s">
        <v>37</v>
      </c>
      <c r="H18" t="s">
        <v>37</v>
      </c>
      <c r="I18" t="s">
        <v>37</v>
      </c>
      <c r="J18" t="s">
        <v>37</v>
      </c>
      <c r="K18" t="s">
        <v>37</v>
      </c>
      <c r="O18" t="s">
        <v>37</v>
      </c>
      <c r="V18" t="s">
        <v>37</v>
      </c>
      <c r="AK18">
        <v>10</v>
      </c>
      <c r="AL18" t="s">
        <v>44</v>
      </c>
      <c r="AM18" s="1">
        <v>43439</v>
      </c>
    </row>
    <row r="19" spans="1:39">
      <c r="A19" t="s">
        <v>69</v>
      </c>
      <c r="C19" t="s">
        <v>37</v>
      </c>
      <c r="D19" t="s">
        <v>37</v>
      </c>
      <c r="E19" t="s">
        <v>37</v>
      </c>
      <c r="F19" t="s">
        <v>37</v>
      </c>
      <c r="I19" t="s">
        <v>37</v>
      </c>
      <c r="J19" t="s">
        <v>37</v>
      </c>
      <c r="K19" t="s">
        <v>37</v>
      </c>
      <c r="O19" t="s">
        <v>37</v>
      </c>
      <c r="T19" t="s">
        <v>37</v>
      </c>
      <c r="V19" t="s">
        <v>37</v>
      </c>
      <c r="AK19">
        <v>10</v>
      </c>
      <c r="AL19" t="s">
        <v>70</v>
      </c>
      <c r="AM19" s="1">
        <v>43439</v>
      </c>
    </row>
    <row r="20" spans="1:39">
      <c r="A20" t="s">
        <v>71</v>
      </c>
      <c r="B20" t="s">
        <v>37</v>
      </c>
      <c r="C20" t="s">
        <v>37</v>
      </c>
      <c r="E20" t="s">
        <v>37</v>
      </c>
      <c r="G20" t="s">
        <v>37</v>
      </c>
      <c r="I20" t="s">
        <v>37</v>
      </c>
      <c r="J20" t="s">
        <v>37</v>
      </c>
      <c r="K20" t="s">
        <v>37</v>
      </c>
      <c r="O20" t="s">
        <v>37</v>
      </c>
      <c r="P20" t="s">
        <v>37</v>
      </c>
      <c r="Q20" t="s">
        <v>37</v>
      </c>
      <c r="AK20">
        <v>10</v>
      </c>
      <c r="AL20" t="s">
        <v>72</v>
      </c>
      <c r="AM20" s="1">
        <v>43440</v>
      </c>
    </row>
    <row r="21" spans="1:39">
      <c r="A21" t="s">
        <v>73</v>
      </c>
      <c r="C21" t="s">
        <v>37</v>
      </c>
      <c r="D21" t="s">
        <v>37</v>
      </c>
      <c r="E21" t="s">
        <v>37</v>
      </c>
      <c r="I21" t="s">
        <v>37</v>
      </c>
      <c r="K21" t="s">
        <v>37</v>
      </c>
      <c r="N21" t="s">
        <v>37</v>
      </c>
      <c r="O21" t="s">
        <v>37</v>
      </c>
      <c r="Q21" t="s">
        <v>37</v>
      </c>
      <c r="T21" t="s">
        <v>37</v>
      </c>
      <c r="V21" t="s">
        <v>37</v>
      </c>
      <c r="AK21">
        <v>10</v>
      </c>
      <c r="AL21" t="s">
        <v>70</v>
      </c>
      <c r="AM21" s="1">
        <v>43441</v>
      </c>
    </row>
    <row r="22" spans="1:39">
      <c r="A22" t="s">
        <v>74</v>
      </c>
      <c r="E22" t="s">
        <v>37</v>
      </c>
      <c r="F22" t="s">
        <v>37</v>
      </c>
      <c r="I22" t="s">
        <v>37</v>
      </c>
      <c r="O22" t="s">
        <v>37</v>
      </c>
      <c r="R22" t="s">
        <v>37</v>
      </c>
      <c r="V22" t="s">
        <v>37</v>
      </c>
      <c r="AK22">
        <v>6</v>
      </c>
      <c r="AL22" t="s">
        <v>38</v>
      </c>
      <c r="AM22" s="1">
        <v>43441</v>
      </c>
    </row>
    <row r="23" spans="1:39">
      <c r="A23" t="s">
        <v>75</v>
      </c>
      <c r="C23" t="s">
        <v>37</v>
      </c>
      <c r="D23" t="s">
        <v>37</v>
      </c>
      <c r="E23" t="s">
        <v>37</v>
      </c>
      <c r="I23" t="s">
        <v>37</v>
      </c>
      <c r="K23" t="s">
        <v>37</v>
      </c>
      <c r="N23" t="s">
        <v>37</v>
      </c>
      <c r="O23" t="s">
        <v>37</v>
      </c>
      <c r="P23" t="s">
        <v>37</v>
      </c>
      <c r="Q23" t="s">
        <v>37</v>
      </c>
      <c r="V23" t="s">
        <v>37</v>
      </c>
      <c r="AK23">
        <v>10</v>
      </c>
      <c r="AL23" t="s">
        <v>44</v>
      </c>
      <c r="AM23" s="1">
        <v>43441</v>
      </c>
    </row>
    <row r="24" spans="1:39">
      <c r="A24" t="s">
        <v>76</v>
      </c>
      <c r="B24" t="s">
        <v>37</v>
      </c>
      <c r="D24" t="s">
        <v>37</v>
      </c>
      <c r="H24" t="s">
        <v>37</v>
      </c>
      <c r="I24" t="s">
        <v>37</v>
      </c>
      <c r="L24" t="s">
        <v>37</v>
      </c>
      <c r="O24" t="s">
        <v>37</v>
      </c>
      <c r="Q24" t="s">
        <v>37</v>
      </c>
      <c r="T24" t="s">
        <v>37</v>
      </c>
      <c r="U24" t="s">
        <v>37</v>
      </c>
      <c r="V24" t="s">
        <v>37</v>
      </c>
      <c r="AK24">
        <v>10</v>
      </c>
      <c r="AL24" t="s">
        <v>44</v>
      </c>
      <c r="AM24" s="1">
        <v>43441</v>
      </c>
    </row>
    <row r="25" spans="1:39">
      <c r="A25" t="s">
        <v>77</v>
      </c>
      <c r="C25" t="s">
        <v>37</v>
      </c>
      <c r="D25" t="s">
        <v>37</v>
      </c>
      <c r="E25" t="s">
        <v>37</v>
      </c>
      <c r="F25" t="s">
        <v>37</v>
      </c>
      <c r="I25" t="s">
        <v>37</v>
      </c>
      <c r="K25" t="s">
        <v>37</v>
      </c>
      <c r="O25" t="s">
        <v>37</v>
      </c>
      <c r="P25" t="s">
        <v>37</v>
      </c>
      <c r="Q25" t="s">
        <v>37</v>
      </c>
      <c r="V25" t="s">
        <v>37</v>
      </c>
      <c r="AK25">
        <v>10</v>
      </c>
      <c r="AL25" t="s">
        <v>44</v>
      </c>
      <c r="AM25" s="1">
        <v>43441</v>
      </c>
    </row>
    <row r="26" spans="1:39">
      <c r="A26" t="s">
        <v>78</v>
      </c>
      <c r="E26" t="s">
        <v>37</v>
      </c>
      <c r="I26" t="s">
        <v>37</v>
      </c>
      <c r="J26" t="s">
        <v>37</v>
      </c>
      <c r="K26" t="s">
        <v>37</v>
      </c>
      <c r="O26" t="s">
        <v>37</v>
      </c>
      <c r="Q26" t="s">
        <v>37</v>
      </c>
      <c r="T26" t="s">
        <v>37</v>
      </c>
      <c r="V26" t="s">
        <v>37</v>
      </c>
      <c r="AK26">
        <v>8</v>
      </c>
      <c r="AL26" t="s">
        <v>79</v>
      </c>
      <c r="AM26" s="1">
        <v>43442</v>
      </c>
    </row>
    <row r="27" spans="1:39">
      <c r="A27" t="s">
        <v>80</v>
      </c>
      <c r="C27" t="s">
        <v>37</v>
      </c>
      <c r="D27" t="s">
        <v>37</v>
      </c>
      <c r="E27" t="s">
        <v>37</v>
      </c>
      <c r="H27" t="s">
        <v>37</v>
      </c>
      <c r="I27" t="s">
        <v>37</v>
      </c>
      <c r="K27" t="s">
        <v>37</v>
      </c>
      <c r="O27" t="s">
        <v>37</v>
      </c>
      <c r="Q27" t="s">
        <v>37</v>
      </c>
      <c r="T27" t="s">
        <v>37</v>
      </c>
      <c r="V27" t="s">
        <v>37</v>
      </c>
      <c r="AK27">
        <v>10</v>
      </c>
      <c r="AL27" t="s">
        <v>44</v>
      </c>
      <c r="AM27" s="1">
        <v>43442</v>
      </c>
    </row>
    <row r="28" spans="1:39">
      <c r="A28" t="s">
        <v>81</v>
      </c>
      <c r="E28" t="s">
        <v>37</v>
      </c>
      <c r="H28" t="s">
        <v>37</v>
      </c>
      <c r="I28" t="s">
        <v>37</v>
      </c>
      <c r="J28" t="s">
        <v>37</v>
      </c>
      <c r="K28" t="s">
        <v>37</v>
      </c>
      <c r="O28" t="s">
        <v>37</v>
      </c>
      <c r="Q28" t="s">
        <v>37</v>
      </c>
      <c r="T28" t="s">
        <v>37</v>
      </c>
      <c r="V28" t="s">
        <v>37</v>
      </c>
      <c r="AK28">
        <v>9</v>
      </c>
      <c r="AL28" t="s">
        <v>44</v>
      </c>
      <c r="AM28" s="1">
        <v>43442</v>
      </c>
    </row>
    <row r="29" spans="1:39">
      <c r="A29" t="s">
        <v>82</v>
      </c>
      <c r="C29" t="s">
        <v>37</v>
      </c>
      <c r="D29" t="s">
        <v>37</v>
      </c>
      <c r="E29" t="s">
        <v>37</v>
      </c>
      <c r="I29" t="s">
        <v>37</v>
      </c>
      <c r="K29" t="s">
        <v>37</v>
      </c>
      <c r="N29" t="s">
        <v>37</v>
      </c>
      <c r="O29" t="s">
        <v>37</v>
      </c>
      <c r="Q29" t="s">
        <v>37</v>
      </c>
      <c r="R29" t="s">
        <v>37</v>
      </c>
      <c r="S29" t="s">
        <v>37</v>
      </c>
      <c r="AK29">
        <v>10</v>
      </c>
      <c r="AL29" t="s">
        <v>44</v>
      </c>
      <c r="AM29" s="1">
        <v>43443</v>
      </c>
    </row>
    <row r="30" spans="1:39">
      <c r="A30" t="s">
        <v>83</v>
      </c>
      <c r="E30" t="s">
        <v>37</v>
      </c>
      <c r="F30" t="s">
        <v>37</v>
      </c>
      <c r="I30" t="s">
        <v>37</v>
      </c>
      <c r="J30" t="s">
        <v>37</v>
      </c>
      <c r="K30" t="s">
        <v>37</v>
      </c>
      <c r="O30" t="s">
        <v>37</v>
      </c>
      <c r="T30" t="s">
        <v>37</v>
      </c>
      <c r="V30" t="s">
        <v>37</v>
      </c>
      <c r="AK30">
        <v>8</v>
      </c>
      <c r="AL30" t="s">
        <v>70</v>
      </c>
      <c r="AM30" s="1">
        <v>43443</v>
      </c>
    </row>
    <row r="31" spans="1:39">
      <c r="A31" t="s">
        <v>84</v>
      </c>
      <c r="C31" t="s">
        <v>37</v>
      </c>
      <c r="D31" t="s">
        <v>37</v>
      </c>
      <c r="E31" t="s">
        <v>37</v>
      </c>
      <c r="F31" t="s">
        <v>37</v>
      </c>
      <c r="I31" t="s">
        <v>37</v>
      </c>
      <c r="J31" t="s">
        <v>37</v>
      </c>
      <c r="K31" t="s">
        <v>37</v>
      </c>
      <c r="O31" t="s">
        <v>37</v>
      </c>
      <c r="Q31" t="s">
        <v>37</v>
      </c>
      <c r="V31" t="s">
        <v>37</v>
      </c>
      <c r="AK31">
        <v>10</v>
      </c>
      <c r="AL31" t="s">
        <v>44</v>
      </c>
      <c r="AM31" s="1">
        <v>43444</v>
      </c>
    </row>
    <row r="32" spans="1:39">
      <c r="A32" t="s">
        <v>85</v>
      </c>
      <c r="E32" t="s">
        <v>37</v>
      </c>
      <c r="F32" t="s">
        <v>37</v>
      </c>
      <c r="I32" t="s">
        <v>37</v>
      </c>
      <c r="K32" t="s">
        <v>37</v>
      </c>
      <c r="O32" t="s">
        <v>37</v>
      </c>
      <c r="Q32" t="s">
        <v>37</v>
      </c>
      <c r="R32" t="s">
        <v>37</v>
      </c>
      <c r="U32" t="s">
        <v>37</v>
      </c>
      <c r="V32" t="s">
        <v>37</v>
      </c>
      <c r="AK32">
        <v>9</v>
      </c>
      <c r="AL32" t="s">
        <v>38</v>
      </c>
      <c r="AM32" s="1">
        <v>43444</v>
      </c>
    </row>
    <row r="33" spans="1:39">
      <c r="A33" t="s">
        <v>86</v>
      </c>
      <c r="C33" t="s">
        <v>37</v>
      </c>
      <c r="D33" t="s">
        <v>37</v>
      </c>
      <c r="E33" t="s">
        <v>37</v>
      </c>
      <c r="I33" t="s">
        <v>37</v>
      </c>
      <c r="J33" t="s">
        <v>37</v>
      </c>
      <c r="K33" t="s">
        <v>37</v>
      </c>
      <c r="O33" t="s">
        <v>37</v>
      </c>
      <c r="P33" t="s">
        <v>37</v>
      </c>
      <c r="Q33" t="s">
        <v>37</v>
      </c>
      <c r="V33" t="s">
        <v>37</v>
      </c>
      <c r="AK33">
        <v>10</v>
      </c>
      <c r="AL33" t="s">
        <v>87</v>
      </c>
      <c r="AM33" s="1">
        <v>43444</v>
      </c>
    </row>
    <row r="34" spans="1:39">
      <c r="A34" t="s">
        <v>88</v>
      </c>
      <c r="C34" t="s">
        <v>37</v>
      </c>
      <c r="D34" t="s">
        <v>37</v>
      </c>
      <c r="E34" t="s">
        <v>37</v>
      </c>
      <c r="K34" t="s">
        <v>37</v>
      </c>
      <c r="N34" t="s">
        <v>37</v>
      </c>
      <c r="O34" t="s">
        <v>37</v>
      </c>
      <c r="R34" t="s">
        <v>37</v>
      </c>
      <c r="S34" t="s">
        <v>37</v>
      </c>
      <c r="W34" t="s">
        <v>37</v>
      </c>
      <c r="AK34">
        <v>9</v>
      </c>
      <c r="AL34" t="s">
        <v>38</v>
      </c>
      <c r="AM34" s="1">
        <v>43445</v>
      </c>
    </row>
    <row r="35" spans="1:39">
      <c r="A35" t="s">
        <v>89</v>
      </c>
      <c r="C35" t="s">
        <v>37</v>
      </c>
      <c r="D35" t="s">
        <v>37</v>
      </c>
      <c r="E35" t="s">
        <v>37</v>
      </c>
      <c r="F35" t="s">
        <v>37</v>
      </c>
      <c r="I35" t="s">
        <v>37</v>
      </c>
      <c r="K35" t="s">
        <v>37</v>
      </c>
      <c r="O35" t="s">
        <v>37</v>
      </c>
      <c r="P35" t="s">
        <v>37</v>
      </c>
      <c r="Q35" t="s">
        <v>37</v>
      </c>
      <c r="V35" t="s">
        <v>37</v>
      </c>
      <c r="AK35">
        <v>10</v>
      </c>
      <c r="AL35" t="s">
        <v>44</v>
      </c>
      <c r="AM35" s="1">
        <v>43446</v>
      </c>
    </row>
    <row r="36" spans="1:39">
      <c r="A36" t="s">
        <v>90</v>
      </c>
      <c r="C36" t="s">
        <v>37</v>
      </c>
      <c r="D36" t="s">
        <v>37</v>
      </c>
      <c r="E36" t="s">
        <v>37</v>
      </c>
      <c r="G36" t="s">
        <v>37</v>
      </c>
      <c r="I36" t="s">
        <v>37</v>
      </c>
      <c r="J36" t="s">
        <v>37</v>
      </c>
      <c r="O36" t="s">
        <v>37</v>
      </c>
      <c r="Q36" t="s">
        <v>37</v>
      </c>
      <c r="T36" t="s">
        <v>37</v>
      </c>
      <c r="V36" t="s">
        <v>37</v>
      </c>
      <c r="AK36">
        <v>10</v>
      </c>
      <c r="AL36" t="s">
        <v>44</v>
      </c>
      <c r="AM36" s="1">
        <v>43446</v>
      </c>
    </row>
    <row r="37" spans="1:39">
      <c r="A37" t="s">
        <v>91</v>
      </c>
      <c r="F37" t="s">
        <v>37</v>
      </c>
      <c r="J37" t="s">
        <v>37</v>
      </c>
      <c r="K37" t="s">
        <v>37</v>
      </c>
      <c r="M37" t="s">
        <v>37</v>
      </c>
      <c r="O37" t="s">
        <v>37</v>
      </c>
      <c r="AK37">
        <v>5</v>
      </c>
      <c r="AL37" t="s">
        <v>92</v>
      </c>
      <c r="AM37" s="1">
        <v>43447</v>
      </c>
    </row>
    <row r="38" spans="1:39">
      <c r="A38" t="s">
        <v>93</v>
      </c>
      <c r="E38" t="s">
        <v>37</v>
      </c>
      <c r="K38" t="s">
        <v>37</v>
      </c>
      <c r="O38" t="s">
        <v>37</v>
      </c>
      <c r="Q38" t="s">
        <v>37</v>
      </c>
      <c r="V38" t="s">
        <v>37</v>
      </c>
      <c r="AK38">
        <v>5</v>
      </c>
      <c r="AL38" t="s">
        <v>94</v>
      </c>
      <c r="AM38" s="1">
        <v>43447</v>
      </c>
    </row>
    <row r="39" spans="1:39">
      <c r="A39" t="s">
        <v>95</v>
      </c>
      <c r="E39" t="s">
        <v>37</v>
      </c>
      <c r="F39" t="s">
        <v>37</v>
      </c>
      <c r="I39" t="s">
        <v>37</v>
      </c>
      <c r="J39" t="s">
        <v>37</v>
      </c>
      <c r="K39" t="s">
        <v>37</v>
      </c>
      <c r="O39" t="s">
        <v>37</v>
      </c>
      <c r="P39" t="s">
        <v>37</v>
      </c>
      <c r="V39" t="s">
        <v>37</v>
      </c>
      <c r="AK39">
        <v>8</v>
      </c>
      <c r="AL39" t="s">
        <v>70</v>
      </c>
      <c r="AM39" s="1">
        <v>43447</v>
      </c>
    </row>
    <row r="40" spans="1:39">
      <c r="A40" t="s">
        <v>96</v>
      </c>
      <c r="C40" t="s">
        <v>37</v>
      </c>
      <c r="D40" t="s">
        <v>37</v>
      </c>
      <c r="E40" t="s">
        <v>37</v>
      </c>
      <c r="I40" t="s">
        <v>37</v>
      </c>
      <c r="K40" t="s">
        <v>37</v>
      </c>
      <c r="O40" t="s">
        <v>37</v>
      </c>
      <c r="Q40" t="s">
        <v>37</v>
      </c>
      <c r="V40" t="s">
        <v>37</v>
      </c>
      <c r="AK40">
        <v>8</v>
      </c>
      <c r="AL40" t="s">
        <v>98</v>
      </c>
      <c r="AM40" s="1">
        <v>43447</v>
      </c>
    </row>
    <row r="41" spans="1:39">
      <c r="A41" t="s">
        <v>97</v>
      </c>
      <c r="E41" t="s">
        <v>37</v>
      </c>
      <c r="F41" t="s">
        <v>37</v>
      </c>
      <c r="I41" t="s">
        <v>37</v>
      </c>
      <c r="K41" t="s">
        <v>37</v>
      </c>
      <c r="O41" t="s">
        <v>37</v>
      </c>
      <c r="Q41" t="s">
        <v>37</v>
      </c>
      <c r="T41" t="s">
        <v>37</v>
      </c>
      <c r="V41" t="s">
        <v>37</v>
      </c>
      <c r="AK41">
        <v>8</v>
      </c>
      <c r="AL41" t="s">
        <v>99</v>
      </c>
      <c r="AM41" s="1">
        <v>43447</v>
      </c>
    </row>
    <row r="42" spans="1:39">
      <c r="A42" t="s">
        <v>100</v>
      </c>
      <c r="C42" t="s">
        <v>37</v>
      </c>
      <c r="D42" t="s">
        <v>37</v>
      </c>
      <c r="O42" t="s">
        <v>37</v>
      </c>
      <c r="AK42">
        <v>3</v>
      </c>
      <c r="AL42" t="s">
        <v>46</v>
      </c>
      <c r="AM42" s="1">
        <v>43448</v>
      </c>
    </row>
    <row r="43" spans="1:39">
      <c r="A43" t="s">
        <v>101</v>
      </c>
      <c r="C43" t="s">
        <v>37</v>
      </c>
      <c r="D43" t="s">
        <v>37</v>
      </c>
      <c r="E43" t="s">
        <v>37</v>
      </c>
      <c r="I43" t="s">
        <v>37</v>
      </c>
      <c r="K43" t="s">
        <v>37</v>
      </c>
      <c r="N43" t="s">
        <v>37</v>
      </c>
      <c r="O43" t="s">
        <v>37</v>
      </c>
      <c r="P43" t="s">
        <v>37</v>
      </c>
      <c r="Q43" t="s">
        <v>37</v>
      </c>
      <c r="V43" t="s">
        <v>37</v>
      </c>
      <c r="AK43">
        <v>10</v>
      </c>
      <c r="AL43" t="s">
        <v>102</v>
      </c>
      <c r="AM43" s="1">
        <v>43448</v>
      </c>
    </row>
    <row r="44" spans="1:39">
      <c r="A44" t="s">
        <v>103</v>
      </c>
      <c r="C44" t="s">
        <v>37</v>
      </c>
      <c r="D44" t="s">
        <v>37</v>
      </c>
      <c r="E44" t="s">
        <v>37</v>
      </c>
      <c r="I44" t="s">
        <v>37</v>
      </c>
      <c r="O44" t="s">
        <v>37</v>
      </c>
      <c r="Q44" t="s">
        <v>37</v>
      </c>
      <c r="AK44">
        <v>6</v>
      </c>
      <c r="AL44" t="s">
        <v>104</v>
      </c>
      <c r="AM44" s="1">
        <v>43448</v>
      </c>
    </row>
    <row r="45" spans="1:39">
      <c r="A45" t="s">
        <v>105</v>
      </c>
      <c r="C45" t="s">
        <v>37</v>
      </c>
      <c r="D45" t="s">
        <v>37</v>
      </c>
      <c r="E45" t="s">
        <v>37</v>
      </c>
      <c r="H45" t="s">
        <v>37</v>
      </c>
      <c r="I45" t="s">
        <v>37</v>
      </c>
      <c r="K45" t="s">
        <v>37</v>
      </c>
      <c r="O45" t="s">
        <v>37</v>
      </c>
      <c r="Q45" t="s">
        <v>37</v>
      </c>
      <c r="T45" t="s">
        <v>37</v>
      </c>
      <c r="V45" t="s">
        <v>37</v>
      </c>
      <c r="AK45">
        <v>10</v>
      </c>
      <c r="AL45" t="s">
        <v>44</v>
      </c>
      <c r="AM45" s="1">
        <v>43448</v>
      </c>
    </row>
    <row r="46" spans="1:39">
      <c r="A46" t="s">
        <v>106</v>
      </c>
      <c r="C46" t="s">
        <v>37</v>
      </c>
      <c r="D46" t="s">
        <v>37</v>
      </c>
      <c r="E46" t="s">
        <v>37</v>
      </c>
      <c r="I46" t="s">
        <v>37</v>
      </c>
      <c r="K46" t="s">
        <v>37</v>
      </c>
      <c r="M46" t="s">
        <v>37</v>
      </c>
      <c r="O46" t="s">
        <v>37</v>
      </c>
      <c r="P46" t="s">
        <v>37</v>
      </c>
      <c r="Q46" t="s">
        <v>37</v>
      </c>
      <c r="V46" t="s">
        <v>37</v>
      </c>
      <c r="AK46">
        <v>10</v>
      </c>
      <c r="AL46" t="s">
        <v>44</v>
      </c>
      <c r="AM46" s="1">
        <v>43450</v>
      </c>
    </row>
    <row r="47" spans="1:39">
      <c r="A47" t="s">
        <v>107</v>
      </c>
      <c r="C47" t="s">
        <v>37</v>
      </c>
      <c r="D47" t="s">
        <v>37</v>
      </c>
      <c r="E47" t="s">
        <v>37</v>
      </c>
      <c r="I47" t="s">
        <v>37</v>
      </c>
      <c r="K47" t="s">
        <v>37</v>
      </c>
      <c r="O47" t="s">
        <v>37</v>
      </c>
      <c r="P47" t="s">
        <v>37</v>
      </c>
      <c r="Q47" t="s">
        <v>37</v>
      </c>
      <c r="U47" t="s">
        <v>37</v>
      </c>
      <c r="V47" t="s">
        <v>37</v>
      </c>
      <c r="AK47">
        <v>10</v>
      </c>
      <c r="AL47" t="s">
        <v>38</v>
      </c>
      <c r="AM47" s="1">
        <v>43449</v>
      </c>
    </row>
    <row r="48" spans="1:39">
      <c r="A48" t="s">
        <v>108</v>
      </c>
      <c r="C48" t="s">
        <v>37</v>
      </c>
      <c r="D48" t="s">
        <v>37</v>
      </c>
      <c r="E48" t="s">
        <v>37</v>
      </c>
      <c r="I48" t="s">
        <v>37</v>
      </c>
      <c r="K48" t="s">
        <v>37</v>
      </c>
      <c r="N48" t="s">
        <v>37</v>
      </c>
      <c r="O48" t="s">
        <v>37</v>
      </c>
      <c r="Q48" t="s">
        <v>37</v>
      </c>
      <c r="V48" t="s">
        <v>37</v>
      </c>
      <c r="AK48">
        <v>9</v>
      </c>
      <c r="AL48" t="s">
        <v>44</v>
      </c>
      <c r="AM48" s="1">
        <v>43449</v>
      </c>
    </row>
    <row r="49" spans="1:39">
      <c r="A49" t="s">
        <v>109</v>
      </c>
      <c r="C49" t="s">
        <v>37</v>
      </c>
      <c r="D49" t="s">
        <v>37</v>
      </c>
      <c r="E49" t="s">
        <v>37</v>
      </c>
      <c r="O49" t="s">
        <v>37</v>
      </c>
      <c r="V49" t="s">
        <v>37</v>
      </c>
      <c r="AK49">
        <v>5</v>
      </c>
      <c r="AL49" t="s">
        <v>44</v>
      </c>
      <c r="AM49" s="1">
        <v>43449</v>
      </c>
    </row>
    <row r="50" spans="1:39">
      <c r="A50" t="s">
        <v>110</v>
      </c>
      <c r="C50" t="s">
        <v>37</v>
      </c>
      <c r="D50" t="s">
        <v>37</v>
      </c>
      <c r="E50" t="s">
        <v>37</v>
      </c>
      <c r="I50" t="s">
        <v>37</v>
      </c>
      <c r="J50" t="s">
        <v>37</v>
      </c>
      <c r="K50" t="s">
        <v>37</v>
      </c>
      <c r="O50" t="s">
        <v>37</v>
      </c>
      <c r="Q50" t="s">
        <v>37</v>
      </c>
      <c r="S50" t="s">
        <v>37</v>
      </c>
      <c r="T50" t="s">
        <v>37</v>
      </c>
      <c r="AK50">
        <v>10</v>
      </c>
      <c r="AL50" t="s">
        <v>111</v>
      </c>
      <c r="AM50" s="1">
        <v>43451</v>
      </c>
    </row>
    <row r="51" spans="1:39">
      <c r="A51" t="s">
        <v>112</v>
      </c>
      <c r="C51" t="s">
        <v>37</v>
      </c>
      <c r="D51" t="s">
        <v>37</v>
      </c>
      <c r="E51" t="s">
        <v>37</v>
      </c>
      <c r="I51" t="s">
        <v>37</v>
      </c>
      <c r="J51" t="s">
        <v>37</v>
      </c>
      <c r="K51" t="s">
        <v>37</v>
      </c>
      <c r="N51" t="s">
        <v>37</v>
      </c>
      <c r="O51" t="s">
        <v>37</v>
      </c>
      <c r="R51" t="s">
        <v>37</v>
      </c>
      <c r="AK51">
        <v>9</v>
      </c>
      <c r="AL51" t="s">
        <v>44</v>
      </c>
      <c r="AM51" s="1">
        <v>43451</v>
      </c>
    </row>
    <row r="52" spans="1:39">
      <c r="A52" t="s">
        <v>113</v>
      </c>
      <c r="C52" t="s">
        <v>37</v>
      </c>
      <c r="D52" t="s">
        <v>37</v>
      </c>
      <c r="E52" t="s">
        <v>37</v>
      </c>
      <c r="I52" t="s">
        <v>37</v>
      </c>
      <c r="K52" t="s">
        <v>37</v>
      </c>
      <c r="N52" t="s">
        <v>37</v>
      </c>
      <c r="O52" t="s">
        <v>37</v>
      </c>
      <c r="Q52" t="s">
        <v>37</v>
      </c>
      <c r="S52" t="s">
        <v>37</v>
      </c>
      <c r="T52" t="s">
        <v>37</v>
      </c>
      <c r="AK52">
        <v>10</v>
      </c>
      <c r="AL52" t="s">
        <v>44</v>
      </c>
      <c r="AM52" s="1">
        <v>43451</v>
      </c>
    </row>
    <row r="53" spans="1:39">
      <c r="A53" t="s">
        <v>114</v>
      </c>
      <c r="C53" t="s">
        <v>37</v>
      </c>
      <c r="D53" t="s">
        <v>37</v>
      </c>
      <c r="E53" t="s">
        <v>37</v>
      </c>
      <c r="I53" t="s">
        <v>37</v>
      </c>
      <c r="J53" t="s">
        <v>37</v>
      </c>
      <c r="K53" t="s">
        <v>37</v>
      </c>
      <c r="O53" t="s">
        <v>37</v>
      </c>
      <c r="Q53" t="s">
        <v>37</v>
      </c>
      <c r="U53" t="s">
        <v>37</v>
      </c>
      <c r="V53" t="s">
        <v>37</v>
      </c>
      <c r="AK53">
        <v>10</v>
      </c>
      <c r="AL53" t="s">
        <v>44</v>
      </c>
      <c r="AM53" s="1">
        <v>43451</v>
      </c>
    </row>
    <row r="54" spans="1:39">
      <c r="A54" t="s">
        <v>115</v>
      </c>
      <c r="C54" t="s">
        <v>37</v>
      </c>
      <c r="D54" t="s">
        <v>37</v>
      </c>
      <c r="E54" t="s">
        <v>37</v>
      </c>
      <c r="I54" t="s">
        <v>37</v>
      </c>
      <c r="K54" t="s">
        <v>37</v>
      </c>
      <c r="N54" t="s">
        <v>37</v>
      </c>
      <c r="O54" t="s">
        <v>37</v>
      </c>
      <c r="P54" t="s">
        <v>37</v>
      </c>
      <c r="Q54" t="s">
        <v>37</v>
      </c>
      <c r="V54" t="s">
        <v>37</v>
      </c>
      <c r="AK54">
        <v>10</v>
      </c>
      <c r="AL54" t="s">
        <v>44</v>
      </c>
      <c r="AM54" s="1">
        <v>43453</v>
      </c>
    </row>
    <row r="55" spans="1:39">
      <c r="A55" t="s">
        <v>116</v>
      </c>
      <c r="E55" t="s">
        <v>37</v>
      </c>
      <c r="I55" t="s">
        <v>37</v>
      </c>
      <c r="J55" t="s">
        <v>37</v>
      </c>
      <c r="K55" t="s">
        <v>37</v>
      </c>
      <c r="O55" t="s">
        <v>37</v>
      </c>
      <c r="V55" t="s">
        <v>37</v>
      </c>
      <c r="AK55">
        <v>6</v>
      </c>
      <c r="AL55" t="s">
        <v>117</v>
      </c>
      <c r="AM55" s="1">
        <v>43453</v>
      </c>
    </row>
    <row r="56" spans="1:39">
      <c r="A56" t="s">
        <v>118</v>
      </c>
      <c r="C56" t="s">
        <v>37</v>
      </c>
      <c r="D56" t="s">
        <v>37</v>
      </c>
      <c r="E56" t="s">
        <v>37</v>
      </c>
      <c r="I56" t="s">
        <v>37</v>
      </c>
      <c r="J56" t="s">
        <v>37</v>
      </c>
      <c r="K56" t="s">
        <v>37</v>
      </c>
      <c r="O56" t="s">
        <v>37</v>
      </c>
      <c r="Q56" t="s">
        <v>37</v>
      </c>
      <c r="U56" t="s">
        <v>37</v>
      </c>
      <c r="V56" t="s">
        <v>37</v>
      </c>
      <c r="AK56">
        <v>10</v>
      </c>
      <c r="AL56" t="s">
        <v>119</v>
      </c>
      <c r="AM56" s="1">
        <v>43453</v>
      </c>
    </row>
    <row r="57" spans="1:39">
      <c r="A57" t="s">
        <v>123</v>
      </c>
      <c r="C57" t="s">
        <v>37</v>
      </c>
      <c r="D57" t="s">
        <v>37</v>
      </c>
      <c r="E57" t="s">
        <v>37</v>
      </c>
      <c r="I57" t="s">
        <v>37</v>
      </c>
      <c r="J57" t="s">
        <v>37</v>
      </c>
      <c r="K57" t="s">
        <v>37</v>
      </c>
      <c r="O57" t="s">
        <v>37</v>
      </c>
      <c r="Q57" t="s">
        <v>37</v>
      </c>
      <c r="R57" t="s">
        <v>37</v>
      </c>
      <c r="V57" t="s">
        <v>37</v>
      </c>
      <c r="AK57">
        <v>10</v>
      </c>
      <c r="AL57" t="s">
        <v>117</v>
      </c>
      <c r="AM57" s="1">
        <v>43453</v>
      </c>
    </row>
    <row r="58" spans="1:39">
      <c r="A58" t="s">
        <v>124</v>
      </c>
      <c r="C58" t="s">
        <v>37</v>
      </c>
      <c r="D58" t="s">
        <v>37</v>
      </c>
      <c r="E58" t="s">
        <v>37</v>
      </c>
      <c r="H58" t="s">
        <v>37</v>
      </c>
      <c r="I58" t="s">
        <v>37</v>
      </c>
      <c r="J58" t="s">
        <v>37</v>
      </c>
      <c r="O58" t="s">
        <v>37</v>
      </c>
      <c r="Q58" t="s">
        <v>37</v>
      </c>
      <c r="T58" t="s">
        <v>37</v>
      </c>
      <c r="V58" t="s">
        <v>37</v>
      </c>
      <c r="AK58">
        <v>10</v>
      </c>
      <c r="AL58" t="s">
        <v>125</v>
      </c>
      <c r="AM58" s="1">
        <v>43453</v>
      </c>
    </row>
    <row r="59" spans="1:39">
      <c r="A59" t="s">
        <v>128</v>
      </c>
      <c r="E59" t="s">
        <v>37</v>
      </c>
      <c r="F59" t="s">
        <v>37</v>
      </c>
      <c r="I59" t="s">
        <v>37</v>
      </c>
      <c r="J59" t="s">
        <v>37</v>
      </c>
      <c r="K59" t="s">
        <v>37</v>
      </c>
      <c r="O59" t="s">
        <v>37</v>
      </c>
      <c r="Q59" t="s">
        <v>37</v>
      </c>
      <c r="T59" t="s">
        <v>37</v>
      </c>
      <c r="V59" t="s">
        <v>37</v>
      </c>
      <c r="AK59">
        <v>9</v>
      </c>
      <c r="AL59" t="s">
        <v>44</v>
      </c>
      <c r="AM59" s="1">
        <v>43453</v>
      </c>
    </row>
    <row r="60" spans="1:39">
      <c r="A60" t="s">
        <v>129</v>
      </c>
      <c r="C60" t="s">
        <v>37</v>
      </c>
      <c r="D60" t="s">
        <v>37</v>
      </c>
      <c r="E60" t="s">
        <v>37</v>
      </c>
      <c r="G60" t="s">
        <v>37</v>
      </c>
      <c r="I60" t="s">
        <v>37</v>
      </c>
      <c r="K60" t="s">
        <v>37</v>
      </c>
      <c r="N60" t="s">
        <v>37</v>
      </c>
      <c r="O60" t="s">
        <v>37</v>
      </c>
      <c r="Q60" t="s">
        <v>37</v>
      </c>
      <c r="V60" t="s">
        <v>37</v>
      </c>
      <c r="AK60">
        <v>10</v>
      </c>
      <c r="AL60" t="s">
        <v>44</v>
      </c>
      <c r="AM60" s="1">
        <v>43453</v>
      </c>
    </row>
    <row r="61" spans="1:39">
      <c r="A61" t="s">
        <v>130</v>
      </c>
      <c r="E61" t="s">
        <v>37</v>
      </c>
      <c r="I61" t="s">
        <v>37</v>
      </c>
      <c r="K61" t="s">
        <v>37</v>
      </c>
      <c r="O61" t="s">
        <v>37</v>
      </c>
      <c r="Q61" t="s">
        <v>37</v>
      </c>
      <c r="T61" t="s">
        <v>37</v>
      </c>
      <c r="U61" t="s">
        <v>37</v>
      </c>
      <c r="AK61">
        <v>7</v>
      </c>
      <c r="AL61" t="s">
        <v>44</v>
      </c>
      <c r="AM61" s="1">
        <v>43453</v>
      </c>
    </row>
    <row r="62" spans="1:39">
      <c r="A62" t="s">
        <v>134</v>
      </c>
      <c r="C62" t="s">
        <v>37</v>
      </c>
      <c r="D62" t="s">
        <v>37</v>
      </c>
      <c r="E62" t="s">
        <v>37</v>
      </c>
      <c r="I62" t="s">
        <v>37</v>
      </c>
      <c r="K62" t="s">
        <v>37</v>
      </c>
      <c r="N62" t="s">
        <v>37</v>
      </c>
      <c r="O62" t="s">
        <v>37</v>
      </c>
      <c r="Q62" t="s">
        <v>37</v>
      </c>
      <c r="AK62">
        <v>8</v>
      </c>
      <c r="AL62" t="s">
        <v>117</v>
      </c>
      <c r="AM62" s="1">
        <v>43453</v>
      </c>
    </row>
    <row r="63" spans="1:39">
      <c r="A63" t="s">
        <v>120</v>
      </c>
      <c r="C63" t="s">
        <v>37</v>
      </c>
      <c r="D63" t="s">
        <v>37</v>
      </c>
      <c r="E63" t="s">
        <v>37</v>
      </c>
      <c r="I63" t="s">
        <v>37</v>
      </c>
      <c r="K63" t="s">
        <v>37</v>
      </c>
      <c r="N63" t="s">
        <v>37</v>
      </c>
      <c r="O63" t="s">
        <v>37</v>
      </c>
      <c r="P63" t="s">
        <v>37</v>
      </c>
      <c r="Q63" t="s">
        <v>37</v>
      </c>
      <c r="V63" t="s">
        <v>37</v>
      </c>
      <c r="AK63">
        <v>10</v>
      </c>
      <c r="AL63" t="s">
        <v>121</v>
      </c>
      <c r="AM63" s="1">
        <v>43452</v>
      </c>
    </row>
    <row r="64" spans="1:39">
      <c r="A64" t="s">
        <v>122</v>
      </c>
      <c r="E64" t="s">
        <v>37</v>
      </c>
      <c r="I64" t="s">
        <v>37</v>
      </c>
      <c r="K64" t="s">
        <v>37</v>
      </c>
      <c r="O64" t="s">
        <v>37</v>
      </c>
      <c r="Q64" t="s">
        <v>37</v>
      </c>
      <c r="V64" t="s">
        <v>37</v>
      </c>
      <c r="AK64">
        <v>6</v>
      </c>
      <c r="AL64" t="s">
        <v>44</v>
      </c>
      <c r="AM64" s="1">
        <v>43452</v>
      </c>
    </row>
    <row r="65" spans="1:39">
      <c r="A65" t="s">
        <v>127</v>
      </c>
      <c r="C65" t="s">
        <v>37</v>
      </c>
      <c r="D65" t="s">
        <v>37</v>
      </c>
      <c r="E65" t="s">
        <v>37</v>
      </c>
      <c r="I65" t="s">
        <v>37</v>
      </c>
      <c r="J65" t="s">
        <v>37</v>
      </c>
      <c r="K65" t="s">
        <v>37</v>
      </c>
      <c r="O65" t="s">
        <v>37</v>
      </c>
      <c r="Q65" t="s">
        <v>37</v>
      </c>
      <c r="T65" t="s">
        <v>37</v>
      </c>
      <c r="U65" t="s">
        <v>37</v>
      </c>
      <c r="AK65">
        <v>10</v>
      </c>
      <c r="AL65" t="s">
        <v>44</v>
      </c>
      <c r="AM65" s="1">
        <v>43452</v>
      </c>
    </row>
    <row r="66" spans="1:39">
      <c r="A66" t="s">
        <v>131</v>
      </c>
      <c r="I66" t="s">
        <v>37</v>
      </c>
      <c r="K66" t="s">
        <v>37</v>
      </c>
      <c r="O66" t="s">
        <v>37</v>
      </c>
      <c r="Q66" t="s">
        <v>37</v>
      </c>
      <c r="T66" t="s">
        <v>37</v>
      </c>
      <c r="AK66">
        <v>5</v>
      </c>
      <c r="AL66" t="s">
        <v>38</v>
      </c>
      <c r="AM66" s="1">
        <v>43452</v>
      </c>
    </row>
    <row r="67" spans="1:39">
      <c r="A67" t="s">
        <v>132</v>
      </c>
      <c r="C67" t="s">
        <v>37</v>
      </c>
      <c r="D67" t="s">
        <v>37</v>
      </c>
      <c r="E67" t="s">
        <v>37</v>
      </c>
      <c r="I67" t="s">
        <v>37</v>
      </c>
      <c r="J67" t="s">
        <v>37</v>
      </c>
      <c r="K67" t="s">
        <v>37</v>
      </c>
      <c r="O67" t="s">
        <v>37</v>
      </c>
      <c r="Q67" t="s">
        <v>37</v>
      </c>
      <c r="T67" t="s">
        <v>37</v>
      </c>
      <c r="V67" t="s">
        <v>37</v>
      </c>
      <c r="AK67">
        <v>10</v>
      </c>
      <c r="AL67" t="s">
        <v>44</v>
      </c>
      <c r="AM67" s="1">
        <v>43452</v>
      </c>
    </row>
    <row r="68" spans="1:39">
      <c r="A68" t="s">
        <v>139</v>
      </c>
      <c r="C68" t="s">
        <v>37</v>
      </c>
      <c r="D68" t="s">
        <v>37</v>
      </c>
      <c r="E68" t="s">
        <v>37</v>
      </c>
      <c r="I68" t="s">
        <v>37</v>
      </c>
      <c r="J68" t="s">
        <v>37</v>
      </c>
      <c r="K68" t="s">
        <v>37</v>
      </c>
      <c r="O68" t="s">
        <v>37</v>
      </c>
      <c r="Q68" t="s">
        <v>37</v>
      </c>
      <c r="V68" t="s">
        <v>37</v>
      </c>
      <c r="AK68">
        <v>9</v>
      </c>
      <c r="AL68" t="s">
        <v>70</v>
      </c>
      <c r="AM68" s="1">
        <v>43454</v>
      </c>
    </row>
    <row r="69" spans="1:39">
      <c r="A69" t="s">
        <v>140</v>
      </c>
      <c r="C69" t="s">
        <v>37</v>
      </c>
      <c r="D69" t="s">
        <v>37</v>
      </c>
      <c r="E69" t="s">
        <v>37</v>
      </c>
      <c r="I69" t="s">
        <v>37</v>
      </c>
      <c r="K69" t="s">
        <v>37</v>
      </c>
      <c r="N69" t="s">
        <v>37</v>
      </c>
      <c r="O69" t="s">
        <v>37</v>
      </c>
      <c r="Q69" t="s">
        <v>37</v>
      </c>
      <c r="U69" t="s">
        <v>37</v>
      </c>
      <c r="V69" t="s">
        <v>37</v>
      </c>
      <c r="AK69">
        <v>10</v>
      </c>
      <c r="AL69" t="s">
        <v>44</v>
      </c>
      <c r="AM69" s="1">
        <v>43454</v>
      </c>
    </row>
    <row r="70" spans="1:39">
      <c r="A70" t="s">
        <v>141</v>
      </c>
      <c r="E70" t="s">
        <v>37</v>
      </c>
      <c r="F70" t="s">
        <v>37</v>
      </c>
      <c r="J70" t="s">
        <v>37</v>
      </c>
      <c r="O70" t="s">
        <v>37</v>
      </c>
      <c r="R70" t="s">
        <v>37</v>
      </c>
      <c r="AK70">
        <v>5</v>
      </c>
      <c r="AL70" t="s">
        <v>42</v>
      </c>
      <c r="AM70" s="1">
        <v>43454</v>
      </c>
    </row>
    <row r="71" spans="1:39">
      <c r="A71" t="s">
        <v>143</v>
      </c>
      <c r="C71" t="s">
        <v>37</v>
      </c>
      <c r="D71" t="s">
        <v>37</v>
      </c>
      <c r="E71" t="s">
        <v>37</v>
      </c>
      <c r="I71" t="s">
        <v>37</v>
      </c>
      <c r="K71" t="s">
        <v>37</v>
      </c>
      <c r="O71" t="s">
        <v>37</v>
      </c>
      <c r="P71" t="s">
        <v>37</v>
      </c>
      <c r="Q71" t="s">
        <v>37</v>
      </c>
      <c r="U71" t="s">
        <v>37</v>
      </c>
      <c r="V71" t="s">
        <v>37</v>
      </c>
      <c r="AK71">
        <v>10</v>
      </c>
      <c r="AL71" t="s">
        <v>46</v>
      </c>
      <c r="AM71" s="1">
        <v>43454</v>
      </c>
    </row>
    <row r="72" spans="1:39">
      <c r="A72" t="s">
        <v>144</v>
      </c>
      <c r="C72" t="s">
        <v>37</v>
      </c>
      <c r="D72" t="s">
        <v>37</v>
      </c>
      <c r="E72" t="s">
        <v>37</v>
      </c>
      <c r="F72" t="s">
        <v>37</v>
      </c>
      <c r="I72" t="s">
        <v>37</v>
      </c>
      <c r="K72" t="s">
        <v>37</v>
      </c>
      <c r="O72" t="s">
        <v>37</v>
      </c>
      <c r="P72" t="s">
        <v>37</v>
      </c>
      <c r="U72" t="s">
        <v>37</v>
      </c>
      <c r="V72" t="s">
        <v>37</v>
      </c>
      <c r="AK72">
        <v>10</v>
      </c>
      <c r="AM72" s="1">
        <v>43454</v>
      </c>
    </row>
    <row r="73" spans="1:39">
      <c r="A73" t="s">
        <v>135</v>
      </c>
      <c r="C73" t="s">
        <v>37</v>
      </c>
      <c r="D73" t="s">
        <v>37</v>
      </c>
      <c r="E73" t="s">
        <v>37</v>
      </c>
      <c r="O73" t="s">
        <v>37</v>
      </c>
      <c r="Q73" t="s">
        <v>37</v>
      </c>
      <c r="AK73">
        <v>5</v>
      </c>
      <c r="AL73" t="s">
        <v>44</v>
      </c>
      <c r="AM73" s="1">
        <v>43453</v>
      </c>
    </row>
    <row r="74" spans="1:39">
      <c r="A74" t="s">
        <v>136</v>
      </c>
      <c r="E74" t="s">
        <v>37</v>
      </c>
      <c r="I74" t="s">
        <v>37</v>
      </c>
      <c r="O74" t="s">
        <v>37</v>
      </c>
      <c r="AK74">
        <v>3</v>
      </c>
      <c r="AL74" t="s">
        <v>70</v>
      </c>
      <c r="AM74" s="1">
        <v>43453</v>
      </c>
    </row>
    <row r="75" spans="1:39">
      <c r="A75" t="s">
        <v>137</v>
      </c>
      <c r="C75" t="s">
        <v>37</v>
      </c>
      <c r="D75" t="s">
        <v>37</v>
      </c>
      <c r="E75" t="s">
        <v>37</v>
      </c>
      <c r="I75" t="s">
        <v>37</v>
      </c>
      <c r="K75" t="s">
        <v>37</v>
      </c>
      <c r="N75" t="s">
        <v>37</v>
      </c>
      <c r="O75" t="s">
        <v>37</v>
      </c>
      <c r="Q75" t="s">
        <v>37</v>
      </c>
      <c r="R75" t="s">
        <v>37</v>
      </c>
      <c r="AK75">
        <v>9</v>
      </c>
      <c r="AL75" t="s">
        <v>138</v>
      </c>
      <c r="AM75" s="1">
        <v>43453</v>
      </c>
    </row>
    <row r="76" spans="1:39">
      <c r="A76" t="s">
        <v>142</v>
      </c>
      <c r="C76" t="s">
        <v>37</v>
      </c>
      <c r="D76" t="s">
        <v>37</v>
      </c>
      <c r="E76" t="s">
        <v>37</v>
      </c>
      <c r="I76" t="s">
        <v>37</v>
      </c>
      <c r="K76" t="s">
        <v>37</v>
      </c>
      <c r="O76" t="s">
        <v>37</v>
      </c>
      <c r="Q76" t="s">
        <v>37</v>
      </c>
      <c r="U76" t="s">
        <v>37</v>
      </c>
      <c r="V76" t="s">
        <v>37</v>
      </c>
      <c r="AK76">
        <v>9</v>
      </c>
      <c r="AL76" t="s">
        <v>44</v>
      </c>
      <c r="AM76" s="1">
        <v>43453</v>
      </c>
    </row>
    <row r="77" spans="1:39">
      <c r="A77" t="s">
        <v>145</v>
      </c>
      <c r="C77" t="s">
        <v>37</v>
      </c>
      <c r="D77" t="s">
        <v>37</v>
      </c>
      <c r="E77" t="s">
        <v>37</v>
      </c>
      <c r="I77" t="s">
        <v>37</v>
      </c>
      <c r="J77" t="s">
        <v>37</v>
      </c>
      <c r="K77" t="s">
        <v>37</v>
      </c>
      <c r="O77" t="s">
        <v>37</v>
      </c>
      <c r="Q77" t="s">
        <v>37</v>
      </c>
      <c r="AK77">
        <v>8</v>
      </c>
      <c r="AL77" t="s">
        <v>46</v>
      </c>
      <c r="AM77" s="1">
        <v>43453</v>
      </c>
    </row>
    <row r="78" spans="1:39">
      <c r="A78" t="s">
        <v>156</v>
      </c>
      <c r="C78" t="s">
        <v>37</v>
      </c>
      <c r="D78" t="s">
        <v>37</v>
      </c>
      <c r="E78" t="s">
        <v>37</v>
      </c>
      <c r="I78" t="s">
        <v>37</v>
      </c>
      <c r="K78" t="s">
        <v>37</v>
      </c>
      <c r="O78" t="s">
        <v>37</v>
      </c>
      <c r="Q78" t="s">
        <v>37</v>
      </c>
      <c r="R78" t="s">
        <v>37</v>
      </c>
      <c r="S78" t="s">
        <v>37</v>
      </c>
      <c r="V78" t="s">
        <v>37</v>
      </c>
      <c r="AK78">
        <v>10</v>
      </c>
      <c r="AL78" t="s">
        <v>44</v>
      </c>
      <c r="AM78" s="1">
        <v>43462</v>
      </c>
    </row>
    <row r="79" spans="1:39">
      <c r="A79" t="s">
        <v>158</v>
      </c>
      <c r="C79" t="s">
        <v>37</v>
      </c>
      <c r="D79" t="s">
        <v>37</v>
      </c>
      <c r="E79" t="s">
        <v>37</v>
      </c>
      <c r="I79" t="s">
        <v>37</v>
      </c>
      <c r="J79" t="s">
        <v>37</v>
      </c>
      <c r="N79" t="s">
        <v>37</v>
      </c>
      <c r="O79" t="s">
        <v>37</v>
      </c>
      <c r="Q79" t="s">
        <v>37</v>
      </c>
      <c r="S79" t="s">
        <v>37</v>
      </c>
      <c r="V79" t="s">
        <v>37</v>
      </c>
      <c r="AK79">
        <v>10</v>
      </c>
      <c r="AL79" t="s">
        <v>44</v>
      </c>
      <c r="AM79" s="1">
        <v>43462</v>
      </c>
    </row>
    <row r="80" spans="1:39">
      <c r="A80" t="s">
        <v>160</v>
      </c>
      <c r="C80" t="s">
        <v>37</v>
      </c>
      <c r="D80" t="s">
        <v>37</v>
      </c>
      <c r="E80" t="s">
        <v>37</v>
      </c>
      <c r="H80" t="s">
        <v>37</v>
      </c>
      <c r="I80" t="s">
        <v>37</v>
      </c>
      <c r="K80" t="s">
        <v>37</v>
      </c>
      <c r="O80" t="s">
        <v>37</v>
      </c>
      <c r="Q80" t="s">
        <v>37</v>
      </c>
      <c r="U80" t="s">
        <v>37</v>
      </c>
      <c r="V80" t="s">
        <v>37</v>
      </c>
      <c r="AK80">
        <v>10</v>
      </c>
      <c r="AL80" t="s">
        <v>44</v>
      </c>
      <c r="AM80" s="1">
        <v>43462</v>
      </c>
    </row>
    <row r="81" spans="1:39">
      <c r="A81" t="s">
        <v>162</v>
      </c>
      <c r="C81" t="s">
        <v>37</v>
      </c>
      <c r="D81" t="s">
        <v>37</v>
      </c>
      <c r="E81" t="s">
        <v>37</v>
      </c>
      <c r="F81" t="s">
        <v>37</v>
      </c>
      <c r="I81" t="s">
        <v>37</v>
      </c>
      <c r="K81" t="s">
        <v>37</v>
      </c>
      <c r="O81" t="s">
        <v>37</v>
      </c>
      <c r="P81" t="s">
        <v>37</v>
      </c>
      <c r="Q81" t="s">
        <v>37</v>
      </c>
      <c r="V81" t="s">
        <v>37</v>
      </c>
      <c r="AK81">
        <v>10</v>
      </c>
      <c r="AL81" t="s">
        <v>195</v>
      </c>
      <c r="AM81" s="1">
        <v>43462</v>
      </c>
    </row>
    <row r="82" spans="1:39">
      <c r="A82" t="s">
        <v>167</v>
      </c>
      <c r="C82" t="s">
        <v>37</v>
      </c>
      <c r="D82" t="s">
        <v>37</v>
      </c>
      <c r="E82" t="s">
        <v>37</v>
      </c>
      <c r="I82" t="s">
        <v>37</v>
      </c>
      <c r="J82" t="s">
        <v>37</v>
      </c>
      <c r="K82" t="s">
        <v>37</v>
      </c>
      <c r="O82" t="s">
        <v>37</v>
      </c>
      <c r="R82" t="s">
        <v>37</v>
      </c>
      <c r="T82" t="s">
        <v>37</v>
      </c>
      <c r="V82" t="s">
        <v>37</v>
      </c>
      <c r="AK82">
        <v>10</v>
      </c>
      <c r="AL82" t="s">
        <v>138</v>
      </c>
      <c r="AM82" s="1">
        <v>43462</v>
      </c>
    </row>
    <row r="83" spans="1:39">
      <c r="A83" t="s">
        <v>181</v>
      </c>
      <c r="I83" t="s">
        <v>37</v>
      </c>
      <c r="O83" t="s">
        <v>37</v>
      </c>
      <c r="T83" t="s">
        <v>37</v>
      </c>
      <c r="AK83">
        <v>3</v>
      </c>
      <c r="AL83" t="s">
        <v>70</v>
      </c>
      <c r="AM83" s="1">
        <v>43462</v>
      </c>
    </row>
    <row r="84" spans="1:39">
      <c r="A84" t="s">
        <v>189</v>
      </c>
      <c r="C84" t="s">
        <v>37</v>
      </c>
      <c r="D84" t="s">
        <v>37</v>
      </c>
      <c r="E84" t="s">
        <v>37</v>
      </c>
      <c r="I84" t="s">
        <v>37</v>
      </c>
      <c r="O84" t="s">
        <v>37</v>
      </c>
      <c r="Q84" t="s">
        <v>37</v>
      </c>
      <c r="S84" t="s">
        <v>37</v>
      </c>
      <c r="T84" t="s">
        <v>37</v>
      </c>
      <c r="AK84">
        <v>8</v>
      </c>
      <c r="AL84" t="s">
        <v>44</v>
      </c>
      <c r="AM84" s="1">
        <v>43462</v>
      </c>
    </row>
    <row r="85" spans="1:39">
      <c r="A85" t="s">
        <v>146</v>
      </c>
      <c r="C85" t="s">
        <v>37</v>
      </c>
      <c r="D85" t="s">
        <v>37</v>
      </c>
      <c r="E85" t="s">
        <v>37</v>
      </c>
      <c r="I85" t="s">
        <v>37</v>
      </c>
      <c r="O85" t="s">
        <v>37</v>
      </c>
      <c r="T85" t="s">
        <v>37</v>
      </c>
      <c r="AK85">
        <v>6</v>
      </c>
      <c r="AL85" t="s">
        <v>196</v>
      </c>
      <c r="AM85" s="1">
        <v>43461</v>
      </c>
    </row>
    <row r="86" spans="1:39">
      <c r="A86" t="s">
        <v>148</v>
      </c>
      <c r="E86" t="s">
        <v>37</v>
      </c>
      <c r="G86" t="s">
        <v>37</v>
      </c>
      <c r="I86" t="s">
        <v>37</v>
      </c>
      <c r="J86" t="s">
        <v>37</v>
      </c>
      <c r="K86" t="s">
        <v>37</v>
      </c>
      <c r="O86" t="s">
        <v>37</v>
      </c>
      <c r="P86" t="s">
        <v>37</v>
      </c>
      <c r="Q86" t="s">
        <v>37</v>
      </c>
      <c r="U86" t="s">
        <v>37</v>
      </c>
      <c r="V86" t="s">
        <v>37</v>
      </c>
      <c r="AK86">
        <v>10</v>
      </c>
      <c r="AL86" t="s">
        <v>196</v>
      </c>
      <c r="AM86" s="1">
        <v>43461</v>
      </c>
    </row>
    <row r="87" spans="1:39">
      <c r="A87" t="s">
        <v>149</v>
      </c>
      <c r="C87" t="s">
        <v>37</v>
      </c>
      <c r="D87" t="s">
        <v>37</v>
      </c>
      <c r="E87" t="s">
        <v>37</v>
      </c>
      <c r="I87" t="s">
        <v>37</v>
      </c>
      <c r="K87" t="s">
        <v>37</v>
      </c>
      <c r="O87" t="s">
        <v>37</v>
      </c>
      <c r="P87" t="s">
        <v>37</v>
      </c>
      <c r="Q87" t="s">
        <v>37</v>
      </c>
      <c r="V87" t="s">
        <v>37</v>
      </c>
      <c r="AK87">
        <v>9</v>
      </c>
      <c r="AL87" t="s">
        <v>44</v>
      </c>
      <c r="AM87" s="1">
        <v>43461</v>
      </c>
    </row>
    <row r="88" spans="1:39">
      <c r="A88" t="s">
        <v>152</v>
      </c>
      <c r="C88" t="s">
        <v>37</v>
      </c>
      <c r="D88" t="s">
        <v>37</v>
      </c>
      <c r="E88" t="s">
        <v>37</v>
      </c>
      <c r="N88" t="s">
        <v>37</v>
      </c>
      <c r="O88" t="s">
        <v>37</v>
      </c>
      <c r="Q88" t="s">
        <v>37</v>
      </c>
      <c r="S88" t="s">
        <v>37</v>
      </c>
      <c r="AK88">
        <v>7</v>
      </c>
      <c r="AL88" t="s">
        <v>197</v>
      </c>
      <c r="AM88" s="1">
        <v>43461</v>
      </c>
    </row>
    <row r="89" spans="1:39">
      <c r="A89" t="s">
        <v>153</v>
      </c>
      <c r="C89" t="s">
        <v>37</v>
      </c>
      <c r="D89" t="s">
        <v>37</v>
      </c>
      <c r="E89" t="s">
        <v>37</v>
      </c>
      <c r="I89" t="s">
        <v>37</v>
      </c>
      <c r="J89" t="s">
        <v>37</v>
      </c>
      <c r="K89" t="s">
        <v>37</v>
      </c>
      <c r="O89" t="s">
        <v>37</v>
      </c>
      <c r="Q89" t="s">
        <v>37</v>
      </c>
      <c r="T89" t="s">
        <v>37</v>
      </c>
      <c r="V89" t="s">
        <v>37</v>
      </c>
      <c r="AK89">
        <v>10</v>
      </c>
      <c r="AL89" t="s">
        <v>196</v>
      </c>
      <c r="AM89" s="1">
        <v>43461</v>
      </c>
    </row>
    <row r="90" spans="1:39">
      <c r="A90" t="s">
        <v>157</v>
      </c>
      <c r="C90" t="s">
        <v>37</v>
      </c>
      <c r="D90" t="s">
        <v>37</v>
      </c>
      <c r="E90" t="s">
        <v>37</v>
      </c>
      <c r="I90" t="s">
        <v>37</v>
      </c>
      <c r="J90" t="s">
        <v>37</v>
      </c>
      <c r="K90" t="s">
        <v>37</v>
      </c>
      <c r="O90" t="s">
        <v>37</v>
      </c>
      <c r="Q90" t="s">
        <v>37</v>
      </c>
      <c r="T90" t="s">
        <v>37</v>
      </c>
      <c r="V90" t="s">
        <v>37</v>
      </c>
      <c r="AK90">
        <v>10</v>
      </c>
      <c r="AL90" t="s">
        <v>196</v>
      </c>
      <c r="AM90" s="1">
        <v>43461</v>
      </c>
    </row>
    <row r="91" spans="1:39">
      <c r="A91" t="s">
        <v>166</v>
      </c>
      <c r="C91" t="s">
        <v>37</v>
      </c>
      <c r="D91" t="s">
        <v>37</v>
      </c>
      <c r="E91" t="s">
        <v>37</v>
      </c>
      <c r="F91" t="s">
        <v>37</v>
      </c>
      <c r="I91" t="s">
        <v>37</v>
      </c>
      <c r="J91" t="s">
        <v>37</v>
      </c>
      <c r="K91" t="s">
        <v>37</v>
      </c>
      <c r="O91" t="s">
        <v>37</v>
      </c>
      <c r="Q91" t="s">
        <v>37</v>
      </c>
      <c r="V91" t="s">
        <v>37</v>
      </c>
      <c r="AK91">
        <v>10</v>
      </c>
      <c r="AL91" t="s">
        <v>196</v>
      </c>
      <c r="AM91" s="1">
        <v>43461</v>
      </c>
    </row>
    <row r="92" spans="1:39">
      <c r="A92" t="s">
        <v>170</v>
      </c>
      <c r="C92" t="s">
        <v>37</v>
      </c>
      <c r="D92" t="s">
        <v>37</v>
      </c>
      <c r="E92" t="s">
        <v>37</v>
      </c>
      <c r="I92" t="s">
        <v>37</v>
      </c>
      <c r="K92" t="s">
        <v>37</v>
      </c>
      <c r="O92" t="s">
        <v>37</v>
      </c>
      <c r="Q92" t="s">
        <v>37</v>
      </c>
      <c r="T92" t="s">
        <v>37</v>
      </c>
      <c r="V92" t="s">
        <v>37</v>
      </c>
      <c r="AK92">
        <v>9</v>
      </c>
      <c r="AL92" t="s">
        <v>196</v>
      </c>
      <c r="AM92" s="1">
        <v>43461</v>
      </c>
    </row>
    <row r="93" spans="1:39">
      <c r="A93" t="s">
        <v>172</v>
      </c>
      <c r="C93" t="s">
        <v>37</v>
      </c>
      <c r="D93" t="s">
        <v>37</v>
      </c>
      <c r="E93" t="s">
        <v>37</v>
      </c>
      <c r="G93" t="s">
        <v>37</v>
      </c>
      <c r="I93" t="s">
        <v>37</v>
      </c>
      <c r="K93" t="s">
        <v>37</v>
      </c>
      <c r="O93" t="s">
        <v>37</v>
      </c>
      <c r="P93" t="s">
        <v>37</v>
      </c>
      <c r="R93" t="s">
        <v>37</v>
      </c>
      <c r="V93" t="s">
        <v>37</v>
      </c>
      <c r="AK93">
        <v>10</v>
      </c>
      <c r="AL93" t="s">
        <v>198</v>
      </c>
      <c r="AM93" s="1">
        <v>43461</v>
      </c>
    </row>
    <row r="94" spans="1:39">
      <c r="A94" t="s">
        <v>174</v>
      </c>
      <c r="C94" t="s">
        <v>37</v>
      </c>
      <c r="D94" t="s">
        <v>37</v>
      </c>
      <c r="E94" t="s">
        <v>37</v>
      </c>
      <c r="I94" t="s">
        <v>37</v>
      </c>
      <c r="K94" t="s">
        <v>37</v>
      </c>
      <c r="N94" t="s">
        <v>37</v>
      </c>
      <c r="O94" t="s">
        <v>37</v>
      </c>
      <c r="S94" t="s">
        <v>37</v>
      </c>
      <c r="V94" t="s">
        <v>37</v>
      </c>
      <c r="AK94">
        <v>9</v>
      </c>
      <c r="AL94" t="s">
        <v>196</v>
      </c>
      <c r="AM94" s="1">
        <v>43461</v>
      </c>
    </row>
    <row r="95" spans="1:39">
      <c r="A95" t="s">
        <v>175</v>
      </c>
      <c r="C95" t="s">
        <v>37</v>
      </c>
      <c r="D95" t="s">
        <v>37</v>
      </c>
      <c r="E95" t="s">
        <v>37</v>
      </c>
      <c r="I95" t="s">
        <v>37</v>
      </c>
      <c r="J95" t="s">
        <v>37</v>
      </c>
      <c r="K95" t="s">
        <v>37</v>
      </c>
      <c r="O95" t="s">
        <v>37</v>
      </c>
      <c r="P95" t="s">
        <v>37</v>
      </c>
      <c r="Q95" t="s">
        <v>37</v>
      </c>
      <c r="V95" t="s">
        <v>37</v>
      </c>
      <c r="AK95">
        <v>10</v>
      </c>
      <c r="AL95" t="s">
        <v>176</v>
      </c>
      <c r="AM95" s="1">
        <v>43461</v>
      </c>
    </row>
    <row r="96" spans="1:39">
      <c r="A96" t="s">
        <v>204</v>
      </c>
      <c r="E96" t="s">
        <v>37</v>
      </c>
      <c r="F96" t="s">
        <v>37</v>
      </c>
      <c r="G96" t="s">
        <v>37</v>
      </c>
      <c r="I96" t="s">
        <v>37</v>
      </c>
      <c r="J96" t="s">
        <v>37</v>
      </c>
      <c r="K96" t="s">
        <v>37</v>
      </c>
      <c r="O96" t="s">
        <v>37</v>
      </c>
      <c r="Q96" t="s">
        <v>37</v>
      </c>
      <c r="U96" t="s">
        <v>37</v>
      </c>
      <c r="V96" t="s">
        <v>37</v>
      </c>
      <c r="AK96">
        <v>10</v>
      </c>
      <c r="AL96" t="s">
        <v>196</v>
      </c>
      <c r="AM96" s="1">
        <v>43461</v>
      </c>
    </row>
    <row r="97" spans="1:39">
      <c r="A97" t="s">
        <v>180</v>
      </c>
      <c r="C97" t="s">
        <v>37</v>
      </c>
      <c r="D97" t="s">
        <v>37</v>
      </c>
      <c r="E97" t="s">
        <v>37</v>
      </c>
      <c r="G97" t="s">
        <v>37</v>
      </c>
      <c r="I97" t="s">
        <v>37</v>
      </c>
      <c r="K97" t="s">
        <v>37</v>
      </c>
      <c r="N97" t="s">
        <v>37</v>
      </c>
      <c r="O97" t="s">
        <v>37</v>
      </c>
      <c r="Q97" t="s">
        <v>37</v>
      </c>
      <c r="V97" t="s">
        <v>37</v>
      </c>
      <c r="AK97">
        <v>10</v>
      </c>
      <c r="AL97" t="s">
        <v>44</v>
      </c>
      <c r="AM97" s="1">
        <v>43461</v>
      </c>
    </row>
    <row r="98" spans="1:39">
      <c r="A98" t="s">
        <v>205</v>
      </c>
      <c r="C98" t="s">
        <v>37</v>
      </c>
      <c r="D98" t="s">
        <v>37</v>
      </c>
      <c r="E98" t="s">
        <v>37</v>
      </c>
      <c r="H98" t="s">
        <v>37</v>
      </c>
      <c r="I98" t="s">
        <v>37</v>
      </c>
      <c r="K98" t="s">
        <v>37</v>
      </c>
      <c r="O98" t="s">
        <v>37</v>
      </c>
      <c r="R98" t="s">
        <v>37</v>
      </c>
      <c r="U98" t="s">
        <v>37</v>
      </c>
      <c r="V98" t="s">
        <v>37</v>
      </c>
      <c r="AK98">
        <v>10</v>
      </c>
      <c r="AL98" t="s">
        <v>196</v>
      </c>
      <c r="AM98" s="1">
        <v>43461</v>
      </c>
    </row>
    <row r="99" spans="1:39">
      <c r="A99" t="s">
        <v>186</v>
      </c>
      <c r="C99" t="s">
        <v>37</v>
      </c>
      <c r="D99" t="s">
        <v>37</v>
      </c>
      <c r="E99" t="s">
        <v>37</v>
      </c>
      <c r="I99" t="s">
        <v>37</v>
      </c>
      <c r="K99" t="s">
        <v>37</v>
      </c>
      <c r="N99" t="s">
        <v>37</v>
      </c>
      <c r="O99" t="s">
        <v>37</v>
      </c>
      <c r="P99" t="s">
        <v>37</v>
      </c>
      <c r="Q99" t="s">
        <v>37</v>
      </c>
      <c r="V99" t="s">
        <v>37</v>
      </c>
      <c r="AK99">
        <v>10</v>
      </c>
      <c r="AL99" t="s">
        <v>196</v>
      </c>
      <c r="AM99" s="1">
        <v>43461</v>
      </c>
    </row>
    <row r="100" spans="1:39">
      <c r="A100" t="s">
        <v>188</v>
      </c>
      <c r="C100" t="s">
        <v>37</v>
      </c>
      <c r="D100" t="s">
        <v>37</v>
      </c>
      <c r="E100" t="s">
        <v>37</v>
      </c>
      <c r="H100" t="s">
        <v>37</v>
      </c>
      <c r="I100" t="s">
        <v>37</v>
      </c>
      <c r="K100" t="s">
        <v>37</v>
      </c>
      <c r="N100" t="s">
        <v>37</v>
      </c>
      <c r="O100" t="s">
        <v>37</v>
      </c>
      <c r="T100" t="s">
        <v>37</v>
      </c>
      <c r="V100" t="s">
        <v>37</v>
      </c>
      <c r="AK100">
        <v>10</v>
      </c>
      <c r="AL100" t="s">
        <v>196</v>
      </c>
      <c r="AM100" s="1">
        <v>43461</v>
      </c>
    </row>
    <row r="101" spans="1:39">
      <c r="A101" t="s">
        <v>190</v>
      </c>
      <c r="E101" t="s">
        <v>37</v>
      </c>
      <c r="F101" t="s">
        <v>37</v>
      </c>
      <c r="I101" t="s">
        <v>37</v>
      </c>
      <c r="K101" t="s">
        <v>37</v>
      </c>
      <c r="O101" t="s">
        <v>37</v>
      </c>
      <c r="Q101" t="s">
        <v>37</v>
      </c>
      <c r="T101" t="s">
        <v>37</v>
      </c>
      <c r="V101" t="s">
        <v>37</v>
      </c>
      <c r="AK101">
        <v>8</v>
      </c>
      <c r="AL101" t="s">
        <v>44</v>
      </c>
      <c r="AM101" s="1">
        <v>43461</v>
      </c>
    </row>
    <row r="102" spans="1:39">
      <c r="A102" t="s">
        <v>151</v>
      </c>
      <c r="C102" t="s">
        <v>37</v>
      </c>
      <c r="D102" t="s">
        <v>37</v>
      </c>
      <c r="E102" t="s">
        <v>37</v>
      </c>
      <c r="I102" t="s">
        <v>37</v>
      </c>
      <c r="K102" t="s">
        <v>37</v>
      </c>
      <c r="N102" t="s">
        <v>37</v>
      </c>
      <c r="O102" t="s">
        <v>37</v>
      </c>
      <c r="Q102" t="s">
        <v>37</v>
      </c>
      <c r="U102" t="s">
        <v>37</v>
      </c>
      <c r="V102" t="s">
        <v>37</v>
      </c>
      <c r="AK102">
        <v>10</v>
      </c>
      <c r="AL102" t="s">
        <v>44</v>
      </c>
      <c r="AM102" s="1">
        <v>43460</v>
      </c>
    </row>
    <row r="103" spans="1:39">
      <c r="A103" t="s">
        <v>161</v>
      </c>
      <c r="E103" t="s">
        <v>37</v>
      </c>
      <c r="O103" t="s">
        <v>37</v>
      </c>
      <c r="AK103">
        <v>2</v>
      </c>
      <c r="AL103" t="s">
        <v>199</v>
      </c>
      <c r="AM103" s="1">
        <v>43460</v>
      </c>
    </row>
    <row r="104" spans="1:39">
      <c r="A104" t="s">
        <v>168</v>
      </c>
      <c r="E104" t="s">
        <v>37</v>
      </c>
      <c r="I104" t="s">
        <v>37</v>
      </c>
      <c r="O104" t="s">
        <v>37</v>
      </c>
      <c r="Q104" t="s">
        <v>37</v>
      </c>
      <c r="AK104">
        <v>4</v>
      </c>
      <c r="AL104" t="s">
        <v>46</v>
      </c>
      <c r="AM104" s="1">
        <v>43460</v>
      </c>
    </row>
    <row r="105" spans="1:39">
      <c r="A105" t="s">
        <v>169</v>
      </c>
      <c r="C105" t="s">
        <v>37</v>
      </c>
      <c r="D105" t="s">
        <v>37</v>
      </c>
      <c r="E105" t="s">
        <v>37</v>
      </c>
      <c r="I105" t="s">
        <v>37</v>
      </c>
      <c r="K105" t="s">
        <v>37</v>
      </c>
      <c r="O105" t="s">
        <v>37</v>
      </c>
      <c r="P105" t="s">
        <v>37</v>
      </c>
      <c r="R105" t="s">
        <v>37</v>
      </c>
      <c r="S105" t="s">
        <v>37</v>
      </c>
      <c r="V105" t="s">
        <v>37</v>
      </c>
      <c r="AK105">
        <v>10</v>
      </c>
      <c r="AL105" t="s">
        <v>44</v>
      </c>
      <c r="AM105" s="1">
        <v>43460</v>
      </c>
    </row>
    <row r="106" spans="1:39">
      <c r="A106" t="s">
        <v>171</v>
      </c>
      <c r="E106" t="s">
        <v>37</v>
      </c>
      <c r="I106" t="s">
        <v>37</v>
      </c>
      <c r="K106" t="s">
        <v>37</v>
      </c>
      <c r="O106" t="s">
        <v>37</v>
      </c>
      <c r="Q106" t="s">
        <v>37</v>
      </c>
      <c r="AK106">
        <v>5</v>
      </c>
      <c r="AL106" t="s">
        <v>200</v>
      </c>
      <c r="AM106" s="1">
        <v>43460</v>
      </c>
    </row>
    <row r="107" spans="1:39">
      <c r="A107" t="s">
        <v>173</v>
      </c>
      <c r="C107" t="s">
        <v>37</v>
      </c>
      <c r="D107" t="s">
        <v>37</v>
      </c>
      <c r="E107" t="s">
        <v>37</v>
      </c>
      <c r="F107" t="s">
        <v>37</v>
      </c>
      <c r="I107" t="s">
        <v>37</v>
      </c>
      <c r="K107" t="s">
        <v>37</v>
      </c>
      <c r="N107" t="s">
        <v>37</v>
      </c>
      <c r="O107" t="s">
        <v>37</v>
      </c>
      <c r="Q107" t="s">
        <v>37</v>
      </c>
      <c r="V107" t="s">
        <v>37</v>
      </c>
      <c r="AK107">
        <v>10</v>
      </c>
      <c r="AL107" t="s">
        <v>70</v>
      </c>
      <c r="AM107" s="1">
        <v>43460</v>
      </c>
    </row>
    <row r="108" spans="1:39">
      <c r="A108" t="s">
        <v>178</v>
      </c>
      <c r="C108" t="s">
        <v>37</v>
      </c>
      <c r="D108" t="s">
        <v>37</v>
      </c>
      <c r="E108" t="s">
        <v>37</v>
      </c>
      <c r="I108" t="s">
        <v>37</v>
      </c>
      <c r="K108" t="s">
        <v>37</v>
      </c>
      <c r="N108" t="s">
        <v>37</v>
      </c>
      <c r="O108" t="s">
        <v>37</v>
      </c>
      <c r="Q108" t="s">
        <v>37</v>
      </c>
      <c r="T108" t="s">
        <v>37</v>
      </c>
      <c r="V108" t="s">
        <v>37</v>
      </c>
      <c r="AK108">
        <v>10</v>
      </c>
      <c r="AL108" t="s">
        <v>200</v>
      </c>
      <c r="AM108" s="1">
        <v>43460</v>
      </c>
    </row>
    <row r="109" spans="1:39">
      <c r="A109" t="s">
        <v>182</v>
      </c>
      <c r="C109" t="s">
        <v>37</v>
      </c>
      <c r="D109" t="s">
        <v>37</v>
      </c>
      <c r="E109" t="s">
        <v>37</v>
      </c>
      <c r="I109" t="s">
        <v>37</v>
      </c>
      <c r="K109" t="s">
        <v>37</v>
      </c>
      <c r="M109" t="s">
        <v>37</v>
      </c>
      <c r="N109" t="s">
        <v>37</v>
      </c>
      <c r="O109" t="s">
        <v>37</v>
      </c>
      <c r="T109" t="s">
        <v>37</v>
      </c>
      <c r="V109" t="s">
        <v>37</v>
      </c>
      <c r="AK109">
        <v>10</v>
      </c>
      <c r="AL109" t="s">
        <v>44</v>
      </c>
      <c r="AM109" s="1">
        <v>43460</v>
      </c>
    </row>
    <row r="110" spans="1:39">
      <c r="A110" t="s">
        <v>165</v>
      </c>
      <c r="E110" t="s">
        <v>37</v>
      </c>
      <c r="H110" t="s">
        <v>37</v>
      </c>
      <c r="I110" t="s">
        <v>37</v>
      </c>
      <c r="J110" t="s">
        <v>37</v>
      </c>
      <c r="K110" t="s">
        <v>37</v>
      </c>
      <c r="O110" t="s">
        <v>37</v>
      </c>
      <c r="Q110" t="s">
        <v>37</v>
      </c>
      <c r="T110" t="s">
        <v>37</v>
      </c>
      <c r="V110" t="s">
        <v>37</v>
      </c>
      <c r="AK110">
        <v>9</v>
      </c>
      <c r="AL110" t="s">
        <v>44</v>
      </c>
      <c r="AM110" s="1">
        <v>43459</v>
      </c>
    </row>
    <row r="111" spans="1:39">
      <c r="A111" t="s">
        <v>147</v>
      </c>
      <c r="C111" t="s">
        <v>37</v>
      </c>
      <c r="D111" t="s">
        <v>37</v>
      </c>
      <c r="E111" t="s">
        <v>37</v>
      </c>
      <c r="I111" t="s">
        <v>37</v>
      </c>
      <c r="J111" t="s">
        <v>37</v>
      </c>
      <c r="K111" t="s">
        <v>37</v>
      </c>
      <c r="O111" t="s">
        <v>37</v>
      </c>
      <c r="Q111" t="s">
        <v>37</v>
      </c>
      <c r="T111" t="s">
        <v>37</v>
      </c>
      <c r="V111" t="s">
        <v>37</v>
      </c>
      <c r="AK111">
        <v>10</v>
      </c>
      <c r="AL111" t="s">
        <v>44</v>
      </c>
      <c r="AM111" s="1">
        <v>43458</v>
      </c>
    </row>
    <row r="112" spans="1:39">
      <c r="A112" t="s">
        <v>155</v>
      </c>
      <c r="C112" t="s">
        <v>37</v>
      </c>
      <c r="D112" t="s">
        <v>37</v>
      </c>
      <c r="E112" t="s">
        <v>37</v>
      </c>
      <c r="I112" t="s">
        <v>37</v>
      </c>
      <c r="K112" t="s">
        <v>37</v>
      </c>
      <c r="N112" t="s">
        <v>37</v>
      </c>
      <c r="O112" t="s">
        <v>37</v>
      </c>
      <c r="S112" t="s">
        <v>37</v>
      </c>
      <c r="AK112">
        <v>8</v>
      </c>
      <c r="AL112" t="s">
        <v>44</v>
      </c>
      <c r="AM112" s="1">
        <v>43458</v>
      </c>
    </row>
    <row r="113" spans="1:39">
      <c r="A113" t="s">
        <v>193</v>
      </c>
      <c r="C113" t="s">
        <v>37</v>
      </c>
      <c r="D113" t="s">
        <v>37</v>
      </c>
      <c r="E113" t="s">
        <v>37</v>
      </c>
      <c r="I113" t="s">
        <v>37</v>
      </c>
      <c r="J113" t="s">
        <v>37</v>
      </c>
      <c r="K113" t="s">
        <v>37</v>
      </c>
      <c r="O113" t="s">
        <v>37</v>
      </c>
      <c r="P113" t="s">
        <v>37</v>
      </c>
      <c r="T113" t="s">
        <v>37</v>
      </c>
      <c r="V113" t="s">
        <v>37</v>
      </c>
      <c r="AK113">
        <v>10</v>
      </c>
      <c r="AL113" t="s">
        <v>44</v>
      </c>
      <c r="AM113" s="1">
        <v>43458</v>
      </c>
    </row>
    <row r="114" spans="1:39">
      <c r="A114" t="s">
        <v>194</v>
      </c>
      <c r="C114" t="s">
        <v>37</v>
      </c>
      <c r="D114" t="s">
        <v>37</v>
      </c>
      <c r="E114" t="s">
        <v>37</v>
      </c>
      <c r="N114" t="s">
        <v>37</v>
      </c>
      <c r="O114" t="s">
        <v>37</v>
      </c>
      <c r="S114" t="s">
        <v>37</v>
      </c>
      <c r="AK114">
        <v>6</v>
      </c>
      <c r="AL114" t="s">
        <v>38</v>
      </c>
      <c r="AM114" s="1">
        <v>43458</v>
      </c>
    </row>
    <row r="115" spans="1:39">
      <c r="A115" t="s">
        <v>192</v>
      </c>
      <c r="C115" t="s">
        <v>37</v>
      </c>
      <c r="D115" t="s">
        <v>37</v>
      </c>
      <c r="E115" t="s">
        <v>37</v>
      </c>
      <c r="I115" t="s">
        <v>37</v>
      </c>
      <c r="J115" t="s">
        <v>37</v>
      </c>
      <c r="K115" t="s">
        <v>37</v>
      </c>
      <c r="O115" t="s">
        <v>37</v>
      </c>
      <c r="Q115" t="s">
        <v>37</v>
      </c>
      <c r="R115" t="s">
        <v>37</v>
      </c>
      <c r="T115" t="s">
        <v>37</v>
      </c>
      <c r="AK115">
        <v>10</v>
      </c>
      <c r="AL115" t="s">
        <v>138</v>
      </c>
      <c r="AM115" s="1">
        <v>43457</v>
      </c>
    </row>
    <row r="116" spans="1:39">
      <c r="A116" t="s">
        <v>164</v>
      </c>
      <c r="C116" t="s">
        <v>37</v>
      </c>
      <c r="D116" t="s">
        <v>37</v>
      </c>
      <c r="E116" t="s">
        <v>37</v>
      </c>
      <c r="F116" t="s">
        <v>37</v>
      </c>
      <c r="I116" t="s">
        <v>37</v>
      </c>
      <c r="K116" t="s">
        <v>37</v>
      </c>
      <c r="N116" t="s">
        <v>37</v>
      </c>
      <c r="O116" t="s">
        <v>37</v>
      </c>
      <c r="Q116" t="s">
        <v>37</v>
      </c>
      <c r="S116" t="s">
        <v>37</v>
      </c>
      <c r="AK116">
        <v>10</v>
      </c>
      <c r="AL116" t="s">
        <v>44</v>
      </c>
      <c r="AM116" s="1">
        <v>43456</v>
      </c>
    </row>
    <row r="117" spans="1:39">
      <c r="A117" t="s">
        <v>150</v>
      </c>
      <c r="E117" t="s">
        <v>37</v>
      </c>
      <c r="G117" t="s">
        <v>37</v>
      </c>
      <c r="H117" t="s">
        <v>37</v>
      </c>
      <c r="I117" t="s">
        <v>37</v>
      </c>
      <c r="J117" t="s">
        <v>37</v>
      </c>
      <c r="K117" t="s">
        <v>37</v>
      </c>
      <c r="N117" t="s">
        <v>37</v>
      </c>
      <c r="O117" t="s">
        <v>37</v>
      </c>
      <c r="T117" t="s">
        <v>37</v>
      </c>
      <c r="V117" t="s">
        <v>37</v>
      </c>
      <c r="AK117">
        <v>10</v>
      </c>
      <c r="AL117" t="s">
        <v>70</v>
      </c>
      <c r="AM117" s="1">
        <v>43455</v>
      </c>
    </row>
    <row r="118" spans="1:39">
      <c r="A118" t="s">
        <v>154</v>
      </c>
      <c r="C118" t="s">
        <v>37</v>
      </c>
      <c r="D118" t="s">
        <v>37</v>
      </c>
      <c r="E118" t="s">
        <v>37</v>
      </c>
      <c r="F118" t="s">
        <v>37</v>
      </c>
      <c r="I118" t="s">
        <v>37</v>
      </c>
      <c r="K118" t="s">
        <v>37</v>
      </c>
      <c r="N118" t="s">
        <v>37</v>
      </c>
      <c r="O118" t="s">
        <v>37</v>
      </c>
      <c r="Q118" t="s">
        <v>37</v>
      </c>
      <c r="V118" t="s">
        <v>37</v>
      </c>
      <c r="AK118">
        <v>10</v>
      </c>
      <c r="AL118" t="s">
        <v>38</v>
      </c>
      <c r="AM118" s="1">
        <v>43455</v>
      </c>
    </row>
    <row r="119" spans="1:39">
      <c r="A119" t="s">
        <v>159</v>
      </c>
      <c r="C119" t="s">
        <v>37</v>
      </c>
      <c r="D119" t="s">
        <v>37</v>
      </c>
      <c r="E119" t="s">
        <v>37</v>
      </c>
      <c r="I119" t="s">
        <v>37</v>
      </c>
      <c r="K119" t="s">
        <v>37</v>
      </c>
      <c r="N119" t="s">
        <v>37</v>
      </c>
      <c r="O119" t="s">
        <v>37</v>
      </c>
      <c r="Q119" t="s">
        <v>37</v>
      </c>
      <c r="T119" t="s">
        <v>37</v>
      </c>
      <c r="V119" t="s">
        <v>37</v>
      </c>
      <c r="AK119">
        <v>10</v>
      </c>
      <c r="AL119" t="s">
        <v>201</v>
      </c>
      <c r="AM119" s="1">
        <v>43455</v>
      </c>
    </row>
    <row r="120" spans="1:39">
      <c r="A120" t="s">
        <v>163</v>
      </c>
      <c r="C120" t="s">
        <v>37</v>
      </c>
      <c r="D120" t="s">
        <v>37</v>
      </c>
      <c r="E120" t="s">
        <v>37</v>
      </c>
      <c r="I120" t="s">
        <v>37</v>
      </c>
      <c r="K120" t="s">
        <v>37</v>
      </c>
      <c r="N120" t="s">
        <v>37</v>
      </c>
      <c r="O120" t="s">
        <v>37</v>
      </c>
      <c r="Q120" t="s">
        <v>37</v>
      </c>
      <c r="R120" t="s">
        <v>37</v>
      </c>
      <c r="V120" t="s">
        <v>37</v>
      </c>
      <c r="AK120">
        <v>10</v>
      </c>
      <c r="AL120" t="s">
        <v>202</v>
      </c>
      <c r="AM120" s="1">
        <v>43455</v>
      </c>
    </row>
    <row r="121" spans="1:39">
      <c r="A121" t="s">
        <v>179</v>
      </c>
      <c r="C121" t="s">
        <v>37</v>
      </c>
      <c r="D121" t="s">
        <v>37</v>
      </c>
      <c r="E121" t="s">
        <v>37</v>
      </c>
      <c r="I121" t="s">
        <v>37</v>
      </c>
      <c r="O121" t="s">
        <v>37</v>
      </c>
      <c r="AK121">
        <v>5</v>
      </c>
      <c r="AL121" t="s">
        <v>138</v>
      </c>
      <c r="AM121" s="1">
        <v>43455</v>
      </c>
    </row>
    <row r="122" spans="1:39">
      <c r="A122" t="s">
        <v>184</v>
      </c>
      <c r="C122" t="s">
        <v>37</v>
      </c>
      <c r="D122" t="s">
        <v>37</v>
      </c>
      <c r="E122" t="s">
        <v>37</v>
      </c>
      <c r="I122" t="s">
        <v>37</v>
      </c>
      <c r="J122" t="s">
        <v>37</v>
      </c>
      <c r="K122" t="s">
        <v>37</v>
      </c>
      <c r="N122" t="s">
        <v>37</v>
      </c>
      <c r="O122" t="s">
        <v>37</v>
      </c>
      <c r="Q122" t="s">
        <v>37</v>
      </c>
      <c r="V122" t="s">
        <v>37</v>
      </c>
      <c r="AK122">
        <v>10</v>
      </c>
      <c r="AL122" t="s">
        <v>185</v>
      </c>
      <c r="AM122" s="1">
        <v>43455</v>
      </c>
    </row>
    <row r="123" spans="1:39">
      <c r="A123" t="s">
        <v>191</v>
      </c>
      <c r="C123" t="s">
        <v>37</v>
      </c>
      <c r="D123" t="s">
        <v>37</v>
      </c>
      <c r="E123" t="s">
        <v>37</v>
      </c>
      <c r="I123" t="s">
        <v>37</v>
      </c>
      <c r="J123" t="s">
        <v>37</v>
      </c>
      <c r="K123" t="s">
        <v>37</v>
      </c>
      <c r="O123" t="s">
        <v>37</v>
      </c>
      <c r="U123" t="s">
        <v>37</v>
      </c>
      <c r="V123" t="s">
        <v>37</v>
      </c>
      <c r="W123" t="s">
        <v>37</v>
      </c>
      <c r="AK123">
        <v>10</v>
      </c>
      <c r="AL123" t="s">
        <v>203</v>
      </c>
      <c r="AM123" s="1">
        <v>43454</v>
      </c>
    </row>
    <row r="124" spans="1:39">
      <c r="A124" t="s">
        <v>97</v>
      </c>
      <c r="C124" t="s">
        <v>37</v>
      </c>
      <c r="D124" t="s">
        <v>37</v>
      </c>
      <c r="E124" t="s">
        <v>37</v>
      </c>
      <c r="I124" t="s">
        <v>37</v>
      </c>
      <c r="K124" t="s">
        <v>37</v>
      </c>
      <c r="M124" t="s">
        <v>37</v>
      </c>
      <c r="O124" t="s">
        <v>37</v>
      </c>
      <c r="P124" t="s">
        <v>37</v>
      </c>
      <c r="Q124" t="s">
        <v>37</v>
      </c>
      <c r="T124" t="s">
        <v>37</v>
      </c>
      <c r="AK124">
        <v>10</v>
      </c>
      <c r="AM124" s="1">
        <v>43454</v>
      </c>
    </row>
    <row r="125" spans="1:39">
      <c r="A125" t="s">
        <v>97</v>
      </c>
      <c r="E125" t="s">
        <v>37</v>
      </c>
      <c r="F125" t="s">
        <v>37</v>
      </c>
      <c r="I125" t="s">
        <v>37</v>
      </c>
      <c r="K125" t="s">
        <v>37</v>
      </c>
      <c r="O125" t="s">
        <v>37</v>
      </c>
      <c r="P125" t="s">
        <v>37</v>
      </c>
      <c r="Q125" t="s">
        <v>37</v>
      </c>
      <c r="T125" t="s">
        <v>37</v>
      </c>
      <c r="U125" t="s">
        <v>37</v>
      </c>
      <c r="V125" t="s">
        <v>37</v>
      </c>
      <c r="AK125">
        <v>10</v>
      </c>
      <c r="AM125" s="1">
        <v>43455</v>
      </c>
    </row>
    <row r="126" spans="1:39">
      <c r="A126" t="s">
        <v>97</v>
      </c>
      <c r="E126" t="s">
        <v>37</v>
      </c>
      <c r="O126" t="s">
        <v>37</v>
      </c>
      <c r="Q126" t="s">
        <v>37</v>
      </c>
      <c r="AK126">
        <v>3</v>
      </c>
      <c r="AM126" s="1">
        <v>43460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2" sqref="A2"/>
    </sheetView>
  </sheetViews>
  <sheetFormatPr baseColWidth="10" defaultRowHeight="15" x14ac:dyDescent="0"/>
  <cols>
    <col min="1" max="1" width="22.1640625" customWidth="1"/>
  </cols>
  <sheetData>
    <row r="1" spans="1:2">
      <c r="A1" t="s">
        <v>52</v>
      </c>
      <c r="B1" t="s">
        <v>53</v>
      </c>
    </row>
    <row r="2" spans="1:2">
      <c r="A2" t="s">
        <v>8</v>
      </c>
      <c r="B2">
        <v>2019</v>
      </c>
    </row>
    <row r="3" spans="1:2">
      <c r="A3" t="s">
        <v>9</v>
      </c>
      <c r="B3">
        <v>2013</v>
      </c>
    </row>
    <row r="4" spans="1:2">
      <c r="A4" t="s">
        <v>10</v>
      </c>
      <c r="B4">
        <v>2013</v>
      </c>
    </row>
    <row r="5" spans="1:2">
      <c r="A5" t="s">
        <v>0</v>
      </c>
      <c r="B5">
        <v>2019</v>
      </c>
    </row>
    <row r="6" spans="1:2">
      <c r="A6" t="s">
        <v>1</v>
      </c>
      <c r="B6">
        <v>2019</v>
      </c>
    </row>
    <row r="7" spans="1:2">
      <c r="A7" t="s">
        <v>2</v>
      </c>
      <c r="B7">
        <v>2018</v>
      </c>
    </row>
    <row r="8" spans="1:2">
      <c r="A8" t="s">
        <v>3</v>
      </c>
      <c r="B8">
        <v>2014</v>
      </c>
    </row>
    <row r="9" spans="1:2">
      <c r="A9" t="s">
        <v>4</v>
      </c>
      <c r="B9">
        <v>2010</v>
      </c>
    </row>
    <row r="10" spans="1:2">
      <c r="A10" t="s">
        <v>5</v>
      </c>
      <c r="B10">
        <v>2010</v>
      </c>
    </row>
    <row r="11" spans="1:2">
      <c r="A11" t="s">
        <v>6</v>
      </c>
      <c r="B11">
        <v>2014</v>
      </c>
    </row>
    <row r="12" spans="1:2">
      <c r="A12" t="s">
        <v>7</v>
      </c>
      <c r="B12">
        <v>2019</v>
      </c>
    </row>
    <row r="13" spans="1:2">
      <c r="A13" t="s">
        <v>11</v>
      </c>
      <c r="B13">
        <v>2019</v>
      </c>
    </row>
    <row r="14" spans="1:2">
      <c r="A14" t="s">
        <v>12</v>
      </c>
      <c r="B14">
        <v>2017</v>
      </c>
    </row>
    <row r="15" spans="1:2">
      <c r="A15" t="s">
        <v>13</v>
      </c>
      <c r="B15">
        <v>2019</v>
      </c>
    </row>
    <row r="16" spans="1:2">
      <c r="A16" t="s">
        <v>14</v>
      </c>
      <c r="B16">
        <v>2018</v>
      </c>
    </row>
    <row r="17" spans="1:2">
      <c r="A17" t="s">
        <v>15</v>
      </c>
      <c r="B17">
        <v>2013</v>
      </c>
    </row>
    <row r="18" spans="1:2">
      <c r="A18" t="s">
        <v>16</v>
      </c>
      <c r="B18">
        <v>2015</v>
      </c>
    </row>
    <row r="19" spans="1:2">
      <c r="A19" t="s">
        <v>17</v>
      </c>
      <c r="B19">
        <v>2013</v>
      </c>
    </row>
    <row r="20" spans="1:2">
      <c r="A20" t="s">
        <v>18</v>
      </c>
      <c r="B20">
        <v>2018</v>
      </c>
    </row>
    <row r="21" spans="1:2">
      <c r="A21" t="s">
        <v>19</v>
      </c>
      <c r="B21">
        <v>2016</v>
      </c>
    </row>
    <row r="22" spans="1:2">
      <c r="A22" t="s">
        <v>20</v>
      </c>
      <c r="B22">
        <v>2011</v>
      </c>
    </row>
    <row r="23" spans="1:2">
      <c r="A23" t="s">
        <v>21</v>
      </c>
      <c r="B23">
        <v>2019</v>
      </c>
    </row>
    <row r="24" spans="1:2">
      <c r="A24" t="s">
        <v>22</v>
      </c>
      <c r="B24">
        <v>2019</v>
      </c>
    </row>
    <row r="25" spans="1:2">
      <c r="A25" t="s">
        <v>23</v>
      </c>
      <c r="B25">
        <v>2019</v>
      </c>
    </row>
    <row r="26" spans="1:2">
      <c r="A26" t="s">
        <v>24</v>
      </c>
      <c r="B26">
        <v>2019</v>
      </c>
    </row>
    <row r="27" spans="1:2">
      <c r="A27" t="s">
        <v>25</v>
      </c>
      <c r="B27">
        <v>2019</v>
      </c>
    </row>
    <row r="28" spans="1:2">
      <c r="A28" t="s">
        <v>26</v>
      </c>
      <c r="B28">
        <v>2019</v>
      </c>
    </row>
    <row r="29" spans="1:2">
      <c r="A29" t="s">
        <v>27</v>
      </c>
      <c r="B29">
        <v>2019</v>
      </c>
    </row>
    <row r="30" spans="1:2">
      <c r="A30" t="s">
        <v>28</v>
      </c>
      <c r="B30">
        <v>2019</v>
      </c>
    </row>
    <row r="31" spans="1:2">
      <c r="A31" t="s">
        <v>29</v>
      </c>
      <c r="B31">
        <v>2019</v>
      </c>
    </row>
    <row r="32" spans="1:2">
      <c r="A32" t="s">
        <v>30</v>
      </c>
      <c r="B32">
        <v>2019</v>
      </c>
    </row>
    <row r="33" spans="1:2">
      <c r="A33" t="s">
        <v>31</v>
      </c>
      <c r="B33">
        <v>2019</v>
      </c>
    </row>
    <row r="34" spans="1:2">
      <c r="A34" t="s">
        <v>32</v>
      </c>
      <c r="B34">
        <v>2019</v>
      </c>
    </row>
    <row r="35" spans="1:2">
      <c r="A35" t="s">
        <v>33</v>
      </c>
      <c r="B35">
        <v>2019</v>
      </c>
    </row>
    <row r="36" spans="1:2">
      <c r="A36" t="s">
        <v>34</v>
      </c>
      <c r="B36">
        <v>2019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6"/>
  <sheetViews>
    <sheetView topLeftCell="A2" workbookViewId="0">
      <selection activeCell="A46" sqref="A1:XFD46"/>
    </sheetView>
  </sheetViews>
  <sheetFormatPr baseColWidth="10" defaultRowHeight="15" x14ac:dyDescent="0"/>
  <cols>
    <col min="1" max="1" width="31" customWidth="1"/>
  </cols>
  <sheetData>
    <row r="1" spans="1:39" ht="29" thickBot="1">
      <c r="A1" s="22" t="s">
        <v>156</v>
      </c>
      <c r="B1" s="9"/>
      <c r="C1" s="9" t="s">
        <v>37</v>
      </c>
      <c r="D1" s="9" t="s">
        <v>37</v>
      </c>
      <c r="E1" s="9" t="s">
        <v>37</v>
      </c>
      <c r="F1" s="9"/>
      <c r="G1" s="9"/>
      <c r="H1" s="9"/>
      <c r="I1" s="9" t="s">
        <v>37</v>
      </c>
      <c r="J1" s="9"/>
      <c r="K1" s="9" t="s">
        <v>37</v>
      </c>
      <c r="L1" s="9"/>
      <c r="M1" s="9"/>
      <c r="N1" s="9"/>
      <c r="O1" s="9" t="s">
        <v>37</v>
      </c>
      <c r="P1" s="9"/>
      <c r="Q1" s="9" t="s">
        <v>37</v>
      </c>
      <c r="R1" s="4" t="s">
        <v>37</v>
      </c>
      <c r="S1" s="9" t="s">
        <v>37</v>
      </c>
      <c r="T1" s="9"/>
      <c r="U1" s="9"/>
      <c r="V1" s="4" t="s">
        <v>37</v>
      </c>
      <c r="W1" s="9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5">
        <f>COUNTIF(B1:AJ1,"x")</f>
        <v>10</v>
      </c>
      <c r="AL1" s="12" t="str">
        <f>HYPERLINK("https://mobile.twitter.com/MarcCarig/status/1078683723770531840","Twitter")</f>
        <v>Twitter</v>
      </c>
      <c r="AM1" s="14">
        <v>43462</v>
      </c>
    </row>
    <row r="2" spans="1:39" ht="16" thickBot="1">
      <c r="A2" s="22" t="s">
        <v>158</v>
      </c>
      <c r="B2" s="9"/>
      <c r="C2" s="9" t="s">
        <v>37</v>
      </c>
      <c r="D2" s="9" t="s">
        <v>37</v>
      </c>
      <c r="E2" s="9" t="s">
        <v>37</v>
      </c>
      <c r="F2" s="9"/>
      <c r="G2" s="9"/>
      <c r="H2" s="9"/>
      <c r="I2" s="4" t="s">
        <v>37</v>
      </c>
      <c r="J2" s="4" t="s">
        <v>37</v>
      </c>
      <c r="K2" s="9"/>
      <c r="L2" s="9"/>
      <c r="M2" s="9"/>
      <c r="N2" s="9" t="s">
        <v>37</v>
      </c>
      <c r="O2" s="9" t="s">
        <v>37</v>
      </c>
      <c r="P2" s="9"/>
      <c r="Q2" s="9" t="s">
        <v>37</v>
      </c>
      <c r="R2" s="15"/>
      <c r="S2" s="9" t="s">
        <v>37</v>
      </c>
      <c r="T2" s="9"/>
      <c r="U2" s="9"/>
      <c r="V2" s="4" t="s">
        <v>37</v>
      </c>
      <c r="W2" s="9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  <c r="AK2" s="5">
        <f>COUNTIF(B2:AJ2,"x")</f>
        <v>10</v>
      </c>
      <c r="AL2" s="12" t="str">
        <f>HYPERLINK("https://mobile.twitter.com/BrianCoz/status/1078690767223377920","Twitter")</f>
        <v>Twitter</v>
      </c>
      <c r="AM2" s="14">
        <v>43462</v>
      </c>
    </row>
    <row r="3" spans="1:39" ht="29" thickBot="1">
      <c r="A3" s="22" t="s">
        <v>160</v>
      </c>
      <c r="B3" s="9"/>
      <c r="C3" s="9" t="s">
        <v>37</v>
      </c>
      <c r="D3" s="9" t="s">
        <v>37</v>
      </c>
      <c r="E3" s="9" t="s">
        <v>37</v>
      </c>
      <c r="F3" s="9"/>
      <c r="G3" s="9"/>
      <c r="H3" s="9" t="s">
        <v>37</v>
      </c>
      <c r="I3" s="9" t="s">
        <v>37</v>
      </c>
      <c r="J3" s="9"/>
      <c r="K3" s="4" t="s">
        <v>37</v>
      </c>
      <c r="L3" s="9"/>
      <c r="M3" s="9"/>
      <c r="N3" s="9"/>
      <c r="O3" s="9" t="s">
        <v>37</v>
      </c>
      <c r="P3" s="9"/>
      <c r="Q3" s="9" t="s">
        <v>37</v>
      </c>
      <c r="R3" s="9"/>
      <c r="S3" s="9"/>
      <c r="T3" s="9"/>
      <c r="U3" s="4" t="s">
        <v>37</v>
      </c>
      <c r="V3" s="9" t="s">
        <v>37</v>
      </c>
      <c r="W3" s="9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1"/>
      <c r="AK3" s="5">
        <f>COUNTIF(B3:AJ3,"x")</f>
        <v>10</v>
      </c>
      <c r="AL3" s="12" t="str">
        <f>HYPERLINK("https://mobile.twitter.com/TimCowlishaw/status/1078708282976620544","Twitter")</f>
        <v>Twitter</v>
      </c>
      <c r="AM3" s="14">
        <v>43462</v>
      </c>
    </row>
    <row r="4" spans="1:39" ht="16" thickBot="1">
      <c r="A4" s="22" t="s">
        <v>162</v>
      </c>
      <c r="B4" s="9"/>
      <c r="C4" s="9" t="s">
        <v>37</v>
      </c>
      <c r="D4" s="9" t="s">
        <v>37</v>
      </c>
      <c r="E4" s="9" t="s">
        <v>37</v>
      </c>
      <c r="F4" s="9" t="s">
        <v>37</v>
      </c>
      <c r="G4" s="9"/>
      <c r="H4" s="9"/>
      <c r="I4" s="9" t="s">
        <v>37</v>
      </c>
      <c r="J4" s="9"/>
      <c r="K4" s="9" t="s">
        <v>37</v>
      </c>
      <c r="L4" s="9"/>
      <c r="M4" s="9"/>
      <c r="N4" s="9"/>
      <c r="O4" s="9" t="s">
        <v>37</v>
      </c>
      <c r="P4" s="4" t="s">
        <v>37</v>
      </c>
      <c r="Q4" s="9" t="s">
        <v>37</v>
      </c>
      <c r="R4" s="9"/>
      <c r="S4" s="9"/>
      <c r="T4" s="9"/>
      <c r="U4" s="9"/>
      <c r="V4" s="9" t="s">
        <v>37</v>
      </c>
      <c r="W4" s="9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5">
        <f>COUNTIF(B4:AJ4,"x")</f>
        <v>10</v>
      </c>
      <c r="AL4" s="12" t="str">
        <f>HYPERLINK("https://www.seattletimes.com/sports/mariners/extra-innings-podcast-discussing-baseball-hall-of-fame-ballots-and-analyzing-edgar-martinezs-chances-for-induction/","Seattle Times")</f>
        <v>Seattle Times</v>
      </c>
      <c r="AM4" s="14">
        <v>43462</v>
      </c>
    </row>
    <row r="5" spans="1:39" ht="29" thickBot="1">
      <c r="A5" s="22" t="s">
        <v>167</v>
      </c>
      <c r="B5" s="9"/>
      <c r="C5" s="9" t="s">
        <v>37</v>
      </c>
      <c r="D5" s="9" t="s">
        <v>37</v>
      </c>
      <c r="E5" s="9" t="s">
        <v>37</v>
      </c>
      <c r="F5" s="9"/>
      <c r="G5" s="9"/>
      <c r="H5" s="9"/>
      <c r="I5" s="9" t="s">
        <v>37</v>
      </c>
      <c r="J5" s="9" t="s">
        <v>37</v>
      </c>
      <c r="K5" s="9" t="s">
        <v>37</v>
      </c>
      <c r="L5" s="9"/>
      <c r="M5" s="9"/>
      <c r="N5" s="9"/>
      <c r="O5" s="9" t="s">
        <v>37</v>
      </c>
      <c r="P5" s="9"/>
      <c r="Q5" s="9"/>
      <c r="R5" s="4" t="s">
        <v>37</v>
      </c>
      <c r="S5" s="9"/>
      <c r="T5" s="4" t="s">
        <v>37</v>
      </c>
      <c r="U5" s="9"/>
      <c r="V5" s="4" t="s">
        <v>37</v>
      </c>
      <c r="W5" s="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5">
        <f>COUNTIF(B5:AJ5,"x")</f>
        <v>10</v>
      </c>
      <c r="AL5" s="16" t="s">
        <v>138</v>
      </c>
      <c r="AM5" s="14">
        <v>43462</v>
      </c>
    </row>
    <row r="6" spans="1:39" ht="16" thickBot="1">
      <c r="A6" s="22" t="s">
        <v>181</v>
      </c>
      <c r="B6" s="9"/>
      <c r="C6" s="9"/>
      <c r="D6" s="9"/>
      <c r="E6" s="9"/>
      <c r="F6" s="9"/>
      <c r="G6" s="9"/>
      <c r="H6" s="9"/>
      <c r="I6" s="4" t="s">
        <v>37</v>
      </c>
      <c r="J6" s="9"/>
      <c r="K6" s="9"/>
      <c r="L6" s="9"/>
      <c r="M6" s="9"/>
      <c r="N6" s="9"/>
      <c r="O6" s="9" t="s">
        <v>37</v>
      </c>
      <c r="P6" s="9"/>
      <c r="Q6" s="9"/>
      <c r="R6" s="9"/>
      <c r="S6" s="9"/>
      <c r="T6" s="9" t="s">
        <v>37</v>
      </c>
      <c r="U6" s="9"/>
      <c r="V6" s="9"/>
      <c r="W6" s="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  <c r="AK6" s="5">
        <f>COUNTIF(B6:AJ6,"x")</f>
        <v>3</v>
      </c>
      <c r="AL6" s="16" t="s">
        <v>70</v>
      </c>
      <c r="AM6" s="14">
        <v>43462</v>
      </c>
    </row>
    <row r="7" spans="1:39" ht="16" thickBot="1">
      <c r="A7" s="22" t="s">
        <v>189</v>
      </c>
      <c r="B7" s="9"/>
      <c r="C7" s="9" t="s">
        <v>37</v>
      </c>
      <c r="D7" s="9" t="s">
        <v>37</v>
      </c>
      <c r="E7" s="9" t="s">
        <v>37</v>
      </c>
      <c r="F7" s="9"/>
      <c r="G7" s="9"/>
      <c r="H7" s="9"/>
      <c r="I7" s="9" t="s">
        <v>37</v>
      </c>
      <c r="J7" s="9"/>
      <c r="K7" s="9"/>
      <c r="L7" s="9"/>
      <c r="M7" s="9"/>
      <c r="N7" s="9"/>
      <c r="O7" s="9" t="s">
        <v>37</v>
      </c>
      <c r="P7" s="9"/>
      <c r="Q7" s="9" t="s">
        <v>37</v>
      </c>
      <c r="R7" s="9"/>
      <c r="S7" s="9" t="s">
        <v>37</v>
      </c>
      <c r="T7" s="9" t="s">
        <v>37</v>
      </c>
      <c r="U7" s="9"/>
      <c r="V7" s="9"/>
      <c r="W7" s="9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5">
        <f>COUNTIF(B7:AJ7,"x")</f>
        <v>8</v>
      </c>
      <c r="AL7" s="12" t="str">
        <f>HYPERLINK("https://twitter.com/MzCSmith/status/1078778105374875649","Twitter")</f>
        <v>Twitter</v>
      </c>
      <c r="AM7" s="25">
        <v>43462</v>
      </c>
    </row>
    <row r="8" spans="1:39" ht="16" thickBot="1">
      <c r="A8" s="8" t="s">
        <v>146</v>
      </c>
      <c r="B8" s="9"/>
      <c r="C8" s="9" t="s">
        <v>37</v>
      </c>
      <c r="D8" s="9" t="s">
        <v>37</v>
      </c>
      <c r="E8" s="9" t="s">
        <v>37</v>
      </c>
      <c r="F8" s="9"/>
      <c r="G8" s="9"/>
      <c r="H8" s="9"/>
      <c r="I8" s="9" t="s">
        <v>37</v>
      </c>
      <c r="J8" s="9"/>
      <c r="K8" s="9"/>
      <c r="L8" s="9"/>
      <c r="M8" s="9"/>
      <c r="N8" s="9"/>
      <c r="O8" s="9" t="s">
        <v>37</v>
      </c>
      <c r="P8" s="9"/>
      <c r="Q8" s="9"/>
      <c r="R8" s="9"/>
      <c r="S8" s="9"/>
      <c r="T8" s="9" t="s">
        <v>37</v>
      </c>
      <c r="U8" s="9"/>
      <c r="V8" s="9"/>
      <c r="W8" s="9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1"/>
      <c r="AK8" s="5">
        <f>COUNTIF(B8:AJ8,"x")</f>
        <v>6</v>
      </c>
      <c r="AL8" s="12" t="str">
        <f>HYPERLINK("https://theathletic.com/720524/2018/12/27/ballot-stuffing-the-athletics-hall-of-fame-voters-reveal-their-choices-this-year/","The Athletic Group")</f>
        <v>The Athletic Group</v>
      </c>
      <c r="AM8" s="14">
        <v>43461</v>
      </c>
    </row>
    <row r="9" spans="1:39" ht="16" thickBot="1">
      <c r="A9" s="19" t="s">
        <v>148</v>
      </c>
      <c r="B9" s="9"/>
      <c r="C9" s="9"/>
      <c r="D9" s="9"/>
      <c r="E9" s="9" t="s">
        <v>37</v>
      </c>
      <c r="F9" s="9"/>
      <c r="G9" s="9" t="s">
        <v>37</v>
      </c>
      <c r="H9" s="9"/>
      <c r="I9" s="9" t="s">
        <v>37</v>
      </c>
      <c r="J9" s="9" t="s">
        <v>37</v>
      </c>
      <c r="K9" s="9" t="s">
        <v>37</v>
      </c>
      <c r="L9" s="9"/>
      <c r="M9" s="9"/>
      <c r="N9" s="9"/>
      <c r="O9" s="9" t="s">
        <v>37</v>
      </c>
      <c r="P9" s="9" t="s">
        <v>37</v>
      </c>
      <c r="Q9" s="9" t="s">
        <v>37</v>
      </c>
      <c r="R9" s="9"/>
      <c r="S9" s="9"/>
      <c r="T9" s="9"/>
      <c r="U9" s="9" t="s">
        <v>37</v>
      </c>
      <c r="V9" s="9" t="s">
        <v>37</v>
      </c>
      <c r="W9" s="9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1"/>
      <c r="AK9" s="5">
        <f>COUNTIF(B9:AJ9,"x")</f>
        <v>10</v>
      </c>
      <c r="AL9" s="12" t="str">
        <f>HYPERLINK("https://theathletic.com/720524/2018/12/27/ballot-stuffing-the-athletics-hall-of-fame-voters-reveal-their-choices-this-year/","The Athletic Group")</f>
        <v>The Athletic Group</v>
      </c>
      <c r="AM9" s="14">
        <v>43461</v>
      </c>
    </row>
    <row r="10" spans="1:39" ht="16" thickBot="1">
      <c r="A10" s="8" t="s">
        <v>149</v>
      </c>
      <c r="B10" s="9"/>
      <c r="C10" s="9" t="s">
        <v>37</v>
      </c>
      <c r="D10" s="9" t="s">
        <v>37</v>
      </c>
      <c r="E10" s="9" t="s">
        <v>37</v>
      </c>
      <c r="F10" s="9"/>
      <c r="G10" s="9"/>
      <c r="H10" s="9"/>
      <c r="I10" s="9" t="s">
        <v>37</v>
      </c>
      <c r="J10" s="9"/>
      <c r="K10" s="9" t="s">
        <v>37</v>
      </c>
      <c r="L10" s="9"/>
      <c r="M10" s="9"/>
      <c r="N10" s="9"/>
      <c r="O10" s="9" t="s">
        <v>37</v>
      </c>
      <c r="P10" s="9" t="s">
        <v>37</v>
      </c>
      <c r="Q10" s="9" t="s">
        <v>37</v>
      </c>
      <c r="R10" s="9"/>
      <c r="S10" s="9"/>
      <c r="T10" s="9"/>
      <c r="U10" s="9"/>
      <c r="V10" s="9" t="s">
        <v>37</v>
      </c>
      <c r="W10" s="9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1"/>
      <c r="AK10" s="5">
        <f>COUNTIF(B10:AJ10,"x")</f>
        <v>9</v>
      </c>
      <c r="AL10" s="12" t="str">
        <f>HYPERLINK("https://twitter.com/ByPeterBarzilai/status/1078314148046368768","Twitter")</f>
        <v>Twitter</v>
      </c>
      <c r="AM10" s="14">
        <v>43461</v>
      </c>
    </row>
    <row r="11" spans="1:39" ht="16" thickBot="1">
      <c r="A11" s="8" t="s">
        <v>152</v>
      </c>
      <c r="B11" s="9"/>
      <c r="C11" s="9" t="s">
        <v>37</v>
      </c>
      <c r="D11" s="9" t="s">
        <v>37</v>
      </c>
      <c r="E11" s="9" t="s">
        <v>37</v>
      </c>
      <c r="F11" s="9"/>
      <c r="G11" s="9"/>
      <c r="H11" s="9"/>
      <c r="I11" s="9"/>
      <c r="J11" s="9"/>
      <c r="K11" s="9"/>
      <c r="L11" s="9"/>
      <c r="M11" s="9"/>
      <c r="N11" s="9" t="s">
        <v>37</v>
      </c>
      <c r="O11" s="9" t="s">
        <v>37</v>
      </c>
      <c r="P11" s="9"/>
      <c r="Q11" s="9" t="s">
        <v>37</v>
      </c>
      <c r="R11" s="9"/>
      <c r="S11" s="4" t="s">
        <v>37</v>
      </c>
      <c r="T11" s="9"/>
      <c r="U11" s="9"/>
      <c r="V11" s="9"/>
      <c r="W11" s="9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1"/>
      <c r="AK11" s="5">
        <f>COUNTIF(B11:AJ11,"x")</f>
        <v>7</v>
      </c>
      <c r="AL11" s="12" t="str">
        <f>HYPERLINK("https://www.nhregister.com/sports/article/Our-Baseball-Hall-of-Fame-ballot-Mariano-Rivera-13494118.php","NH Register")</f>
        <v>NH Register</v>
      </c>
      <c r="AM11" s="14">
        <v>43461</v>
      </c>
    </row>
    <row r="12" spans="1:39" ht="16" thickBot="1">
      <c r="A12" s="8" t="s">
        <v>153</v>
      </c>
      <c r="B12" s="9"/>
      <c r="C12" s="9" t="s">
        <v>37</v>
      </c>
      <c r="D12" s="9" t="s">
        <v>37</v>
      </c>
      <c r="E12" s="9" t="s">
        <v>37</v>
      </c>
      <c r="F12" s="9"/>
      <c r="G12" s="9"/>
      <c r="H12" s="9"/>
      <c r="I12" s="9" t="s">
        <v>37</v>
      </c>
      <c r="J12" s="4" t="s">
        <v>37</v>
      </c>
      <c r="K12" s="9" t="s">
        <v>37</v>
      </c>
      <c r="L12" s="9"/>
      <c r="M12" s="9"/>
      <c r="N12" s="9"/>
      <c r="O12" s="9" t="s">
        <v>37</v>
      </c>
      <c r="P12" s="9"/>
      <c r="Q12" s="9" t="s">
        <v>37</v>
      </c>
      <c r="R12" s="9"/>
      <c r="S12" s="9"/>
      <c r="T12" s="9" t="s">
        <v>37</v>
      </c>
      <c r="U12" s="9"/>
      <c r="V12" s="4" t="s">
        <v>37</v>
      </c>
      <c r="W12" s="9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1"/>
      <c r="AK12" s="5">
        <f>COUNTIF(B12:AJ12,"x")</f>
        <v>10</v>
      </c>
      <c r="AL12" s="12" t="str">
        <f>HYPERLINK("https://theathletic.com/720524/2018/12/27/ballot-stuffing-the-athletics-hall-of-fame-voters-reveal-their-choices-this-year/","The Athletic Group")</f>
        <v>The Athletic Group</v>
      </c>
      <c r="AM12" s="14">
        <v>43461</v>
      </c>
    </row>
    <row r="13" spans="1:39" ht="16" thickBot="1">
      <c r="A13" s="27" t="s">
        <v>157</v>
      </c>
      <c r="B13" s="9"/>
      <c r="C13" s="9" t="s">
        <v>37</v>
      </c>
      <c r="D13" s="29" t="s">
        <v>37</v>
      </c>
      <c r="E13" s="9" t="s">
        <v>37</v>
      </c>
      <c r="F13" s="9"/>
      <c r="G13" s="30"/>
      <c r="H13" s="9"/>
      <c r="I13" s="30" t="s">
        <v>37</v>
      </c>
      <c r="J13" s="4" t="s">
        <v>37</v>
      </c>
      <c r="K13" s="30" t="s">
        <v>37</v>
      </c>
      <c r="L13" s="30"/>
      <c r="M13" s="9"/>
      <c r="N13" s="30"/>
      <c r="O13" s="9" t="s">
        <v>37</v>
      </c>
      <c r="P13" s="30"/>
      <c r="Q13" s="31" t="s">
        <v>37</v>
      </c>
      <c r="R13" s="30"/>
      <c r="S13" s="30"/>
      <c r="T13" s="9" t="s">
        <v>37</v>
      </c>
      <c r="U13" s="30"/>
      <c r="V13" s="30" t="s">
        <v>37</v>
      </c>
      <c r="W13" s="9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4"/>
      <c r="AK13" s="5">
        <f>COUNTIF(B13:AJ13,"x")</f>
        <v>10</v>
      </c>
      <c r="AL13" s="12" t="str">
        <f>HYPERLINK("https://theathletic.com/720524/2018/12/27/ballot-stuffing-the-athletics-hall-of-fame-voters-reveal-their-choices-this-year/","The Athletic Group")</f>
        <v>The Athletic Group</v>
      </c>
      <c r="AM13" s="13">
        <v>43461</v>
      </c>
    </row>
    <row r="14" spans="1:39" ht="16" thickBot="1">
      <c r="A14" s="8" t="s">
        <v>166</v>
      </c>
      <c r="B14" s="9"/>
      <c r="C14" s="9" t="s">
        <v>37</v>
      </c>
      <c r="D14" s="9" t="s">
        <v>37</v>
      </c>
      <c r="E14" s="9" t="s">
        <v>37</v>
      </c>
      <c r="F14" s="9" t="s">
        <v>37</v>
      </c>
      <c r="G14" s="9"/>
      <c r="H14" s="9"/>
      <c r="I14" s="9" t="s">
        <v>37</v>
      </c>
      <c r="J14" s="4" t="s">
        <v>37</v>
      </c>
      <c r="K14" s="9" t="s">
        <v>37</v>
      </c>
      <c r="L14" s="9"/>
      <c r="M14" s="9"/>
      <c r="N14" s="9"/>
      <c r="O14" s="9" t="s">
        <v>37</v>
      </c>
      <c r="P14" s="9"/>
      <c r="Q14" s="9" t="s">
        <v>37</v>
      </c>
      <c r="R14" s="9"/>
      <c r="S14" s="9"/>
      <c r="T14" s="9"/>
      <c r="U14" s="9"/>
      <c r="V14" s="9" t="s">
        <v>37</v>
      </c>
      <c r="W14" s="9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1"/>
      <c r="AK14" s="5">
        <f>COUNTIF(B14:AJ14,"x")</f>
        <v>10</v>
      </c>
      <c r="AL14" s="12" t="str">
        <f>HYPERLINK("https://theathletic.com/720524/2018/12/27/ballot-stuffing-the-athletics-hall-of-fame-voters-reveal-their-choices-this-year/","The Athletic Group")</f>
        <v>The Athletic Group</v>
      </c>
      <c r="AM14" s="14">
        <v>43461</v>
      </c>
    </row>
    <row r="15" spans="1:39" ht="16" thickBot="1">
      <c r="A15" s="8" t="s">
        <v>170</v>
      </c>
      <c r="B15" s="9"/>
      <c r="C15" s="9" t="s">
        <v>37</v>
      </c>
      <c r="D15" s="9" t="s">
        <v>37</v>
      </c>
      <c r="E15" s="9" t="s">
        <v>37</v>
      </c>
      <c r="F15" s="9"/>
      <c r="G15" s="9"/>
      <c r="H15" s="9"/>
      <c r="I15" s="9" t="s">
        <v>37</v>
      </c>
      <c r="J15" s="9"/>
      <c r="K15" s="9" t="s">
        <v>37</v>
      </c>
      <c r="L15" s="9"/>
      <c r="M15" s="9"/>
      <c r="N15" s="9"/>
      <c r="O15" s="9" t="s">
        <v>37</v>
      </c>
      <c r="P15" s="9"/>
      <c r="Q15" s="9" t="s">
        <v>37</v>
      </c>
      <c r="R15" s="9"/>
      <c r="S15" s="9"/>
      <c r="T15" s="9" t="s">
        <v>37</v>
      </c>
      <c r="U15" s="9"/>
      <c r="V15" s="4" t="s">
        <v>37</v>
      </c>
      <c r="W15" s="9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1"/>
      <c r="AK15" s="5">
        <f>COUNTIF(B15:AJ15,"x")</f>
        <v>9</v>
      </c>
      <c r="AL15" s="12" t="str">
        <f>HYPERLINK("https://theathletic.com/720524/2018/12/27/ballot-stuffing-the-athletics-hall-of-fame-voters-reveal-their-choices-this-year/","The Athletic Group")</f>
        <v>The Athletic Group</v>
      </c>
      <c r="AM15" s="14">
        <v>43461</v>
      </c>
    </row>
    <row r="16" spans="1:39">
      <c r="A16" s="19" t="s">
        <v>172</v>
      </c>
      <c r="B16" s="9"/>
      <c r="C16" s="9" t="s">
        <v>37</v>
      </c>
      <c r="D16" s="9" t="s">
        <v>37</v>
      </c>
      <c r="E16" s="9" t="s">
        <v>37</v>
      </c>
      <c r="F16" s="9"/>
      <c r="G16" s="9" t="s">
        <v>37</v>
      </c>
      <c r="H16" s="9"/>
      <c r="I16" s="9" t="s">
        <v>37</v>
      </c>
      <c r="J16" s="9"/>
      <c r="K16" s="9" t="s">
        <v>37</v>
      </c>
      <c r="L16" s="9"/>
      <c r="M16" s="9"/>
      <c r="N16" s="9"/>
      <c r="O16" s="9" t="s">
        <v>37</v>
      </c>
      <c r="P16" s="9" t="s">
        <v>37</v>
      </c>
      <c r="Q16" s="9"/>
      <c r="R16" s="9" t="s">
        <v>37</v>
      </c>
      <c r="S16" s="9"/>
      <c r="T16" s="9"/>
      <c r="U16" s="9"/>
      <c r="V16" s="9" t="s">
        <v>37</v>
      </c>
      <c r="W16" s="9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1"/>
      <c r="AK16" s="5">
        <f>COUNTIF(B16:AJ16,"x")</f>
        <v>10</v>
      </c>
      <c r="AL16" s="12" t="str">
        <f>HYPERLINK("http://www.espn.com/mlb/insider/story/_/id/25581194/mlb-keith-law-first-hall-fame-ballot","ESPN")</f>
        <v>ESPN</v>
      </c>
      <c r="AM16" s="14">
        <v>43461</v>
      </c>
    </row>
    <row r="17" spans="1:39" ht="28">
      <c r="A17" s="8" t="s">
        <v>174</v>
      </c>
      <c r="B17" s="9"/>
      <c r="C17" s="9" t="s">
        <v>37</v>
      </c>
      <c r="D17" s="9" t="s">
        <v>37</v>
      </c>
      <c r="E17" s="9" t="s">
        <v>37</v>
      </c>
      <c r="F17" s="9"/>
      <c r="G17" s="9"/>
      <c r="H17" s="9"/>
      <c r="I17" s="9" t="s">
        <v>37</v>
      </c>
      <c r="J17" s="9"/>
      <c r="K17" s="9" t="s">
        <v>37</v>
      </c>
      <c r="L17" s="9"/>
      <c r="M17" s="9"/>
      <c r="N17" s="9" t="s">
        <v>37</v>
      </c>
      <c r="O17" s="9" t="s">
        <v>37</v>
      </c>
      <c r="P17" s="9"/>
      <c r="Q17" s="9"/>
      <c r="R17" s="9"/>
      <c r="S17" s="9" t="s">
        <v>37</v>
      </c>
      <c r="T17" s="9"/>
      <c r="U17" s="9"/>
      <c r="V17" s="4" t="s">
        <v>37</v>
      </c>
      <c r="W17" s="9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8"/>
      <c r="AK17" s="5">
        <f>COUNTIF(B17:AJ17,"x")</f>
        <v>9</v>
      </c>
      <c r="AL17" s="12" t="str">
        <f>HYPERLINK("https://theathletic.com/720524/2018/12/27/ballot-stuffing-the-athletics-hall-of-fame-voters-reveal-their-choices-this-year/","The Athletic Group")</f>
        <v>The Athletic Group</v>
      </c>
      <c r="AM17" s="14">
        <v>43461</v>
      </c>
    </row>
    <row r="18" spans="1:39">
      <c r="A18" s="8" t="s">
        <v>175</v>
      </c>
      <c r="B18" s="9"/>
      <c r="C18" s="9" t="s">
        <v>37</v>
      </c>
      <c r="D18" s="9" t="s">
        <v>37</v>
      </c>
      <c r="E18" s="9" t="s">
        <v>37</v>
      </c>
      <c r="F18" s="9"/>
      <c r="G18" s="9"/>
      <c r="H18" s="9"/>
      <c r="I18" s="9" t="s">
        <v>37</v>
      </c>
      <c r="J18" s="4" t="s">
        <v>37</v>
      </c>
      <c r="K18" s="9" t="s">
        <v>37</v>
      </c>
      <c r="L18" s="9"/>
      <c r="M18" s="9"/>
      <c r="N18" s="9"/>
      <c r="O18" s="9" t="s">
        <v>37</v>
      </c>
      <c r="P18" s="4" t="s">
        <v>37</v>
      </c>
      <c r="Q18" s="9" t="s">
        <v>37</v>
      </c>
      <c r="R18" s="9"/>
      <c r="S18" s="9"/>
      <c r="T18" s="9"/>
      <c r="U18" s="9"/>
      <c r="V18" s="9" t="s">
        <v>37</v>
      </c>
      <c r="W18" s="9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8"/>
      <c r="AK18" s="5">
        <f>COUNTIF(B18:AJ18,"x")</f>
        <v>10</v>
      </c>
      <c r="AL18" s="16" t="s">
        <v>176</v>
      </c>
      <c r="AM18" s="14">
        <v>43461</v>
      </c>
    </row>
    <row r="19" spans="1:39">
      <c r="A19" s="8" t="s">
        <v>177</v>
      </c>
      <c r="B19" s="9"/>
      <c r="C19" s="9"/>
      <c r="D19" s="9"/>
      <c r="E19" s="9" t="s">
        <v>37</v>
      </c>
      <c r="F19" s="9" t="s">
        <v>37</v>
      </c>
      <c r="G19" s="9" t="s">
        <v>37</v>
      </c>
      <c r="H19" s="9"/>
      <c r="I19" s="9" t="s">
        <v>37</v>
      </c>
      <c r="J19" s="9" t="s">
        <v>37</v>
      </c>
      <c r="K19" s="9" t="s">
        <v>37</v>
      </c>
      <c r="L19" s="9"/>
      <c r="M19" s="9"/>
      <c r="N19" s="9"/>
      <c r="O19" s="9" t="s">
        <v>37</v>
      </c>
      <c r="P19" s="9"/>
      <c r="Q19" s="9" t="s">
        <v>37</v>
      </c>
      <c r="R19" s="9"/>
      <c r="S19" s="9"/>
      <c r="T19" s="9"/>
      <c r="U19" s="9" t="s">
        <v>37</v>
      </c>
      <c r="V19" s="9" t="s">
        <v>37</v>
      </c>
      <c r="W19" s="9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8"/>
      <c r="AK19" s="5">
        <f>COUNTIF(B19:AJ19,"x")</f>
        <v>10</v>
      </c>
      <c r="AL19" s="12" t="str">
        <f>HYPERLINK("https://theathletic.com/720524/2018/12/27/ballot-stuffing-the-athletics-hall-of-fame-voters-reveal-their-choices-this-year/","The Athletic Group")</f>
        <v>The Athletic Group</v>
      </c>
      <c r="AM19" s="14">
        <v>43461</v>
      </c>
    </row>
    <row r="20" spans="1:39">
      <c r="A20" s="8" t="s">
        <v>180</v>
      </c>
      <c r="B20" s="9"/>
      <c r="C20" s="9" t="s">
        <v>37</v>
      </c>
      <c r="D20" s="9" t="s">
        <v>37</v>
      </c>
      <c r="E20" s="9" t="s">
        <v>37</v>
      </c>
      <c r="F20" s="9"/>
      <c r="G20" s="4" t="s">
        <v>37</v>
      </c>
      <c r="H20" s="9"/>
      <c r="I20" s="9" t="s">
        <v>37</v>
      </c>
      <c r="J20" s="9"/>
      <c r="K20" s="9" t="s">
        <v>37</v>
      </c>
      <c r="L20" s="9"/>
      <c r="M20" s="9"/>
      <c r="N20" s="9" t="s">
        <v>37</v>
      </c>
      <c r="O20" s="9" t="s">
        <v>37</v>
      </c>
      <c r="P20" s="9"/>
      <c r="Q20" s="9" t="s">
        <v>37</v>
      </c>
      <c r="R20" s="9"/>
      <c r="S20" s="9"/>
      <c r="T20" s="9"/>
      <c r="U20" s="9"/>
      <c r="V20" s="9" t="s">
        <v>37</v>
      </c>
      <c r="W20" s="9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8"/>
      <c r="AK20" s="5">
        <f>COUNTIF(B20:AJ20,"x")</f>
        <v>10</v>
      </c>
      <c r="AL20" s="12" t="str">
        <f>HYPERLINK("https://twitter.com/spriestle/status/1078288316901003266","Twitter")</f>
        <v>Twitter</v>
      </c>
      <c r="AM20" s="14">
        <v>43461</v>
      </c>
    </row>
    <row r="21" spans="1:39">
      <c r="A21" s="8" t="s">
        <v>183</v>
      </c>
      <c r="B21" s="9"/>
      <c r="C21" s="9" t="s">
        <v>37</v>
      </c>
      <c r="D21" s="9" t="s">
        <v>37</v>
      </c>
      <c r="E21" s="9" t="s">
        <v>37</v>
      </c>
      <c r="F21" s="9"/>
      <c r="G21" s="9"/>
      <c r="H21" s="9" t="s">
        <v>37</v>
      </c>
      <c r="I21" s="9" t="s">
        <v>37</v>
      </c>
      <c r="J21" s="9"/>
      <c r="K21" s="9" t="s">
        <v>37</v>
      </c>
      <c r="L21" s="9"/>
      <c r="M21" s="9"/>
      <c r="N21" s="9"/>
      <c r="O21" s="9" t="s">
        <v>37</v>
      </c>
      <c r="P21" s="9"/>
      <c r="Q21" s="9"/>
      <c r="R21" s="9" t="s">
        <v>37</v>
      </c>
      <c r="S21" s="9"/>
      <c r="T21" s="9"/>
      <c r="U21" s="9" t="s">
        <v>37</v>
      </c>
      <c r="V21" s="4" t="s">
        <v>37</v>
      </c>
      <c r="W21" s="9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8"/>
      <c r="AK21" s="5">
        <f>COUNTIF(B21:AJ21,"x")</f>
        <v>10</v>
      </c>
      <c r="AL21" s="12" t="str">
        <f>HYPERLINK("https://theathletic.com/720524/2018/12/27/ballot-stuffing-the-athletics-hall-of-fame-voters-reveal-their-choices-this-year/","The Athletic Group")</f>
        <v>The Athletic Group</v>
      </c>
      <c r="AM21" s="14">
        <v>43461</v>
      </c>
    </row>
    <row r="22" spans="1:39">
      <c r="A22" s="8" t="s">
        <v>186</v>
      </c>
      <c r="B22" s="9"/>
      <c r="C22" s="9" t="s">
        <v>37</v>
      </c>
      <c r="D22" s="9" t="s">
        <v>37</v>
      </c>
      <c r="E22" s="9" t="s">
        <v>37</v>
      </c>
      <c r="F22" s="9"/>
      <c r="G22" s="9"/>
      <c r="H22" s="9"/>
      <c r="I22" s="9" t="s">
        <v>37</v>
      </c>
      <c r="J22" s="9"/>
      <c r="K22" s="9" t="s">
        <v>37</v>
      </c>
      <c r="L22" s="9"/>
      <c r="M22" s="9"/>
      <c r="N22" s="9" t="s">
        <v>37</v>
      </c>
      <c r="O22" s="9" t="s">
        <v>37</v>
      </c>
      <c r="P22" s="4" t="s">
        <v>37</v>
      </c>
      <c r="Q22" s="9" t="s">
        <v>37</v>
      </c>
      <c r="R22" s="9"/>
      <c r="S22" s="9"/>
      <c r="T22" s="9"/>
      <c r="U22" s="9"/>
      <c r="V22" s="9" t="s">
        <v>37</v>
      </c>
      <c r="W22" s="9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8"/>
      <c r="AK22" s="5">
        <f>COUNTIF(B22:AJ22,"x")</f>
        <v>10</v>
      </c>
      <c r="AL22" s="12" t="str">
        <f>HYPERLINK("https://theathletic.com/720524/2018/12/27/ballot-stuffing-the-athletics-hall-of-fame-voters-reveal-their-choices-this-year/","The Athletic Group")</f>
        <v>The Athletic Group</v>
      </c>
      <c r="AM22" s="14">
        <v>43461</v>
      </c>
    </row>
    <row r="23" spans="1:39">
      <c r="A23" s="8" t="s">
        <v>188</v>
      </c>
      <c r="B23" s="9"/>
      <c r="C23" s="9" t="s">
        <v>37</v>
      </c>
      <c r="D23" s="9" t="s">
        <v>37</v>
      </c>
      <c r="E23" s="9" t="s">
        <v>37</v>
      </c>
      <c r="F23" s="9"/>
      <c r="G23" s="9"/>
      <c r="H23" s="9" t="s">
        <v>37</v>
      </c>
      <c r="I23" s="9" t="s">
        <v>37</v>
      </c>
      <c r="J23" s="9"/>
      <c r="K23" s="9" t="s">
        <v>37</v>
      </c>
      <c r="L23" s="9"/>
      <c r="M23" s="9"/>
      <c r="N23" s="9" t="s">
        <v>37</v>
      </c>
      <c r="O23" s="9" t="s">
        <v>37</v>
      </c>
      <c r="P23" s="9"/>
      <c r="Q23" s="9"/>
      <c r="R23" s="9"/>
      <c r="S23" s="9"/>
      <c r="T23" s="9" t="s">
        <v>37</v>
      </c>
      <c r="U23" s="9"/>
      <c r="V23" s="4" t="s">
        <v>37</v>
      </c>
      <c r="W23" s="9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8"/>
      <c r="AK23" s="5">
        <f>COUNTIF(B23:AJ23,"x")</f>
        <v>10</v>
      </c>
      <c r="AL23" s="12" t="str">
        <f>HYPERLINK("https://theathletic.com/720524/2018/12/27/ballot-stuffing-the-athletics-hall-of-fame-voters-reveal-their-choices-this-year/","The Athletic Group")</f>
        <v>The Athletic Group</v>
      </c>
      <c r="AM23" s="25">
        <v>43461</v>
      </c>
    </row>
    <row r="24" spans="1:39">
      <c r="A24" s="8" t="s">
        <v>190</v>
      </c>
      <c r="B24" s="9"/>
      <c r="C24" s="9"/>
      <c r="D24" s="9"/>
      <c r="E24" s="9" t="s">
        <v>37</v>
      </c>
      <c r="F24" s="9" t="s">
        <v>37</v>
      </c>
      <c r="G24" s="9"/>
      <c r="H24" s="9"/>
      <c r="I24" s="9" t="s">
        <v>37</v>
      </c>
      <c r="J24" s="9"/>
      <c r="K24" s="9" t="s">
        <v>37</v>
      </c>
      <c r="L24" s="9"/>
      <c r="M24" s="9"/>
      <c r="N24" s="9"/>
      <c r="O24" s="9" t="s">
        <v>37</v>
      </c>
      <c r="P24" s="9"/>
      <c r="Q24" s="9" t="s">
        <v>37</v>
      </c>
      <c r="R24" s="9"/>
      <c r="S24" s="9"/>
      <c r="T24" s="4" t="s">
        <v>37</v>
      </c>
      <c r="U24" s="9"/>
      <c r="V24" s="9" t="s">
        <v>37</v>
      </c>
      <c r="W24" s="9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8"/>
      <c r="AK24" s="5">
        <f>COUNTIF(B24:AJ24,"x")</f>
        <v>8</v>
      </c>
      <c r="AL24" s="12" t="str">
        <f>HYPERLINK("https://twitter.com/arniestapleton/status/1078313087843717120","Twitter")</f>
        <v>Twitter</v>
      </c>
      <c r="AM24" s="25">
        <v>43461</v>
      </c>
    </row>
    <row r="25" spans="1:39" ht="28">
      <c r="A25" s="8" t="s">
        <v>151</v>
      </c>
      <c r="B25" s="9"/>
      <c r="C25" s="9" t="s">
        <v>37</v>
      </c>
      <c r="D25" s="9" t="s">
        <v>37</v>
      </c>
      <c r="E25" s="9" t="s">
        <v>37</v>
      </c>
      <c r="F25" s="9"/>
      <c r="G25" s="9"/>
      <c r="H25" s="9"/>
      <c r="I25" s="9" t="s">
        <v>37</v>
      </c>
      <c r="J25" s="9"/>
      <c r="K25" s="9" t="s">
        <v>37</v>
      </c>
      <c r="L25" s="9"/>
      <c r="M25" s="9"/>
      <c r="N25" s="4" t="s">
        <v>37</v>
      </c>
      <c r="O25" s="9" t="s">
        <v>37</v>
      </c>
      <c r="P25" s="9"/>
      <c r="Q25" s="9" t="s">
        <v>37</v>
      </c>
      <c r="R25" s="9"/>
      <c r="S25" s="15"/>
      <c r="T25" s="9"/>
      <c r="U25" s="9" t="s">
        <v>37</v>
      </c>
      <c r="V25" s="4" t="s">
        <v>37</v>
      </c>
      <c r="W25" s="9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8"/>
      <c r="AK25" s="5">
        <f>COUNTIF(B25:AJ25,"x")</f>
        <v>10</v>
      </c>
      <c r="AL25" s="12" t="str">
        <f>HYPERLINK("https://mobile.twitter.com/eboland11/status/1077951894734192642","Twitter")</f>
        <v>Twitter</v>
      </c>
      <c r="AM25" s="14">
        <v>43460</v>
      </c>
    </row>
    <row r="26" spans="1:39" ht="28">
      <c r="A26" s="8" t="s">
        <v>161</v>
      </c>
      <c r="B26" s="28"/>
      <c r="C26" s="28"/>
      <c r="D26" s="28"/>
      <c r="E26" s="28" t="s">
        <v>37</v>
      </c>
      <c r="F26" s="28"/>
      <c r="G26" s="28"/>
      <c r="H26" s="28"/>
      <c r="I26" s="28"/>
      <c r="J26" s="28"/>
      <c r="K26" s="28"/>
      <c r="L26" s="28"/>
      <c r="M26" s="28"/>
      <c r="N26" s="28"/>
      <c r="O26" s="28" t="s">
        <v>37</v>
      </c>
      <c r="P26" s="28"/>
      <c r="Q26" s="28"/>
      <c r="R26" s="28"/>
      <c r="S26" s="28"/>
      <c r="T26" s="28"/>
      <c r="U26" s="28"/>
      <c r="V26" s="28"/>
      <c r="W26" s="28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5">
        <f>COUNTIF(B26:AJ26,"x")</f>
        <v>2</v>
      </c>
      <c r="AL26" s="12" t="str">
        <f>HYPERLINK("https://www.cincinnati.com/story/sports/blogs/daugherty-blog/2018/12/26/daugherty-mariano-rivera-and-roy-halladay-get-my-hall-fame-vote/2413772002/","Cincinnati Enquirer")</f>
        <v>Cincinnati Enquirer</v>
      </c>
      <c r="AM26" s="14">
        <v>43460</v>
      </c>
    </row>
    <row r="27" spans="1:39">
      <c r="A27" s="8" t="s">
        <v>168</v>
      </c>
      <c r="B27" s="9"/>
      <c r="C27" s="9"/>
      <c r="D27" s="9"/>
      <c r="E27" s="9" t="s">
        <v>37</v>
      </c>
      <c r="F27" s="9"/>
      <c r="G27" s="9"/>
      <c r="H27" s="9"/>
      <c r="I27" s="9" t="s">
        <v>37</v>
      </c>
      <c r="J27" s="9"/>
      <c r="K27" s="9"/>
      <c r="L27" s="9"/>
      <c r="M27" s="9"/>
      <c r="N27" s="9"/>
      <c r="O27" s="9" t="s">
        <v>37</v>
      </c>
      <c r="P27" s="9"/>
      <c r="Q27" s="9" t="s">
        <v>37</v>
      </c>
      <c r="R27" s="9"/>
      <c r="S27" s="9"/>
      <c r="T27" s="9"/>
      <c r="U27" s="9"/>
      <c r="V27" s="9"/>
      <c r="W27" s="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8"/>
      <c r="AK27" s="5">
        <f>COUNTIF(B27:AJ27,"x")</f>
        <v>4</v>
      </c>
      <c r="AL27" s="12" t="str">
        <f>HYPERLINK("https://www.newsday.com/sports/baseball/2019-baseball-hall-of-fame-ballot-by-newsday-s-mark-herrmann-1.25012818?f","Newsday")</f>
        <v>Newsday</v>
      </c>
      <c r="AM27" s="14">
        <v>43460</v>
      </c>
    </row>
    <row r="28" spans="1:39">
      <c r="A28" s="19" t="s">
        <v>169</v>
      </c>
      <c r="B28" s="9"/>
      <c r="C28" s="9" t="s">
        <v>37</v>
      </c>
      <c r="D28" s="9" t="s">
        <v>37</v>
      </c>
      <c r="E28" s="9" t="s">
        <v>37</v>
      </c>
      <c r="F28" s="9"/>
      <c r="G28" s="9"/>
      <c r="H28" s="9"/>
      <c r="I28" s="9" t="s">
        <v>37</v>
      </c>
      <c r="J28" s="9"/>
      <c r="K28" s="9" t="s">
        <v>37</v>
      </c>
      <c r="L28" s="9"/>
      <c r="M28" s="9"/>
      <c r="N28" s="9"/>
      <c r="O28" s="9" t="s">
        <v>37</v>
      </c>
      <c r="P28" s="9" t="s">
        <v>37</v>
      </c>
      <c r="Q28" s="9"/>
      <c r="R28" s="9" t="s">
        <v>37</v>
      </c>
      <c r="S28" s="9" t="s">
        <v>37</v>
      </c>
      <c r="T28" s="9"/>
      <c r="U28" s="9"/>
      <c r="V28" s="9" t="s">
        <v>37</v>
      </c>
      <c r="W28" s="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8"/>
      <c r="AK28" s="5">
        <f>COUNTIF(B28:AJ28,"x")</f>
        <v>10</v>
      </c>
      <c r="AL28" s="12" t="str">
        <f>HYPERLINK("https://twitter.com/ChristinaKahrl/status/1077922568424828931","Twitter")</f>
        <v>Twitter</v>
      </c>
      <c r="AM28" s="14">
        <v>43460</v>
      </c>
    </row>
    <row r="29" spans="1:39">
      <c r="A29" s="8" t="s">
        <v>171</v>
      </c>
      <c r="B29" s="9"/>
      <c r="C29" s="9"/>
      <c r="D29" s="9"/>
      <c r="E29" s="9" t="s">
        <v>37</v>
      </c>
      <c r="F29" s="9"/>
      <c r="G29" s="9"/>
      <c r="H29" s="9"/>
      <c r="I29" s="9" t="s">
        <v>37</v>
      </c>
      <c r="J29" s="9"/>
      <c r="K29" s="9" t="s">
        <v>37</v>
      </c>
      <c r="L29" s="9"/>
      <c r="M29" s="9"/>
      <c r="N29" s="9"/>
      <c r="O29" s="9" t="s">
        <v>37</v>
      </c>
      <c r="P29" s="9"/>
      <c r="Q29" s="4" t="s">
        <v>37</v>
      </c>
      <c r="R29" s="9"/>
      <c r="S29" s="9"/>
      <c r="T29" s="9"/>
      <c r="U29" s="9"/>
      <c r="V29" s="9"/>
      <c r="W29" s="9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8"/>
      <c r="AK29" s="5">
        <f>COUNTIF(B29:AJ29,"x")</f>
        <v>5</v>
      </c>
      <c r="AL29" s="12" t="str">
        <f>HYPERLINK("https://www.dkpittsburghsports.com/2018/12/26/column-baseball-hall-dk/","DKPS")</f>
        <v>DKPS</v>
      </c>
      <c r="AM29" s="14">
        <v>43460</v>
      </c>
    </row>
    <row r="30" spans="1:39">
      <c r="A30" s="8" t="s">
        <v>173</v>
      </c>
      <c r="B30" s="9"/>
      <c r="C30" s="9" t="s">
        <v>37</v>
      </c>
      <c r="D30" s="9" t="s">
        <v>37</v>
      </c>
      <c r="E30" s="9" t="s">
        <v>37</v>
      </c>
      <c r="F30" s="9" t="s">
        <v>37</v>
      </c>
      <c r="G30" s="9"/>
      <c r="H30" s="9"/>
      <c r="I30" s="9" t="s">
        <v>37</v>
      </c>
      <c r="J30" s="9"/>
      <c r="K30" s="9" t="s">
        <v>37</v>
      </c>
      <c r="L30" s="9"/>
      <c r="M30" s="9"/>
      <c r="N30" s="9" t="s">
        <v>37</v>
      </c>
      <c r="O30" s="9" t="s">
        <v>37</v>
      </c>
      <c r="P30" s="9"/>
      <c r="Q30" s="9" t="s">
        <v>37</v>
      </c>
      <c r="R30" s="9"/>
      <c r="S30" s="9"/>
      <c r="T30" s="9"/>
      <c r="U30" s="9"/>
      <c r="V30" s="9" t="s">
        <v>37</v>
      </c>
      <c r="W30" s="9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8"/>
      <c r="AK30" s="5">
        <f>COUNTIF(B30:AJ30,"x")</f>
        <v>10</v>
      </c>
      <c r="AL30" s="16" t="s">
        <v>70</v>
      </c>
      <c r="AM30" s="14">
        <v>43460</v>
      </c>
    </row>
    <row r="31" spans="1:39" ht="28">
      <c r="A31" s="8" t="s">
        <v>178</v>
      </c>
      <c r="B31" s="9"/>
      <c r="C31" s="9" t="s">
        <v>37</v>
      </c>
      <c r="D31" s="9" t="s">
        <v>37</v>
      </c>
      <c r="E31" s="9" t="s">
        <v>37</v>
      </c>
      <c r="F31" s="9"/>
      <c r="G31" s="9"/>
      <c r="H31" s="9"/>
      <c r="I31" s="4" t="s">
        <v>37</v>
      </c>
      <c r="J31" s="9"/>
      <c r="K31" s="9" t="s">
        <v>37</v>
      </c>
      <c r="L31" s="9"/>
      <c r="M31" s="9"/>
      <c r="N31" s="9" t="s">
        <v>37</v>
      </c>
      <c r="O31" s="9" t="s">
        <v>37</v>
      </c>
      <c r="P31" s="9"/>
      <c r="Q31" s="9" t="s">
        <v>37</v>
      </c>
      <c r="R31" s="9"/>
      <c r="S31" s="9"/>
      <c r="T31" s="9" t="s">
        <v>37</v>
      </c>
      <c r="U31" s="9"/>
      <c r="V31" s="9" t="s">
        <v>37</v>
      </c>
      <c r="W31" s="9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8"/>
      <c r="AK31" s="5">
        <f>COUNTIF(B31:AJ31,"x")</f>
        <v>10</v>
      </c>
      <c r="AL31" s="12" t="str">
        <f>HYPERLINK("https://www.dkpittsburghsports.com/2018/12/27/perrotto-why-i-vote-for-barry-bonds/","DKPS")</f>
        <v>DKPS</v>
      </c>
      <c r="AM31" s="14">
        <v>43460</v>
      </c>
    </row>
    <row r="32" spans="1:39">
      <c r="A32" s="8" t="s">
        <v>182</v>
      </c>
      <c r="B32" s="9"/>
      <c r="C32" s="9" t="s">
        <v>37</v>
      </c>
      <c r="D32" s="9" t="s">
        <v>37</v>
      </c>
      <c r="E32" s="9" t="s">
        <v>37</v>
      </c>
      <c r="F32" s="9"/>
      <c r="G32" s="9"/>
      <c r="H32" s="9"/>
      <c r="I32" s="9" t="s">
        <v>37</v>
      </c>
      <c r="J32" s="9"/>
      <c r="K32" s="9" t="s">
        <v>37</v>
      </c>
      <c r="L32" s="9"/>
      <c r="M32" s="9" t="s">
        <v>37</v>
      </c>
      <c r="N32" s="9" t="s">
        <v>37</v>
      </c>
      <c r="O32" s="9" t="s">
        <v>37</v>
      </c>
      <c r="P32" s="9"/>
      <c r="Q32" s="9"/>
      <c r="R32" s="9"/>
      <c r="S32" s="9"/>
      <c r="T32" s="4" t="s">
        <v>37</v>
      </c>
      <c r="U32" s="9"/>
      <c r="V32" s="9" t="s">
        <v>37</v>
      </c>
      <c r="W32" s="9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8"/>
      <c r="AK32" s="5">
        <f>COUNTIF(B32:AJ32,"x")</f>
        <v>10</v>
      </c>
      <c r="AL32" s="12" t="str">
        <f>HYPERLINK("https://mobile.twitter.com/ByTimReynolds/status/1077965863783927808","Twitter")</f>
        <v>Twitter</v>
      </c>
      <c r="AM32" s="14">
        <v>43460</v>
      </c>
    </row>
    <row r="33" spans="1:39">
      <c r="A33" s="8" t="s">
        <v>165</v>
      </c>
      <c r="B33" s="9"/>
      <c r="C33" s="9"/>
      <c r="D33" s="9"/>
      <c r="E33" s="9" t="s">
        <v>37</v>
      </c>
      <c r="F33" s="9"/>
      <c r="G33" s="9"/>
      <c r="H33" s="9" t="s">
        <v>37</v>
      </c>
      <c r="I33" s="9" t="s">
        <v>37</v>
      </c>
      <c r="J33" s="9" t="s">
        <v>37</v>
      </c>
      <c r="K33" s="9" t="s">
        <v>37</v>
      </c>
      <c r="L33" s="9"/>
      <c r="M33" s="9"/>
      <c r="N33" s="9"/>
      <c r="O33" s="9" t="s">
        <v>37</v>
      </c>
      <c r="P33" s="9"/>
      <c r="Q33" s="9" t="s">
        <v>37</v>
      </c>
      <c r="R33" s="9"/>
      <c r="S33" s="9"/>
      <c r="T33" s="4" t="s">
        <v>37</v>
      </c>
      <c r="U33" s="9"/>
      <c r="V33" s="9" t="s">
        <v>37</v>
      </c>
      <c r="W33" s="9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8"/>
      <c r="AK33" s="5">
        <f>COUNTIF(B33:AJ33,"x")</f>
        <v>9</v>
      </c>
      <c r="AL33" s="12" t="str">
        <f>HYPERLINK("https://twitter.com/JoeHaakenson/status/1067573240598417408","Twitter")</f>
        <v>Twitter</v>
      </c>
      <c r="AM33" s="14">
        <v>43459</v>
      </c>
    </row>
    <row r="34" spans="1:39" ht="28">
      <c r="A34" s="8" t="s">
        <v>147</v>
      </c>
      <c r="B34" s="9"/>
      <c r="C34" s="9" t="s">
        <v>37</v>
      </c>
      <c r="D34" s="9" t="s">
        <v>37</v>
      </c>
      <c r="E34" s="9" t="s">
        <v>37</v>
      </c>
      <c r="F34" s="9"/>
      <c r="G34" s="9"/>
      <c r="H34" s="9"/>
      <c r="I34" s="9" t="s">
        <v>37</v>
      </c>
      <c r="J34" s="4" t="s">
        <v>37</v>
      </c>
      <c r="K34" s="9" t="s">
        <v>37</v>
      </c>
      <c r="L34" s="9"/>
      <c r="M34" s="9"/>
      <c r="N34" s="9"/>
      <c r="O34" s="9" t="s">
        <v>37</v>
      </c>
      <c r="P34" s="9"/>
      <c r="Q34" s="9" t="s">
        <v>37</v>
      </c>
      <c r="R34" s="9"/>
      <c r="S34" s="9"/>
      <c r="T34" s="4" t="s">
        <v>37</v>
      </c>
      <c r="U34" s="9"/>
      <c r="V34" s="9" t="s">
        <v>37</v>
      </c>
      <c r="W34" s="9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8"/>
      <c r="AK34" s="5">
        <f>COUNTIF(B34:AJ34,"x")</f>
        <v>10</v>
      </c>
      <c r="AL34" s="12" t="str">
        <f>HYPERLINK("https://mobile.twitter.com/ChrisBahr_Sport/status/1077295535055347712","Twitter")</f>
        <v>Twitter</v>
      </c>
      <c r="AM34" s="14">
        <v>43458</v>
      </c>
    </row>
    <row r="35" spans="1:39">
      <c r="A35" s="8" t="s">
        <v>155</v>
      </c>
      <c r="B35" s="9"/>
      <c r="C35" s="9" t="s">
        <v>37</v>
      </c>
      <c r="D35" s="9" t="s">
        <v>37</v>
      </c>
      <c r="E35" s="9" t="s">
        <v>37</v>
      </c>
      <c r="F35" s="9"/>
      <c r="G35" s="9"/>
      <c r="H35" s="9"/>
      <c r="I35" s="9" t="s">
        <v>37</v>
      </c>
      <c r="J35" s="9"/>
      <c r="K35" s="9" t="s">
        <v>37</v>
      </c>
      <c r="L35" s="9"/>
      <c r="M35" s="9"/>
      <c r="N35" s="9" t="s">
        <v>37</v>
      </c>
      <c r="O35" s="9" t="s">
        <v>37</v>
      </c>
      <c r="P35" s="9"/>
      <c r="Q35" s="9"/>
      <c r="R35" s="9"/>
      <c r="S35" s="4" t="s">
        <v>37</v>
      </c>
      <c r="T35" s="9"/>
      <c r="U35" s="9"/>
      <c r="V35" s="9"/>
      <c r="W35" s="9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8"/>
      <c r="AK35" s="5">
        <f>COUNTIF(B35:AJ35,"x")</f>
        <v>8</v>
      </c>
      <c r="AL35" s="12" t="str">
        <f>HYPERLINK("https://twitter.com/johncanzanobft/status/1077263468275720192?s=19","Twitter")</f>
        <v>Twitter</v>
      </c>
      <c r="AM35" s="14">
        <v>43458</v>
      </c>
    </row>
    <row r="36" spans="1:39">
      <c r="A36" s="8" t="s">
        <v>193</v>
      </c>
      <c r="B36" s="9"/>
      <c r="C36" s="9" t="s">
        <v>37</v>
      </c>
      <c r="D36" s="9" t="s">
        <v>37</v>
      </c>
      <c r="E36" s="9" t="s">
        <v>37</v>
      </c>
      <c r="F36" s="9"/>
      <c r="G36" s="9"/>
      <c r="H36" s="9"/>
      <c r="I36" s="9" t="s">
        <v>37</v>
      </c>
      <c r="J36" s="9" t="s">
        <v>37</v>
      </c>
      <c r="K36" s="9" t="s">
        <v>37</v>
      </c>
      <c r="L36" s="9"/>
      <c r="M36" s="9"/>
      <c r="N36" s="9"/>
      <c r="O36" s="9" t="s">
        <v>37</v>
      </c>
      <c r="P36" s="4" t="s">
        <v>37</v>
      </c>
      <c r="Q36" s="9"/>
      <c r="R36" s="9"/>
      <c r="S36" s="9"/>
      <c r="T36" s="4" t="s">
        <v>37</v>
      </c>
      <c r="U36" s="9"/>
      <c r="V36" s="9" t="s">
        <v>37</v>
      </c>
      <c r="W36" s="9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8"/>
      <c r="AK36" s="5">
        <f>COUNTIF(B36:AJ36,"x")</f>
        <v>10</v>
      </c>
      <c r="AL36" s="12" t="str">
        <f>HYPERLINK("https://twitter.com/berniewilson/status/1077317257389207552?s=19","Twitter")</f>
        <v>Twitter</v>
      </c>
      <c r="AM36" s="25">
        <v>43458</v>
      </c>
    </row>
    <row r="37" spans="1:39">
      <c r="A37" s="8" t="s">
        <v>194</v>
      </c>
      <c r="B37" s="9"/>
      <c r="C37" s="9" t="s">
        <v>37</v>
      </c>
      <c r="D37" s="9" t="s">
        <v>37</v>
      </c>
      <c r="E37" s="9" t="s">
        <v>37</v>
      </c>
      <c r="F37" s="9"/>
      <c r="G37" s="9"/>
      <c r="H37" s="9"/>
      <c r="I37" s="9"/>
      <c r="J37" s="9"/>
      <c r="K37" s="9"/>
      <c r="L37" s="9"/>
      <c r="M37" s="9"/>
      <c r="N37" s="9" t="s">
        <v>37</v>
      </c>
      <c r="O37" s="9" t="s">
        <v>37</v>
      </c>
      <c r="P37" s="9"/>
      <c r="Q37" s="9"/>
      <c r="R37" s="9"/>
      <c r="S37" s="9" t="s">
        <v>37</v>
      </c>
      <c r="T37" s="9"/>
      <c r="U37" s="9"/>
      <c r="V37" s="9"/>
      <c r="W37" s="9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8"/>
      <c r="AK37" s="5">
        <f>COUNTIF(B37:AJ37,"x")</f>
        <v>6</v>
      </c>
      <c r="AL37" s="16" t="s">
        <v>38</v>
      </c>
      <c r="AM37" s="25">
        <v>43458</v>
      </c>
    </row>
    <row r="38" spans="1:39">
      <c r="A38" s="8" t="s">
        <v>192</v>
      </c>
      <c r="B38" s="9"/>
      <c r="C38" s="9" t="s">
        <v>37</v>
      </c>
      <c r="D38" s="9" t="s">
        <v>37</v>
      </c>
      <c r="E38" s="9" t="s">
        <v>37</v>
      </c>
      <c r="F38" s="9"/>
      <c r="G38" s="9"/>
      <c r="H38" s="15"/>
      <c r="I38" s="9" t="s">
        <v>37</v>
      </c>
      <c r="J38" s="9" t="s">
        <v>37</v>
      </c>
      <c r="K38" s="9" t="s">
        <v>37</v>
      </c>
      <c r="L38" s="9"/>
      <c r="M38" s="9"/>
      <c r="N38" s="9"/>
      <c r="O38" s="9" t="s">
        <v>37</v>
      </c>
      <c r="P38" s="9"/>
      <c r="Q38" s="4" t="s">
        <v>37</v>
      </c>
      <c r="R38" s="9" t="s">
        <v>37</v>
      </c>
      <c r="S38" s="9"/>
      <c r="T38" s="4" t="s">
        <v>37</v>
      </c>
      <c r="U38" s="9"/>
      <c r="V38" s="9"/>
      <c r="W38" s="9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8"/>
      <c r="AK38" s="5">
        <f>COUNTIF(B38:AJ38,"x")</f>
        <v>10</v>
      </c>
      <c r="AL38" s="16" t="s">
        <v>138</v>
      </c>
      <c r="AM38" s="25">
        <v>43457</v>
      </c>
    </row>
    <row r="39" spans="1:39" ht="28">
      <c r="A39" s="8" t="s">
        <v>164</v>
      </c>
      <c r="B39" s="9"/>
      <c r="C39" s="9" t="s">
        <v>37</v>
      </c>
      <c r="D39" s="9" t="s">
        <v>37</v>
      </c>
      <c r="E39" s="9" t="s">
        <v>37</v>
      </c>
      <c r="F39" s="9" t="s">
        <v>37</v>
      </c>
      <c r="G39" s="9"/>
      <c r="H39" s="9"/>
      <c r="I39" s="9" t="s">
        <v>37</v>
      </c>
      <c r="J39" s="9"/>
      <c r="K39" s="4" t="s">
        <v>37</v>
      </c>
      <c r="L39" s="9"/>
      <c r="M39" s="9"/>
      <c r="N39" s="9" t="s">
        <v>37</v>
      </c>
      <c r="O39" s="9" t="s">
        <v>37</v>
      </c>
      <c r="P39" s="9"/>
      <c r="Q39" s="9" t="s">
        <v>37</v>
      </c>
      <c r="R39" s="9"/>
      <c r="S39" s="9" t="s">
        <v>37</v>
      </c>
      <c r="T39" s="15"/>
      <c r="U39" s="9"/>
      <c r="V39" s="9"/>
      <c r="W39" s="9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8"/>
      <c r="AK39" s="5">
        <f>COUNTIF(B39:AJ39,"x")</f>
        <v>10</v>
      </c>
      <c r="AL39" s="12" t="str">
        <f>HYPERLINK("https://twitter.com/Carlos_Frias/status/1076513588733530112/photo/1","Twitter")</f>
        <v>Twitter</v>
      </c>
      <c r="AM39" s="14">
        <v>43456</v>
      </c>
    </row>
    <row r="40" spans="1:39">
      <c r="A40" s="8" t="s">
        <v>150</v>
      </c>
      <c r="B40" s="9"/>
      <c r="C40" s="9"/>
      <c r="D40" s="9"/>
      <c r="E40" s="9" t="s">
        <v>37</v>
      </c>
      <c r="F40" s="9"/>
      <c r="G40" s="9" t="s">
        <v>37</v>
      </c>
      <c r="H40" s="4" t="s">
        <v>37</v>
      </c>
      <c r="I40" s="9" t="s">
        <v>37</v>
      </c>
      <c r="J40" s="9" t="s">
        <v>37</v>
      </c>
      <c r="K40" s="9" t="s">
        <v>37</v>
      </c>
      <c r="L40" s="9"/>
      <c r="M40" s="9"/>
      <c r="N40" s="4" t="s">
        <v>37</v>
      </c>
      <c r="O40" s="9" t="s">
        <v>37</v>
      </c>
      <c r="P40" s="9"/>
      <c r="Q40" s="9"/>
      <c r="R40" s="9"/>
      <c r="S40" s="9"/>
      <c r="T40" s="9" t="s">
        <v>37</v>
      </c>
      <c r="U40" s="9"/>
      <c r="V40" s="9" t="s">
        <v>37</v>
      </c>
      <c r="W40" s="9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8"/>
      <c r="AK40" s="5">
        <f>COUNTIF(B40:AJ40,"x")</f>
        <v>10</v>
      </c>
      <c r="AL40" s="16" t="s">
        <v>70</v>
      </c>
      <c r="AM40" s="14">
        <v>43455</v>
      </c>
    </row>
    <row r="41" spans="1:39">
      <c r="A41" s="8" t="s">
        <v>154</v>
      </c>
      <c r="B41" s="9"/>
      <c r="C41" s="9" t="s">
        <v>37</v>
      </c>
      <c r="D41" s="9" t="s">
        <v>37</v>
      </c>
      <c r="E41" s="9" t="s">
        <v>37</v>
      </c>
      <c r="F41" s="9" t="s">
        <v>37</v>
      </c>
      <c r="G41" s="9"/>
      <c r="H41" s="9"/>
      <c r="I41" s="9" t="s">
        <v>37</v>
      </c>
      <c r="J41" s="9"/>
      <c r="K41" s="9" t="s">
        <v>37</v>
      </c>
      <c r="L41" s="9"/>
      <c r="M41" s="9"/>
      <c r="N41" s="4" t="s">
        <v>37</v>
      </c>
      <c r="O41" s="9" t="s">
        <v>37</v>
      </c>
      <c r="P41" s="9"/>
      <c r="Q41" s="9" t="s">
        <v>37</v>
      </c>
      <c r="R41" s="9"/>
      <c r="S41" s="9"/>
      <c r="T41" s="9"/>
      <c r="U41" s="9"/>
      <c r="V41" s="9" t="s">
        <v>37</v>
      </c>
      <c r="W41" s="9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8"/>
      <c r="AK41" s="5">
        <f>COUNTIF(B41:AJ41,"x")</f>
        <v>10</v>
      </c>
      <c r="AL41" s="16" t="s">
        <v>38</v>
      </c>
      <c r="AM41" s="14">
        <v>43455</v>
      </c>
    </row>
    <row r="42" spans="1:39">
      <c r="A42" s="8" t="s">
        <v>159</v>
      </c>
      <c r="B42" s="9"/>
      <c r="C42" s="9" t="s">
        <v>37</v>
      </c>
      <c r="D42" s="9" t="s">
        <v>37</v>
      </c>
      <c r="E42" s="9" t="s">
        <v>37</v>
      </c>
      <c r="F42" s="9"/>
      <c r="G42" s="9"/>
      <c r="H42" s="9"/>
      <c r="I42" s="9" t="s">
        <v>37</v>
      </c>
      <c r="J42" s="9"/>
      <c r="K42" s="9" t="s">
        <v>37</v>
      </c>
      <c r="L42" s="9"/>
      <c r="M42" s="9"/>
      <c r="N42" s="9" t="s">
        <v>37</v>
      </c>
      <c r="O42" s="9" t="s">
        <v>37</v>
      </c>
      <c r="P42" s="9"/>
      <c r="Q42" s="9" t="s">
        <v>37</v>
      </c>
      <c r="R42" s="9"/>
      <c r="S42" s="9"/>
      <c r="T42" s="4" t="s">
        <v>37</v>
      </c>
      <c r="U42" s="9"/>
      <c r="V42" s="4" t="s">
        <v>37</v>
      </c>
      <c r="W42" s="9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8"/>
      <c r="AK42" s="5">
        <f>COUNTIF(B42:AJ42,"x")</f>
        <v>10</v>
      </c>
      <c r="AL42" s="12" t="str">
        <f>HYPERLINK("https://twitter.com/suntimes_hoops/status/1076120583581192193","Sun Times Tweet")</f>
        <v>Sun Times Tweet</v>
      </c>
      <c r="AM42" s="14">
        <v>43455</v>
      </c>
    </row>
    <row r="43" spans="1:39">
      <c r="A43" s="8" t="s">
        <v>163</v>
      </c>
      <c r="B43" s="9"/>
      <c r="C43" s="9" t="s">
        <v>37</v>
      </c>
      <c r="D43" s="9" t="s">
        <v>37</v>
      </c>
      <c r="E43" s="9" t="s">
        <v>37</v>
      </c>
      <c r="F43" s="9"/>
      <c r="G43" s="9"/>
      <c r="H43" s="9"/>
      <c r="I43" s="9" t="s">
        <v>37</v>
      </c>
      <c r="J43" s="9"/>
      <c r="K43" s="9" t="s">
        <v>37</v>
      </c>
      <c r="L43" s="9"/>
      <c r="M43" s="9"/>
      <c r="N43" s="9" t="s">
        <v>37</v>
      </c>
      <c r="O43" s="9" t="s">
        <v>37</v>
      </c>
      <c r="P43" s="9"/>
      <c r="Q43" s="9" t="s">
        <v>37</v>
      </c>
      <c r="R43" s="4" t="s">
        <v>37</v>
      </c>
      <c r="S43" s="9"/>
      <c r="T43" s="9"/>
      <c r="U43" s="9"/>
      <c r="V43" s="9" t="s">
        <v>37</v>
      </c>
      <c r="W43" s="9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8"/>
      <c r="AK43" s="5">
        <f>COUNTIF(B43:AJ43,"x")</f>
        <v>10</v>
      </c>
      <c r="AL43" s="12" t="str">
        <f>HYPERLINK("https://twitter.com/JeffFletcherOCR/status/1076171149849985025","Twitter Puzzle")</f>
        <v>Twitter Puzzle</v>
      </c>
      <c r="AM43" s="14">
        <v>43455</v>
      </c>
    </row>
    <row r="44" spans="1:39">
      <c r="A44" s="8" t="s">
        <v>179</v>
      </c>
      <c r="B44" s="9"/>
      <c r="C44" s="9" t="s">
        <v>37</v>
      </c>
      <c r="D44" s="9" t="s">
        <v>37</v>
      </c>
      <c r="E44" s="9" t="s">
        <v>37</v>
      </c>
      <c r="F44" s="9"/>
      <c r="G44" s="9"/>
      <c r="H44" s="9"/>
      <c r="I44" s="4" t="s">
        <v>37</v>
      </c>
      <c r="J44" s="9"/>
      <c r="K44" s="9"/>
      <c r="L44" s="9"/>
      <c r="M44" s="9"/>
      <c r="N44" s="9"/>
      <c r="O44" s="9" t="s">
        <v>37</v>
      </c>
      <c r="P44" s="9"/>
      <c r="Q44" s="9"/>
      <c r="R44" s="9"/>
      <c r="S44" s="9"/>
      <c r="T44" s="9"/>
      <c r="U44" s="9"/>
      <c r="V44" s="9"/>
      <c r="W44" s="9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8"/>
      <c r="AK44" s="5">
        <f>COUNTIF(B44:AJ44,"x")</f>
        <v>5</v>
      </c>
      <c r="AL44" s="16" t="s">
        <v>138</v>
      </c>
      <c r="AM44" s="14">
        <v>43455</v>
      </c>
    </row>
    <row r="45" spans="1:39" ht="28">
      <c r="A45" s="8" t="s">
        <v>184</v>
      </c>
      <c r="B45" s="9"/>
      <c r="C45" s="9" t="s">
        <v>37</v>
      </c>
      <c r="D45" s="9" t="s">
        <v>37</v>
      </c>
      <c r="E45" s="9" t="s">
        <v>37</v>
      </c>
      <c r="F45" s="9"/>
      <c r="G45" s="9"/>
      <c r="H45" s="9"/>
      <c r="I45" s="9" t="s">
        <v>37</v>
      </c>
      <c r="J45" s="4" t="s">
        <v>37</v>
      </c>
      <c r="K45" s="9" t="s">
        <v>37</v>
      </c>
      <c r="L45" s="9"/>
      <c r="M45" s="9"/>
      <c r="N45" s="9" t="s">
        <v>37</v>
      </c>
      <c r="O45" s="9" t="s">
        <v>37</v>
      </c>
      <c r="P45" s="9"/>
      <c r="Q45" s="9" t="s">
        <v>37</v>
      </c>
      <c r="R45" s="9"/>
      <c r="S45" s="9"/>
      <c r="T45" s="9"/>
      <c r="U45" s="9"/>
      <c r="V45" s="4" t="s">
        <v>37</v>
      </c>
      <c r="W45" s="9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8"/>
      <c r="AK45" s="5">
        <f>COUNTIF(B45:AJ45,"x")</f>
        <v>10</v>
      </c>
      <c r="AL45" s="16" t="s">
        <v>185</v>
      </c>
      <c r="AM45" s="14">
        <v>43455</v>
      </c>
    </row>
    <row r="46" spans="1:39" ht="28">
      <c r="A46" s="8" t="s">
        <v>191</v>
      </c>
      <c r="B46" s="9"/>
      <c r="C46" s="9" t="s">
        <v>37</v>
      </c>
      <c r="D46" s="9" t="s">
        <v>37</v>
      </c>
      <c r="E46" s="9" t="s">
        <v>37</v>
      </c>
      <c r="F46" s="9"/>
      <c r="G46" s="9"/>
      <c r="H46" s="9"/>
      <c r="I46" s="9" t="s">
        <v>37</v>
      </c>
      <c r="J46" s="4" t="s">
        <v>37</v>
      </c>
      <c r="K46" s="9" t="s">
        <v>37</v>
      </c>
      <c r="L46" s="9"/>
      <c r="M46" s="9"/>
      <c r="N46" s="9"/>
      <c r="O46" s="9" t="s">
        <v>37</v>
      </c>
      <c r="P46" s="15"/>
      <c r="Q46" s="9"/>
      <c r="R46" s="9"/>
      <c r="S46" s="9"/>
      <c r="T46" s="9"/>
      <c r="U46" s="4" t="s">
        <v>37</v>
      </c>
      <c r="V46" s="9" t="s">
        <v>37</v>
      </c>
      <c r="W46" s="9" t="s">
        <v>37</v>
      </c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8"/>
      <c r="AK46" s="5">
        <f>COUNTIF(B46:AJ46,"x")</f>
        <v>10</v>
      </c>
      <c r="AL46" s="12" t="str">
        <f>HYPERLINK("http://www.baseballthinkfactory.org/newsstand/discussion/thibs_hall_of_fame_tracker/P500","Comment 598")</f>
        <v>Comment 598</v>
      </c>
      <c r="AM46" s="25">
        <v>43454</v>
      </c>
    </row>
    <row r="47" spans="1:39" ht="28">
      <c r="A47" s="2" t="s">
        <v>123</v>
      </c>
      <c r="B47" s="3"/>
      <c r="C47" s="3" t="s">
        <v>37</v>
      </c>
      <c r="D47" s="3" t="s">
        <v>37</v>
      </c>
      <c r="E47" s="3" t="s">
        <v>37</v>
      </c>
      <c r="F47" s="3"/>
      <c r="G47" s="3"/>
      <c r="H47" s="3"/>
      <c r="I47" s="3" t="s">
        <v>37</v>
      </c>
      <c r="J47" s="4" t="s">
        <v>37</v>
      </c>
      <c r="K47" s="3" t="s">
        <v>37</v>
      </c>
      <c r="L47" s="3"/>
      <c r="M47" s="3"/>
      <c r="N47" s="3"/>
      <c r="O47" s="3" t="s">
        <v>37</v>
      </c>
      <c r="P47" s="3"/>
      <c r="Q47" s="3" t="s">
        <v>37</v>
      </c>
      <c r="R47" s="4" t="s">
        <v>37</v>
      </c>
      <c r="S47" s="3"/>
      <c r="T47" s="3"/>
      <c r="U47" s="3"/>
      <c r="V47" s="3" t="s">
        <v>37</v>
      </c>
      <c r="W47" s="3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1"/>
      <c r="AK47" s="5">
        <f>COUNTIF(B47:AJ47,"x")</f>
        <v>10</v>
      </c>
      <c r="AL47" s="6" t="str">
        <f>HYPERLINK("https://www.pressboxdfw.com/ten-hall-votes-the-honor-and-the-agony/","Pressbox DFW")</f>
        <v>Pressbox DFW</v>
      </c>
      <c r="AM47" s="7">
        <v>43453</v>
      </c>
    </row>
    <row r="48" spans="1:39">
      <c r="A48" s="8" t="s">
        <v>124</v>
      </c>
      <c r="B48" s="9"/>
      <c r="C48" s="9" t="s">
        <v>37</v>
      </c>
      <c r="D48" s="9" t="s">
        <v>37</v>
      </c>
      <c r="E48" s="9" t="s">
        <v>37</v>
      </c>
      <c r="F48" s="9"/>
      <c r="G48" s="9"/>
      <c r="H48" s="9" t="s">
        <v>37</v>
      </c>
      <c r="I48" s="9" t="s">
        <v>37</v>
      </c>
      <c r="J48" s="9" t="s">
        <v>37</v>
      </c>
      <c r="K48" s="9"/>
      <c r="L48" s="9"/>
      <c r="M48" s="9"/>
      <c r="N48" s="9"/>
      <c r="O48" s="9" t="s">
        <v>37</v>
      </c>
      <c r="P48" s="9"/>
      <c r="Q48" s="9" t="s">
        <v>37</v>
      </c>
      <c r="R48" s="9"/>
      <c r="S48" s="9"/>
      <c r="T48" s="4" t="s">
        <v>37</v>
      </c>
      <c r="U48" s="9"/>
      <c r="V48" s="9" t="s">
        <v>37</v>
      </c>
      <c r="W48" s="9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8"/>
      <c r="AK48" s="5">
        <f>COUNTIF(B48:AJ48,"x")</f>
        <v>10</v>
      </c>
      <c r="AL48" s="12" t="str">
        <f>HYPERLINK("https://twitter.com/PeterBotte/status/1075394157022191616/photo/1","Twiter")</f>
        <v>Twiter</v>
      </c>
      <c r="AM48" s="14">
        <v>43453</v>
      </c>
    </row>
    <row r="49" spans="1:39">
      <c r="A49" s="8" t="s">
        <v>128</v>
      </c>
      <c r="B49" s="9"/>
      <c r="C49" s="9"/>
      <c r="D49" s="9"/>
      <c r="E49" s="9" t="s">
        <v>37</v>
      </c>
      <c r="F49" s="9" t="s">
        <v>37</v>
      </c>
      <c r="G49" s="9"/>
      <c r="H49" s="9"/>
      <c r="I49" s="9" t="s">
        <v>37</v>
      </c>
      <c r="J49" s="9" t="s">
        <v>37</v>
      </c>
      <c r="K49" s="9" t="s">
        <v>37</v>
      </c>
      <c r="L49" s="9"/>
      <c r="M49" s="9"/>
      <c r="N49" s="9"/>
      <c r="O49" s="9" t="s">
        <v>37</v>
      </c>
      <c r="P49" s="9"/>
      <c r="Q49" s="9" t="s">
        <v>37</v>
      </c>
      <c r="R49" s="9"/>
      <c r="S49" s="9"/>
      <c r="T49" s="9" t="s">
        <v>37</v>
      </c>
      <c r="U49" s="9"/>
      <c r="V49" s="9" t="s">
        <v>37</v>
      </c>
      <c r="W49" s="9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8"/>
      <c r="AK49" s="5">
        <f>COUNTIF(B49:AJ49,"x")</f>
        <v>9</v>
      </c>
      <c r="AL49" s="12" t="str">
        <f>HYPERLINK("https://twitter.com/DeMarcoball/status/1075420892384002048?s=19","Twitter")</f>
        <v>Twitter</v>
      </c>
      <c r="AM49" s="14">
        <v>43453</v>
      </c>
    </row>
    <row r="50" spans="1:39">
      <c r="A50" s="2" t="s">
        <v>129</v>
      </c>
      <c r="B50" s="3"/>
      <c r="C50" s="3" t="s">
        <v>37</v>
      </c>
      <c r="D50" s="3" t="s">
        <v>37</v>
      </c>
      <c r="E50" s="3" t="s">
        <v>37</v>
      </c>
      <c r="F50" s="3"/>
      <c r="G50" s="4" t="s">
        <v>37</v>
      </c>
      <c r="H50" s="3"/>
      <c r="I50" s="3" t="s">
        <v>37</v>
      </c>
      <c r="J50" s="3"/>
      <c r="K50" s="4" t="s">
        <v>37</v>
      </c>
      <c r="L50" s="3"/>
      <c r="M50" s="3"/>
      <c r="N50" s="3" t="s">
        <v>37</v>
      </c>
      <c r="O50" s="3" t="s">
        <v>37</v>
      </c>
      <c r="P50" s="3"/>
      <c r="Q50" s="4" t="s">
        <v>37</v>
      </c>
      <c r="R50" s="3"/>
      <c r="S50" s="3"/>
      <c r="T50" s="3"/>
      <c r="U50" s="3"/>
      <c r="V50" s="3" t="s">
        <v>37</v>
      </c>
      <c r="W50" s="3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1"/>
      <c r="AK50" s="5">
        <f>COUNTIF(B50:AJ50,"x")</f>
        <v>10</v>
      </c>
      <c r="AL50" s="6" t="str">
        <f>HYPERLINK("https://twitter.com/FlannyMLB/status/1075413785245073408?s=19","Twitter")</f>
        <v>Twitter</v>
      </c>
      <c r="AM50" s="7">
        <v>43453</v>
      </c>
    </row>
    <row r="51" spans="1:39">
      <c r="A51" s="2" t="s">
        <v>135</v>
      </c>
      <c r="B51" s="3"/>
      <c r="C51" s="3" t="s">
        <v>37</v>
      </c>
      <c r="D51" s="3" t="s">
        <v>37</v>
      </c>
      <c r="E51" s="3" t="s">
        <v>37</v>
      </c>
      <c r="F51" s="3"/>
      <c r="G51" s="3"/>
      <c r="H51" s="3"/>
      <c r="I51" s="3"/>
      <c r="J51" s="3"/>
      <c r="K51" s="3"/>
      <c r="L51" s="3"/>
      <c r="M51" s="3"/>
      <c r="N51" s="3"/>
      <c r="O51" s="3" t="s">
        <v>37</v>
      </c>
      <c r="P51" s="3"/>
      <c r="Q51" s="3" t="s">
        <v>37</v>
      </c>
      <c r="R51" s="3"/>
      <c r="S51" s="3"/>
      <c r="T51" s="3"/>
      <c r="U51" s="3"/>
      <c r="V51" s="3"/>
      <c r="W51" s="3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1"/>
      <c r="AK51" s="5">
        <f>COUNTIF(B51:AJ51,"x")</f>
        <v>5</v>
      </c>
      <c r="AL51" s="6" t="str">
        <f>HYPERLINK("https://mobile.twitter.com/APgelston/status/1075481951610568709","Twitter")</f>
        <v>Twitter</v>
      </c>
      <c r="AM51" s="7">
        <v>43453</v>
      </c>
    </row>
    <row r="52" spans="1:39">
      <c r="A52" s="8" t="s">
        <v>136</v>
      </c>
      <c r="B52" s="9"/>
      <c r="C52" s="9"/>
      <c r="D52" s="9"/>
      <c r="E52" s="9" t="s">
        <v>37</v>
      </c>
      <c r="F52" s="9"/>
      <c r="G52" s="9"/>
      <c r="H52" s="9"/>
      <c r="I52" s="9" t="s">
        <v>37</v>
      </c>
      <c r="J52" s="9"/>
      <c r="K52" s="9"/>
      <c r="L52" s="9"/>
      <c r="M52" s="9"/>
      <c r="N52" s="9"/>
      <c r="O52" s="9" t="s">
        <v>37</v>
      </c>
      <c r="P52" s="9"/>
      <c r="Q52" s="9"/>
      <c r="R52" s="9"/>
      <c r="S52" s="9"/>
      <c r="T52" s="15"/>
      <c r="U52" s="9"/>
      <c r="V52" s="9"/>
      <c r="W52" s="9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8"/>
      <c r="AK52" s="5">
        <f>COUNTIF(B52:AJ52,"x")</f>
        <v>3</v>
      </c>
      <c r="AL52" s="16" t="s">
        <v>70</v>
      </c>
      <c r="AM52" s="14">
        <v>43453</v>
      </c>
    </row>
    <row r="53" spans="1:39">
      <c r="A53" s="2" t="s">
        <v>130</v>
      </c>
      <c r="B53" s="3"/>
      <c r="C53" s="3"/>
      <c r="D53" s="3"/>
      <c r="E53" s="3" t="s">
        <v>37</v>
      </c>
      <c r="F53" s="3"/>
      <c r="G53" s="3"/>
      <c r="H53" s="3"/>
      <c r="I53" s="3" t="s">
        <v>37</v>
      </c>
      <c r="J53" s="15"/>
      <c r="K53" s="3" t="s">
        <v>37</v>
      </c>
      <c r="L53" s="3"/>
      <c r="M53" s="3"/>
      <c r="N53" s="3"/>
      <c r="O53" s="3" t="s">
        <v>37</v>
      </c>
      <c r="P53" s="3"/>
      <c r="Q53" s="3" t="s">
        <v>37</v>
      </c>
      <c r="R53" s="3"/>
      <c r="S53" s="3"/>
      <c r="T53" s="4" t="s">
        <v>37</v>
      </c>
      <c r="U53" s="4" t="s">
        <v>37</v>
      </c>
      <c r="V53" s="3"/>
      <c r="W53" s="3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1"/>
      <c r="AK53" s="5">
        <f>COUNTIF(B53:AJ53,"x")</f>
        <v>7</v>
      </c>
      <c r="AL53" s="6" t="str">
        <f>HYPERLINK("https://twitter.com/ScribeJG/status/1075418594132013056?s=19","Twitter")</f>
        <v>Twitter</v>
      </c>
      <c r="AM53" s="7">
        <v>43453</v>
      </c>
    </row>
    <row r="54" spans="1:39">
      <c r="A54" s="8" t="s">
        <v>137</v>
      </c>
      <c r="B54" s="9"/>
      <c r="C54" s="9" t="s">
        <v>37</v>
      </c>
      <c r="D54" s="9" t="s">
        <v>37</v>
      </c>
      <c r="E54" s="9" t="s">
        <v>37</v>
      </c>
      <c r="F54" s="9"/>
      <c r="G54" s="9"/>
      <c r="H54" s="9"/>
      <c r="I54" s="9" t="s">
        <v>37</v>
      </c>
      <c r="J54" s="9"/>
      <c r="K54" s="4" t="s">
        <v>37</v>
      </c>
      <c r="L54" s="9"/>
      <c r="M54" s="9"/>
      <c r="N54" s="9" t="s">
        <v>37</v>
      </c>
      <c r="O54" s="9" t="s">
        <v>37</v>
      </c>
      <c r="P54" s="9"/>
      <c r="Q54" s="9" t="s">
        <v>37</v>
      </c>
      <c r="R54" s="9" t="s">
        <v>37</v>
      </c>
      <c r="S54" s="9"/>
      <c r="T54" s="9"/>
      <c r="U54" s="9"/>
      <c r="V54" s="9"/>
      <c r="W54" s="9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8"/>
      <c r="AK54" s="5">
        <f>COUNTIF(B54:AJ54,"x")</f>
        <v>9</v>
      </c>
      <c r="AL54" s="16" t="s">
        <v>138</v>
      </c>
      <c r="AM54" s="14">
        <v>43453</v>
      </c>
    </row>
    <row r="55" spans="1:39">
      <c r="A55" s="2" t="s">
        <v>133</v>
      </c>
      <c r="B55" s="3"/>
      <c r="C55" s="3" t="s">
        <v>37</v>
      </c>
      <c r="D55" s="3" t="s">
        <v>37</v>
      </c>
      <c r="E55" s="3" t="s">
        <v>37</v>
      </c>
      <c r="F55" s="3"/>
      <c r="G55" s="3"/>
      <c r="H55" s="3"/>
      <c r="I55" s="3" t="s">
        <v>37</v>
      </c>
      <c r="J55" s="3"/>
      <c r="K55" s="3" t="s">
        <v>37</v>
      </c>
      <c r="L55" s="3"/>
      <c r="M55" s="3"/>
      <c r="N55" s="3" t="s">
        <v>37</v>
      </c>
      <c r="O55" s="3" t="s">
        <v>37</v>
      </c>
      <c r="P55" s="3"/>
      <c r="Q55" s="3" t="s">
        <v>37</v>
      </c>
      <c r="R55" s="3"/>
      <c r="S55" s="3"/>
      <c r="T55" s="3"/>
      <c r="U55" s="3"/>
      <c r="V55" s="3"/>
      <c r="W55" s="3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1"/>
      <c r="AK55" s="5">
        <f>COUNTIF(B55:AJ55,"x")</f>
        <v>8</v>
      </c>
      <c r="AL55" s="6" t="str">
        <f>HYPERLINK("https://www.pressboxdfw.com/bonds-clemens-my-vote-again-says-yes/","Pressbox DFW")</f>
        <v>Pressbox DFW</v>
      </c>
      <c r="AM55" s="7">
        <v>43453</v>
      </c>
    </row>
    <row r="56" spans="1:39">
      <c r="A56" s="2" t="s">
        <v>115</v>
      </c>
      <c r="B56" s="3"/>
      <c r="C56" s="3" t="s">
        <v>37</v>
      </c>
      <c r="D56" s="3" t="s">
        <v>37</v>
      </c>
      <c r="E56" s="3" t="s">
        <v>37</v>
      </c>
      <c r="F56" s="3"/>
      <c r="G56" s="3"/>
      <c r="H56" s="3"/>
      <c r="I56" s="3" t="s">
        <v>37</v>
      </c>
      <c r="J56" s="3"/>
      <c r="K56" s="3" t="s">
        <v>37</v>
      </c>
      <c r="L56" s="3"/>
      <c r="M56" s="3"/>
      <c r="N56" s="3" t="s">
        <v>37</v>
      </c>
      <c r="O56" s="3" t="s">
        <v>37</v>
      </c>
      <c r="P56" s="4" t="s">
        <v>37</v>
      </c>
      <c r="Q56" s="3" t="s">
        <v>37</v>
      </c>
      <c r="R56" s="3"/>
      <c r="S56" s="3"/>
      <c r="T56" s="3"/>
      <c r="U56" s="3"/>
      <c r="V56" s="3" t="s">
        <v>37</v>
      </c>
      <c r="W56" s="3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1"/>
      <c r="AK56" s="5">
        <f>COUNTIF(B56:AJ56,"x")</f>
        <v>10</v>
      </c>
      <c r="AL56" s="6" t="str">
        <f>HYPERLINK("https://twitter.com/mellinger/status/1075406864240783361?s=19","Twitter")</f>
        <v>Twitter</v>
      </c>
      <c r="AM56" s="7">
        <v>43453</v>
      </c>
    </row>
    <row r="57" spans="1:39" ht="28">
      <c r="A57" s="8" t="s">
        <v>142</v>
      </c>
      <c r="B57" s="9"/>
      <c r="C57" s="9" t="s">
        <v>37</v>
      </c>
      <c r="D57" s="9" t="s">
        <v>37</v>
      </c>
      <c r="E57" s="9" t="s">
        <v>37</v>
      </c>
      <c r="F57" s="9"/>
      <c r="G57" s="9"/>
      <c r="H57" s="9"/>
      <c r="I57" s="9" t="s">
        <v>37</v>
      </c>
      <c r="J57" s="9"/>
      <c r="K57" s="9" t="s">
        <v>37</v>
      </c>
      <c r="L57" s="9"/>
      <c r="M57" s="9"/>
      <c r="N57" s="9"/>
      <c r="O57" s="9" t="s">
        <v>37</v>
      </c>
      <c r="P57" s="9"/>
      <c r="Q57" s="9" t="s">
        <v>37</v>
      </c>
      <c r="R57" s="9"/>
      <c r="S57" s="9"/>
      <c r="T57" s="9"/>
      <c r="U57" s="4" t="s">
        <v>37</v>
      </c>
      <c r="V57" s="9" t="s">
        <v>37</v>
      </c>
      <c r="W57" s="9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8"/>
      <c r="AK57" s="5">
        <f>COUNTIF(B57:AJ57,"x")</f>
        <v>9</v>
      </c>
      <c r="AL57" s="12" t="str">
        <f>HYPERLINK("https://twitter.com/Ian_OConnor/status/1075550067719852032/photo/1","Twitter")</f>
        <v>Twitter</v>
      </c>
      <c r="AM57" s="14">
        <v>43453</v>
      </c>
    </row>
    <row r="58" spans="1:39">
      <c r="A58" s="2" t="s">
        <v>116</v>
      </c>
      <c r="B58" s="3"/>
      <c r="C58" s="3"/>
      <c r="D58" s="3"/>
      <c r="E58" s="3" t="s">
        <v>37</v>
      </c>
      <c r="F58" s="3"/>
      <c r="G58" s="3"/>
      <c r="H58" s="3"/>
      <c r="I58" s="3" t="s">
        <v>37</v>
      </c>
      <c r="J58" s="3" t="s">
        <v>37</v>
      </c>
      <c r="K58" s="3" t="s">
        <v>37</v>
      </c>
      <c r="L58" s="3"/>
      <c r="M58" s="3"/>
      <c r="N58" s="3"/>
      <c r="O58" s="3" t="s">
        <v>37</v>
      </c>
      <c r="P58" s="3"/>
      <c r="Q58" s="3"/>
      <c r="R58" s="3"/>
      <c r="S58" s="3"/>
      <c r="T58" s="3"/>
      <c r="U58" s="3"/>
      <c r="V58" s="3" t="s">
        <v>37</v>
      </c>
      <c r="W58" s="3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1"/>
      <c r="AK58" s="5">
        <f>COUNTIF(B58:AJ58,"x")</f>
        <v>6</v>
      </c>
      <c r="AL58" s="6" t="str">
        <f>HYPERLINK("https://www.pressboxdfw.com/let-the-annual-hall-of-fame-second-guessing-begin/","Pressbox DFW")</f>
        <v>Pressbox DFW</v>
      </c>
      <c r="AM58" s="7">
        <v>43453</v>
      </c>
    </row>
    <row r="59" spans="1:39">
      <c r="A59" s="8" t="s">
        <v>118</v>
      </c>
      <c r="B59" s="9"/>
      <c r="C59" s="9" t="s">
        <v>37</v>
      </c>
      <c r="D59" s="9" t="s">
        <v>37</v>
      </c>
      <c r="E59" s="9" t="s">
        <v>37</v>
      </c>
      <c r="F59" s="9"/>
      <c r="G59" s="9"/>
      <c r="H59" s="9"/>
      <c r="I59" s="9" t="s">
        <v>37</v>
      </c>
      <c r="J59" s="4" t="s">
        <v>37</v>
      </c>
      <c r="K59" s="9" t="s">
        <v>37</v>
      </c>
      <c r="L59" s="9"/>
      <c r="M59" s="9"/>
      <c r="N59" s="9"/>
      <c r="O59" s="9" t="s">
        <v>37</v>
      </c>
      <c r="P59" s="9"/>
      <c r="Q59" s="9" t="s">
        <v>37</v>
      </c>
      <c r="R59" s="9"/>
      <c r="S59" s="9"/>
      <c r="T59" s="9"/>
      <c r="U59" s="9" t="s">
        <v>37</v>
      </c>
      <c r="V59" s="4" t="s">
        <v>37</v>
      </c>
      <c r="W59" s="9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8"/>
      <c r="AK59" s="5">
        <f>COUNTIF(B59:AJ59,"x")</f>
        <v>10</v>
      </c>
      <c r="AL59" s="12" t="str">
        <f>HYPERLINK("https://theathletic.com/722786/2018/12/19/rosenthal-voting-for-new-names-on-a-hall-of-fame-ballot-that-finally-has-room-to-breath/","The Athletic")</f>
        <v>The Athletic</v>
      </c>
      <c r="AM59" s="14">
        <v>43453</v>
      </c>
    </row>
    <row r="60" spans="1:39">
      <c r="A60" s="19" t="s">
        <v>145</v>
      </c>
      <c r="B60" s="9"/>
      <c r="C60" s="9" t="s">
        <v>37</v>
      </c>
      <c r="D60" s="9" t="s">
        <v>37</v>
      </c>
      <c r="E60" s="9" t="s">
        <v>37</v>
      </c>
      <c r="F60" s="9"/>
      <c r="G60" s="9"/>
      <c r="H60" s="9"/>
      <c r="I60" s="9" t="s">
        <v>37</v>
      </c>
      <c r="J60" s="9" t="s">
        <v>37</v>
      </c>
      <c r="K60" s="9" t="s">
        <v>37</v>
      </c>
      <c r="L60" s="9"/>
      <c r="M60" s="9"/>
      <c r="N60" s="9"/>
      <c r="O60" s="9" t="s">
        <v>37</v>
      </c>
      <c r="P60" s="9"/>
      <c r="Q60" s="9" t="s">
        <v>37</v>
      </c>
      <c r="R60" s="9"/>
      <c r="S60" s="9"/>
      <c r="T60" s="9"/>
      <c r="U60" s="9"/>
      <c r="V60" s="9"/>
      <c r="W60" s="9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8"/>
      <c r="AK60" s="5">
        <f>COUNTIF(B60:AJ60,"x")</f>
        <v>8</v>
      </c>
      <c r="AL60" s="12" t="str">
        <f>HYPERLINK("https://www.newsday.com/sports/baseball/2019-baseball-hall-of-fame-ballot-by-newsday-s-hank-winnicki-1.24744751?2343","Newsday")</f>
        <v>Newsday</v>
      </c>
      <c r="AM60" s="25">
        <v>43453</v>
      </c>
    </row>
    <row r="61" spans="1:39">
      <c r="A61" s="8" t="s">
        <v>127</v>
      </c>
      <c r="B61" s="9"/>
      <c r="C61" s="9" t="s">
        <v>37</v>
      </c>
      <c r="D61" s="9" t="s">
        <v>37</v>
      </c>
      <c r="E61" s="9" t="s">
        <v>37</v>
      </c>
      <c r="F61" s="9"/>
      <c r="G61" s="9"/>
      <c r="H61" s="9"/>
      <c r="I61" s="9" t="s">
        <v>37</v>
      </c>
      <c r="J61" s="4" t="s">
        <v>37</v>
      </c>
      <c r="K61" s="9" t="s">
        <v>37</v>
      </c>
      <c r="L61" s="9"/>
      <c r="M61" s="9"/>
      <c r="N61" s="9"/>
      <c r="O61" s="9" t="s">
        <v>37</v>
      </c>
      <c r="P61" s="9"/>
      <c r="Q61" s="9" t="s">
        <v>37</v>
      </c>
      <c r="R61" s="9"/>
      <c r="S61" s="9"/>
      <c r="T61" s="9" t="s">
        <v>37</v>
      </c>
      <c r="U61" s="4" t="s">
        <v>37</v>
      </c>
      <c r="V61" s="9"/>
      <c r="W61" s="9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8"/>
      <c r="AK61" s="5">
        <f>COUNTIF(B61:AJ61,"x")</f>
        <v>10</v>
      </c>
      <c r="AL61" s="12" t="str">
        <f>HYPERLINK("https://twitter.com/KevinCooney/status/1075240918335324161?s=19","Twitter")</f>
        <v>Twitter</v>
      </c>
      <c r="AM61" s="14">
        <v>43452</v>
      </c>
    </row>
    <row r="62" spans="1:39">
      <c r="A62" s="8" t="s">
        <v>131</v>
      </c>
      <c r="B62" s="9"/>
      <c r="C62" s="9"/>
      <c r="D62" s="9"/>
      <c r="E62" s="9"/>
      <c r="F62" s="9"/>
      <c r="G62" s="9"/>
      <c r="H62" s="9"/>
      <c r="I62" s="4" t="s">
        <v>37</v>
      </c>
      <c r="J62" s="9"/>
      <c r="K62" s="9" t="s">
        <v>37</v>
      </c>
      <c r="L62" s="9"/>
      <c r="M62" s="9"/>
      <c r="N62" s="9"/>
      <c r="O62" s="9" t="s">
        <v>37</v>
      </c>
      <c r="P62" s="9"/>
      <c r="Q62" s="9" t="s">
        <v>37</v>
      </c>
      <c r="R62" s="9"/>
      <c r="S62" s="9"/>
      <c r="T62" s="9" t="s">
        <v>37</v>
      </c>
      <c r="U62" s="9"/>
      <c r="V62" s="9"/>
      <c r="W62" s="9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8"/>
      <c r="AK62" s="5">
        <f>COUNTIF(B62:AJ62,"x")</f>
        <v>5</v>
      </c>
      <c r="AL62" s="16" t="s">
        <v>38</v>
      </c>
      <c r="AM62" s="14">
        <v>43452</v>
      </c>
    </row>
    <row r="63" spans="1:39" ht="28">
      <c r="A63" s="8" t="s">
        <v>132</v>
      </c>
      <c r="B63" s="9"/>
      <c r="C63" s="9" t="s">
        <v>37</v>
      </c>
      <c r="D63" s="9" t="s">
        <v>37</v>
      </c>
      <c r="E63" s="9" t="s">
        <v>37</v>
      </c>
      <c r="F63" s="9"/>
      <c r="G63" s="9"/>
      <c r="H63" s="9"/>
      <c r="I63" s="9" t="s">
        <v>37</v>
      </c>
      <c r="J63" s="4" t="s">
        <v>37</v>
      </c>
      <c r="K63" s="9" t="s">
        <v>37</v>
      </c>
      <c r="L63" s="9"/>
      <c r="M63" s="9"/>
      <c r="N63" s="9"/>
      <c r="O63" s="9" t="s">
        <v>37</v>
      </c>
      <c r="P63" s="9"/>
      <c r="Q63" s="9" t="s">
        <v>37</v>
      </c>
      <c r="R63" s="9"/>
      <c r="S63" s="9"/>
      <c r="T63" s="4" t="s">
        <v>37</v>
      </c>
      <c r="U63" s="9"/>
      <c r="V63" s="9" t="s">
        <v>37</v>
      </c>
      <c r="W63" s="9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8"/>
      <c r="AK63" s="5">
        <f>COUNTIF(B63:AJ63,"x")</f>
        <v>10</v>
      </c>
      <c r="AL63" s="12" t="str">
        <f>HYPERLINK("https://twitter.com/BobKlap/status/1075099730731024384","Twitter")</f>
        <v>Twitter</v>
      </c>
      <c r="AM63" s="14">
        <v>43452</v>
      </c>
    </row>
    <row r="64" spans="1:39">
      <c r="A64" s="8" t="s">
        <v>120</v>
      </c>
      <c r="B64" s="9"/>
      <c r="C64" s="9" t="s">
        <v>37</v>
      </c>
      <c r="D64" s="9" t="s">
        <v>37</v>
      </c>
      <c r="E64" s="9" t="s">
        <v>37</v>
      </c>
      <c r="F64" s="9"/>
      <c r="G64" s="9"/>
      <c r="H64" s="9"/>
      <c r="I64" s="9" t="s">
        <v>37</v>
      </c>
      <c r="J64" s="9"/>
      <c r="K64" s="9" t="s">
        <v>37</v>
      </c>
      <c r="L64" s="9"/>
      <c r="M64" s="9"/>
      <c r="N64" s="9" t="s">
        <v>37</v>
      </c>
      <c r="O64" s="9" t="s">
        <v>37</v>
      </c>
      <c r="P64" s="9" t="s">
        <v>37</v>
      </c>
      <c r="Q64" s="9" t="s">
        <v>37</v>
      </c>
      <c r="R64" s="9"/>
      <c r="S64" s="9"/>
      <c r="T64" s="9"/>
      <c r="U64" s="9"/>
      <c r="V64" s="9" t="s">
        <v>37</v>
      </c>
      <c r="W64" s="9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8"/>
      <c r="AK64" s="5">
        <f>COUNTIF(B64:AJ64,"x")</f>
        <v>10</v>
      </c>
      <c r="AL64" s="12" t="str">
        <f>HYPERLINK("https://www.bostonherald.com/2018/12/18/release-the-hounds-revealing-one-voters-2019-baseball-hall-of-fame-ballot/","Boston Herald")</f>
        <v>Boston Herald</v>
      </c>
      <c r="AM64" s="25">
        <v>43452</v>
      </c>
    </row>
    <row r="65" spans="1:39" ht="28">
      <c r="A65" s="8" t="s">
        <v>122</v>
      </c>
      <c r="B65" s="9"/>
      <c r="C65" s="9"/>
      <c r="D65" s="9"/>
      <c r="E65" s="9" t="s">
        <v>37</v>
      </c>
      <c r="F65" s="9"/>
      <c r="G65" s="9"/>
      <c r="H65" s="9"/>
      <c r="I65" s="9" t="s">
        <v>37</v>
      </c>
      <c r="J65" s="9"/>
      <c r="K65" s="9" t="s">
        <v>37</v>
      </c>
      <c r="L65" s="9"/>
      <c r="M65" s="9"/>
      <c r="N65" s="9"/>
      <c r="O65" s="9" t="s">
        <v>37</v>
      </c>
      <c r="P65" s="9"/>
      <c r="Q65" s="9" t="s">
        <v>37</v>
      </c>
      <c r="R65" s="9"/>
      <c r="S65" s="9"/>
      <c r="T65" s="9"/>
      <c r="U65" s="9"/>
      <c r="V65" s="9" t="s">
        <v>37</v>
      </c>
      <c r="W65" s="9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8"/>
      <c r="AK65" s="5">
        <f>COUNTIF(B65:AJ65,"x")</f>
        <v>6</v>
      </c>
      <c r="AL65" s="12" t="str">
        <f>HYPERLINK("https://twitter.com/clarkspencer/status/1075240245933817857?s=19","Twitter")</f>
        <v>Twitter</v>
      </c>
      <c r="AM65" s="25">
        <v>43452</v>
      </c>
    </row>
    <row r="66" spans="1:39">
      <c r="A66" s="8" t="s">
        <v>110</v>
      </c>
      <c r="B66" s="9"/>
      <c r="C66" s="9" t="s">
        <v>37</v>
      </c>
      <c r="D66" s="9" t="s">
        <v>37</v>
      </c>
      <c r="E66" s="9" t="s">
        <v>37</v>
      </c>
      <c r="F66" s="9"/>
      <c r="G66" s="9"/>
      <c r="H66" s="9"/>
      <c r="I66" s="9" t="s">
        <v>37</v>
      </c>
      <c r="J66" s="4" t="s">
        <v>37</v>
      </c>
      <c r="K66" s="9" t="s">
        <v>37</v>
      </c>
      <c r="L66" s="9"/>
      <c r="M66" s="9"/>
      <c r="N66" s="9"/>
      <c r="O66" s="9" t="s">
        <v>37</v>
      </c>
      <c r="P66" s="9"/>
      <c r="Q66" s="4" t="s">
        <v>37</v>
      </c>
      <c r="R66" s="9"/>
      <c r="S66" s="9" t="s">
        <v>37</v>
      </c>
      <c r="T66" s="9" t="s">
        <v>37</v>
      </c>
      <c r="U66" s="9"/>
      <c r="V66" s="9"/>
      <c r="W66" s="9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8"/>
      <c r="AK66" s="5">
        <f>COUNTIF(B66:AJ66,"x")</f>
        <v>10</v>
      </c>
      <c r="AL66" s="12" t="str">
        <f>HYPERLINK("https://unanimosports.home.blog/2018/12/14/rivera-y-martinez-se-acercan-al-nicho-de-los-inmortales/","Unanimo Sports")</f>
        <v>Unanimo Sports</v>
      </c>
      <c r="AM66" s="14">
        <v>43451</v>
      </c>
    </row>
    <row r="67" spans="1:39">
      <c r="A67" s="8" t="s">
        <v>112</v>
      </c>
      <c r="B67" s="9"/>
      <c r="C67" s="9" t="s">
        <v>37</v>
      </c>
      <c r="D67" s="9" t="s">
        <v>37</v>
      </c>
      <c r="E67" s="9" t="s">
        <v>37</v>
      </c>
      <c r="F67" s="9"/>
      <c r="G67" s="9"/>
      <c r="H67" s="9"/>
      <c r="I67" s="9" t="s">
        <v>37</v>
      </c>
      <c r="J67" s="4" t="s">
        <v>37</v>
      </c>
      <c r="K67" s="4" t="s">
        <v>37</v>
      </c>
      <c r="L67" s="9"/>
      <c r="M67" s="9"/>
      <c r="N67" s="9" t="s">
        <v>37</v>
      </c>
      <c r="O67" s="9" t="s">
        <v>37</v>
      </c>
      <c r="P67" s="9"/>
      <c r="Q67" s="9"/>
      <c r="R67" s="9" t="s">
        <v>37</v>
      </c>
      <c r="S67" s="9"/>
      <c r="T67" s="9"/>
      <c r="U67" s="9"/>
      <c r="V67" s="9"/>
      <c r="W67" s="9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8"/>
      <c r="AK67" s="5">
        <f>COUNTIF(B67:AJ67,"x")</f>
        <v>9</v>
      </c>
      <c r="AL67" s="12" t="str">
        <f>HYPERLINK("https://twitter.com/gregcote/status/1074833581585907712","Twitter")</f>
        <v>Twitter</v>
      </c>
      <c r="AM67" s="14">
        <v>43451</v>
      </c>
    </row>
    <row r="68" spans="1:39">
      <c r="A68" s="19" t="s">
        <v>113</v>
      </c>
      <c r="B68" s="9"/>
      <c r="C68" s="9" t="s">
        <v>37</v>
      </c>
      <c r="D68" s="9" t="s">
        <v>37</v>
      </c>
      <c r="E68" s="9" t="s">
        <v>37</v>
      </c>
      <c r="F68" s="9"/>
      <c r="G68" s="9"/>
      <c r="H68" s="9"/>
      <c r="I68" s="9" t="s">
        <v>37</v>
      </c>
      <c r="J68" s="9"/>
      <c r="K68" s="9" t="s">
        <v>37</v>
      </c>
      <c r="L68" s="9"/>
      <c r="M68" s="9"/>
      <c r="N68" s="9" t="s">
        <v>37</v>
      </c>
      <c r="O68" s="9" t="s">
        <v>37</v>
      </c>
      <c r="P68" s="9"/>
      <c r="Q68" s="9" t="s">
        <v>37</v>
      </c>
      <c r="R68" s="9"/>
      <c r="S68" s="9" t="s">
        <v>37</v>
      </c>
      <c r="T68" s="9" t="s">
        <v>37</v>
      </c>
      <c r="U68" s="9"/>
      <c r="V68" s="9"/>
      <c r="W68" s="9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8"/>
      <c r="AK68" s="5">
        <f>COUNTIF(B68:AJ68,"x")</f>
        <v>10</v>
      </c>
      <c r="AL68" s="12" t="str">
        <f>HYPERLINK("https://mobile.twitter.com/FelixDeJesusMLB/status/1074731892543508486","Twitter")</f>
        <v>Twitter</v>
      </c>
      <c r="AM68" s="14">
        <v>43451</v>
      </c>
    </row>
    <row r="69" spans="1:39" ht="28">
      <c r="A69" s="8" t="s">
        <v>114</v>
      </c>
      <c r="B69" s="9"/>
      <c r="C69" s="9" t="s">
        <v>37</v>
      </c>
      <c r="D69" s="9" t="s">
        <v>37</v>
      </c>
      <c r="E69" s="9" t="s">
        <v>37</v>
      </c>
      <c r="F69" s="9"/>
      <c r="G69" s="9"/>
      <c r="H69" s="9"/>
      <c r="I69" s="9" t="s">
        <v>37</v>
      </c>
      <c r="J69" s="4" t="s">
        <v>37</v>
      </c>
      <c r="K69" s="9" t="s">
        <v>37</v>
      </c>
      <c r="L69" s="9"/>
      <c r="M69" s="9"/>
      <c r="N69" s="9"/>
      <c r="O69" s="9" t="s">
        <v>37</v>
      </c>
      <c r="P69" s="9"/>
      <c r="Q69" s="9" t="s">
        <v>37</v>
      </c>
      <c r="R69" s="9"/>
      <c r="S69" s="9"/>
      <c r="T69" s="9"/>
      <c r="U69" s="4" t="s">
        <v>37</v>
      </c>
      <c r="V69" s="9" t="s">
        <v>37</v>
      </c>
      <c r="W69" s="9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8"/>
      <c r="AK69" s="5">
        <f>COUNTIF(B69:AJ69,"x")</f>
        <v>10</v>
      </c>
      <c r="AL69" s="12" t="str">
        <f>HYPERLINK("https://twitter.com/MikeVacc/status/1074679373507239938?s=19","Twitter")</f>
        <v>Twitter</v>
      </c>
      <c r="AM69" s="25">
        <v>43451</v>
      </c>
    </row>
    <row r="70" spans="1:39">
      <c r="A70" s="8" t="s">
        <v>106</v>
      </c>
      <c r="B70" s="9"/>
      <c r="C70" s="9" t="s">
        <v>37</v>
      </c>
      <c r="D70" s="9" t="s">
        <v>37</v>
      </c>
      <c r="E70" s="9" t="s">
        <v>37</v>
      </c>
      <c r="F70" s="9"/>
      <c r="G70" s="9"/>
      <c r="H70" s="9"/>
      <c r="I70" s="9" t="s">
        <v>37</v>
      </c>
      <c r="J70" s="9"/>
      <c r="K70" s="9" t="s">
        <v>37</v>
      </c>
      <c r="L70" s="9"/>
      <c r="M70" s="9" t="s">
        <v>37</v>
      </c>
      <c r="N70" s="9"/>
      <c r="O70" s="9" t="s">
        <v>37</v>
      </c>
      <c r="P70" s="9" t="s">
        <v>37</v>
      </c>
      <c r="Q70" s="9" t="s">
        <v>37</v>
      </c>
      <c r="R70" s="9"/>
      <c r="S70" s="9"/>
      <c r="T70" s="9"/>
      <c r="U70" s="9"/>
      <c r="V70" s="9" t="s">
        <v>37</v>
      </c>
      <c r="W70" s="9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8"/>
      <c r="AK70" s="5">
        <f>COUNTIF(B70:AJ70,"x")</f>
        <v>10</v>
      </c>
      <c r="AL70" s="12" t="str">
        <f>HYPERLINK("https://twitter.com/marathoner/status/1074314954432499712","Twitter")</f>
        <v>Twitter</v>
      </c>
      <c r="AM70" s="14">
        <v>43450</v>
      </c>
    </row>
    <row r="71" spans="1:39">
      <c r="A71" s="2" t="s">
        <v>109</v>
      </c>
      <c r="B71" s="3"/>
      <c r="C71" s="3" t="s">
        <v>37</v>
      </c>
      <c r="D71" s="3" t="s">
        <v>37</v>
      </c>
      <c r="E71" s="3" t="s">
        <v>37</v>
      </c>
      <c r="F71" s="3"/>
      <c r="G71" s="3"/>
      <c r="H71" s="3"/>
      <c r="I71" s="3"/>
      <c r="J71" s="3"/>
      <c r="K71" s="3"/>
      <c r="L71" s="3"/>
      <c r="M71" s="3"/>
      <c r="N71" s="15"/>
      <c r="O71" s="3" t="s">
        <v>37</v>
      </c>
      <c r="P71" s="3"/>
      <c r="Q71" s="3"/>
      <c r="R71" s="3"/>
      <c r="S71" s="3"/>
      <c r="T71" s="3"/>
      <c r="U71" s="3"/>
      <c r="V71" s="3" t="s">
        <v>37</v>
      </c>
      <c r="W71" s="3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1"/>
      <c r="AK71" s="5">
        <f>COUNTIF(B71:AJ71,"x")</f>
        <v>5</v>
      </c>
      <c r="AL71" s="6" t="str">
        <f>HYPERLINK("https://twitter.com/SNJeffBlair/status/1074133082108715009","Twitter")</f>
        <v>Twitter</v>
      </c>
      <c r="AM71" s="7">
        <v>43449</v>
      </c>
    </row>
    <row r="72" spans="1:39" ht="28">
      <c r="A72" s="8" t="s">
        <v>108</v>
      </c>
      <c r="B72" s="9"/>
      <c r="C72" s="9" t="s">
        <v>37</v>
      </c>
      <c r="D72" s="9" t="s">
        <v>37</v>
      </c>
      <c r="E72" s="9" t="s">
        <v>37</v>
      </c>
      <c r="F72" s="9"/>
      <c r="G72" s="9"/>
      <c r="H72" s="9"/>
      <c r="I72" s="9" t="s">
        <v>37</v>
      </c>
      <c r="J72" s="9"/>
      <c r="K72" s="9" t="s">
        <v>37</v>
      </c>
      <c r="L72" s="9"/>
      <c r="M72" s="9"/>
      <c r="N72" s="9" t="s">
        <v>37</v>
      </c>
      <c r="O72" s="9" t="s">
        <v>37</v>
      </c>
      <c r="P72" s="9"/>
      <c r="Q72" s="9" t="s">
        <v>37</v>
      </c>
      <c r="R72" s="9"/>
      <c r="S72" s="9"/>
      <c r="T72" s="9"/>
      <c r="U72" s="9"/>
      <c r="V72" s="9" t="s">
        <v>37</v>
      </c>
      <c r="W72" s="9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8"/>
      <c r="AK72" s="5">
        <f>COUNTIF(B72:AJ72,"x")</f>
        <v>9</v>
      </c>
      <c r="AL72" s="12" t="str">
        <f>HYPERLINK("https://twitter.com/HaleMark/status/1073994388286656514/photo/1","Twitter")</f>
        <v>Twitter</v>
      </c>
      <c r="AM72" s="14">
        <v>43449</v>
      </c>
    </row>
    <row r="73" spans="1:39">
      <c r="A73" s="8" t="s">
        <v>107</v>
      </c>
      <c r="B73" s="9"/>
      <c r="C73" s="9" t="s">
        <v>37</v>
      </c>
      <c r="D73" s="9" t="s">
        <v>37</v>
      </c>
      <c r="E73" s="9" t="s">
        <v>37</v>
      </c>
      <c r="F73" s="9"/>
      <c r="G73" s="9"/>
      <c r="H73" s="9"/>
      <c r="I73" s="9" t="s">
        <v>37</v>
      </c>
      <c r="J73" s="9"/>
      <c r="K73" s="9" t="s">
        <v>37</v>
      </c>
      <c r="L73" s="9"/>
      <c r="M73" s="9"/>
      <c r="N73" s="9"/>
      <c r="O73" s="9" t="s">
        <v>37</v>
      </c>
      <c r="P73" s="4" t="s">
        <v>37</v>
      </c>
      <c r="Q73" s="9" t="s">
        <v>37</v>
      </c>
      <c r="R73" s="9"/>
      <c r="S73" s="9"/>
      <c r="T73" s="9"/>
      <c r="U73" s="9" t="s">
        <v>37</v>
      </c>
      <c r="V73" s="4" t="s">
        <v>37</v>
      </c>
      <c r="W73" s="9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8"/>
      <c r="AK73" s="5">
        <f>COUNTIF(B73:AJ73,"x")</f>
        <v>10</v>
      </c>
      <c r="AL73" s="16" t="s">
        <v>38</v>
      </c>
      <c r="AM73" s="14">
        <v>43449</v>
      </c>
    </row>
    <row r="74" spans="1:39">
      <c r="A74" s="8" t="s">
        <v>101</v>
      </c>
      <c r="B74" s="9"/>
      <c r="C74" s="9" t="s">
        <v>37</v>
      </c>
      <c r="D74" s="9" t="s">
        <v>37</v>
      </c>
      <c r="E74" s="9" t="s">
        <v>37</v>
      </c>
      <c r="F74" s="9"/>
      <c r="G74" s="9"/>
      <c r="H74" s="9"/>
      <c r="I74" s="4" t="s">
        <v>37</v>
      </c>
      <c r="J74" s="9"/>
      <c r="K74" s="9" t="s">
        <v>37</v>
      </c>
      <c r="L74" s="9"/>
      <c r="M74" s="9"/>
      <c r="N74" s="4" t="s">
        <v>37</v>
      </c>
      <c r="O74" s="9" t="s">
        <v>37</v>
      </c>
      <c r="P74" s="9" t="s">
        <v>37</v>
      </c>
      <c r="Q74" s="9" t="s">
        <v>37</v>
      </c>
      <c r="R74" s="9"/>
      <c r="S74" s="9"/>
      <c r="T74" s="9"/>
      <c r="U74" s="9"/>
      <c r="V74" s="9" t="s">
        <v>37</v>
      </c>
      <c r="W74" s="9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8"/>
      <c r="AK74" s="5">
        <f>COUNTIF(B74:AJ74,"x")</f>
        <v>10</v>
      </c>
      <c r="AL74" s="12" t="str">
        <f>HYPERLINK("https://www.theoaklandpress.com/sports/pat-caputo---great-players-sometimes-bad-guys-my/article_7ab7370e-ffc6-11e8-9722-83d3396d4f0d.html","Oakland Press")</f>
        <v>Oakland Press</v>
      </c>
      <c r="AM74" s="14">
        <v>43448</v>
      </c>
    </row>
    <row r="75" spans="1:39">
      <c r="A75" s="8" t="s">
        <v>100</v>
      </c>
      <c r="B75" s="9"/>
      <c r="C75" s="9" t="s">
        <v>37</v>
      </c>
      <c r="D75" s="9" t="s">
        <v>37</v>
      </c>
      <c r="E75" s="9"/>
      <c r="F75" s="9"/>
      <c r="G75" s="9"/>
      <c r="H75" s="9"/>
      <c r="I75" s="15"/>
      <c r="J75" s="9"/>
      <c r="K75" s="15"/>
      <c r="L75" s="9"/>
      <c r="M75" s="9"/>
      <c r="N75" s="9"/>
      <c r="O75" s="9" t="s">
        <v>37</v>
      </c>
      <c r="P75" s="9"/>
      <c r="Q75" s="15"/>
      <c r="R75" s="9"/>
      <c r="S75" s="9"/>
      <c r="T75" s="9"/>
      <c r="U75" s="9"/>
      <c r="V75" s="9"/>
      <c r="W75" s="9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8"/>
      <c r="AK75" s="5">
        <f>COUNTIF(B75:AJ75,"x")</f>
        <v>3</v>
      </c>
      <c r="AL75" s="12" t="str">
        <f>HYPERLINK("https://www.newsday.com/sports/columnists/david-lennon/harold-baines-hall-of-fame-david-lennon-ballot-1.24610024?utm_source=tw_sp","Newsday Column")</f>
        <v>Newsday Column</v>
      </c>
      <c r="AM75" s="14">
        <v>43448</v>
      </c>
    </row>
    <row r="76" spans="1:39">
      <c r="A76" s="8" t="s">
        <v>103</v>
      </c>
      <c r="B76" s="9"/>
      <c r="C76" s="9" t="s">
        <v>37</v>
      </c>
      <c r="D76" s="9" t="s">
        <v>37</v>
      </c>
      <c r="E76" s="9" t="s">
        <v>37</v>
      </c>
      <c r="F76" s="9"/>
      <c r="G76" s="9"/>
      <c r="H76" s="9"/>
      <c r="I76" s="9" t="s">
        <v>37</v>
      </c>
      <c r="J76" s="9"/>
      <c r="K76" s="9"/>
      <c r="L76" s="9"/>
      <c r="M76" s="9"/>
      <c r="N76" s="9"/>
      <c r="O76" s="9" t="s">
        <v>37</v>
      </c>
      <c r="P76" s="9"/>
      <c r="Q76" s="9" t="s">
        <v>37</v>
      </c>
      <c r="R76" s="9"/>
      <c r="S76" s="9"/>
      <c r="T76" s="9"/>
      <c r="U76" s="9"/>
      <c r="V76" s="9"/>
      <c r="W76" s="9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8"/>
      <c r="AK76" s="5">
        <f>COUNTIF(B76:AJ76,"x")</f>
        <v>6</v>
      </c>
      <c r="AL76" s="12" t="str">
        <f>HYPERLINK("https://twitter.com/RogRubin/status/1073720030200770561","Newsday+Twitter")</f>
        <v>Newsday+Twitter</v>
      </c>
      <c r="AM76" s="25">
        <v>43448</v>
      </c>
    </row>
    <row r="77" spans="1:39">
      <c r="A77" s="8" t="s">
        <v>105</v>
      </c>
      <c r="B77" s="9"/>
      <c r="C77" s="9" t="s">
        <v>37</v>
      </c>
      <c r="D77" s="9" t="s">
        <v>37</v>
      </c>
      <c r="E77" s="9" t="s">
        <v>37</v>
      </c>
      <c r="F77" s="9"/>
      <c r="G77" s="9"/>
      <c r="H77" s="4" t="s">
        <v>37</v>
      </c>
      <c r="I77" s="9" t="s">
        <v>37</v>
      </c>
      <c r="J77" s="9"/>
      <c r="K77" s="4" t="s">
        <v>37</v>
      </c>
      <c r="L77" s="9"/>
      <c r="M77" s="9"/>
      <c r="N77" s="15"/>
      <c r="O77" s="9" t="s">
        <v>37</v>
      </c>
      <c r="P77" s="9"/>
      <c r="Q77" s="9" t="s">
        <v>37</v>
      </c>
      <c r="R77" s="9"/>
      <c r="S77" s="15"/>
      <c r="T77" s="9" t="s">
        <v>37</v>
      </c>
      <c r="U77" s="9"/>
      <c r="V77" s="9" t="s">
        <v>37</v>
      </c>
      <c r="W77" s="9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8"/>
      <c r="AK77" s="5">
        <f>COUNTIF(B77:AJ77,"x")</f>
        <v>10</v>
      </c>
      <c r="AL77" s="12" t="str">
        <f>HYPERLINK("https://twitter.com/Mscotshay/status/1073686718509957122","Twitter")</f>
        <v>Twitter</v>
      </c>
      <c r="AM77" s="25">
        <v>43448</v>
      </c>
    </row>
    <row r="78" spans="1:39">
      <c r="A78" s="8" t="s">
        <v>93</v>
      </c>
      <c r="B78" s="9"/>
      <c r="C78" s="9"/>
      <c r="D78" s="9"/>
      <c r="E78" s="9" t="s">
        <v>37</v>
      </c>
      <c r="F78" s="9"/>
      <c r="G78" s="9"/>
      <c r="H78" s="9"/>
      <c r="I78" s="9"/>
      <c r="J78" s="9"/>
      <c r="K78" s="9" t="s">
        <v>37</v>
      </c>
      <c r="L78" s="9"/>
      <c r="M78" s="9"/>
      <c r="N78" s="9"/>
      <c r="O78" s="9" t="s">
        <v>37</v>
      </c>
      <c r="P78" s="9"/>
      <c r="Q78" s="9" t="s">
        <v>37</v>
      </c>
      <c r="R78" s="9"/>
      <c r="S78" s="9"/>
      <c r="T78" s="9"/>
      <c r="U78" s="9"/>
      <c r="V78" s="4" t="s">
        <v>37</v>
      </c>
      <c r="W78" s="9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8"/>
      <c r="AK78" s="5">
        <f>COUNTIF(B78:AJ78,"x")</f>
        <v>5</v>
      </c>
      <c r="AL78" s="12" t="str">
        <f>HYPERLINK("https://twitter.com/RobBiertempfel/status/1073256922302664704?s=19","Twitter")</f>
        <v>Twitter</v>
      </c>
      <c r="AM78" s="14">
        <v>43447</v>
      </c>
    </row>
    <row r="79" spans="1:39" ht="28">
      <c r="A79" s="8" t="s">
        <v>95</v>
      </c>
      <c r="B79" s="9"/>
      <c r="C79" s="9"/>
      <c r="D79" s="9"/>
      <c r="E79" s="9" t="s">
        <v>37</v>
      </c>
      <c r="F79" s="9" t="s">
        <v>37</v>
      </c>
      <c r="G79" s="9"/>
      <c r="H79" s="9"/>
      <c r="I79" s="9" t="s">
        <v>37</v>
      </c>
      <c r="J79" s="9" t="s">
        <v>37</v>
      </c>
      <c r="K79" s="9" t="s">
        <v>37</v>
      </c>
      <c r="L79" s="9"/>
      <c r="M79" s="9"/>
      <c r="N79" s="9"/>
      <c r="O79" s="9" t="s">
        <v>37</v>
      </c>
      <c r="P79" s="9" t="s">
        <v>37</v>
      </c>
      <c r="Q79" s="9"/>
      <c r="R79" s="9"/>
      <c r="S79" s="9"/>
      <c r="T79" s="9"/>
      <c r="U79" s="9"/>
      <c r="V79" s="9" t="s">
        <v>37</v>
      </c>
      <c r="W79" s="9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8"/>
      <c r="AK79" s="5">
        <f>COUNTIF(B79:AJ79,"x")</f>
        <v>8</v>
      </c>
      <c r="AL79" s="16" t="s">
        <v>70</v>
      </c>
      <c r="AM79" s="14">
        <v>43447</v>
      </c>
    </row>
    <row r="80" spans="1:39">
      <c r="A80" s="8" t="s">
        <v>96</v>
      </c>
      <c r="B80" s="9"/>
      <c r="C80" s="9" t="s">
        <v>37</v>
      </c>
      <c r="D80" s="9" t="s">
        <v>37</v>
      </c>
      <c r="E80" s="9" t="s">
        <v>37</v>
      </c>
      <c r="F80" s="9"/>
      <c r="G80" s="9"/>
      <c r="H80" s="9"/>
      <c r="I80" s="9" t="s">
        <v>37</v>
      </c>
      <c r="J80" s="9"/>
      <c r="K80" s="9" t="s">
        <v>37</v>
      </c>
      <c r="L80" s="9"/>
      <c r="M80" s="9"/>
      <c r="N80" s="9"/>
      <c r="O80" s="9" t="s">
        <v>37</v>
      </c>
      <c r="P80" s="9"/>
      <c r="Q80" s="9" t="s">
        <v>37</v>
      </c>
      <c r="R80" s="9"/>
      <c r="S80" s="9"/>
      <c r="T80" s="9"/>
      <c r="U80" s="9"/>
      <c r="V80" s="4" t="s">
        <v>37</v>
      </c>
      <c r="W80" s="9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8"/>
      <c r="AK80" s="5">
        <f>COUNTIF(B80:AJ80,"x")</f>
        <v>8</v>
      </c>
      <c r="AL80" s="12" t="str">
        <f>HYPERLINK("https://www.ctpost.com/sports/jeffjacobs/article/Jeff-Jacobs-As-Harold-Baines-heads-to-13465087.php","CT Post")</f>
        <v>CT Post</v>
      </c>
      <c r="AM80" s="14">
        <v>43447</v>
      </c>
    </row>
    <row r="81" spans="1:39">
      <c r="A81" s="8" t="s">
        <v>91</v>
      </c>
      <c r="B81" s="9"/>
      <c r="C81" s="9"/>
      <c r="D81" s="9"/>
      <c r="E81" s="9"/>
      <c r="F81" s="9" t="s">
        <v>37</v>
      </c>
      <c r="G81" s="9"/>
      <c r="H81" s="9"/>
      <c r="I81" s="9"/>
      <c r="J81" s="9" t="s">
        <v>37</v>
      </c>
      <c r="K81" s="4" t="s">
        <v>37</v>
      </c>
      <c r="L81" s="9"/>
      <c r="M81" s="9" t="s">
        <v>37</v>
      </c>
      <c r="N81" s="9"/>
      <c r="O81" s="9" t="s">
        <v>37</v>
      </c>
      <c r="P81" s="9"/>
      <c r="Q81" s="9"/>
      <c r="R81" s="9"/>
      <c r="S81" s="9"/>
      <c r="T81" s="9"/>
      <c r="U81" s="9"/>
      <c r="V81" s="9"/>
      <c r="W81" s="9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8"/>
      <c r="AK81" s="26">
        <v>5</v>
      </c>
      <c r="AL81" s="12" t="str">
        <f>HYPERLINK("http://juanvene.com/2018/12/13/vote-por-cinco-esta-vez-para-el-hall-de-la-fama/columna/","JuanVene.com")</f>
        <v>JuanVene.com</v>
      </c>
      <c r="AM81" s="25">
        <v>43447</v>
      </c>
    </row>
    <row r="82" spans="1:39">
      <c r="A82" s="8" t="s">
        <v>89</v>
      </c>
      <c r="B82" s="9"/>
      <c r="C82" s="9" t="s">
        <v>37</v>
      </c>
      <c r="D82" s="9" t="s">
        <v>37</v>
      </c>
      <c r="E82" s="9" t="s">
        <v>37</v>
      </c>
      <c r="F82" s="9" t="s">
        <v>37</v>
      </c>
      <c r="G82" s="9"/>
      <c r="H82" s="9"/>
      <c r="I82" s="9" t="s">
        <v>37</v>
      </c>
      <c r="J82" s="9"/>
      <c r="K82" s="9" t="s">
        <v>37</v>
      </c>
      <c r="L82" s="9"/>
      <c r="M82" s="9"/>
      <c r="N82" s="9"/>
      <c r="O82" s="9" t="s">
        <v>37</v>
      </c>
      <c r="P82" s="4" t="s">
        <v>37</v>
      </c>
      <c r="Q82" s="9" t="s">
        <v>37</v>
      </c>
      <c r="R82" s="9"/>
      <c r="S82" s="9"/>
      <c r="T82" s="9"/>
      <c r="U82" s="9"/>
      <c r="V82" s="9" t="s">
        <v>37</v>
      </c>
      <c r="W82" s="9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8"/>
      <c r="AK82" s="5">
        <f>COUNTIF(B82:AJ82,"x")</f>
        <v>10</v>
      </c>
      <c r="AL82" s="12" t="str">
        <f>HYPERLINK("https://twitter.com/pgraham34/status/1072902022091788289?s=19","Twitter")</f>
        <v>Twitter</v>
      </c>
      <c r="AM82" s="14">
        <v>43446</v>
      </c>
    </row>
    <row r="83" spans="1:39">
      <c r="A83" s="8" t="s">
        <v>90</v>
      </c>
      <c r="B83" s="9"/>
      <c r="C83" s="9" t="s">
        <v>37</v>
      </c>
      <c r="D83" s="9" t="s">
        <v>37</v>
      </c>
      <c r="E83" s="9" t="s">
        <v>37</v>
      </c>
      <c r="F83" s="9"/>
      <c r="G83" s="4" t="s">
        <v>37</v>
      </c>
      <c r="H83" s="9"/>
      <c r="I83" s="4" t="s">
        <v>37</v>
      </c>
      <c r="J83" s="9" t="s">
        <v>37</v>
      </c>
      <c r="K83" s="9"/>
      <c r="L83" s="9"/>
      <c r="M83" s="9"/>
      <c r="N83" s="9"/>
      <c r="O83" s="9" t="s">
        <v>37</v>
      </c>
      <c r="P83" s="9"/>
      <c r="Q83" s="9" t="s">
        <v>37</v>
      </c>
      <c r="R83" s="9"/>
      <c r="S83" s="9"/>
      <c r="T83" s="9" t="s">
        <v>37</v>
      </c>
      <c r="U83" s="9"/>
      <c r="V83" s="9" t="s">
        <v>37</v>
      </c>
      <c r="W83" s="9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8"/>
      <c r="AK83" s="5">
        <f>COUNTIF(B83:AJ83,"x")</f>
        <v>10</v>
      </c>
      <c r="AL83" s="12" t="str">
        <f>HYPERLINK("https://twitter.com/JackMcCaffery/status/1072880234305859586?s=19","Twitter")</f>
        <v>Twitter</v>
      </c>
      <c r="AM83" s="14">
        <v>43446</v>
      </c>
    </row>
    <row r="84" spans="1:39">
      <c r="A84" s="2" t="s">
        <v>88</v>
      </c>
      <c r="B84" s="3"/>
      <c r="C84" s="3" t="s">
        <v>37</v>
      </c>
      <c r="D84" s="3" t="s">
        <v>37</v>
      </c>
      <c r="E84" s="3" t="s">
        <v>37</v>
      </c>
      <c r="F84" s="3"/>
      <c r="G84" s="3"/>
      <c r="H84" s="3"/>
      <c r="I84" s="3"/>
      <c r="J84" s="3"/>
      <c r="K84" s="3" t="s">
        <v>37</v>
      </c>
      <c r="L84" s="3"/>
      <c r="M84" s="3"/>
      <c r="N84" s="3" t="s">
        <v>37</v>
      </c>
      <c r="O84" s="3" t="s">
        <v>37</v>
      </c>
      <c r="P84" s="3"/>
      <c r="Q84" s="3"/>
      <c r="R84" s="3" t="s">
        <v>37</v>
      </c>
      <c r="S84" s="3" t="s">
        <v>37</v>
      </c>
      <c r="T84" s="3"/>
      <c r="U84" s="3"/>
      <c r="V84" s="3"/>
      <c r="W84" s="3" t="s">
        <v>37</v>
      </c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1"/>
      <c r="AK84" s="5">
        <f>COUNTIF(B84:AJ84,"x")</f>
        <v>9</v>
      </c>
      <c r="AL84" s="16" t="s">
        <v>38</v>
      </c>
      <c r="AM84" s="7">
        <v>43445</v>
      </c>
    </row>
    <row r="85" spans="1:39">
      <c r="A85" s="8" t="s">
        <v>86</v>
      </c>
      <c r="B85" s="9"/>
      <c r="C85" s="9" t="s">
        <v>37</v>
      </c>
      <c r="D85" s="9" t="s">
        <v>37</v>
      </c>
      <c r="E85" s="9" t="s">
        <v>37</v>
      </c>
      <c r="F85" s="9"/>
      <c r="G85" s="9"/>
      <c r="H85" s="9"/>
      <c r="I85" s="9" t="s">
        <v>37</v>
      </c>
      <c r="J85" s="4" t="s">
        <v>37</v>
      </c>
      <c r="K85" s="9" t="s">
        <v>37</v>
      </c>
      <c r="L85" s="9"/>
      <c r="M85" s="9"/>
      <c r="N85" s="9"/>
      <c r="O85" s="9" t="s">
        <v>37</v>
      </c>
      <c r="P85" s="9" t="s">
        <v>37</v>
      </c>
      <c r="Q85" s="9" t="s">
        <v>37</v>
      </c>
      <c r="R85" s="9"/>
      <c r="S85" s="9"/>
      <c r="T85" s="9"/>
      <c r="U85" s="9"/>
      <c r="V85" s="4" t="s">
        <v>37</v>
      </c>
      <c r="W85" s="9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8"/>
      <c r="AK85" s="5">
        <f>COUNTIF(B85:AJ85,"x")</f>
        <v>10</v>
      </c>
      <c r="AL85" s="12" t="str">
        <f>HYPERLINK("https://twitter.com/jcohenap/status/1072229505652154374","Twitter")</f>
        <v>Twitter</v>
      </c>
      <c r="AM85" s="14">
        <v>43444</v>
      </c>
    </row>
    <row r="86" spans="1:39">
      <c r="A86" s="8" t="s">
        <v>84</v>
      </c>
      <c r="B86" s="9"/>
      <c r="C86" s="9" t="s">
        <v>37</v>
      </c>
      <c r="D86" s="9" t="s">
        <v>37</v>
      </c>
      <c r="E86" s="9" t="s">
        <v>37</v>
      </c>
      <c r="F86" s="9" t="s">
        <v>37</v>
      </c>
      <c r="G86" s="9"/>
      <c r="H86" s="9"/>
      <c r="I86" s="9" t="s">
        <v>37</v>
      </c>
      <c r="J86" s="4" t="s">
        <v>37</v>
      </c>
      <c r="K86" s="9" t="s">
        <v>37</v>
      </c>
      <c r="L86" s="9"/>
      <c r="M86" s="9"/>
      <c r="N86" s="9"/>
      <c r="O86" s="9" t="s">
        <v>37</v>
      </c>
      <c r="P86" s="9"/>
      <c r="Q86" s="9" t="s">
        <v>37</v>
      </c>
      <c r="R86" s="9"/>
      <c r="S86" s="9"/>
      <c r="T86" s="9"/>
      <c r="U86" s="9"/>
      <c r="V86" s="9" t="s">
        <v>37</v>
      </c>
      <c r="W86" s="9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8"/>
      <c r="AK86" s="5">
        <f>COUNTIF(B86:AJ86,"x")</f>
        <v>10</v>
      </c>
      <c r="AL86" s="12" t="str">
        <f>HYPERLINK("https://twitter.com/StoneLarry/status/1072195701499617282?s=19","Twitter")</f>
        <v>Twitter</v>
      </c>
      <c r="AM86" s="25">
        <v>43444</v>
      </c>
    </row>
    <row r="87" spans="1:39">
      <c r="A87" s="8" t="s">
        <v>85</v>
      </c>
      <c r="B87" s="9"/>
      <c r="C87" s="9"/>
      <c r="D87" s="9"/>
      <c r="E87" s="9" t="s">
        <v>37</v>
      </c>
      <c r="F87" s="9" t="s">
        <v>37</v>
      </c>
      <c r="G87" s="9"/>
      <c r="H87" s="9"/>
      <c r="I87" s="9" t="s">
        <v>37</v>
      </c>
      <c r="J87" s="9"/>
      <c r="K87" s="9" t="s">
        <v>37</v>
      </c>
      <c r="L87" s="9"/>
      <c r="M87" s="9"/>
      <c r="N87" s="9"/>
      <c r="O87" s="9" t="s">
        <v>37</v>
      </c>
      <c r="P87" s="9"/>
      <c r="Q87" s="9" t="s">
        <v>37</v>
      </c>
      <c r="R87" s="9" t="s">
        <v>37</v>
      </c>
      <c r="S87" s="9"/>
      <c r="T87" s="9"/>
      <c r="U87" s="9" t="s">
        <v>37</v>
      </c>
      <c r="V87" s="9" t="s">
        <v>37</v>
      </c>
      <c r="W87" s="9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8"/>
      <c r="AK87" s="5">
        <f>COUNTIF(B87:AJ87,"x")</f>
        <v>9</v>
      </c>
      <c r="AL87" s="16" t="s">
        <v>38</v>
      </c>
      <c r="AM87" s="25">
        <v>43444</v>
      </c>
    </row>
    <row r="88" spans="1:39">
      <c r="A88" s="8" t="s">
        <v>83</v>
      </c>
      <c r="B88" s="9"/>
      <c r="C88" s="9"/>
      <c r="D88" s="9"/>
      <c r="E88" s="9" t="s">
        <v>37</v>
      </c>
      <c r="F88" s="9" t="s">
        <v>37</v>
      </c>
      <c r="G88" s="9"/>
      <c r="H88" s="9"/>
      <c r="I88" s="9" t="s">
        <v>37</v>
      </c>
      <c r="J88" s="9" t="s">
        <v>37</v>
      </c>
      <c r="K88" s="9" t="s">
        <v>37</v>
      </c>
      <c r="L88" s="9"/>
      <c r="M88" s="9"/>
      <c r="N88" s="9"/>
      <c r="O88" s="9" t="s">
        <v>37</v>
      </c>
      <c r="P88" s="9"/>
      <c r="Q88" s="9"/>
      <c r="R88" s="9"/>
      <c r="S88" s="9"/>
      <c r="T88" s="4" t="s">
        <v>37</v>
      </c>
      <c r="U88" s="9"/>
      <c r="V88" s="4" t="s">
        <v>37</v>
      </c>
      <c r="W88" s="9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8"/>
      <c r="AK88" s="5">
        <f>COUNTIF(B88:AJ88,"x")</f>
        <v>8</v>
      </c>
      <c r="AL88" s="16" t="s">
        <v>70</v>
      </c>
      <c r="AM88" s="14">
        <v>43443</v>
      </c>
    </row>
    <row r="89" spans="1:39" ht="28">
      <c r="A89" s="8" t="s">
        <v>82</v>
      </c>
      <c r="B89" s="9"/>
      <c r="C89" s="9" t="s">
        <v>37</v>
      </c>
      <c r="D89" s="9" t="s">
        <v>37</v>
      </c>
      <c r="E89" s="9" t="s">
        <v>37</v>
      </c>
      <c r="F89" s="9"/>
      <c r="G89" s="9"/>
      <c r="H89" s="9"/>
      <c r="I89" s="9" t="s">
        <v>37</v>
      </c>
      <c r="J89" s="9"/>
      <c r="K89" s="4" t="s">
        <v>37</v>
      </c>
      <c r="L89" s="9"/>
      <c r="M89" s="9"/>
      <c r="N89" s="9" t="s">
        <v>37</v>
      </c>
      <c r="O89" s="9" t="s">
        <v>37</v>
      </c>
      <c r="P89" s="9"/>
      <c r="Q89" s="9" t="s">
        <v>37</v>
      </c>
      <c r="R89" s="4" t="s">
        <v>37</v>
      </c>
      <c r="S89" s="9" t="s">
        <v>37</v>
      </c>
      <c r="T89" s="9"/>
      <c r="U89" s="9"/>
      <c r="V89" s="9"/>
      <c r="W89" s="9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8"/>
      <c r="AK89" s="5">
        <f>COUNTIF(B89:AJ89,"x")</f>
        <v>10</v>
      </c>
      <c r="AL89" s="12" t="str">
        <f>HYPERLINK("https://twitter.com/luirangel/status/1071814897791614976/photo/1","Twitter")</f>
        <v>Twitter</v>
      </c>
      <c r="AM89" s="14">
        <v>43443</v>
      </c>
    </row>
    <row r="90" spans="1:39">
      <c r="A90" s="8" t="s">
        <v>81</v>
      </c>
      <c r="B90" s="9"/>
      <c r="C90" s="9"/>
      <c r="D90" s="9"/>
      <c r="E90" s="9" t="s">
        <v>37</v>
      </c>
      <c r="F90" s="9"/>
      <c r="G90" s="9"/>
      <c r="H90" s="9" t="s">
        <v>37</v>
      </c>
      <c r="I90" s="9" t="s">
        <v>37</v>
      </c>
      <c r="J90" s="4" t="s">
        <v>37</v>
      </c>
      <c r="K90" s="9" t="s">
        <v>37</v>
      </c>
      <c r="L90" s="9"/>
      <c r="M90" s="9"/>
      <c r="N90" s="9"/>
      <c r="O90" s="9" t="s">
        <v>37</v>
      </c>
      <c r="P90" s="9"/>
      <c r="Q90" s="9" t="s">
        <v>37</v>
      </c>
      <c r="R90" s="9"/>
      <c r="S90" s="9"/>
      <c r="T90" s="9" t="s">
        <v>37</v>
      </c>
      <c r="U90" s="9"/>
      <c r="V90" s="9" t="s">
        <v>37</v>
      </c>
      <c r="W90" s="9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8"/>
      <c r="AK90" s="5">
        <f>COUNTIF(B90:AJ90,"x")</f>
        <v>9</v>
      </c>
      <c r="AL90" s="12" t="str">
        <f>HYPERLINK("https://twitter.com/RossNewhan1/status/1071590698829246465","Twitter")</f>
        <v>Twitter</v>
      </c>
      <c r="AM90" s="14">
        <v>43442</v>
      </c>
    </row>
    <row r="91" spans="1:39">
      <c r="A91" s="8" t="s">
        <v>78</v>
      </c>
      <c r="B91" s="9"/>
      <c r="C91" s="9"/>
      <c r="D91" s="9"/>
      <c r="E91" s="9" t="s">
        <v>37</v>
      </c>
      <c r="F91" s="9"/>
      <c r="G91" s="9"/>
      <c r="H91" s="9"/>
      <c r="I91" s="9" t="s">
        <v>37</v>
      </c>
      <c r="J91" s="4" t="s">
        <v>37</v>
      </c>
      <c r="K91" s="9" t="s">
        <v>37</v>
      </c>
      <c r="L91" s="9"/>
      <c r="M91" s="9"/>
      <c r="N91" s="9"/>
      <c r="O91" s="9" t="s">
        <v>37</v>
      </c>
      <c r="P91" s="9"/>
      <c r="Q91" s="9" t="s">
        <v>37</v>
      </c>
      <c r="R91" s="9"/>
      <c r="S91" s="9"/>
      <c r="T91" s="9" t="s">
        <v>37</v>
      </c>
      <c r="U91" s="9"/>
      <c r="V91" s="9" t="s">
        <v>37</v>
      </c>
      <c r="W91" s="9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8"/>
      <c r="AK91" s="5">
        <f>COUNTIF(B91:AJ91,"x")</f>
        <v>8</v>
      </c>
      <c r="AL91" s="12" t="str">
        <f>HYPERLINK("https://torontosun.com/sports/hockey/nhl/toronto-maple-leafs/simmons-is-a-50-goal-season-even-possible-for-leafs-matthews","Toronto Sun")</f>
        <v>Toronto Sun</v>
      </c>
      <c r="AM91" s="25">
        <v>43442</v>
      </c>
    </row>
    <row r="92" spans="1:39" ht="28">
      <c r="A92" s="8" t="s">
        <v>80</v>
      </c>
      <c r="B92" s="9"/>
      <c r="C92" s="9" t="s">
        <v>37</v>
      </c>
      <c r="D92" s="9" t="s">
        <v>37</v>
      </c>
      <c r="E92" s="9" t="s">
        <v>37</v>
      </c>
      <c r="F92" s="9"/>
      <c r="G92" s="9"/>
      <c r="H92" s="4" t="s">
        <v>37</v>
      </c>
      <c r="I92" s="9" t="s">
        <v>37</v>
      </c>
      <c r="J92" s="9"/>
      <c r="K92" s="9" t="s">
        <v>37</v>
      </c>
      <c r="L92" s="9"/>
      <c r="M92" s="9"/>
      <c r="N92" s="9"/>
      <c r="O92" s="9" t="s">
        <v>37</v>
      </c>
      <c r="P92" s="9"/>
      <c r="Q92" s="9" t="s">
        <v>37</v>
      </c>
      <c r="R92" s="9"/>
      <c r="S92" s="9"/>
      <c r="T92" s="4" t="s">
        <v>37</v>
      </c>
      <c r="U92" s="9"/>
      <c r="V92" s="4" t="s">
        <v>37</v>
      </c>
      <c r="W92" s="9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8"/>
      <c r="AK92" s="5">
        <f>COUNTIF(B92:AJ92,"x")</f>
        <v>10</v>
      </c>
      <c r="AL92" s="12" t="str">
        <f>HYPERLINK("https://twitter.com/stewardsfolly/status/1071569927994138624","Twitter")</f>
        <v>Twitter</v>
      </c>
      <c r="AM92" s="25">
        <v>43442</v>
      </c>
    </row>
    <row r="93" spans="1:39" ht="28">
      <c r="A93" s="8" t="s">
        <v>77</v>
      </c>
      <c r="B93" s="9"/>
      <c r="C93" s="9" t="s">
        <v>37</v>
      </c>
      <c r="D93" s="9" t="s">
        <v>37</v>
      </c>
      <c r="E93" s="9" t="s">
        <v>37</v>
      </c>
      <c r="F93" s="9" t="s">
        <v>37</v>
      </c>
      <c r="G93" s="9"/>
      <c r="H93" s="9"/>
      <c r="I93" s="9" t="s">
        <v>37</v>
      </c>
      <c r="J93" s="9"/>
      <c r="K93" s="9" t="s">
        <v>37</v>
      </c>
      <c r="L93" s="9"/>
      <c r="M93" s="9"/>
      <c r="N93" s="9"/>
      <c r="O93" s="9" t="s">
        <v>37</v>
      </c>
      <c r="P93" s="4" t="s">
        <v>37</v>
      </c>
      <c r="Q93" s="9" t="s">
        <v>37</v>
      </c>
      <c r="R93" s="9"/>
      <c r="S93" s="9"/>
      <c r="T93" s="9"/>
      <c r="U93" s="9"/>
      <c r="V93" s="9" t="s">
        <v>37</v>
      </c>
      <c r="W93" s="9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8"/>
      <c r="AK93" s="5">
        <f>COUNTIF(B93:AJ93,"x")</f>
        <v>10</v>
      </c>
      <c r="AL93" s="12" t="str">
        <f>HYPERLINK("https://twitter.com/ByTimBooth/status/1071207656189190144","Twitter")</f>
        <v>Twitter</v>
      </c>
      <c r="AM93" s="14">
        <v>43441</v>
      </c>
    </row>
    <row r="94" spans="1:39" ht="28">
      <c r="A94" s="8" t="s">
        <v>126</v>
      </c>
      <c r="B94" s="9" t="s">
        <v>37</v>
      </c>
      <c r="C94" s="9"/>
      <c r="D94" s="9" t="s">
        <v>37</v>
      </c>
      <c r="E94" s="9"/>
      <c r="F94" s="9"/>
      <c r="G94" s="9"/>
      <c r="H94" s="9" t="s">
        <v>37</v>
      </c>
      <c r="I94" s="9" t="s">
        <v>37</v>
      </c>
      <c r="J94" s="9"/>
      <c r="K94" s="9"/>
      <c r="L94" s="9" t="s">
        <v>37</v>
      </c>
      <c r="M94" s="9"/>
      <c r="N94" s="9"/>
      <c r="O94" s="9" t="s">
        <v>37</v>
      </c>
      <c r="P94" s="9"/>
      <c r="Q94" s="9" t="s">
        <v>37</v>
      </c>
      <c r="R94" s="9"/>
      <c r="S94" s="9"/>
      <c r="T94" s="9" t="s">
        <v>37</v>
      </c>
      <c r="U94" s="9" t="s">
        <v>37</v>
      </c>
      <c r="V94" s="9" t="s">
        <v>37</v>
      </c>
      <c r="W94" s="9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8"/>
      <c r="AK94" s="5">
        <f>COUNTIF(B94:AJ94,"x")</f>
        <v>10</v>
      </c>
      <c r="AL94" s="12" t="str">
        <f>HYPERLINK("https://twitter.com/RCardenas3/status/1071178903312580611","Twitter")</f>
        <v>Twitter</v>
      </c>
      <c r="AM94" s="14">
        <v>43441</v>
      </c>
    </row>
    <row r="95" spans="1:39" ht="28">
      <c r="A95" s="8" t="s">
        <v>73</v>
      </c>
      <c r="B95" s="9"/>
      <c r="C95" s="9" t="s">
        <v>37</v>
      </c>
      <c r="D95" s="9" t="s">
        <v>37</v>
      </c>
      <c r="E95" s="9" t="s">
        <v>37</v>
      </c>
      <c r="F95" s="9"/>
      <c r="G95" s="9"/>
      <c r="H95" s="9"/>
      <c r="I95" s="4" t="s">
        <v>37</v>
      </c>
      <c r="J95" s="9"/>
      <c r="K95" s="9" t="s">
        <v>37</v>
      </c>
      <c r="L95" s="9"/>
      <c r="M95" s="9"/>
      <c r="N95" s="9" t="s">
        <v>37</v>
      </c>
      <c r="O95" s="9" t="s">
        <v>37</v>
      </c>
      <c r="P95" s="9"/>
      <c r="Q95" s="9" t="s">
        <v>37</v>
      </c>
      <c r="R95" s="9"/>
      <c r="S95" s="9"/>
      <c r="T95" s="4" t="s">
        <v>37</v>
      </c>
      <c r="U95" s="9"/>
      <c r="V95" s="9" t="s">
        <v>37</v>
      </c>
      <c r="W95" s="9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8"/>
      <c r="AK95" s="5">
        <f>COUNTIF(B95:AJ95,"x")</f>
        <v>10</v>
      </c>
      <c r="AL95" s="16" t="s">
        <v>70</v>
      </c>
      <c r="AM95" s="14">
        <v>43441</v>
      </c>
    </row>
    <row r="96" spans="1:39" ht="28">
      <c r="A96" s="8" t="s">
        <v>75</v>
      </c>
      <c r="B96" s="9"/>
      <c r="C96" s="9" t="s">
        <v>37</v>
      </c>
      <c r="D96" s="9" t="s">
        <v>37</v>
      </c>
      <c r="E96" s="9" t="s">
        <v>37</v>
      </c>
      <c r="F96" s="9"/>
      <c r="G96" s="9"/>
      <c r="H96" s="9"/>
      <c r="I96" s="9" t="s">
        <v>37</v>
      </c>
      <c r="J96" s="9"/>
      <c r="K96" s="9" t="s">
        <v>37</v>
      </c>
      <c r="L96" s="9"/>
      <c r="M96" s="9"/>
      <c r="N96" s="9" t="s">
        <v>37</v>
      </c>
      <c r="O96" s="9" t="s">
        <v>37</v>
      </c>
      <c r="P96" s="9" t="s">
        <v>37</v>
      </c>
      <c r="Q96" s="9" t="s">
        <v>37</v>
      </c>
      <c r="R96" s="9"/>
      <c r="S96" s="9"/>
      <c r="T96" s="9"/>
      <c r="U96" s="9"/>
      <c r="V96" s="9" t="s">
        <v>37</v>
      </c>
      <c r="W96" s="9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8"/>
      <c r="AK96" s="5">
        <f>COUNTIF(B96:AJ96,"x")</f>
        <v>10</v>
      </c>
      <c r="AL96" s="12" t="str">
        <f>HYPERLINK("https://twitter.com/JoshDubowAP/status/1071112021834231810?s=19","Twitter")</f>
        <v>Twitter</v>
      </c>
      <c r="AM96" s="14">
        <v>43441</v>
      </c>
    </row>
    <row r="97" spans="1:39">
      <c r="A97" s="8" t="s">
        <v>74</v>
      </c>
      <c r="B97" s="9"/>
      <c r="C97" s="9"/>
      <c r="D97" s="9"/>
      <c r="E97" s="9" t="s">
        <v>37</v>
      </c>
      <c r="F97" s="9" t="s">
        <v>37</v>
      </c>
      <c r="G97" s="9"/>
      <c r="H97" s="9"/>
      <c r="I97" s="9" t="s">
        <v>37</v>
      </c>
      <c r="J97" s="9"/>
      <c r="K97" s="9"/>
      <c r="L97" s="9"/>
      <c r="M97" s="9"/>
      <c r="N97" s="9"/>
      <c r="O97" s="9" t="s">
        <v>37</v>
      </c>
      <c r="P97" s="9"/>
      <c r="Q97" s="9"/>
      <c r="R97" s="9" t="s">
        <v>37</v>
      </c>
      <c r="S97" s="9"/>
      <c r="T97" s="9"/>
      <c r="U97" s="9"/>
      <c r="V97" s="9" t="s">
        <v>37</v>
      </c>
      <c r="W97" s="9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8"/>
      <c r="AK97" s="5">
        <f>COUNTIF(B97:AJ97,"x")</f>
        <v>6</v>
      </c>
      <c r="AL97" s="16" t="s">
        <v>38</v>
      </c>
      <c r="AM97" s="13">
        <v>43441</v>
      </c>
    </row>
    <row r="98" spans="1:39" ht="16" thickBot="1">
      <c r="A98" s="8" t="s">
        <v>71</v>
      </c>
      <c r="B98" s="9" t="s">
        <v>37</v>
      </c>
      <c r="C98" s="9" t="s">
        <v>37</v>
      </c>
      <c r="D98" s="9"/>
      <c r="E98" s="9" t="s">
        <v>37</v>
      </c>
      <c r="F98" s="9"/>
      <c r="G98" s="9" t="s">
        <v>37</v>
      </c>
      <c r="H98" s="9"/>
      <c r="I98" s="4" t="s">
        <v>37</v>
      </c>
      <c r="J98" s="9" t="s">
        <v>37</v>
      </c>
      <c r="K98" s="9" t="s">
        <v>37</v>
      </c>
      <c r="L98" s="9"/>
      <c r="M98" s="9"/>
      <c r="N98" s="9"/>
      <c r="O98" s="9" t="s">
        <v>37</v>
      </c>
      <c r="P98" s="9" t="s">
        <v>37</v>
      </c>
      <c r="Q98" s="9" t="s">
        <v>37</v>
      </c>
      <c r="R98" s="9"/>
      <c r="S98" s="9"/>
      <c r="T98" s="9"/>
      <c r="U98" s="9"/>
      <c r="V98" s="9"/>
      <c r="W98" s="9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4"/>
      <c r="AK98" s="5">
        <f>COUNTIF(B98:AJ98,"x")</f>
        <v>10</v>
      </c>
      <c r="AL98" s="12" t="str">
        <f>HYPERLINK("https://fancredsports.com/articles/inside-baseball-my-hall-of-fame-ballot-why-bonds","Fancred")</f>
        <v>Fancred</v>
      </c>
      <c r="AM98" s="14">
        <v>43440</v>
      </c>
    </row>
    <row r="99" spans="1:39" ht="29" thickBot="1">
      <c r="A99" s="8" t="s">
        <v>69</v>
      </c>
      <c r="B99" s="9"/>
      <c r="C99" s="4" t="s">
        <v>37</v>
      </c>
      <c r="D99" s="4" t="s">
        <v>37</v>
      </c>
      <c r="E99" s="9" t="s">
        <v>37</v>
      </c>
      <c r="F99" s="9" t="s">
        <v>37</v>
      </c>
      <c r="G99" s="9"/>
      <c r="H99" s="9"/>
      <c r="I99" s="9" t="s">
        <v>37</v>
      </c>
      <c r="J99" s="4" t="s">
        <v>37</v>
      </c>
      <c r="K99" s="4" t="s">
        <v>37</v>
      </c>
      <c r="L99" s="9"/>
      <c r="M99" s="9"/>
      <c r="N99" s="9"/>
      <c r="O99" s="9" t="s">
        <v>37</v>
      </c>
      <c r="P99" s="9"/>
      <c r="Q99" s="9"/>
      <c r="R99" s="9"/>
      <c r="S99" s="9"/>
      <c r="T99" s="9" t="s">
        <v>37</v>
      </c>
      <c r="U99" s="9"/>
      <c r="V99" s="9" t="s">
        <v>37</v>
      </c>
      <c r="W99" s="9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4"/>
      <c r="AK99" s="5">
        <f>COUNTIF(B99:AJ99,"x")</f>
        <v>10</v>
      </c>
      <c r="AL99" s="16" t="s">
        <v>70</v>
      </c>
      <c r="AM99" s="14">
        <v>43439</v>
      </c>
    </row>
    <row r="100" spans="1:39" ht="29" thickBot="1">
      <c r="A100" s="8" t="s">
        <v>66</v>
      </c>
      <c r="B100" s="9"/>
      <c r="C100" s="9"/>
      <c r="D100" s="9"/>
      <c r="E100" s="9" t="s">
        <v>37</v>
      </c>
      <c r="F100" s="9"/>
      <c r="G100" s="15"/>
      <c r="H100" s="9"/>
      <c r="I100" s="9" t="s">
        <v>37</v>
      </c>
      <c r="J100" s="9" t="s">
        <v>37</v>
      </c>
      <c r="K100" s="4" t="s">
        <v>37</v>
      </c>
      <c r="L100" s="9"/>
      <c r="M100" s="9" t="s">
        <v>37</v>
      </c>
      <c r="N100" s="9"/>
      <c r="O100" s="9" t="s">
        <v>37</v>
      </c>
      <c r="P100" s="9"/>
      <c r="Q100" s="9" t="s">
        <v>37</v>
      </c>
      <c r="R100" s="9"/>
      <c r="S100" s="9"/>
      <c r="T100" s="9" t="s">
        <v>37</v>
      </c>
      <c r="U100" s="9"/>
      <c r="V100" s="9"/>
      <c r="W100" s="9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4"/>
      <c r="AK100" s="5">
        <f>COUNTIF(B100:AJ100,"x")</f>
        <v>8</v>
      </c>
      <c r="AL100" s="12" t="str">
        <f>HYPERLINK("https://www.trentonian.com/sports/jay-dunn-yankees-closer-mariano-rivera-should-be-first-player/article_6e381b7a-f8bd-11e8-a116-3fe31873332a.html","The Trentonian")</f>
        <v>The Trentonian</v>
      </c>
      <c r="AM100" s="14">
        <v>43439</v>
      </c>
    </row>
    <row r="101" spans="1:39" ht="16" thickBot="1">
      <c r="A101" s="8" t="s">
        <v>68</v>
      </c>
      <c r="B101" s="9"/>
      <c r="C101" s="9" t="s">
        <v>37</v>
      </c>
      <c r="D101" s="9" t="s">
        <v>37</v>
      </c>
      <c r="E101" s="9" t="s">
        <v>37</v>
      </c>
      <c r="F101" s="9" t="s">
        <v>37</v>
      </c>
      <c r="G101" s="9"/>
      <c r="H101" s="4" t="s">
        <v>37</v>
      </c>
      <c r="I101" s="9" t="s">
        <v>37</v>
      </c>
      <c r="J101" s="4" t="s">
        <v>37</v>
      </c>
      <c r="K101" s="9" t="s">
        <v>37</v>
      </c>
      <c r="L101" s="9"/>
      <c r="M101" s="9"/>
      <c r="N101" s="15"/>
      <c r="O101" s="9" t="s">
        <v>37</v>
      </c>
      <c r="P101" s="9"/>
      <c r="Q101" s="9"/>
      <c r="R101" s="15"/>
      <c r="S101" s="9"/>
      <c r="T101" s="9"/>
      <c r="U101" s="9"/>
      <c r="V101" s="4" t="s">
        <v>37</v>
      </c>
      <c r="W101" s="9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4"/>
      <c r="AK101" s="5">
        <f>COUNTIF(B101:AJ101,"x")</f>
        <v>10</v>
      </c>
      <c r="AL101" s="12" t="str">
        <f>HYPERLINK("https://twitter.com/zogsport7/status/1070386163666571264?s=19","Twitter")</f>
        <v>Twitter</v>
      </c>
      <c r="AM101" s="14">
        <v>43439</v>
      </c>
    </row>
    <row r="102" spans="1:39" ht="29" thickBot="1">
      <c r="A102" s="8" t="s">
        <v>64</v>
      </c>
      <c r="B102" s="9"/>
      <c r="C102" s="9" t="s">
        <v>37</v>
      </c>
      <c r="D102" s="9" t="s">
        <v>37</v>
      </c>
      <c r="E102" s="9" t="s">
        <v>37</v>
      </c>
      <c r="F102" s="9"/>
      <c r="G102" s="9"/>
      <c r="H102" s="9"/>
      <c r="I102" s="9" t="s">
        <v>37</v>
      </c>
      <c r="J102" s="9"/>
      <c r="K102" s="9" t="s">
        <v>37</v>
      </c>
      <c r="L102" s="9"/>
      <c r="M102" s="9" t="s">
        <v>37</v>
      </c>
      <c r="N102" s="9" t="s">
        <v>37</v>
      </c>
      <c r="O102" s="9" t="s">
        <v>37</v>
      </c>
      <c r="P102" s="9"/>
      <c r="Q102" s="9" t="s">
        <v>37</v>
      </c>
      <c r="R102" s="9"/>
      <c r="S102" s="9"/>
      <c r="T102" s="9"/>
      <c r="U102" s="9"/>
      <c r="V102" s="4" t="s">
        <v>37</v>
      </c>
      <c r="W102" s="9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4"/>
      <c r="AK102" s="5">
        <f>COUNTIF(B102:AJ102,"x")</f>
        <v>10</v>
      </c>
      <c r="AL102" s="12" t="str">
        <f>HYPERLINK("https://www.nj.com/expo/sports/erry-2018/12/57da0e68321770/baseball-hall-of-fame-how-colu.html","NJ.com")</f>
        <v>NJ.com</v>
      </c>
      <c r="AM102" s="14">
        <v>43439</v>
      </c>
    </row>
    <row r="103" spans="1:39" ht="16" thickBot="1">
      <c r="A103" s="8" t="s">
        <v>63</v>
      </c>
      <c r="B103" s="9"/>
      <c r="C103" s="9" t="s">
        <v>37</v>
      </c>
      <c r="D103" s="9" t="s">
        <v>37</v>
      </c>
      <c r="E103" s="9" t="s">
        <v>37</v>
      </c>
      <c r="F103" s="9"/>
      <c r="G103" s="9"/>
      <c r="H103" s="9"/>
      <c r="I103" s="9" t="s">
        <v>37</v>
      </c>
      <c r="J103" s="9"/>
      <c r="K103" s="9" t="s">
        <v>37</v>
      </c>
      <c r="L103" s="9"/>
      <c r="M103" s="9" t="s">
        <v>37</v>
      </c>
      <c r="N103" s="9"/>
      <c r="O103" s="9" t="s">
        <v>37</v>
      </c>
      <c r="P103" s="9"/>
      <c r="Q103" s="4" t="s">
        <v>37</v>
      </c>
      <c r="R103" s="9"/>
      <c r="S103" s="9"/>
      <c r="T103" s="9" t="s">
        <v>37</v>
      </c>
      <c r="U103" s="9"/>
      <c r="V103" s="9" t="s">
        <v>37</v>
      </c>
      <c r="W103" s="9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4"/>
      <c r="AK103" s="5">
        <f>COUNTIF(B103:AJ103,"x")</f>
        <v>10</v>
      </c>
      <c r="AL103" s="12" t="str">
        <f>HYPERLINK("https://www.forbes.com/sites/barrymbloom/2018/12/03/curt-schilling-gets-last-spot-on-my-2019-hall-of-fame-ballot/#55bf7c19473b","Forbes")</f>
        <v>Forbes</v>
      </c>
      <c r="AM103" s="14">
        <v>43437</v>
      </c>
    </row>
    <row r="104" spans="1:39" ht="16" thickBot="1">
      <c r="A104" s="8" t="s">
        <v>62</v>
      </c>
      <c r="B104" s="9"/>
      <c r="C104" s="9" t="s">
        <v>37</v>
      </c>
      <c r="D104" s="9" t="s">
        <v>37</v>
      </c>
      <c r="E104" s="9" t="s">
        <v>37</v>
      </c>
      <c r="F104" s="9"/>
      <c r="G104" s="9"/>
      <c r="H104" s="9"/>
      <c r="I104" s="4" t="s">
        <v>37</v>
      </c>
      <c r="J104" s="9"/>
      <c r="K104" s="9" t="s">
        <v>37</v>
      </c>
      <c r="L104" s="9"/>
      <c r="M104" s="9"/>
      <c r="N104" s="15"/>
      <c r="O104" s="9" t="s">
        <v>37</v>
      </c>
      <c r="P104" s="9"/>
      <c r="Q104" s="4" t="s">
        <v>37</v>
      </c>
      <c r="R104" s="4" t="s">
        <v>37</v>
      </c>
      <c r="S104" s="9" t="s">
        <v>37</v>
      </c>
      <c r="T104" s="9" t="s">
        <v>37</v>
      </c>
      <c r="U104" s="9"/>
      <c r="V104" s="9"/>
      <c r="W104" s="9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4"/>
      <c r="AK104" s="5">
        <f>COUNTIF(B104:AJ104,"x")</f>
        <v>10</v>
      </c>
      <c r="AL104" s="16" t="s">
        <v>38</v>
      </c>
      <c r="AM104" s="14">
        <v>43436</v>
      </c>
    </row>
    <row r="105" spans="1:39" ht="16" thickBot="1">
      <c r="A105" s="19" t="s">
        <v>61</v>
      </c>
      <c r="B105" s="9"/>
      <c r="C105" s="9" t="s">
        <v>37</v>
      </c>
      <c r="D105" s="9" t="s">
        <v>37</v>
      </c>
      <c r="E105" s="9" t="s">
        <v>37</v>
      </c>
      <c r="F105" s="9"/>
      <c r="G105" s="9"/>
      <c r="H105" s="9"/>
      <c r="I105" s="9" t="s">
        <v>37</v>
      </c>
      <c r="J105" s="9"/>
      <c r="K105" s="9" t="s">
        <v>37</v>
      </c>
      <c r="L105" s="9"/>
      <c r="M105" s="9" t="s">
        <v>37</v>
      </c>
      <c r="N105" s="9" t="s">
        <v>37</v>
      </c>
      <c r="O105" s="9" t="s">
        <v>37</v>
      </c>
      <c r="P105" s="9"/>
      <c r="Q105" s="9" t="s">
        <v>37</v>
      </c>
      <c r="R105" s="9"/>
      <c r="S105" s="9"/>
      <c r="T105" s="9"/>
      <c r="U105" s="9"/>
      <c r="V105" s="9" t="s">
        <v>37</v>
      </c>
      <c r="W105" s="9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4"/>
      <c r="AK105" s="5">
        <f>COUNTIF(B105:AJ105,"x")</f>
        <v>10</v>
      </c>
      <c r="AL105" s="16" t="s">
        <v>38</v>
      </c>
      <c r="AM105" s="13">
        <v>43434</v>
      </c>
    </row>
    <row r="106" spans="1:39" ht="16" thickBot="1">
      <c r="A106" s="19" t="s">
        <v>59</v>
      </c>
      <c r="B106" s="9"/>
      <c r="C106" s="9" t="s">
        <v>37</v>
      </c>
      <c r="D106" s="9" t="s">
        <v>37</v>
      </c>
      <c r="E106" s="9" t="s">
        <v>37</v>
      </c>
      <c r="F106" s="9"/>
      <c r="G106" s="9"/>
      <c r="H106" s="9"/>
      <c r="I106" s="9" t="s">
        <v>37</v>
      </c>
      <c r="J106" s="9"/>
      <c r="K106" s="9" t="s">
        <v>37</v>
      </c>
      <c r="L106" s="9"/>
      <c r="M106" s="9"/>
      <c r="N106" s="9"/>
      <c r="O106" s="9" t="s">
        <v>37</v>
      </c>
      <c r="P106" s="9"/>
      <c r="Q106" s="9" t="s">
        <v>37</v>
      </c>
      <c r="R106" s="9"/>
      <c r="S106" s="9" t="s">
        <v>37</v>
      </c>
      <c r="T106" s="9" t="s">
        <v>37</v>
      </c>
      <c r="U106" s="9"/>
      <c r="V106" s="9" t="s">
        <v>37</v>
      </c>
      <c r="W106" s="9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4"/>
      <c r="AK106" s="5">
        <f>COUNTIF(B106:AJ106,"x")</f>
        <v>10</v>
      </c>
      <c r="AL106" s="12" t="str">
        <f>HYPERLINK("http://espndeportes.espn.com/blogs/index?nombre=enrique_rojas&amp;entryID=5028892","ESPN Deportes")</f>
        <v>ESPN Deportes</v>
      </c>
      <c r="AM106" s="14">
        <v>43434</v>
      </c>
    </row>
    <row r="107" spans="1:39" ht="16" thickBot="1">
      <c r="A107" s="8" t="s">
        <v>54</v>
      </c>
      <c r="B107" s="9"/>
      <c r="C107" s="9"/>
      <c r="D107" s="9"/>
      <c r="E107" s="9" t="s">
        <v>37</v>
      </c>
      <c r="F107" s="9"/>
      <c r="G107" s="9"/>
      <c r="H107" s="9"/>
      <c r="I107" s="9" t="s">
        <v>37</v>
      </c>
      <c r="J107" s="9"/>
      <c r="K107" s="4" t="s">
        <v>37</v>
      </c>
      <c r="L107" s="9"/>
      <c r="M107" s="9"/>
      <c r="N107" s="9"/>
      <c r="O107" s="9" t="s">
        <v>37</v>
      </c>
      <c r="P107" s="9"/>
      <c r="Q107" s="4" t="s">
        <v>37</v>
      </c>
      <c r="R107" s="9"/>
      <c r="S107" s="9"/>
      <c r="T107" s="9" t="s">
        <v>37</v>
      </c>
      <c r="U107" s="9"/>
      <c r="V107" s="9"/>
      <c r="W107" s="9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4"/>
      <c r="AK107" s="5">
        <f>COUNTIF(B107:AJ107,"x")</f>
        <v>6</v>
      </c>
      <c r="AL107" s="12" t="str">
        <f>HYPERLINK("https://twitter.com/CAwesomeheimer/status/1068339712929218560/photo/1","Twitter")</f>
        <v>Twitter</v>
      </c>
      <c r="AM107" s="13">
        <v>43433</v>
      </c>
    </row>
    <row r="108" spans="1:39" ht="16" thickBot="1">
      <c r="A108" s="8" t="s">
        <v>55</v>
      </c>
      <c r="B108" s="9"/>
      <c r="C108" s="9" t="s">
        <v>37</v>
      </c>
      <c r="D108" s="9" t="s">
        <v>37</v>
      </c>
      <c r="E108" s="9" t="s">
        <v>37</v>
      </c>
      <c r="F108" s="9"/>
      <c r="G108" s="9"/>
      <c r="H108" s="9"/>
      <c r="I108" s="9" t="s">
        <v>37</v>
      </c>
      <c r="J108" s="9"/>
      <c r="K108" s="9"/>
      <c r="L108" s="9"/>
      <c r="M108" s="9"/>
      <c r="N108" s="9" t="s">
        <v>37</v>
      </c>
      <c r="O108" s="9" t="s">
        <v>37</v>
      </c>
      <c r="P108" s="9"/>
      <c r="Q108" s="9"/>
      <c r="R108" s="9"/>
      <c r="S108" s="9"/>
      <c r="T108" s="9"/>
      <c r="U108" s="9"/>
      <c r="V108" s="9"/>
      <c r="W108" s="9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4"/>
      <c r="AK108" s="5">
        <f>COUNTIF(B108:AJ108,"x")</f>
        <v>6</v>
      </c>
      <c r="AL108" s="12" t="str">
        <f>HYPERLINK("https://omny.fm/shows/felger-massarotti-1/felger-mazz-red-sox-offseason-mazz-s-hall-of-fame","98.5 Radio Show")</f>
        <v>98.5 Radio Show</v>
      </c>
      <c r="AM108" s="14">
        <v>43433</v>
      </c>
    </row>
    <row r="109" spans="1:39" ht="29" thickBot="1">
      <c r="A109" s="8" t="s">
        <v>57</v>
      </c>
      <c r="B109" s="9"/>
      <c r="C109" s="9" t="s">
        <v>37</v>
      </c>
      <c r="D109" s="9" t="s">
        <v>37</v>
      </c>
      <c r="E109" s="9" t="s">
        <v>37</v>
      </c>
      <c r="F109" s="9"/>
      <c r="G109" s="9"/>
      <c r="H109" s="9"/>
      <c r="I109" s="9" t="s">
        <v>37</v>
      </c>
      <c r="J109" s="9"/>
      <c r="K109" s="9" t="s">
        <v>37</v>
      </c>
      <c r="L109" s="9"/>
      <c r="M109" s="9"/>
      <c r="N109" s="9"/>
      <c r="O109" s="9" t="s">
        <v>37</v>
      </c>
      <c r="P109" s="9"/>
      <c r="Q109" s="9"/>
      <c r="R109" s="9"/>
      <c r="S109" s="9" t="s">
        <v>37</v>
      </c>
      <c r="T109" s="4" t="s">
        <v>37</v>
      </c>
      <c r="U109" s="9"/>
      <c r="V109" s="9"/>
      <c r="W109" s="9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4"/>
      <c r="AK109" s="5">
        <f>COUNTIF(B109:AJ109,"x")</f>
        <v>8</v>
      </c>
      <c r="AL109" s="12" t="str">
        <f>HYPERLINK("https://www.sun-sentinel.com/elsentinel/deportes/fl-es-mi-voto-salon-de-la-fama-2019-sabor-latino-20181129-story.html?fbclid=IwAR0HVQ47U9akW7GaYcGHiR8Ryb9TBzZb27AIi2TOktYJ8PKmZlzSiEAEpCY","Sun Sentinel")</f>
        <v>Sun Sentinel</v>
      </c>
      <c r="AM109" s="14">
        <v>43433</v>
      </c>
    </row>
    <row r="110" spans="1:39" ht="16" thickBot="1">
      <c r="A110" s="8" t="s">
        <v>39</v>
      </c>
      <c r="B110" s="9"/>
      <c r="C110" s="9" t="s">
        <v>37</v>
      </c>
      <c r="D110" s="9" t="s">
        <v>37</v>
      </c>
      <c r="E110" s="9" t="s">
        <v>37</v>
      </c>
      <c r="F110" s="9"/>
      <c r="G110" s="9"/>
      <c r="H110" s="9"/>
      <c r="I110" s="9" t="s">
        <v>37</v>
      </c>
      <c r="J110" s="9"/>
      <c r="K110" s="9" t="s">
        <v>37</v>
      </c>
      <c r="L110" s="9"/>
      <c r="M110" s="9"/>
      <c r="N110" s="9"/>
      <c r="O110" s="9" t="s">
        <v>37</v>
      </c>
      <c r="P110" s="9"/>
      <c r="Q110" s="9" t="s">
        <v>37</v>
      </c>
      <c r="R110" s="9"/>
      <c r="S110" s="9"/>
      <c r="T110" s="9"/>
      <c r="U110" s="9"/>
      <c r="V110" s="4" t="s">
        <v>37</v>
      </c>
      <c r="W110" s="9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4"/>
      <c r="AK110" s="5">
        <f>COUNTIF(B110:AJ110,"x")</f>
        <v>8</v>
      </c>
      <c r="AL110" s="12" t="str">
        <f>HYPERLINK("https://www.detroitnews.com/story/sports/columnists/lynn-henning/2018/11/27/eight-greats-make-writers-2019-hall-fame-ballot/2117558002/","Detroit News")</f>
        <v>Detroit News</v>
      </c>
      <c r="AM110" s="14">
        <v>43431</v>
      </c>
    </row>
    <row r="111" spans="1:39" ht="29" thickBot="1">
      <c r="A111" s="8" t="s">
        <v>43</v>
      </c>
      <c r="B111" s="9"/>
      <c r="C111" s="9"/>
      <c r="D111" s="9" t="s">
        <v>37</v>
      </c>
      <c r="E111" s="9" t="s">
        <v>37</v>
      </c>
      <c r="F111" s="9" t="s">
        <v>37</v>
      </c>
      <c r="G111" s="9" t="s">
        <v>37</v>
      </c>
      <c r="H111" s="9"/>
      <c r="I111" s="4" t="s">
        <v>37</v>
      </c>
      <c r="J111" s="15"/>
      <c r="K111" s="4" t="s">
        <v>37</v>
      </c>
      <c r="L111" s="9"/>
      <c r="M111" s="9" t="s">
        <v>37</v>
      </c>
      <c r="N111" s="15"/>
      <c r="O111" s="9" t="s">
        <v>37</v>
      </c>
      <c r="P111" s="9"/>
      <c r="Q111" s="9"/>
      <c r="R111" s="9"/>
      <c r="S111" s="9" t="s">
        <v>37</v>
      </c>
      <c r="T111" s="9" t="s">
        <v>37</v>
      </c>
      <c r="U111" s="9"/>
      <c r="V111" s="9"/>
      <c r="W111" s="9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4"/>
      <c r="AK111" s="5">
        <f>COUNTIF(B111:AJ111,"x")</f>
        <v>10</v>
      </c>
      <c r="AL111" s="12" t="str">
        <f>HYPERLINK("https://mobile.twitter.com/sadiel1977/status/1067137870358564864","Twitter")</f>
        <v>Twitter</v>
      </c>
      <c r="AM111" s="13">
        <v>43430</v>
      </c>
    </row>
    <row r="112" spans="1:39" ht="16" thickBot="1">
      <c r="A112" s="8" t="s">
        <v>45</v>
      </c>
      <c r="B112" s="9"/>
      <c r="C112" s="9"/>
      <c r="D112" s="9"/>
      <c r="E112" s="9"/>
      <c r="F112" s="9"/>
      <c r="G112" s="9"/>
      <c r="H112" s="9"/>
      <c r="I112" s="4" t="s">
        <v>37</v>
      </c>
      <c r="J112" s="9"/>
      <c r="K112" s="9"/>
      <c r="L112" s="9"/>
      <c r="M112" s="9"/>
      <c r="N112" s="9"/>
      <c r="O112" s="9" t="s">
        <v>37</v>
      </c>
      <c r="P112" s="9"/>
      <c r="Q112" s="9"/>
      <c r="R112" s="9"/>
      <c r="S112" s="9"/>
      <c r="T112" s="9"/>
      <c r="U112" s="9"/>
      <c r="V112" s="9"/>
      <c r="W112" s="9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4"/>
      <c r="AK112" s="5">
        <f>COUNTIF(B112:AJ112,"x")</f>
        <v>2</v>
      </c>
      <c r="AL112" s="12" t="str">
        <f>HYPERLINK("https://www.newsday.com/sports/baseball/2019-baseball-hall-of-fame-ballot-by-newsday-s-steven-marcus-1.23933393","Newsday")</f>
        <v>Newsday</v>
      </c>
      <c r="AM112" s="13">
        <v>43430</v>
      </c>
    </row>
    <row r="113" spans="1:39" ht="16" thickBot="1">
      <c r="A113" s="8" t="s">
        <v>47</v>
      </c>
      <c r="B113" s="9"/>
      <c r="C113" s="9" t="s">
        <v>37</v>
      </c>
      <c r="D113" s="9" t="s">
        <v>37</v>
      </c>
      <c r="E113" s="9"/>
      <c r="F113" s="9"/>
      <c r="G113" s="9"/>
      <c r="H113" s="9"/>
      <c r="I113" s="4" t="s">
        <v>37</v>
      </c>
      <c r="J113" s="9"/>
      <c r="K113" s="9" t="s">
        <v>37</v>
      </c>
      <c r="L113" s="9"/>
      <c r="M113" s="9" t="s">
        <v>37</v>
      </c>
      <c r="N113" s="9" t="s">
        <v>37</v>
      </c>
      <c r="O113" s="9" t="s">
        <v>37</v>
      </c>
      <c r="P113" s="9"/>
      <c r="Q113" s="9" t="s">
        <v>37</v>
      </c>
      <c r="R113" s="9"/>
      <c r="S113" s="9"/>
      <c r="T113" s="9" t="s">
        <v>37</v>
      </c>
      <c r="U113" s="9"/>
      <c r="V113" s="9"/>
      <c r="W113" s="9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4"/>
      <c r="AK113" s="5">
        <f>COUNTIF(B113:AJ113,"x")</f>
        <v>9</v>
      </c>
      <c r="AL113" s="12" t="str">
        <f>HYPERLINK("https://www.newsday.com/sports/baseball/2019-baseball-hall-of-fame-ballot-by-newsday-s-anthony-rieber-1.23922061","Newsday")</f>
        <v>Newsday</v>
      </c>
      <c r="AM113" s="13">
        <v>43430</v>
      </c>
    </row>
    <row r="114" spans="1:39" ht="16" thickBot="1">
      <c r="A114" s="8" t="s">
        <v>36</v>
      </c>
      <c r="B114" s="9"/>
      <c r="C114" s="9" t="s">
        <v>37</v>
      </c>
      <c r="D114" s="9" t="s">
        <v>37</v>
      </c>
      <c r="E114" s="9" t="s">
        <v>37</v>
      </c>
      <c r="F114" s="9"/>
      <c r="G114" s="9"/>
      <c r="H114" s="9"/>
      <c r="I114" s="9" t="s">
        <v>37</v>
      </c>
      <c r="J114" s="9" t="s">
        <v>37</v>
      </c>
      <c r="K114" s="9" t="s">
        <v>37</v>
      </c>
      <c r="L114" s="9"/>
      <c r="M114" s="9"/>
      <c r="N114" s="9" t="s">
        <v>37</v>
      </c>
      <c r="O114" s="9" t="s">
        <v>37</v>
      </c>
      <c r="P114" s="9"/>
      <c r="Q114" s="9" t="s">
        <v>37</v>
      </c>
      <c r="R114" s="9"/>
      <c r="S114" s="9"/>
      <c r="T114" s="9"/>
      <c r="U114" s="9"/>
      <c r="V114" s="9"/>
      <c r="W114" s="9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 t="s">
        <v>37</v>
      </c>
      <c r="AI114" s="23"/>
      <c r="AJ114" s="24"/>
      <c r="AK114" s="5">
        <f>COUNTIF(B114:AJ114,"x")</f>
        <v>10</v>
      </c>
      <c r="AL114" s="16" t="s">
        <v>38</v>
      </c>
      <c r="AM114" s="13">
        <v>43429</v>
      </c>
    </row>
    <row r="115" spans="1:39" ht="16" thickBot="1">
      <c r="A115" s="8" t="s">
        <v>41</v>
      </c>
      <c r="B115" s="9"/>
      <c r="C115" s="9"/>
      <c r="D115" s="9"/>
      <c r="E115" s="9" t="s">
        <v>37</v>
      </c>
      <c r="F115" s="9" t="s">
        <v>37</v>
      </c>
      <c r="G115" s="9"/>
      <c r="H115" s="9"/>
      <c r="I115" s="9" t="s">
        <v>37</v>
      </c>
      <c r="J115" s="9" t="s">
        <v>37</v>
      </c>
      <c r="K115" s="9" t="s">
        <v>37</v>
      </c>
      <c r="L115" s="9"/>
      <c r="M115" s="9"/>
      <c r="N115" s="9"/>
      <c r="O115" s="9" t="s">
        <v>37</v>
      </c>
      <c r="P115" s="4" t="s">
        <v>37</v>
      </c>
      <c r="Q115" s="9" t="s">
        <v>37</v>
      </c>
      <c r="R115" s="9"/>
      <c r="S115" s="9"/>
      <c r="T115" s="9" t="s">
        <v>37</v>
      </c>
      <c r="U115" s="9"/>
      <c r="V115" s="9" t="s">
        <v>37</v>
      </c>
      <c r="W115" s="9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4"/>
      <c r="AK115" s="5">
        <f>COUNTIF(B115:AJ115,"x")</f>
        <v>10</v>
      </c>
      <c r="AL115" s="12" t="str">
        <f>HYPERLINK("https://www.forbes.com/sites/robertkuenster/2018/11/25/a-vote-for-the-hall-of-fame-mariano-rivera-and-others-earned-their-recognition/#5c528e53369c","Forbes")</f>
        <v>Forbes</v>
      </c>
      <c r="AM115" s="13">
        <v>43429</v>
      </c>
    </row>
    <row r="116" spans="1:39" ht="16" thickBot="1">
      <c r="A116" s="8" t="s">
        <v>187</v>
      </c>
      <c r="B116" s="9"/>
      <c r="C116" s="9" t="s">
        <v>37</v>
      </c>
      <c r="D116" s="9" t="s">
        <v>37</v>
      </c>
      <c r="E116" s="9" t="s">
        <v>37</v>
      </c>
      <c r="F116" s="9" t="s">
        <v>37</v>
      </c>
      <c r="G116" s="9"/>
      <c r="H116" s="9"/>
      <c r="I116" s="9" t="s">
        <v>37</v>
      </c>
      <c r="J116" s="9"/>
      <c r="K116" s="9"/>
      <c r="L116" s="9"/>
      <c r="M116" s="9"/>
      <c r="N116" s="9"/>
      <c r="O116" s="9" t="s">
        <v>37</v>
      </c>
      <c r="P116" s="9" t="s">
        <v>37</v>
      </c>
      <c r="Q116" s="9" t="s">
        <v>37</v>
      </c>
      <c r="R116" s="9"/>
      <c r="S116" s="9"/>
      <c r="T116" s="9" t="s">
        <v>37</v>
      </c>
      <c r="U116" s="9"/>
      <c r="V116" s="9" t="s">
        <v>37</v>
      </c>
      <c r="W116" s="9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4"/>
      <c r="AK116" s="5">
        <f>COUNTIF(B116:AJ116,"x")</f>
        <v>10</v>
      </c>
      <c r="AL116" s="12" t="str">
        <f>HYPERLINK("https://twitter.com/AdamRubinMedia/status/1065602123738558464/photo/1","Twitter")</f>
        <v>Twitter</v>
      </c>
      <c r="AM116" s="25">
        <v>43426</v>
      </c>
    </row>
  </sheetData>
  <sortState ref="A1:AM121">
    <sortCondition descending="1" ref="AM1:AM1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ballots</vt:lpstr>
      <vt:lpstr>players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Deppen</dc:creator>
  <cp:lastModifiedBy>Jacob Deppen</cp:lastModifiedBy>
  <dcterms:created xsi:type="dcterms:W3CDTF">2018-11-29T08:08:41Z</dcterms:created>
  <dcterms:modified xsi:type="dcterms:W3CDTF">2018-12-29T11:09:22Z</dcterms:modified>
</cp:coreProperties>
</file>