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IFCE\Desktop\"/>
    </mc:Choice>
  </mc:AlternateContent>
  <bookViews>
    <workbookView xWindow="0" yWindow="0" windowWidth="24000" windowHeight="9510" tabRatio="622"/>
  </bookViews>
  <sheets>
    <sheet name="Anexo I - 40h  OU 40h D.E." sheetId="1" r:id="rId1"/>
    <sheet name="Anexo II - 20h" sheetId="2" r:id="rId2"/>
  </sheets>
  <definedNames>
    <definedName name="_xlnm.Print_Area" localSheetId="0">'Anexo I - 40h  OU 40h D.E.'!$A$1:$G$95</definedName>
    <definedName name="_xlnm.Print_Area" localSheetId="1">'Anexo II - 20h'!$A$1:$G$84</definedName>
  </definedNames>
  <calcPr calcId="171027"/>
</workbook>
</file>

<file path=xl/calcChain.xml><?xml version="1.0" encoding="utf-8"?>
<calcChain xmlns="http://schemas.openxmlformats.org/spreadsheetml/2006/main">
  <c r="G73" i="2" l="1"/>
  <c r="G72" i="2"/>
  <c r="G71" i="2"/>
  <c r="G70" i="2"/>
  <c r="G69" i="2"/>
  <c r="G68" i="2"/>
  <c r="G67" i="2"/>
  <c r="G74" i="2" s="1"/>
  <c r="G66" i="2"/>
  <c r="G65" i="2"/>
  <c r="G61" i="2"/>
  <c r="F60" i="2"/>
  <c r="G60" i="2"/>
  <c r="D60" i="2"/>
  <c r="G59" i="2"/>
  <c r="G58" i="2"/>
  <c r="G57" i="2"/>
  <c r="G56" i="2"/>
  <c r="G55" i="2"/>
  <c r="G62" i="2" s="1"/>
  <c r="G54" i="2"/>
  <c r="G53" i="2"/>
  <c r="G49" i="2"/>
  <c r="G48" i="2"/>
  <c r="G47" i="2"/>
  <c r="G46" i="2"/>
  <c r="G45" i="2"/>
  <c r="G44" i="2"/>
  <c r="G50" i="2" s="1"/>
  <c r="G43" i="2"/>
  <c r="G39" i="2"/>
  <c r="G38" i="2"/>
  <c r="G40" i="2"/>
  <c r="G35" i="2"/>
  <c r="G34" i="2"/>
  <c r="G33" i="2"/>
  <c r="G32" i="2"/>
  <c r="G31" i="2"/>
  <c r="G28" i="2"/>
  <c r="G19" i="2"/>
  <c r="G20" i="2" s="1"/>
  <c r="G84" i="1"/>
  <c r="G83" i="1"/>
  <c r="G82" i="1"/>
  <c r="G81" i="1"/>
  <c r="G80" i="1"/>
  <c r="G79" i="1"/>
  <c r="G78" i="1"/>
  <c r="G77" i="1"/>
  <c r="G76" i="1"/>
  <c r="G85" i="1" s="1"/>
  <c r="G72" i="1"/>
  <c r="G71" i="1"/>
  <c r="G70" i="1"/>
  <c r="G69" i="1"/>
  <c r="G68" i="1"/>
  <c r="G67" i="1"/>
  <c r="G66" i="1"/>
  <c r="G65" i="1"/>
  <c r="G73" i="1" s="1"/>
  <c r="G61" i="1"/>
  <c r="G60" i="1"/>
  <c r="F60" i="1"/>
  <c r="D60" i="1"/>
  <c r="G59" i="1"/>
  <c r="G58" i="1"/>
  <c r="G57" i="1"/>
  <c r="G56" i="1"/>
  <c r="G55" i="1"/>
  <c r="G54" i="1"/>
  <c r="G62" i="1" s="1"/>
  <c r="G53" i="1"/>
  <c r="G49" i="1"/>
  <c r="G48" i="1"/>
  <c r="G47" i="1"/>
  <c r="G46" i="1"/>
  <c r="G45" i="1"/>
  <c r="G44" i="1"/>
  <c r="G50" i="1" s="1"/>
  <c r="G43" i="1"/>
  <c r="G39" i="1"/>
  <c r="G38" i="1"/>
  <c r="G40" i="1" s="1"/>
  <c r="G35" i="1"/>
  <c r="G34" i="1"/>
  <c r="G33" i="1"/>
  <c r="G36" i="1" s="1"/>
  <c r="G32" i="1"/>
  <c r="G31" i="1"/>
  <c r="G28" i="1"/>
  <c r="D25" i="1"/>
  <c r="G19" i="1"/>
  <c r="G21" i="1" s="1"/>
  <c r="G36" i="2"/>
  <c r="G21" i="2" l="1"/>
  <c r="G22" i="2" s="1"/>
  <c r="F25" i="2" s="1"/>
  <c r="G20" i="1"/>
  <c r="G22" i="1" s="1"/>
  <c r="G25" i="2" l="1"/>
  <c r="F24" i="2" s="1"/>
  <c r="G24" i="2" s="1"/>
  <c r="G26" i="2" s="1"/>
  <c r="G75" i="2" s="1"/>
  <c r="G15" i="2" s="1"/>
  <c r="F25" i="1"/>
  <c r="G25" i="1" s="1"/>
  <c r="F24" i="1" s="1"/>
  <c r="G24" i="1" s="1"/>
  <c r="G26" i="1" s="1"/>
  <c r="G86" i="1" s="1"/>
  <c r="G15" i="1" s="1"/>
</calcChain>
</file>

<file path=xl/sharedStrings.xml><?xml version="1.0" encoding="utf-8"?>
<sst xmlns="http://schemas.openxmlformats.org/spreadsheetml/2006/main" count="433" uniqueCount="175">
  <si>
    <t xml:space="preserve">ANEXO III
MINISTÉRIO DA EDUCAÇÃO
SECRETARIA DE EDUCAÇÃO PROFISSIONAL E TECNOLÓGICA INSTITUTO FEDERAL DE EDUCAÇÃO CIÊNCIA E TECNOLOGIA DO CEARÁ
PLANO DE TRABALHO DOCENTE (PIT)
</t>
  </si>
  <si>
    <t xml:space="preserve">ANEXO III
MINISTÉRIO DA EDUCAÇÃO
SECRETARIA DE EDUCAÇÃO PROFISSIONAL E TECNOLÓGICA INSTITUTO FEDERAL DE EDUCAÇÃO CIÊNCIA E TECNOLOGIA DO CEARÁ
PLANO DE TRABALHO DOCENTE (PIT)
</t>
  </si>
  <si>
    <t>Referente ao Semestre Letivo:</t>
  </si>
  <si>
    <t xml:space="preserve">Nome: </t>
  </si>
  <si>
    <t>Campus:</t>
  </si>
  <si>
    <t>Curso ou Departamento:</t>
  </si>
  <si>
    <t xml:space="preserve">Matrícula SIAPE: </t>
  </si>
  <si>
    <t>Email:</t>
  </si>
  <si>
    <t>Fone:</t>
  </si>
  <si>
    <t>Tipo de vínculo: Efetivo     (      )   Substituto  (    ) Temporário ou colaboração técnica (      )</t>
  </si>
  <si>
    <t>Regime de Trabalho: 40h D.E. (    )  40h  (   )   20h (    )</t>
  </si>
  <si>
    <t>CARGA HORÁRIA SEMANAL DOS PROFESSORES DO IFCE 20H</t>
  </si>
  <si>
    <t xml:space="preserve"> CARGA HORÁRIA SEMANAL DOS PROFESSORES DO IFCE 40H ou 40H D.E.</t>
  </si>
  <si>
    <t>Total</t>
  </si>
  <si>
    <t>ATIVIDADES DE ENSINO (até 20 horas)</t>
  </si>
  <si>
    <t>ATIVIDADES DE ENSINO (até 40 horas)</t>
  </si>
  <si>
    <t>1</t>
  </si>
  <si>
    <t>AULAS EM FIC, TÉCNICO, ESPECIALIZAÇÃO TÉCNICA, GRADUAÇÃO E PÓS-GRADUAÇÃO (mínimo de 10 horas até 20 horas)</t>
  </si>
  <si>
    <t>Peso</t>
  </si>
  <si>
    <t>Max</t>
  </si>
  <si>
    <t>Unidade</t>
  </si>
  <si>
    <t>Quantidade</t>
  </si>
  <si>
    <t>CH Obtidas</t>
  </si>
  <si>
    <t>1.1</t>
  </si>
  <si>
    <t>Cursos Técnico e/ ou Licencituras com base na lei 11.892 de 29 de dezembro de 2008 (Mínimo de 6 horas)</t>
  </si>
  <si>
    <t>Créditos</t>
  </si>
  <si>
    <t>1.2</t>
  </si>
  <si>
    <t>Cursos de Especialização Técnica, Graduação e Pós-Graduação (lato sensu e stricto sensu)</t>
  </si>
  <si>
    <t>1.3</t>
  </si>
  <si>
    <t>Cursos FIC (Observar o Art.7, §4º regulamentação da carga horária)</t>
  </si>
  <si>
    <t>Duração do Curso em horas</t>
  </si>
  <si>
    <t>Subtotal</t>
  </si>
  <si>
    <t>2</t>
  </si>
  <si>
    <t>ATIVIDADES DE MANUTENÇÃO AO ENSINO (até 18 horas)</t>
  </si>
  <si>
    <t>2.1</t>
  </si>
  <si>
    <t>Preparação + Planejamento</t>
  </si>
  <si>
    <t>Horas</t>
  </si>
  <si>
    <t>2.2</t>
  </si>
  <si>
    <t>Atendimento a Estudantes</t>
  </si>
  <si>
    <t>ATIVIDADES DE MANUTENÇÃO AO ENSINO (até 6 horas)</t>
  </si>
  <si>
    <t>3</t>
  </si>
  <si>
    <t>ATIVIDADES DE APOIO AO ENSINO (2 horas)</t>
  </si>
  <si>
    <t>3.1</t>
  </si>
  <si>
    <t>Participação nos encontros técnico-pedagógicos, reuniões com os diversos setores da gestão</t>
  </si>
  <si>
    <t>-</t>
  </si>
  <si>
    <t>4</t>
  </si>
  <si>
    <t>ATIVIDADES DE ORIENTAÇÃO (até 10 horas)</t>
  </si>
  <si>
    <t>4.1</t>
  </si>
  <si>
    <t>Orientação de TCC graduação</t>
  </si>
  <si>
    <t>Num. de Estudantes</t>
  </si>
  <si>
    <t>4.2</t>
  </si>
  <si>
    <t>Orientação de Estágio Supervisionado (Supervisor-Orientador)</t>
  </si>
  <si>
    <t>4.3</t>
  </si>
  <si>
    <t>Orientação de Estágio Supervisionado (Curso com regulamentação diferenciada em Conselho de Classe Profissional)</t>
  </si>
  <si>
    <t>Num. de Campo de Estágio</t>
  </si>
  <si>
    <t>4.4</t>
  </si>
  <si>
    <t>Monitoria</t>
  </si>
  <si>
    <t>4.5</t>
  </si>
  <si>
    <t>Programa Institucional de Bolsas de Iniciação à Docência (PIBID) ou outro programa voltado a Permanência e Êxito</t>
  </si>
  <si>
    <t>Coordenação de Programa</t>
  </si>
  <si>
    <t>5</t>
  </si>
  <si>
    <t>ATIVIDADES DE ENSINO EXTRACURRICULAR  (até 10 horas)</t>
  </si>
  <si>
    <t>ATIVIDADES DE ORIENTAÇÃO AO DISCENTE (até 4 horas)</t>
  </si>
  <si>
    <t>5.1</t>
  </si>
  <si>
    <t>Responsável por Laboratório</t>
  </si>
  <si>
    <t>Num. de Laboratórios</t>
  </si>
  <si>
    <t>5.2</t>
  </si>
  <si>
    <t>Projetos ou atividades complementares de ensino extracurriculares</t>
  </si>
  <si>
    <t>Num. de Projetos</t>
  </si>
  <si>
    <t>ATIVIDADES DE PESQUISA APLICADA (até 18 horas)</t>
  </si>
  <si>
    <t>ATIVIDADES DE ENSINO EXTRACURRICULAR  (até 4 horas)</t>
  </si>
  <si>
    <t>6</t>
  </si>
  <si>
    <t>ATIVIDADES DE PESQUISA APLICADA</t>
  </si>
  <si>
    <t>6.1</t>
  </si>
  <si>
    <t>Coordenação de projeto de pesquisa aplicada, desenvolvimento ou inovação cadastrado na PRPI com fomento IFCE ou sem recursos</t>
  </si>
  <si>
    <t>ATIVIDADES DE PESQUISA APLICADA (até 4 horas)</t>
  </si>
  <si>
    <t>6.2</t>
  </si>
  <si>
    <t>Coordenação de projeto de pesquisa aplicada, desenvolvimento ou inovação cadastrado na PRPI com captação de recursos externos ao IFCE</t>
  </si>
  <si>
    <t>6.3</t>
  </si>
  <si>
    <t>Participação na equipe de projeto de pesquisa aplicada, desenvolvimento ou inovação, cadastrado na PRPI</t>
  </si>
  <si>
    <t>6.4</t>
  </si>
  <si>
    <t>Orientação em especialização e Co-orientação em Mestrado ou Doutorado do IFCE ou em outra instituição de ensino superior com anuência do IFCE</t>
  </si>
  <si>
    <t>6.5</t>
  </si>
  <si>
    <t>Bolsista produtividade PQ, DT do CNPq</t>
  </si>
  <si>
    <t>Num. de Bolsas</t>
  </si>
  <si>
    <t>6.6</t>
  </si>
  <si>
    <t>Participação em programa de pós-graduação em nível de mestrado ou doutorado como docente COLABORADOR (do IFCE ou outra IES com anuência)</t>
  </si>
  <si>
    <t>Num. de Programas</t>
  </si>
  <si>
    <t>6.7</t>
  </si>
  <si>
    <t>Participação em programa de pós-graduação em nível de mestrado ou doutorado como docente PERMANENTE (do IFCE ou outra IES com anuência)</t>
  </si>
  <si>
    <t>ATIVIDADES DE EXTENSÃO (até 18 horas)</t>
  </si>
  <si>
    <t>7</t>
  </si>
  <si>
    <t>ATIVIDADES DE EXTENSÃO (até 4 horas)</t>
  </si>
  <si>
    <t>ATIVIDADES DE EXTENSÃO</t>
  </si>
  <si>
    <t>7.1</t>
  </si>
  <si>
    <t>Coordenação de projeto/programa de extensão cadastrado na PROEXT com fomento IFCE ou sem recursos</t>
  </si>
  <si>
    <t>7.2</t>
  </si>
  <si>
    <t>Coordenação de projeto/programa de extensão cadastrado na PROEXT com captação de recursos externos ao IFCE</t>
  </si>
  <si>
    <t>7.3</t>
  </si>
  <si>
    <t>Participação na equipe de projeto ou programa de extensão, cadastrado na PROEXT, exceto aula FIC</t>
  </si>
  <si>
    <t>7.4</t>
  </si>
  <si>
    <t>Coordenação de incubadoras de empresas</t>
  </si>
  <si>
    <t>Num. de Coordenações</t>
  </si>
  <si>
    <t>7.5</t>
  </si>
  <si>
    <t>Coordenação dos NAPNEs e NEABIs</t>
  </si>
  <si>
    <t>7.6</t>
  </si>
  <si>
    <t>Paticipação em NAPNEs e NEABIs</t>
  </si>
  <si>
    <t>Num. de Paticipações</t>
  </si>
  <si>
    <t>7.7</t>
  </si>
  <si>
    <t>Cursos FIC (Quantidade de horas por curso)</t>
  </si>
  <si>
    <t>7.8</t>
  </si>
  <si>
    <t>Duração do Curso</t>
  </si>
  <si>
    <t>Preparação + Planejamento dos cursos FIC</t>
  </si>
  <si>
    <t>horas</t>
  </si>
  <si>
    <t>7.9</t>
  </si>
  <si>
    <t>Planejamento e organização de eventos de extensão</t>
  </si>
  <si>
    <t>Num. de Eventos</t>
  </si>
  <si>
    <t>ATIVIDADES DE GESTÃO (até 18 horas)</t>
  </si>
  <si>
    <t>8</t>
  </si>
  <si>
    <t>ATIVIDADES DE GESTÃO INSTITUCIONAL E ACADÊMICA</t>
  </si>
  <si>
    <t>8.1</t>
  </si>
  <si>
    <t>Coordenador de Curso</t>
  </si>
  <si>
    <t>Curso</t>
  </si>
  <si>
    <t>8.2</t>
  </si>
  <si>
    <t>Coordenador de Setor</t>
  </si>
  <si>
    <t>Setor</t>
  </si>
  <si>
    <t>ATIVIDADES EM COMISSÕES OU DE FISCALIZAÇÃO (até 4 horas)</t>
  </si>
  <si>
    <t>8.3</t>
  </si>
  <si>
    <t>Chefe de Departamento</t>
  </si>
  <si>
    <t>Departamento</t>
  </si>
  <si>
    <t>8.4</t>
  </si>
  <si>
    <t>Diretores de Área/Setor</t>
  </si>
  <si>
    <t>Área/Setor</t>
  </si>
  <si>
    <t>8.5</t>
  </si>
  <si>
    <t>Assessor da Reitoria</t>
  </si>
  <si>
    <t>Assessoria</t>
  </si>
  <si>
    <t>8.6</t>
  </si>
  <si>
    <t>Coordenador de Implantação de Campus</t>
  </si>
  <si>
    <t>Coordenação</t>
  </si>
  <si>
    <t>8.7</t>
  </si>
  <si>
    <t>Assistente de Pró-Reitoria ou Chefe de Gabinete de Campus</t>
  </si>
  <si>
    <t>ATIVIDADES EM COMISSÕES OU DE FISCALIZAÇÃO</t>
  </si>
  <si>
    <t>Conselhos, comissões ou comitês permanentes institucionais</t>
  </si>
  <si>
    <t>Assistência</t>
  </si>
  <si>
    <t>8.8</t>
  </si>
  <si>
    <t>Coordenador de programa institucional: ensino, pesquisa ou extensão</t>
  </si>
  <si>
    <t>Programa</t>
  </si>
  <si>
    <t>Comissão Própria de Avaliação e Comissão Permanente de Pessoal Docente (Central)</t>
  </si>
  <si>
    <t>Comissão Própria de Avaliação e Comissão Permanente de Pessoal Docente (Local)</t>
  </si>
  <si>
    <t>Conselhos ou comitês permanentes externos</t>
  </si>
  <si>
    <t>Colegiado de Cursos</t>
  </si>
  <si>
    <t>ATIVIDADES EM COMISSÕES OU DE FISCALIZAÇÃO (até 18 horas)</t>
  </si>
  <si>
    <t>Núcleo Docente Estruturante (NDE)</t>
  </si>
  <si>
    <t>9</t>
  </si>
  <si>
    <t>Comissão de Processo Administrativo Disciplinar</t>
  </si>
  <si>
    <t>Processo</t>
  </si>
  <si>
    <t>9.1</t>
  </si>
  <si>
    <t>Participação em Direção Sindical como titular</t>
  </si>
  <si>
    <t>8.9</t>
  </si>
  <si>
    <t>Fiscalização de contrato</t>
  </si>
  <si>
    <t>Contrato</t>
  </si>
  <si>
    <t>9.2</t>
  </si>
  <si>
    <t>9.3</t>
  </si>
  <si>
    <t>9.4</t>
  </si>
  <si>
    <t>9.5</t>
  </si>
  <si>
    <t>TOTAL</t>
  </si>
  <si>
    <t>9.6</t>
  </si>
  <si>
    <t>9.7</t>
  </si>
  <si>
    <t>9.8</t>
  </si>
  <si>
    <t>9.9</t>
  </si>
  <si>
    <t>Campos a serem preenchidos na simulação</t>
  </si>
  <si>
    <t>Parecer da coordenação:</t>
  </si>
  <si>
    <t>Professor (a): _______________________________________________________________________________</t>
  </si>
  <si>
    <t>Coordenador de Curso: ________________________________________________________________________</t>
  </si>
  <si>
    <t>Chefe do Departamento/Diretor de Ensino: 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</si>
</sst>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color rgb="FF000000"/>
      <name val="Arial"/>
    </font>
    <font>
      <sz val="11"/>
      <name val="Arial"/>
    </font>
    <font>
      <b/>
      <sz val="11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6" fillId="2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3" xfId="0" applyFont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7" borderId="5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left"/>
    </xf>
    <xf numFmtId="0" fontId="6" fillId="0" borderId="0" xfId="0" applyFont="1" applyAlignment="1"/>
    <xf numFmtId="0" fontId="3" fillId="0" borderId="3" xfId="0" applyFont="1" applyBorder="1"/>
    <xf numFmtId="0" fontId="6" fillId="0" borderId="11" xfId="0" applyFont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0" fontId="4" fillId="3" borderId="7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6" fillId="0" borderId="7" xfId="0" applyFont="1" applyBorder="1" applyAlignment="1" applyProtection="1">
      <alignment vertical="center" wrapText="1"/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top"/>
    </xf>
    <xf numFmtId="0" fontId="3" fillId="0" borderId="15" xfId="0" applyFont="1" applyBorder="1"/>
    <xf numFmtId="0" fontId="3" fillId="0" borderId="16" xfId="0" applyFont="1" applyBorder="1"/>
    <xf numFmtId="0" fontId="3" fillId="0" borderId="2" xfId="0" applyFont="1" applyBorder="1"/>
    <xf numFmtId="0" fontId="3" fillId="0" borderId="11" xfId="0" applyFont="1" applyBorder="1"/>
    <xf numFmtId="0" fontId="6" fillId="0" borderId="14" xfId="0" applyFont="1" applyBorder="1" applyAlignment="1">
      <alignment horizontal="left"/>
    </xf>
    <xf numFmtId="0" fontId="7" fillId="0" borderId="14" xfId="0" applyFont="1" applyBorder="1" applyAlignment="1">
      <alignment horizontal="center" wrapText="1"/>
    </xf>
    <xf numFmtId="0" fontId="6" fillId="0" borderId="7" xfId="0" applyFont="1" applyBorder="1" applyProtection="1">
      <protection locked="0"/>
    </xf>
    <xf numFmtId="0" fontId="6" fillId="0" borderId="7" xfId="0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zoomScaleNormal="100" workbookViewId="0">
      <selection activeCell="F20" sqref="F20"/>
    </sheetView>
  </sheetViews>
  <sheetFormatPr defaultColWidth="14.42578125" defaultRowHeight="15" customHeight="1" x14ac:dyDescent="0.2"/>
  <cols>
    <col min="1" max="1" width="4.28515625" style="14" customWidth="1"/>
    <col min="2" max="2" width="78.42578125" style="14" customWidth="1"/>
    <col min="3" max="3" width="7.5703125" style="14" customWidth="1"/>
    <col min="4" max="4" width="6.42578125" style="14" customWidth="1"/>
    <col min="5" max="5" width="14.42578125" style="14" customWidth="1"/>
    <col min="6" max="7" width="12.85546875" style="14" customWidth="1"/>
    <col min="8" max="8" width="10.7109375" style="14" customWidth="1"/>
    <col min="9" max="10" width="30.42578125" style="14" customWidth="1"/>
    <col min="11" max="11" width="30" style="14" customWidth="1"/>
    <col min="12" max="12" width="14.42578125" style="14" customWidth="1"/>
    <col min="13" max="21" width="8.7109375" style="14" customWidth="1"/>
    <col min="22" max="26" width="17.28515625" style="14" customWidth="1"/>
    <col min="27" max="16384" width="14.42578125" style="14"/>
  </cols>
  <sheetData>
    <row r="1" spans="1:26" ht="26.25" customHeight="1" x14ac:dyDescent="0.2">
      <c r="A1" s="110" t="s">
        <v>0</v>
      </c>
      <c r="B1" s="105"/>
      <c r="C1" s="105"/>
      <c r="D1" s="105"/>
      <c r="E1" s="105"/>
      <c r="F1" s="105"/>
      <c r="G1" s="106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2.75" customHeight="1" x14ac:dyDescent="0.2">
      <c r="A2" s="107"/>
      <c r="B2" s="91"/>
      <c r="C2" s="91"/>
      <c r="D2" s="91"/>
      <c r="E2" s="91"/>
      <c r="F2" s="91"/>
      <c r="G2" s="9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7.25" customHeight="1" x14ac:dyDescent="0.2">
      <c r="A3" s="107"/>
      <c r="B3" s="91"/>
      <c r="C3" s="91"/>
      <c r="D3" s="91"/>
      <c r="E3" s="91"/>
      <c r="F3" s="91"/>
      <c r="G3" s="9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9.75" customHeight="1" x14ac:dyDescent="0.2">
      <c r="A4" s="108"/>
      <c r="B4" s="94"/>
      <c r="C4" s="94"/>
      <c r="D4" s="94"/>
      <c r="E4" s="94"/>
      <c r="F4" s="94"/>
      <c r="G4" s="95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7.25" customHeight="1" x14ac:dyDescent="0.2">
      <c r="A5" s="111" t="s">
        <v>2</v>
      </c>
      <c r="B5" s="100"/>
      <c r="C5" s="100"/>
      <c r="D5" s="100"/>
      <c r="E5" s="100"/>
      <c r="F5" s="100"/>
      <c r="G5" s="10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" customHeight="1" x14ac:dyDescent="0.2">
      <c r="A6" s="99" t="s">
        <v>3</v>
      </c>
      <c r="B6" s="100"/>
      <c r="C6" s="100"/>
      <c r="D6" s="100"/>
      <c r="E6" s="100"/>
      <c r="F6" s="100"/>
      <c r="G6" s="101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" customHeight="1" x14ac:dyDescent="0.2">
      <c r="A7" s="112" t="s">
        <v>4</v>
      </c>
      <c r="B7" s="100"/>
      <c r="C7" s="100"/>
      <c r="D7" s="100"/>
      <c r="E7" s="100"/>
      <c r="F7" s="100"/>
      <c r="G7" s="10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" customHeight="1" x14ac:dyDescent="0.2">
      <c r="A8" s="112" t="s">
        <v>5</v>
      </c>
      <c r="B8" s="100"/>
      <c r="C8" s="100"/>
      <c r="D8" s="100"/>
      <c r="E8" s="100"/>
      <c r="F8" s="100"/>
      <c r="G8" s="101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99" t="s">
        <v>6</v>
      </c>
      <c r="B9" s="100"/>
      <c r="C9" s="100"/>
      <c r="D9" s="100"/>
      <c r="E9" s="100"/>
      <c r="F9" s="100"/>
      <c r="G9" s="10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" customHeight="1" x14ac:dyDescent="0.2">
      <c r="A10" s="99" t="s">
        <v>7</v>
      </c>
      <c r="B10" s="100"/>
      <c r="C10" s="100"/>
      <c r="D10" s="100"/>
      <c r="E10" s="100"/>
      <c r="F10" s="100"/>
      <c r="G10" s="101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" customHeight="1" x14ac:dyDescent="0.2">
      <c r="A11" s="99" t="s">
        <v>8</v>
      </c>
      <c r="B11" s="100"/>
      <c r="C11" s="100"/>
      <c r="D11" s="100"/>
      <c r="E11" s="100"/>
      <c r="F11" s="100"/>
      <c r="G11" s="10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" customHeight="1" x14ac:dyDescent="0.2">
      <c r="A12" s="99" t="s">
        <v>9</v>
      </c>
      <c r="B12" s="100"/>
      <c r="C12" s="100"/>
      <c r="D12" s="100"/>
      <c r="E12" s="100"/>
      <c r="F12" s="100"/>
      <c r="G12" s="10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" customHeight="1" x14ac:dyDescent="0.2">
      <c r="A13" s="99" t="s">
        <v>10</v>
      </c>
      <c r="B13" s="100"/>
      <c r="C13" s="100"/>
      <c r="D13" s="100"/>
      <c r="E13" s="100"/>
      <c r="F13" s="100"/>
      <c r="G13" s="10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7.25" customHeight="1" x14ac:dyDescent="0.2">
      <c r="A14" s="102" t="s">
        <v>12</v>
      </c>
      <c r="B14" s="97"/>
      <c r="C14" s="97"/>
      <c r="D14" s="97"/>
      <c r="E14" s="97"/>
      <c r="F14" s="97"/>
      <c r="G14" s="98"/>
      <c r="H14" s="15"/>
      <c r="I14" s="15"/>
      <c r="J14" s="15"/>
      <c r="K14" s="16"/>
      <c r="L14" s="16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customHeight="1" x14ac:dyDescent="0.2">
      <c r="A15" s="103"/>
      <c r="B15" s="98"/>
      <c r="C15" s="102" t="s">
        <v>13</v>
      </c>
      <c r="D15" s="97"/>
      <c r="E15" s="97"/>
      <c r="F15" s="98"/>
      <c r="G15" s="17">
        <f>G86</f>
        <v>2</v>
      </c>
      <c r="H15" s="15"/>
      <c r="I15" s="15"/>
      <c r="J15" s="15"/>
      <c r="K15" s="16"/>
      <c r="L15" s="16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customHeight="1" x14ac:dyDescent="0.2">
      <c r="A16" s="102" t="s">
        <v>15</v>
      </c>
      <c r="B16" s="97"/>
      <c r="C16" s="97"/>
      <c r="D16" s="97"/>
      <c r="E16" s="97"/>
      <c r="F16" s="97"/>
      <c r="G16" s="98"/>
      <c r="H16" s="18"/>
      <c r="I16" s="18"/>
      <c r="J16" s="18"/>
      <c r="K16" s="16"/>
      <c r="L16" s="16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customHeight="1" x14ac:dyDescent="0.2">
      <c r="A17" s="19"/>
      <c r="B17" s="20"/>
      <c r="C17" s="21"/>
      <c r="D17" s="21"/>
      <c r="E17" s="22"/>
      <c r="F17" s="21"/>
      <c r="G17" s="21"/>
      <c r="H17" s="18"/>
      <c r="I17" s="18"/>
      <c r="J17" s="18"/>
      <c r="K17" s="16"/>
      <c r="L17" s="16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41.25" customHeight="1" x14ac:dyDescent="0.2">
      <c r="A18" s="23" t="s">
        <v>16</v>
      </c>
      <c r="B18" s="24" t="s">
        <v>17</v>
      </c>
      <c r="C18" s="25" t="s">
        <v>18</v>
      </c>
      <c r="D18" s="25" t="s">
        <v>19</v>
      </c>
      <c r="E18" s="26" t="s">
        <v>20</v>
      </c>
      <c r="F18" s="25" t="s">
        <v>21</v>
      </c>
      <c r="G18" s="25" t="s">
        <v>22</v>
      </c>
      <c r="H18" s="16"/>
      <c r="I18" s="18"/>
      <c r="J18" s="18"/>
      <c r="K18" s="16"/>
      <c r="L18" s="16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23.25" customHeight="1" x14ac:dyDescent="0.2">
      <c r="A19" s="27" t="s">
        <v>23</v>
      </c>
      <c r="B19" s="28" t="s">
        <v>24</v>
      </c>
      <c r="C19" s="29">
        <v>1</v>
      </c>
      <c r="D19" s="29">
        <v>20</v>
      </c>
      <c r="E19" s="30" t="s">
        <v>25</v>
      </c>
      <c r="F19" s="88">
        <v>0</v>
      </c>
      <c r="G19" s="29">
        <f>IF(F19&gt;D19,D19,F19*C19)</f>
        <v>0</v>
      </c>
      <c r="H19" s="16"/>
      <c r="I19" s="15"/>
      <c r="J19" s="15"/>
      <c r="K19" s="16"/>
      <c r="L19" s="16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2">
      <c r="A20" s="27" t="s">
        <v>26</v>
      </c>
      <c r="B20" s="20" t="s">
        <v>27</v>
      </c>
      <c r="C20" s="29">
        <v>1</v>
      </c>
      <c r="D20" s="29">
        <v>20</v>
      </c>
      <c r="E20" s="30" t="s">
        <v>25</v>
      </c>
      <c r="F20" s="88">
        <v>0</v>
      </c>
      <c r="G20" s="30">
        <f>IF(AND(G19&gt;16,F20&lt;&gt;0),"DIMINUA AS AULAS ACIMA",IF(F20&gt;D20,D20,F20*C20))</f>
        <v>0</v>
      </c>
      <c r="H20" s="16"/>
      <c r="I20" s="15"/>
      <c r="J20" s="15"/>
      <c r="K20" s="16"/>
      <c r="L20" s="16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26.25" customHeight="1" x14ac:dyDescent="0.2">
      <c r="A21" s="27" t="s">
        <v>28</v>
      </c>
      <c r="B21" s="20" t="s">
        <v>29</v>
      </c>
      <c r="C21" s="29">
        <v>0.05</v>
      </c>
      <c r="D21" s="29">
        <v>400</v>
      </c>
      <c r="E21" s="30" t="s">
        <v>30</v>
      </c>
      <c r="F21" s="88">
        <v>0</v>
      </c>
      <c r="G21" s="30">
        <f>IF(AND(G19&gt;16,F21&lt;&gt;0),"DIMINUA AS AULAS ACIMA",IF(F21&gt;D21,D21,F21*C21))</f>
        <v>0</v>
      </c>
      <c r="H21" s="16"/>
      <c r="I21" s="15"/>
      <c r="J21" s="15"/>
      <c r="K21" s="16"/>
      <c r="L21" s="16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.5" customHeight="1" x14ac:dyDescent="0.2">
      <c r="A22" s="27"/>
      <c r="B22" s="20" t="s">
        <v>31</v>
      </c>
      <c r="C22" s="31"/>
      <c r="D22" s="31"/>
      <c r="E22" s="32"/>
      <c r="F22" s="31"/>
      <c r="G22" s="33">
        <f>IF(SUM(G19:G21)&gt;20,20,SUM(G19:G21))</f>
        <v>0</v>
      </c>
      <c r="H22" s="16"/>
      <c r="I22" s="15"/>
      <c r="J22" s="15"/>
      <c r="K22" s="16"/>
      <c r="L22" s="16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20.25" customHeight="1" x14ac:dyDescent="0.2">
      <c r="A23" s="23" t="s">
        <v>32</v>
      </c>
      <c r="B23" s="24" t="s">
        <v>33</v>
      </c>
      <c r="C23" s="25" t="s">
        <v>18</v>
      </c>
      <c r="D23" s="25" t="s">
        <v>19</v>
      </c>
      <c r="E23" s="26" t="s">
        <v>20</v>
      </c>
      <c r="F23" s="25" t="s">
        <v>21</v>
      </c>
      <c r="G23" s="25" t="s">
        <v>22</v>
      </c>
      <c r="H23" s="34"/>
      <c r="I23" s="34"/>
      <c r="J23" s="34"/>
      <c r="K23" s="35"/>
      <c r="L23" s="35"/>
      <c r="M23" s="36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6.5" customHeight="1" x14ac:dyDescent="0.2">
      <c r="A24" s="27" t="s">
        <v>34</v>
      </c>
      <c r="B24" s="20" t="s">
        <v>35</v>
      </c>
      <c r="C24" s="29">
        <v>0.8</v>
      </c>
      <c r="D24" s="29">
        <v>14</v>
      </c>
      <c r="E24" s="30" t="s">
        <v>36</v>
      </c>
      <c r="F24" s="29">
        <f>IF((G22-G25)&gt;14,14,G22-G25)</f>
        <v>0</v>
      </c>
      <c r="G24" s="29">
        <f>F24</f>
        <v>0</v>
      </c>
      <c r="H24" s="34"/>
      <c r="I24" s="34"/>
      <c r="J24" s="34"/>
      <c r="K24" s="35"/>
      <c r="L24" s="35"/>
      <c r="M24" s="36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6.5" customHeight="1" x14ac:dyDescent="0.2">
      <c r="A25" s="27" t="s">
        <v>37</v>
      </c>
      <c r="B25" s="20" t="s">
        <v>38</v>
      </c>
      <c r="C25" s="29">
        <v>0.2</v>
      </c>
      <c r="D25" s="29">
        <f>D19*C25</f>
        <v>4</v>
      </c>
      <c r="E25" s="30" t="s">
        <v>36</v>
      </c>
      <c r="F25" s="29">
        <f>ROUNDUP(G22*C25,0)</f>
        <v>0</v>
      </c>
      <c r="G25" s="29">
        <f>F25</f>
        <v>0</v>
      </c>
      <c r="H25" s="34"/>
      <c r="I25" s="34"/>
      <c r="J25" s="34"/>
      <c r="K25" s="35"/>
      <c r="L25" s="35"/>
      <c r="M25" s="36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6.5" customHeight="1" x14ac:dyDescent="0.2">
      <c r="A26" s="27"/>
      <c r="B26" s="20" t="s">
        <v>31</v>
      </c>
      <c r="C26" s="27"/>
      <c r="D26" s="27"/>
      <c r="E26" s="37"/>
      <c r="F26" s="27"/>
      <c r="G26" s="33">
        <f>IF(G22&gt;=18,18,SUM(G24:G25))</f>
        <v>0</v>
      </c>
      <c r="H26" s="34"/>
      <c r="I26" s="34"/>
      <c r="J26" s="34"/>
      <c r="K26" s="35"/>
      <c r="L26" s="35"/>
      <c r="M26" s="36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 x14ac:dyDescent="0.2">
      <c r="A27" s="23" t="s">
        <v>40</v>
      </c>
      <c r="B27" s="24" t="s">
        <v>41</v>
      </c>
      <c r="C27" s="25" t="s">
        <v>18</v>
      </c>
      <c r="D27" s="25" t="s">
        <v>19</v>
      </c>
      <c r="E27" s="26" t="s">
        <v>20</v>
      </c>
      <c r="F27" s="25" t="s">
        <v>21</v>
      </c>
      <c r="G27" s="25" t="s">
        <v>22</v>
      </c>
      <c r="H27" s="34"/>
      <c r="I27" s="34"/>
      <c r="J27" s="34"/>
      <c r="K27" s="35"/>
      <c r="L27" s="35"/>
      <c r="M27" s="36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6.5" customHeight="1" x14ac:dyDescent="0.2">
      <c r="A28" s="27" t="s">
        <v>42</v>
      </c>
      <c r="B28" s="38" t="s">
        <v>43</v>
      </c>
      <c r="C28" s="29">
        <v>1</v>
      </c>
      <c r="D28" s="29">
        <v>1</v>
      </c>
      <c r="E28" s="30" t="s">
        <v>44</v>
      </c>
      <c r="F28" s="29">
        <v>2</v>
      </c>
      <c r="G28" s="29">
        <f>F28</f>
        <v>2</v>
      </c>
      <c r="H28" s="34"/>
      <c r="I28" s="34"/>
      <c r="J28" s="34"/>
      <c r="K28" s="35"/>
      <c r="L28" s="35"/>
      <c r="M28" s="3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20.25" customHeight="1" x14ac:dyDescent="0.2">
      <c r="A29" s="27"/>
      <c r="B29" s="20" t="s">
        <v>31</v>
      </c>
      <c r="C29" s="27"/>
      <c r="D29" s="27"/>
      <c r="E29" s="37"/>
      <c r="F29" s="27"/>
      <c r="G29" s="33">
        <v>2</v>
      </c>
      <c r="H29" s="34"/>
      <c r="I29" s="34"/>
      <c r="J29" s="34"/>
      <c r="K29" s="35"/>
      <c r="L29" s="35"/>
      <c r="M29" s="36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20.25" customHeight="1" x14ac:dyDescent="0.2">
      <c r="A30" s="23" t="s">
        <v>45</v>
      </c>
      <c r="B30" s="24" t="s">
        <v>46</v>
      </c>
      <c r="C30" s="25" t="s">
        <v>18</v>
      </c>
      <c r="D30" s="25" t="s">
        <v>19</v>
      </c>
      <c r="E30" s="26" t="s">
        <v>20</v>
      </c>
      <c r="F30" s="25" t="s">
        <v>21</v>
      </c>
      <c r="G30" s="25" t="s">
        <v>22</v>
      </c>
      <c r="H30" s="15"/>
      <c r="I30" s="15"/>
      <c r="J30" s="15"/>
      <c r="K30" s="16"/>
      <c r="L30" s="16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customHeight="1" x14ac:dyDescent="0.2">
      <c r="A31" s="27" t="s">
        <v>47</v>
      </c>
      <c r="B31" s="20" t="s">
        <v>48</v>
      </c>
      <c r="C31" s="29">
        <v>1</v>
      </c>
      <c r="D31" s="29">
        <v>6</v>
      </c>
      <c r="E31" s="30" t="s">
        <v>49</v>
      </c>
      <c r="F31" s="88">
        <v>0</v>
      </c>
      <c r="G31" s="29">
        <f>F31*C31</f>
        <v>0</v>
      </c>
      <c r="H31" s="16"/>
      <c r="I31" s="15"/>
      <c r="J31" s="15"/>
      <c r="K31" s="16"/>
      <c r="L31" s="16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customHeight="1" x14ac:dyDescent="0.2">
      <c r="A32" s="27" t="s">
        <v>50</v>
      </c>
      <c r="B32" s="20" t="s">
        <v>51</v>
      </c>
      <c r="C32" s="29">
        <v>1</v>
      </c>
      <c r="D32" s="29">
        <v>4</v>
      </c>
      <c r="E32" s="30" t="s">
        <v>49</v>
      </c>
      <c r="F32" s="88">
        <v>0</v>
      </c>
      <c r="G32" s="29">
        <f>F32*C32</f>
        <v>0</v>
      </c>
      <c r="H32" s="16"/>
      <c r="I32" s="15"/>
      <c r="J32" s="15"/>
      <c r="K32" s="16"/>
      <c r="L32" s="16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5.5" customHeight="1" x14ac:dyDescent="0.2">
      <c r="A33" s="27" t="s">
        <v>52</v>
      </c>
      <c r="B33" s="28" t="s">
        <v>53</v>
      </c>
      <c r="C33" s="29">
        <v>2</v>
      </c>
      <c r="D33" s="29">
        <v>4</v>
      </c>
      <c r="E33" s="30" t="s">
        <v>54</v>
      </c>
      <c r="F33" s="88">
        <v>0</v>
      </c>
      <c r="G33" s="29">
        <f>F33*C33</f>
        <v>0</v>
      </c>
      <c r="H33" s="16"/>
      <c r="I33" s="15"/>
      <c r="J33" s="15"/>
      <c r="K33" s="16"/>
      <c r="L33" s="16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customHeight="1" x14ac:dyDescent="0.2">
      <c r="A34" s="27" t="s">
        <v>55</v>
      </c>
      <c r="B34" s="20" t="s">
        <v>56</v>
      </c>
      <c r="C34" s="29">
        <v>2</v>
      </c>
      <c r="D34" s="29">
        <v>1</v>
      </c>
      <c r="E34" s="30" t="s">
        <v>49</v>
      </c>
      <c r="F34" s="88">
        <v>0</v>
      </c>
      <c r="G34" s="29">
        <f>F34*C34</f>
        <v>0</v>
      </c>
      <c r="H34" s="16"/>
      <c r="I34" s="15"/>
      <c r="J34" s="15"/>
      <c r="K34" s="16"/>
      <c r="L34" s="16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28.5" customHeight="1" x14ac:dyDescent="0.2">
      <c r="A35" s="27" t="s">
        <v>57</v>
      </c>
      <c r="B35" s="39" t="s">
        <v>58</v>
      </c>
      <c r="C35" s="29">
        <v>10</v>
      </c>
      <c r="D35" s="29">
        <v>1</v>
      </c>
      <c r="E35" s="30" t="s">
        <v>59</v>
      </c>
      <c r="F35" s="88">
        <v>0</v>
      </c>
      <c r="G35" s="29">
        <f>F35*C35</f>
        <v>0</v>
      </c>
      <c r="H35" s="16"/>
      <c r="I35" s="15"/>
      <c r="J35" s="15"/>
      <c r="K35" s="16"/>
      <c r="L35" s="16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.5" customHeight="1" x14ac:dyDescent="0.2">
      <c r="A36" s="27"/>
      <c r="B36" s="20" t="s">
        <v>31</v>
      </c>
      <c r="C36" s="27"/>
      <c r="D36" s="27"/>
      <c r="E36" s="37"/>
      <c r="F36" s="27"/>
      <c r="G36" s="33">
        <f>IF(SUM(G31:G35)&gt;10,10,SUM(G31:G35))</f>
        <v>0</v>
      </c>
      <c r="H36" s="16"/>
      <c r="I36" s="15"/>
      <c r="J36" s="15"/>
      <c r="K36" s="16"/>
      <c r="L36" s="16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7.25" customHeight="1" x14ac:dyDescent="0.2">
      <c r="A37" s="23" t="s">
        <v>60</v>
      </c>
      <c r="B37" s="40" t="s">
        <v>61</v>
      </c>
      <c r="C37" s="25" t="s">
        <v>18</v>
      </c>
      <c r="D37" s="25" t="s">
        <v>19</v>
      </c>
      <c r="E37" s="26" t="s">
        <v>20</v>
      </c>
      <c r="F37" s="25" t="s">
        <v>21</v>
      </c>
      <c r="G37" s="25" t="s">
        <v>22</v>
      </c>
      <c r="H37" s="15"/>
      <c r="I37" s="18"/>
      <c r="J37" s="18"/>
      <c r="K37" s="16"/>
      <c r="L37" s="16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28.5" customHeight="1" x14ac:dyDescent="0.2">
      <c r="A38" s="27" t="s">
        <v>63</v>
      </c>
      <c r="B38" s="38" t="s">
        <v>64</v>
      </c>
      <c r="C38" s="29">
        <v>8</v>
      </c>
      <c r="D38" s="29">
        <v>1</v>
      </c>
      <c r="E38" s="30" t="s">
        <v>65</v>
      </c>
      <c r="F38" s="88">
        <v>0</v>
      </c>
      <c r="G38" s="29">
        <f>F38*C38</f>
        <v>0</v>
      </c>
      <c r="H38" s="15"/>
      <c r="I38" s="18"/>
      <c r="J38" s="18"/>
      <c r="K38" s="16"/>
      <c r="L38" s="16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28.5" customHeight="1" x14ac:dyDescent="0.2">
      <c r="A39" s="27" t="s">
        <v>66</v>
      </c>
      <c r="B39" s="38" t="s">
        <v>67</v>
      </c>
      <c r="C39" s="29">
        <v>1</v>
      </c>
      <c r="D39" s="29">
        <v>2</v>
      </c>
      <c r="E39" s="30" t="s">
        <v>68</v>
      </c>
      <c r="F39" s="88">
        <v>0</v>
      </c>
      <c r="G39" s="29">
        <f>F39*C39</f>
        <v>0</v>
      </c>
      <c r="H39" s="15"/>
      <c r="I39" s="18"/>
      <c r="J39" s="18"/>
      <c r="K39" s="16"/>
      <c r="L39" s="16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.5" customHeight="1" x14ac:dyDescent="0.2">
      <c r="A40" s="27"/>
      <c r="B40" s="20" t="s">
        <v>31</v>
      </c>
      <c r="C40" s="27"/>
      <c r="D40" s="27"/>
      <c r="E40" s="37"/>
      <c r="F40" s="27"/>
      <c r="G40" s="33">
        <f>IF(SUM(G38:G39)&gt;10,10,SUM(G38:G39))</f>
        <v>0</v>
      </c>
      <c r="H40" s="15"/>
      <c r="I40" s="18"/>
      <c r="J40" s="18"/>
      <c r="K40" s="16"/>
      <c r="L40" s="16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customHeight="1" x14ac:dyDescent="0.2">
      <c r="A41" s="96" t="s">
        <v>69</v>
      </c>
      <c r="B41" s="97"/>
      <c r="C41" s="97"/>
      <c r="D41" s="97"/>
      <c r="E41" s="97"/>
      <c r="F41" s="97"/>
      <c r="G41" s="98"/>
      <c r="H41" s="18"/>
      <c r="I41" s="18"/>
      <c r="J41" s="18"/>
      <c r="K41" s="16"/>
      <c r="L41" s="16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38.25" customHeight="1" x14ac:dyDescent="0.2">
      <c r="A42" s="23" t="s">
        <v>71</v>
      </c>
      <c r="B42" s="24" t="s">
        <v>72</v>
      </c>
      <c r="C42" s="25" t="s">
        <v>18</v>
      </c>
      <c r="D42" s="25" t="s">
        <v>19</v>
      </c>
      <c r="E42" s="26" t="s">
        <v>20</v>
      </c>
      <c r="F42" s="25" t="s">
        <v>21</v>
      </c>
      <c r="G42" s="25" t="s">
        <v>22</v>
      </c>
      <c r="H42" s="15"/>
      <c r="I42" s="15"/>
      <c r="J42" s="16"/>
      <c r="K42" s="15"/>
      <c r="L42" s="16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25.5" customHeight="1" x14ac:dyDescent="0.2">
      <c r="A43" s="41" t="s">
        <v>73</v>
      </c>
      <c r="B43" s="42" t="s">
        <v>74</v>
      </c>
      <c r="C43" s="43">
        <v>4</v>
      </c>
      <c r="D43" s="43">
        <v>3</v>
      </c>
      <c r="E43" s="30" t="s">
        <v>68</v>
      </c>
      <c r="F43" s="88">
        <v>0</v>
      </c>
      <c r="G43" s="29">
        <f t="shared" ref="G43:G49" si="0">F43*C43</f>
        <v>0</v>
      </c>
      <c r="H43" s="16"/>
      <c r="I43" s="15"/>
      <c r="J43" s="16"/>
      <c r="K43" s="16"/>
      <c r="L43" s="16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27" customHeight="1" x14ac:dyDescent="0.2">
      <c r="A44" s="41" t="s">
        <v>76</v>
      </c>
      <c r="B44" s="42" t="s">
        <v>77</v>
      </c>
      <c r="C44" s="43">
        <v>6</v>
      </c>
      <c r="D44" s="43">
        <v>2</v>
      </c>
      <c r="E44" s="30" t="s">
        <v>68</v>
      </c>
      <c r="F44" s="88">
        <v>0</v>
      </c>
      <c r="G44" s="29">
        <f t="shared" si="0"/>
        <v>0</v>
      </c>
      <c r="H44" s="16"/>
      <c r="I44" s="15"/>
      <c r="J44" s="16"/>
      <c r="K44" s="16"/>
      <c r="L44" s="16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25.5" customHeight="1" x14ac:dyDescent="0.2">
      <c r="A45" s="41" t="s">
        <v>78</v>
      </c>
      <c r="B45" s="39" t="s">
        <v>79</v>
      </c>
      <c r="C45" s="43">
        <v>3</v>
      </c>
      <c r="D45" s="43">
        <v>2</v>
      </c>
      <c r="E45" s="30" t="s">
        <v>68</v>
      </c>
      <c r="F45" s="88">
        <v>0</v>
      </c>
      <c r="G45" s="29">
        <f t="shared" si="0"/>
        <v>0</v>
      </c>
      <c r="H45" s="16"/>
      <c r="I45" s="15"/>
      <c r="J45" s="16"/>
      <c r="K45" s="16"/>
      <c r="L45" s="16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31.5" customHeight="1" x14ac:dyDescent="0.2">
      <c r="A46" s="41" t="s">
        <v>80</v>
      </c>
      <c r="B46" s="39" t="s">
        <v>81</v>
      </c>
      <c r="C46" s="43">
        <v>2</v>
      </c>
      <c r="D46" s="43">
        <v>4</v>
      </c>
      <c r="E46" s="30" t="s">
        <v>49</v>
      </c>
      <c r="F46" s="88">
        <v>0</v>
      </c>
      <c r="G46" s="29">
        <f t="shared" si="0"/>
        <v>0</v>
      </c>
      <c r="H46" s="16"/>
      <c r="I46" s="15"/>
      <c r="J46" s="16"/>
      <c r="K46" s="16"/>
      <c r="L46" s="16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5" customHeight="1" x14ac:dyDescent="0.2">
      <c r="A47" s="41" t="s">
        <v>82</v>
      </c>
      <c r="B47" s="39" t="s">
        <v>83</v>
      </c>
      <c r="C47" s="43">
        <v>16</v>
      </c>
      <c r="D47" s="43">
        <v>1</v>
      </c>
      <c r="E47" s="30" t="s">
        <v>84</v>
      </c>
      <c r="F47" s="88">
        <v>0</v>
      </c>
      <c r="G47" s="29">
        <f t="shared" si="0"/>
        <v>0</v>
      </c>
      <c r="H47" s="16"/>
      <c r="I47" s="15"/>
      <c r="J47" s="16"/>
      <c r="K47" s="16"/>
      <c r="L47" s="16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27" customHeight="1" x14ac:dyDescent="0.2">
      <c r="A48" s="41" t="s">
        <v>85</v>
      </c>
      <c r="B48" s="39" t="s">
        <v>86</v>
      </c>
      <c r="C48" s="43">
        <v>8</v>
      </c>
      <c r="D48" s="43">
        <v>1</v>
      </c>
      <c r="E48" s="44" t="s">
        <v>87</v>
      </c>
      <c r="F48" s="88">
        <v>0</v>
      </c>
      <c r="G48" s="29">
        <f t="shared" si="0"/>
        <v>0</v>
      </c>
      <c r="H48" s="16"/>
      <c r="I48" s="15"/>
      <c r="J48" s="16"/>
      <c r="K48" s="16"/>
      <c r="L48" s="16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24" customHeight="1" x14ac:dyDescent="0.2">
      <c r="A49" s="41" t="s">
        <v>88</v>
      </c>
      <c r="B49" s="39" t="s">
        <v>89</v>
      </c>
      <c r="C49" s="43">
        <v>16</v>
      </c>
      <c r="D49" s="43">
        <v>1</v>
      </c>
      <c r="E49" s="44" t="s">
        <v>87</v>
      </c>
      <c r="F49" s="88">
        <v>0</v>
      </c>
      <c r="G49" s="29">
        <f t="shared" si="0"/>
        <v>0</v>
      </c>
      <c r="H49" s="16"/>
      <c r="I49" s="15"/>
      <c r="J49" s="16"/>
      <c r="K49" s="16"/>
      <c r="L49" s="16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6.5" customHeight="1" x14ac:dyDescent="0.2">
      <c r="A50" s="27"/>
      <c r="B50" s="38" t="s">
        <v>31</v>
      </c>
      <c r="C50" s="27"/>
      <c r="D50" s="27"/>
      <c r="E50" s="37"/>
      <c r="F50" s="27"/>
      <c r="G50" s="45">
        <f>IF(SUM(G43:G49)&gt;18,18,SUM(G43:G49))</f>
        <v>0</v>
      </c>
      <c r="H50" s="15"/>
      <c r="I50" s="15"/>
      <c r="J50" s="15"/>
      <c r="K50" s="16"/>
      <c r="L50" s="16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customHeight="1" x14ac:dyDescent="0.2">
      <c r="A51" s="102" t="s">
        <v>90</v>
      </c>
      <c r="B51" s="97"/>
      <c r="C51" s="97"/>
      <c r="D51" s="97"/>
      <c r="E51" s="97"/>
      <c r="F51" s="97"/>
      <c r="G51" s="98"/>
      <c r="H51" s="15"/>
      <c r="I51" s="15"/>
      <c r="J51" s="15"/>
      <c r="K51" s="16"/>
      <c r="L51" s="16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43.5" customHeight="1" x14ac:dyDescent="0.2">
      <c r="A52" s="23" t="s">
        <v>91</v>
      </c>
      <c r="B52" s="40" t="s">
        <v>93</v>
      </c>
      <c r="C52" s="25" t="s">
        <v>18</v>
      </c>
      <c r="D52" s="25" t="s">
        <v>19</v>
      </c>
      <c r="E52" s="26" t="s">
        <v>20</v>
      </c>
      <c r="F52" s="25" t="s">
        <v>21</v>
      </c>
      <c r="G52" s="25" t="s">
        <v>22</v>
      </c>
      <c r="H52" s="18"/>
      <c r="I52" s="16"/>
      <c r="J52" s="15"/>
      <c r="K52" s="16"/>
      <c r="L52" s="16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24.75" customHeight="1" x14ac:dyDescent="0.2">
      <c r="A53" s="27" t="s">
        <v>94</v>
      </c>
      <c r="B53" s="28" t="s">
        <v>95</v>
      </c>
      <c r="C53" s="43">
        <v>4</v>
      </c>
      <c r="D53" s="43">
        <v>3</v>
      </c>
      <c r="E53" s="30" t="s">
        <v>68</v>
      </c>
      <c r="F53" s="88">
        <v>0</v>
      </c>
      <c r="G53" s="29">
        <f t="shared" ref="G53:G61" si="1">F53*C53</f>
        <v>0</v>
      </c>
      <c r="H53" s="15"/>
      <c r="I53" s="16"/>
      <c r="J53" s="16"/>
      <c r="K53" s="16"/>
      <c r="L53" s="16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26.25" customHeight="1" x14ac:dyDescent="0.2">
      <c r="A54" s="27" t="s">
        <v>96</v>
      </c>
      <c r="B54" s="28" t="s">
        <v>97</v>
      </c>
      <c r="C54" s="43">
        <v>6</v>
      </c>
      <c r="D54" s="43">
        <v>2</v>
      </c>
      <c r="E54" s="30" t="s">
        <v>68</v>
      </c>
      <c r="F54" s="88">
        <v>0</v>
      </c>
      <c r="G54" s="29">
        <f t="shared" si="1"/>
        <v>0</v>
      </c>
      <c r="H54" s="15"/>
      <c r="I54" s="16"/>
      <c r="J54" s="16"/>
      <c r="K54" s="16"/>
      <c r="L54" s="16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24.75" customHeight="1" x14ac:dyDescent="0.2">
      <c r="A55" s="27" t="s">
        <v>98</v>
      </c>
      <c r="B55" s="28" t="s">
        <v>99</v>
      </c>
      <c r="C55" s="43">
        <v>3</v>
      </c>
      <c r="D55" s="43">
        <v>2</v>
      </c>
      <c r="E55" s="30" t="s">
        <v>68</v>
      </c>
      <c r="F55" s="88">
        <v>0</v>
      </c>
      <c r="G55" s="29">
        <f t="shared" si="1"/>
        <v>0</v>
      </c>
      <c r="H55" s="15"/>
      <c r="I55" s="16"/>
      <c r="J55" s="16"/>
      <c r="K55" s="16"/>
      <c r="L55" s="16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customHeight="1" x14ac:dyDescent="0.2">
      <c r="A56" s="27" t="s">
        <v>100</v>
      </c>
      <c r="B56" s="20" t="s">
        <v>101</v>
      </c>
      <c r="C56" s="43">
        <v>16</v>
      </c>
      <c r="D56" s="43">
        <v>1</v>
      </c>
      <c r="E56" s="30" t="s">
        <v>102</v>
      </c>
      <c r="F56" s="88">
        <v>0</v>
      </c>
      <c r="G56" s="29">
        <f t="shared" si="1"/>
        <v>0</v>
      </c>
      <c r="H56" s="15"/>
      <c r="I56" s="16"/>
      <c r="J56" s="16"/>
      <c r="K56" s="16"/>
      <c r="L56" s="16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customHeight="1" x14ac:dyDescent="0.2">
      <c r="A57" s="27" t="s">
        <v>103</v>
      </c>
      <c r="B57" s="20" t="s">
        <v>104</v>
      </c>
      <c r="C57" s="43">
        <v>5</v>
      </c>
      <c r="D57" s="43">
        <v>1</v>
      </c>
      <c r="E57" s="30" t="s">
        <v>102</v>
      </c>
      <c r="F57" s="88">
        <v>0</v>
      </c>
      <c r="G57" s="29">
        <f t="shared" si="1"/>
        <v>0</v>
      </c>
      <c r="H57" s="15"/>
      <c r="I57" s="16"/>
      <c r="J57" s="16"/>
      <c r="K57" s="16"/>
      <c r="L57" s="16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customHeight="1" x14ac:dyDescent="0.2">
      <c r="A58" s="27" t="s">
        <v>105</v>
      </c>
      <c r="B58" s="20" t="s">
        <v>106</v>
      </c>
      <c r="C58" s="43">
        <v>3</v>
      </c>
      <c r="D58" s="43">
        <v>1</v>
      </c>
      <c r="E58" s="44" t="s">
        <v>107</v>
      </c>
      <c r="F58" s="88">
        <v>0</v>
      </c>
      <c r="G58" s="29">
        <f t="shared" si="1"/>
        <v>0</v>
      </c>
      <c r="H58" s="15"/>
      <c r="I58" s="16"/>
      <c r="J58" s="16"/>
      <c r="K58" s="16"/>
      <c r="L58" s="16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customHeight="1" x14ac:dyDescent="0.2">
      <c r="A59" s="27" t="s">
        <v>108</v>
      </c>
      <c r="B59" s="20" t="s">
        <v>109</v>
      </c>
      <c r="C59" s="46">
        <v>0.05</v>
      </c>
      <c r="D59" s="43">
        <v>240</v>
      </c>
      <c r="E59" s="44" t="s">
        <v>30</v>
      </c>
      <c r="F59" s="88">
        <v>0</v>
      </c>
      <c r="G59" s="29">
        <f t="shared" si="1"/>
        <v>0</v>
      </c>
      <c r="H59" s="15"/>
      <c r="I59" s="16"/>
      <c r="J59" s="16"/>
      <c r="K59" s="16"/>
      <c r="L59" s="16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customHeight="1" x14ac:dyDescent="0.2">
      <c r="A60" s="27" t="s">
        <v>110</v>
      </c>
      <c r="B60" s="20" t="s">
        <v>112</v>
      </c>
      <c r="C60" s="46">
        <v>0.05</v>
      </c>
      <c r="D60" s="43">
        <f>D59/2</f>
        <v>120</v>
      </c>
      <c r="E60" s="44" t="s">
        <v>113</v>
      </c>
      <c r="F60" s="47">
        <f>F59/2</f>
        <v>0</v>
      </c>
      <c r="G60" s="29">
        <f t="shared" si="1"/>
        <v>0</v>
      </c>
      <c r="H60" s="15"/>
      <c r="I60" s="16"/>
      <c r="J60" s="16"/>
      <c r="K60" s="16"/>
      <c r="L60" s="16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customHeight="1" x14ac:dyDescent="0.2">
      <c r="A61" s="27" t="s">
        <v>114</v>
      </c>
      <c r="B61" s="38" t="s">
        <v>115</v>
      </c>
      <c r="C61" s="48">
        <v>1</v>
      </c>
      <c r="D61" s="48">
        <v>2</v>
      </c>
      <c r="E61" s="44" t="s">
        <v>116</v>
      </c>
      <c r="F61" s="88">
        <v>0</v>
      </c>
      <c r="G61" s="29">
        <f t="shared" si="1"/>
        <v>0</v>
      </c>
      <c r="H61" s="15"/>
      <c r="I61" s="16"/>
      <c r="J61" s="16"/>
      <c r="K61" s="16"/>
      <c r="L61" s="16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customHeight="1" x14ac:dyDescent="0.2">
      <c r="A62" s="27"/>
      <c r="B62" s="20" t="s">
        <v>31</v>
      </c>
      <c r="C62" s="27"/>
      <c r="D62" s="27"/>
      <c r="E62" s="37"/>
      <c r="F62" s="27"/>
      <c r="G62" s="33">
        <f>IF(SUM(G53:G61)&gt;18,18,SUM(G53:G61))</f>
        <v>0</v>
      </c>
      <c r="H62" s="15"/>
      <c r="I62" s="15"/>
      <c r="J62" s="16"/>
      <c r="K62" s="16"/>
      <c r="L62" s="16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customHeight="1" x14ac:dyDescent="0.2">
      <c r="A63" s="102" t="s">
        <v>117</v>
      </c>
      <c r="B63" s="97"/>
      <c r="C63" s="97"/>
      <c r="D63" s="97"/>
      <c r="E63" s="97"/>
      <c r="F63" s="97"/>
      <c r="G63" s="98"/>
      <c r="H63" s="18"/>
      <c r="I63" s="15"/>
      <c r="J63" s="15"/>
      <c r="K63" s="16"/>
      <c r="L63" s="16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.5" customHeight="1" x14ac:dyDescent="0.2">
      <c r="A64" s="23" t="s">
        <v>118</v>
      </c>
      <c r="B64" s="40" t="s">
        <v>119</v>
      </c>
      <c r="C64" s="25" t="s">
        <v>18</v>
      </c>
      <c r="D64" s="25" t="s">
        <v>19</v>
      </c>
      <c r="E64" s="26" t="s">
        <v>20</v>
      </c>
      <c r="F64" s="25" t="s">
        <v>21</v>
      </c>
      <c r="G64" s="25" t="s">
        <v>22</v>
      </c>
      <c r="H64" s="15"/>
      <c r="I64" s="15"/>
      <c r="J64" s="15"/>
      <c r="K64" s="16"/>
      <c r="L64" s="16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customHeight="1" x14ac:dyDescent="0.2">
      <c r="A65" s="27" t="s">
        <v>120</v>
      </c>
      <c r="B65" s="20" t="s">
        <v>121</v>
      </c>
      <c r="C65" s="43">
        <v>18</v>
      </c>
      <c r="D65" s="49">
        <v>1</v>
      </c>
      <c r="E65" s="30" t="s">
        <v>122</v>
      </c>
      <c r="F65" s="88">
        <v>0</v>
      </c>
      <c r="G65" s="29">
        <f t="shared" ref="G65:G72" si="2">F65*C65</f>
        <v>0</v>
      </c>
      <c r="H65" s="15"/>
      <c r="I65" s="15"/>
      <c r="J65" s="15"/>
      <c r="K65" s="16"/>
      <c r="L65" s="16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customHeight="1" x14ac:dyDescent="0.2">
      <c r="A66" s="27" t="s">
        <v>123</v>
      </c>
      <c r="B66" s="20" t="s">
        <v>124</v>
      </c>
      <c r="C66" s="43">
        <v>18</v>
      </c>
      <c r="D66" s="49">
        <v>1</v>
      </c>
      <c r="E66" s="47" t="s">
        <v>125</v>
      </c>
      <c r="F66" s="88">
        <v>0</v>
      </c>
      <c r="G66" s="29">
        <f t="shared" si="2"/>
        <v>0</v>
      </c>
      <c r="H66" s="15"/>
      <c r="I66" s="15"/>
      <c r="J66" s="15"/>
      <c r="K66" s="16"/>
      <c r="L66" s="16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customHeight="1" x14ac:dyDescent="0.2">
      <c r="A67" s="27" t="s">
        <v>127</v>
      </c>
      <c r="B67" s="20" t="s">
        <v>128</v>
      </c>
      <c r="C67" s="43">
        <v>18</v>
      </c>
      <c r="D67" s="49">
        <v>1</v>
      </c>
      <c r="E67" s="47" t="s">
        <v>129</v>
      </c>
      <c r="F67" s="88">
        <v>0</v>
      </c>
      <c r="G67" s="29">
        <f t="shared" si="2"/>
        <v>0</v>
      </c>
      <c r="H67" s="15"/>
      <c r="I67" s="15"/>
      <c r="J67" s="15"/>
      <c r="K67" s="16"/>
      <c r="L67" s="16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 x14ac:dyDescent="0.2">
      <c r="A68" s="27" t="s">
        <v>130</v>
      </c>
      <c r="B68" s="20" t="s">
        <v>131</v>
      </c>
      <c r="C68" s="43">
        <v>18</v>
      </c>
      <c r="D68" s="49">
        <v>1</v>
      </c>
      <c r="E68" s="47" t="s">
        <v>132</v>
      </c>
      <c r="F68" s="88">
        <v>0</v>
      </c>
      <c r="G68" s="29">
        <f t="shared" si="2"/>
        <v>0</v>
      </c>
      <c r="H68" s="15"/>
      <c r="I68" s="15"/>
      <c r="J68" s="15"/>
      <c r="K68" s="16"/>
      <c r="L68" s="16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customHeight="1" x14ac:dyDescent="0.2">
      <c r="A69" s="27" t="s">
        <v>133</v>
      </c>
      <c r="B69" s="20" t="s">
        <v>134</v>
      </c>
      <c r="C69" s="43">
        <v>18</v>
      </c>
      <c r="D69" s="49">
        <v>1</v>
      </c>
      <c r="E69" s="47" t="s">
        <v>135</v>
      </c>
      <c r="F69" s="88">
        <v>0</v>
      </c>
      <c r="G69" s="29">
        <f t="shared" si="2"/>
        <v>0</v>
      </c>
      <c r="H69" s="15"/>
      <c r="I69" s="15"/>
      <c r="J69" s="15"/>
      <c r="K69" s="16"/>
      <c r="L69" s="16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customHeight="1" x14ac:dyDescent="0.2">
      <c r="A70" s="27" t="s">
        <v>136</v>
      </c>
      <c r="B70" s="20" t="s">
        <v>137</v>
      </c>
      <c r="C70" s="43">
        <v>18</v>
      </c>
      <c r="D70" s="49">
        <v>1</v>
      </c>
      <c r="E70" s="47" t="s">
        <v>138</v>
      </c>
      <c r="F70" s="88">
        <v>0</v>
      </c>
      <c r="G70" s="29">
        <f t="shared" si="2"/>
        <v>0</v>
      </c>
      <c r="H70" s="15"/>
      <c r="I70" s="15"/>
      <c r="J70" s="15"/>
      <c r="K70" s="16"/>
      <c r="L70" s="16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customHeight="1" x14ac:dyDescent="0.2">
      <c r="A71" s="27" t="s">
        <v>139</v>
      </c>
      <c r="B71" s="38" t="s">
        <v>140</v>
      </c>
      <c r="C71" s="43">
        <v>18</v>
      </c>
      <c r="D71" s="50">
        <v>1</v>
      </c>
      <c r="E71" s="47" t="s">
        <v>143</v>
      </c>
      <c r="F71" s="88">
        <v>0</v>
      </c>
      <c r="G71" s="29">
        <f t="shared" si="2"/>
        <v>0</v>
      </c>
      <c r="H71" s="15"/>
      <c r="I71" s="15"/>
      <c r="J71" s="15"/>
      <c r="K71" s="16"/>
      <c r="L71" s="16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customHeight="1" x14ac:dyDescent="0.2">
      <c r="A72" s="27" t="s">
        <v>144</v>
      </c>
      <c r="B72" s="20" t="s">
        <v>145</v>
      </c>
      <c r="C72" s="43">
        <v>18</v>
      </c>
      <c r="D72" s="49">
        <v>1</v>
      </c>
      <c r="E72" s="47" t="s">
        <v>146</v>
      </c>
      <c r="F72" s="88">
        <v>0</v>
      </c>
      <c r="G72" s="29">
        <f t="shared" si="2"/>
        <v>0</v>
      </c>
      <c r="H72" s="15"/>
      <c r="I72" s="15"/>
      <c r="J72" s="15"/>
      <c r="K72" s="16"/>
      <c r="L72" s="16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customHeight="1" x14ac:dyDescent="0.2">
      <c r="A73" s="27"/>
      <c r="B73" s="20" t="s">
        <v>31</v>
      </c>
      <c r="C73" s="27"/>
      <c r="D73" s="27"/>
      <c r="E73" s="37"/>
      <c r="F73" s="27"/>
      <c r="G73" s="33">
        <f>IF(SUM(G65:G72)&gt;18,18,SUM(G65:G72))</f>
        <v>0</v>
      </c>
      <c r="H73" s="15"/>
      <c r="I73" s="15"/>
      <c r="J73" s="15"/>
      <c r="K73" s="16"/>
      <c r="L73" s="16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" customHeight="1" x14ac:dyDescent="0.2">
      <c r="A74" s="102" t="s">
        <v>151</v>
      </c>
      <c r="B74" s="97"/>
      <c r="C74" s="97"/>
      <c r="D74" s="97"/>
      <c r="E74" s="97"/>
      <c r="F74" s="97"/>
      <c r="G74" s="98"/>
      <c r="H74" s="51"/>
      <c r="I74" s="51"/>
      <c r="J74" s="51"/>
      <c r="K74" s="52"/>
      <c r="L74" s="52"/>
      <c r="M74" s="5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" customHeight="1" x14ac:dyDescent="0.2">
      <c r="A75" s="54" t="s">
        <v>153</v>
      </c>
      <c r="B75" s="24" t="s">
        <v>141</v>
      </c>
      <c r="C75" s="26" t="s">
        <v>18</v>
      </c>
      <c r="D75" s="26" t="s">
        <v>19</v>
      </c>
      <c r="E75" s="26" t="s">
        <v>20</v>
      </c>
      <c r="F75" s="26" t="s">
        <v>21</v>
      </c>
      <c r="G75" s="26" t="s">
        <v>22</v>
      </c>
      <c r="H75" s="51"/>
      <c r="I75" s="51"/>
      <c r="J75" s="51"/>
      <c r="K75" s="52"/>
      <c r="L75" s="52"/>
      <c r="M75" s="5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customHeight="1" x14ac:dyDescent="0.2">
      <c r="A76" s="27" t="s">
        <v>156</v>
      </c>
      <c r="B76" s="20" t="s">
        <v>142</v>
      </c>
      <c r="C76" s="43">
        <v>3</v>
      </c>
      <c r="D76" s="29">
        <v>1</v>
      </c>
      <c r="E76" s="30" t="s">
        <v>44</v>
      </c>
      <c r="F76" s="88">
        <v>0</v>
      </c>
      <c r="G76" s="29">
        <f t="shared" ref="G76:G84" si="3">F76*C76</f>
        <v>0</v>
      </c>
      <c r="H76" s="15"/>
      <c r="I76" s="15"/>
      <c r="J76" s="15"/>
      <c r="K76" s="16"/>
      <c r="L76" s="16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customHeight="1" x14ac:dyDescent="0.2">
      <c r="A77" s="27" t="s">
        <v>161</v>
      </c>
      <c r="B77" s="20" t="s">
        <v>147</v>
      </c>
      <c r="C77" s="43">
        <v>8</v>
      </c>
      <c r="D77" s="29">
        <v>1</v>
      </c>
      <c r="E77" s="30" t="s">
        <v>44</v>
      </c>
      <c r="F77" s="88">
        <v>0</v>
      </c>
      <c r="G77" s="29">
        <f t="shared" si="3"/>
        <v>0</v>
      </c>
      <c r="H77" s="15"/>
      <c r="I77" s="15"/>
      <c r="J77" s="15"/>
      <c r="K77" s="16"/>
      <c r="L77" s="16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customHeight="1" x14ac:dyDescent="0.2">
      <c r="A78" s="27" t="s">
        <v>162</v>
      </c>
      <c r="B78" s="20" t="s">
        <v>148</v>
      </c>
      <c r="C78" s="43">
        <v>4</v>
      </c>
      <c r="D78" s="29">
        <v>1</v>
      </c>
      <c r="E78" s="30" t="s">
        <v>44</v>
      </c>
      <c r="F78" s="88">
        <v>0</v>
      </c>
      <c r="G78" s="29">
        <f t="shared" si="3"/>
        <v>0</v>
      </c>
      <c r="H78" s="15"/>
      <c r="I78" s="15"/>
      <c r="J78" s="15"/>
      <c r="K78" s="16"/>
      <c r="L78" s="16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customHeight="1" x14ac:dyDescent="0.2">
      <c r="A79" s="27" t="s">
        <v>163</v>
      </c>
      <c r="B79" s="20" t="s">
        <v>149</v>
      </c>
      <c r="C79" s="43">
        <v>1</v>
      </c>
      <c r="D79" s="29">
        <v>1</v>
      </c>
      <c r="E79" s="30" t="s">
        <v>44</v>
      </c>
      <c r="F79" s="88">
        <v>0</v>
      </c>
      <c r="G79" s="29">
        <f t="shared" si="3"/>
        <v>0</v>
      </c>
      <c r="H79" s="15"/>
      <c r="I79" s="15"/>
      <c r="J79" s="15"/>
      <c r="K79" s="16"/>
      <c r="L79" s="16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customHeight="1" x14ac:dyDescent="0.2">
      <c r="A80" s="27" t="s">
        <v>164</v>
      </c>
      <c r="B80" s="38" t="s">
        <v>150</v>
      </c>
      <c r="C80" s="43">
        <v>1</v>
      </c>
      <c r="D80" s="29">
        <v>2</v>
      </c>
      <c r="E80" s="30" t="s">
        <v>122</v>
      </c>
      <c r="F80" s="88">
        <v>0</v>
      </c>
      <c r="G80" s="29">
        <f t="shared" si="3"/>
        <v>0</v>
      </c>
      <c r="H80" s="16"/>
      <c r="I80" s="15"/>
      <c r="J80" s="15"/>
      <c r="K80" s="16"/>
      <c r="L80" s="16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customHeight="1" x14ac:dyDescent="0.2">
      <c r="A81" s="27" t="s">
        <v>166</v>
      </c>
      <c r="B81" s="38" t="s">
        <v>152</v>
      </c>
      <c r="C81" s="43">
        <v>1</v>
      </c>
      <c r="D81" s="29">
        <v>2</v>
      </c>
      <c r="E81" s="30" t="s">
        <v>122</v>
      </c>
      <c r="F81" s="88">
        <v>0</v>
      </c>
      <c r="G81" s="29">
        <f t="shared" si="3"/>
        <v>0</v>
      </c>
      <c r="H81" s="16"/>
      <c r="I81" s="15"/>
      <c r="J81" s="15"/>
      <c r="K81" s="16"/>
      <c r="L81" s="16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27" t="s">
        <v>167</v>
      </c>
      <c r="B82" s="38" t="s">
        <v>154</v>
      </c>
      <c r="C82" s="43">
        <v>4</v>
      </c>
      <c r="D82" s="29">
        <v>1</v>
      </c>
      <c r="E82" s="30" t="s">
        <v>155</v>
      </c>
      <c r="F82" s="88">
        <v>0</v>
      </c>
      <c r="G82" s="30">
        <f t="shared" si="3"/>
        <v>0</v>
      </c>
      <c r="H82" s="15"/>
      <c r="I82" s="15"/>
      <c r="J82" s="15"/>
      <c r="K82" s="16"/>
      <c r="L82" s="16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27" t="s">
        <v>168</v>
      </c>
      <c r="B83" s="38" t="s">
        <v>157</v>
      </c>
      <c r="C83" s="43">
        <v>4</v>
      </c>
      <c r="D83" s="29">
        <v>1</v>
      </c>
      <c r="E83" s="30" t="s">
        <v>44</v>
      </c>
      <c r="F83" s="88">
        <v>0</v>
      </c>
      <c r="G83" s="30">
        <f t="shared" si="3"/>
        <v>0</v>
      </c>
      <c r="H83" s="15"/>
      <c r="I83" s="15"/>
      <c r="J83" s="15"/>
      <c r="K83" s="16"/>
      <c r="L83" s="16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customHeight="1" x14ac:dyDescent="0.2">
      <c r="A84" s="27" t="s">
        <v>169</v>
      </c>
      <c r="B84" s="38" t="s">
        <v>159</v>
      </c>
      <c r="C84" s="43">
        <v>1</v>
      </c>
      <c r="D84" s="29">
        <v>2</v>
      </c>
      <c r="E84" s="30" t="s">
        <v>160</v>
      </c>
      <c r="F84" s="88">
        <v>0</v>
      </c>
      <c r="G84" s="30">
        <f t="shared" si="3"/>
        <v>0</v>
      </c>
      <c r="H84" s="15"/>
      <c r="I84" s="15"/>
      <c r="J84" s="15"/>
      <c r="K84" s="16"/>
      <c r="L84" s="16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customHeight="1" x14ac:dyDescent="0.2">
      <c r="A85" s="27"/>
      <c r="B85" s="20" t="s">
        <v>31</v>
      </c>
      <c r="C85" s="27"/>
      <c r="D85" s="27"/>
      <c r="E85" s="37"/>
      <c r="F85" s="27"/>
      <c r="G85" s="33">
        <f>IF(SUM(G76:G84)&gt;18,18,SUM(G76:G84))</f>
        <v>0</v>
      </c>
      <c r="H85" s="15"/>
      <c r="I85" s="15"/>
      <c r="J85" s="15"/>
      <c r="K85" s="16"/>
      <c r="L85" s="16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.5" customHeight="1" x14ac:dyDescent="0.2">
      <c r="A86" s="55"/>
      <c r="B86" s="56" t="s">
        <v>165</v>
      </c>
      <c r="C86" s="57"/>
      <c r="D86" s="57"/>
      <c r="E86" s="58"/>
      <c r="F86" s="57"/>
      <c r="G86" s="59">
        <f>IF(SUM(G22+G36+G26+G29+G50+G62+G40+G73+G85)&gt;40,40,SUM(G22+G36+G26+G29+G50+G62+G40+G73+G85))</f>
        <v>2</v>
      </c>
      <c r="H86" s="15"/>
      <c r="I86" s="15"/>
      <c r="J86" s="15"/>
      <c r="K86" s="16"/>
      <c r="L86" s="16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customHeight="1" x14ac:dyDescent="0.2">
      <c r="A87" s="60"/>
      <c r="B87" s="61"/>
      <c r="C87" s="62"/>
      <c r="D87" s="62"/>
      <c r="E87" s="63"/>
      <c r="F87" s="62"/>
      <c r="G87" s="64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.5" customHeight="1" x14ac:dyDescent="0.2">
      <c r="A88" s="65"/>
      <c r="B88" s="66" t="s">
        <v>170</v>
      </c>
      <c r="C88" s="62"/>
      <c r="D88" s="62"/>
      <c r="E88" s="63"/>
      <c r="F88" s="62"/>
      <c r="G88" s="64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customHeight="1" x14ac:dyDescent="0.2">
      <c r="A89" s="60"/>
      <c r="B89" s="61"/>
      <c r="C89" s="62"/>
      <c r="D89" s="62"/>
      <c r="E89" s="63"/>
      <c r="F89" s="62"/>
      <c r="G89" s="64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customHeight="1" x14ac:dyDescent="0.2">
      <c r="A90" s="60"/>
      <c r="B90" s="104" t="s">
        <v>171</v>
      </c>
      <c r="C90" s="105"/>
      <c r="D90" s="105"/>
      <c r="E90" s="105"/>
      <c r="F90" s="105"/>
      <c r="G90" s="106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customHeight="1" x14ac:dyDescent="0.2">
      <c r="A91" s="60"/>
      <c r="B91" s="107"/>
      <c r="C91" s="91"/>
      <c r="D91" s="91"/>
      <c r="E91" s="91"/>
      <c r="F91" s="91"/>
      <c r="G91" s="92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customHeight="1" x14ac:dyDescent="0.2">
      <c r="A92" s="60"/>
      <c r="B92" s="108"/>
      <c r="C92" s="94"/>
      <c r="D92" s="94"/>
      <c r="E92" s="94"/>
      <c r="F92" s="94"/>
      <c r="G92" s="95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8.75" customHeight="1" x14ac:dyDescent="0.2">
      <c r="A93" s="60"/>
      <c r="B93" s="109" t="s">
        <v>172</v>
      </c>
      <c r="C93" s="105"/>
      <c r="D93" s="105"/>
      <c r="E93" s="105"/>
      <c r="F93" s="105"/>
      <c r="G93" s="106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8" customHeight="1" x14ac:dyDescent="0.2">
      <c r="A94" s="60"/>
      <c r="B94" s="90" t="s">
        <v>173</v>
      </c>
      <c r="C94" s="91"/>
      <c r="D94" s="91"/>
      <c r="E94" s="91"/>
      <c r="F94" s="91"/>
      <c r="G94" s="92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0.25" customHeight="1" x14ac:dyDescent="0.2">
      <c r="A95" s="62"/>
      <c r="B95" s="93" t="s">
        <v>174</v>
      </c>
      <c r="C95" s="94"/>
      <c r="D95" s="94"/>
      <c r="E95" s="94"/>
      <c r="F95" s="94"/>
      <c r="G95" s="95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 x14ac:dyDescent="0.2">
      <c r="A96" s="62"/>
      <c r="B96" s="61"/>
      <c r="C96" s="62"/>
      <c r="D96" s="62"/>
      <c r="E96" s="63"/>
      <c r="F96" s="62"/>
      <c r="G96" s="62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</sheetData>
  <sheetProtection sheet="1" objects="1" scenarios="1"/>
  <mergeCells count="22">
    <mergeCell ref="A10:G10"/>
    <mergeCell ref="A9:G9"/>
    <mergeCell ref="A1:G4"/>
    <mergeCell ref="A6:G6"/>
    <mergeCell ref="A5:G5"/>
    <mergeCell ref="A7:G7"/>
    <mergeCell ref="A8:G8"/>
    <mergeCell ref="B94:G94"/>
    <mergeCell ref="B95:G95"/>
    <mergeCell ref="A41:G41"/>
    <mergeCell ref="A12:G12"/>
    <mergeCell ref="A11:G11"/>
    <mergeCell ref="C15:F15"/>
    <mergeCell ref="A16:G16"/>
    <mergeCell ref="A15:B15"/>
    <mergeCell ref="A13:G13"/>
    <mergeCell ref="A14:G14"/>
    <mergeCell ref="A74:G74"/>
    <mergeCell ref="A51:G51"/>
    <mergeCell ref="A63:G63"/>
    <mergeCell ref="B90:G92"/>
    <mergeCell ref="B93:G93"/>
  </mergeCells>
  <pageMargins left="0.511811024" right="0.511811024" top="0.78740157499999996" bottom="0.78740157499999996" header="0.31496062000000002" footer="0.31496062000000002"/>
  <pageSetup paperSize="9" scale="67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view="pageBreakPreview" zoomScale="60" zoomScaleNormal="85" workbookViewId="0">
      <selection activeCell="B102" sqref="B101:B102"/>
    </sheetView>
  </sheetViews>
  <sheetFormatPr defaultColWidth="14.42578125" defaultRowHeight="15" customHeight="1" x14ac:dyDescent="0.2"/>
  <cols>
    <col min="1" max="1" width="4.85546875" customWidth="1"/>
    <col min="2" max="2" width="78.28515625" customWidth="1"/>
    <col min="3" max="3" width="6.7109375" customWidth="1"/>
    <col min="4" max="4" width="6.140625" customWidth="1"/>
    <col min="5" max="5" width="14.28515625" customWidth="1"/>
    <col min="6" max="7" width="12.85546875" customWidth="1"/>
    <col min="8" max="8" width="10.7109375" customWidth="1"/>
    <col min="9" max="10" width="30.42578125" customWidth="1"/>
    <col min="11" max="11" width="30" customWidth="1"/>
    <col min="12" max="12" width="14.42578125" customWidth="1"/>
    <col min="13" max="21" width="8.7109375" customWidth="1"/>
    <col min="22" max="26" width="17.28515625" customWidth="1"/>
  </cols>
  <sheetData>
    <row r="1" spans="1:26" ht="17.25" customHeight="1" x14ac:dyDescent="0.2">
      <c r="A1" s="110" t="s">
        <v>1</v>
      </c>
      <c r="B1" s="105"/>
      <c r="C1" s="105"/>
      <c r="D1" s="105"/>
      <c r="E1" s="105"/>
      <c r="F1" s="105"/>
      <c r="G1" s="106"/>
      <c r="H1" s="2"/>
      <c r="I1" s="2"/>
      <c r="J1" s="2"/>
      <c r="K1" s="3"/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">
      <c r="A2" s="107"/>
      <c r="B2" s="91"/>
      <c r="C2" s="91"/>
      <c r="D2" s="91"/>
      <c r="E2" s="91"/>
      <c r="F2" s="91"/>
      <c r="G2" s="92"/>
      <c r="H2" s="2"/>
      <c r="I2" s="2"/>
      <c r="J2" s="2"/>
      <c r="K2" s="3"/>
      <c r="L2" s="3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07"/>
      <c r="B3" s="91"/>
      <c r="C3" s="91"/>
      <c r="D3" s="91"/>
      <c r="E3" s="91"/>
      <c r="F3" s="91"/>
      <c r="G3" s="92"/>
      <c r="H3" s="2"/>
      <c r="I3" s="2"/>
      <c r="J3" s="2"/>
      <c r="K3" s="3"/>
      <c r="L3" s="3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 x14ac:dyDescent="0.2">
      <c r="A4" s="108"/>
      <c r="B4" s="94"/>
      <c r="C4" s="94"/>
      <c r="D4" s="94"/>
      <c r="E4" s="94"/>
      <c r="F4" s="94"/>
      <c r="G4" s="95"/>
      <c r="H4" s="2"/>
      <c r="I4" s="2"/>
      <c r="J4" s="2"/>
      <c r="K4" s="3"/>
      <c r="L4" s="3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">
      <c r="A5" s="111" t="s">
        <v>2</v>
      </c>
      <c r="B5" s="100"/>
      <c r="C5" s="100"/>
      <c r="D5" s="100"/>
      <c r="E5" s="100"/>
      <c r="F5" s="100"/>
      <c r="G5" s="101"/>
      <c r="H5" s="2"/>
      <c r="I5" s="2"/>
      <c r="J5" s="2"/>
      <c r="K5" s="3"/>
      <c r="L5" s="3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">
      <c r="A6" s="99" t="s">
        <v>3</v>
      </c>
      <c r="B6" s="100"/>
      <c r="C6" s="100"/>
      <c r="D6" s="100"/>
      <c r="E6" s="100"/>
      <c r="F6" s="100"/>
      <c r="G6" s="101"/>
      <c r="H6" s="2"/>
      <c r="I6" s="2"/>
      <c r="J6" s="2"/>
      <c r="K6" s="3"/>
      <c r="L6" s="3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12" t="s">
        <v>4</v>
      </c>
      <c r="B7" s="100"/>
      <c r="C7" s="100"/>
      <c r="D7" s="100"/>
      <c r="E7" s="100"/>
      <c r="F7" s="100"/>
      <c r="G7" s="101"/>
      <c r="H7" s="2"/>
      <c r="I7" s="2"/>
      <c r="J7" s="2"/>
      <c r="K7" s="3"/>
      <c r="L7" s="3"/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12" t="s">
        <v>5</v>
      </c>
      <c r="B8" s="100"/>
      <c r="C8" s="100"/>
      <c r="D8" s="100"/>
      <c r="E8" s="100"/>
      <c r="F8" s="100"/>
      <c r="G8" s="101"/>
      <c r="H8" s="2"/>
      <c r="I8" s="2"/>
      <c r="J8" s="2"/>
      <c r="K8" s="3"/>
      <c r="L8" s="3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">
      <c r="A9" s="99" t="s">
        <v>6</v>
      </c>
      <c r="B9" s="100"/>
      <c r="C9" s="100"/>
      <c r="D9" s="100"/>
      <c r="E9" s="100"/>
      <c r="F9" s="100"/>
      <c r="G9" s="101"/>
      <c r="H9" s="2"/>
      <c r="I9" s="2"/>
      <c r="J9" s="2"/>
      <c r="K9" s="3"/>
      <c r="L9" s="3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99" t="s">
        <v>7</v>
      </c>
      <c r="B10" s="100"/>
      <c r="C10" s="100"/>
      <c r="D10" s="100"/>
      <c r="E10" s="100"/>
      <c r="F10" s="100"/>
      <c r="G10" s="101"/>
      <c r="H10" s="2"/>
      <c r="I10" s="2"/>
      <c r="J10" s="2"/>
      <c r="K10" s="3"/>
      <c r="L10" s="3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 x14ac:dyDescent="0.2">
      <c r="A11" s="99" t="s">
        <v>8</v>
      </c>
      <c r="B11" s="100"/>
      <c r="C11" s="100"/>
      <c r="D11" s="100"/>
      <c r="E11" s="100"/>
      <c r="F11" s="100"/>
      <c r="G11" s="101"/>
      <c r="H11" s="2"/>
      <c r="I11" s="2"/>
      <c r="J11" s="2"/>
      <c r="K11" s="3"/>
      <c r="L11" s="3"/>
      <c r="M11" s="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99" t="s">
        <v>9</v>
      </c>
      <c r="B12" s="100"/>
      <c r="C12" s="100"/>
      <c r="D12" s="100"/>
      <c r="E12" s="100"/>
      <c r="F12" s="100"/>
      <c r="G12" s="101"/>
      <c r="H12" s="2"/>
      <c r="I12" s="2"/>
      <c r="J12" s="2"/>
      <c r="K12" s="3"/>
      <c r="L12" s="3"/>
      <c r="M12" s="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99" t="s">
        <v>10</v>
      </c>
      <c r="B13" s="100"/>
      <c r="C13" s="100"/>
      <c r="D13" s="100"/>
      <c r="E13" s="100"/>
      <c r="F13" s="100"/>
      <c r="G13" s="101"/>
      <c r="H13" s="2"/>
      <c r="I13" s="2"/>
      <c r="J13" s="2"/>
      <c r="K13" s="3"/>
      <c r="L13" s="3"/>
      <c r="M13" s="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02" t="s">
        <v>11</v>
      </c>
      <c r="B14" s="97"/>
      <c r="C14" s="97"/>
      <c r="D14" s="97"/>
      <c r="E14" s="97"/>
      <c r="F14" s="97"/>
      <c r="G14" s="98"/>
      <c r="H14" s="2"/>
      <c r="I14" s="2"/>
      <c r="J14" s="2"/>
      <c r="K14" s="3"/>
      <c r="L14" s="3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7"/>
      <c r="B15" s="20"/>
      <c r="C15" s="102" t="s">
        <v>13</v>
      </c>
      <c r="D15" s="97"/>
      <c r="E15" s="97"/>
      <c r="F15" s="98"/>
      <c r="G15" s="67">
        <f>G75</f>
        <v>2</v>
      </c>
      <c r="H15" s="2"/>
      <c r="I15" s="2"/>
      <c r="J15" s="2"/>
      <c r="K15" s="3"/>
      <c r="L15" s="3"/>
      <c r="M15" s="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02" t="s">
        <v>14</v>
      </c>
      <c r="B16" s="97"/>
      <c r="C16" s="97"/>
      <c r="D16" s="97"/>
      <c r="E16" s="97"/>
      <c r="F16" s="97"/>
      <c r="G16" s="98"/>
      <c r="H16" s="5"/>
      <c r="I16" s="5"/>
      <c r="J16" s="5"/>
      <c r="K16" s="3"/>
      <c r="L16" s="3"/>
      <c r="M16" s="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9"/>
      <c r="B17" s="68"/>
      <c r="C17" s="69"/>
      <c r="D17" s="69"/>
      <c r="E17" s="70"/>
      <c r="F17" s="69"/>
      <c r="G17" s="71"/>
      <c r="H17" s="5"/>
      <c r="I17" s="5"/>
      <c r="J17" s="5"/>
      <c r="K17" s="3"/>
      <c r="L17" s="3"/>
      <c r="M17" s="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1.25" customHeight="1" x14ac:dyDescent="0.25">
      <c r="A18" s="23" t="s">
        <v>16</v>
      </c>
      <c r="B18" s="24" t="s">
        <v>17</v>
      </c>
      <c r="C18" s="25" t="s">
        <v>18</v>
      </c>
      <c r="D18" s="25" t="s">
        <v>19</v>
      </c>
      <c r="E18" s="26" t="s">
        <v>20</v>
      </c>
      <c r="F18" s="25" t="s">
        <v>21</v>
      </c>
      <c r="G18" s="25" t="s">
        <v>22</v>
      </c>
      <c r="H18" s="3"/>
      <c r="I18" s="5"/>
      <c r="J18" s="5"/>
      <c r="K18" s="3"/>
      <c r="L18" s="3"/>
      <c r="M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 x14ac:dyDescent="0.2">
      <c r="A19" s="27" t="s">
        <v>23</v>
      </c>
      <c r="B19" s="28" t="s">
        <v>24</v>
      </c>
      <c r="C19" s="29">
        <v>1</v>
      </c>
      <c r="D19" s="29">
        <v>12</v>
      </c>
      <c r="E19" s="30" t="s">
        <v>25</v>
      </c>
      <c r="F19" s="88">
        <v>0</v>
      </c>
      <c r="G19" s="29">
        <f>IF(F19&gt;D19,D19,F19*C19)</f>
        <v>0</v>
      </c>
      <c r="H19" s="3"/>
      <c r="I19" s="2"/>
      <c r="J19" s="2"/>
      <c r="K19" s="3"/>
      <c r="L19" s="3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7" t="s">
        <v>26</v>
      </c>
      <c r="B20" s="20" t="s">
        <v>27</v>
      </c>
      <c r="C20" s="29">
        <v>1</v>
      </c>
      <c r="D20" s="29">
        <v>12</v>
      </c>
      <c r="E20" s="30" t="s">
        <v>25</v>
      </c>
      <c r="F20" s="88">
        <v>0</v>
      </c>
      <c r="G20" s="30">
        <f>IF(AND(G19&gt;16,F20&lt;&gt;0),"DIMINUA AS AULAS ACIMA",IF(F20&gt;D20,D20,F20*C20))</f>
        <v>0</v>
      </c>
      <c r="H20" s="3"/>
      <c r="I20" s="2"/>
      <c r="J20" s="2"/>
      <c r="K20" s="3"/>
      <c r="L20" s="3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2">
      <c r="A21" s="72" t="s">
        <v>28</v>
      </c>
      <c r="B21" s="20" t="s">
        <v>29</v>
      </c>
      <c r="C21" s="73">
        <v>0.05</v>
      </c>
      <c r="D21" s="73">
        <v>200</v>
      </c>
      <c r="E21" s="74" t="s">
        <v>30</v>
      </c>
      <c r="F21" s="89">
        <v>0</v>
      </c>
      <c r="G21" s="74">
        <f>IF(AND(G19&gt;16,F21&lt;&gt;0),"DIMINUA AS AULAS ACIMA",IF(F21&gt;D21,D21,F21*C21))</f>
        <v>0</v>
      </c>
      <c r="H21" s="3"/>
      <c r="I21" s="2"/>
      <c r="J21" s="2"/>
      <c r="K21" s="3"/>
      <c r="L21" s="3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">
      <c r="A22" s="27"/>
      <c r="B22" s="20" t="s">
        <v>31</v>
      </c>
      <c r="C22" s="31"/>
      <c r="D22" s="31"/>
      <c r="E22" s="32"/>
      <c r="F22" s="31"/>
      <c r="G22" s="33">
        <f>IF(SUM(G19:G21)&gt;20,20,SUM(G19:G21))</f>
        <v>0</v>
      </c>
      <c r="H22" s="3"/>
      <c r="I22" s="2"/>
      <c r="J22" s="2"/>
      <c r="K22" s="3"/>
      <c r="L22" s="3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 x14ac:dyDescent="0.2">
      <c r="A23" s="23" t="s">
        <v>32</v>
      </c>
      <c r="B23" s="24" t="s">
        <v>39</v>
      </c>
      <c r="C23" s="25" t="s">
        <v>18</v>
      </c>
      <c r="D23" s="25" t="s">
        <v>19</v>
      </c>
      <c r="E23" s="26" t="s">
        <v>20</v>
      </c>
      <c r="F23" s="25" t="s">
        <v>21</v>
      </c>
      <c r="G23" s="25" t="s">
        <v>22</v>
      </c>
      <c r="H23" s="6"/>
      <c r="I23" s="6"/>
      <c r="J23" s="6"/>
      <c r="K23" s="7"/>
      <c r="L23" s="7"/>
      <c r="M23" s="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27" t="s">
        <v>34</v>
      </c>
      <c r="B24" s="20" t="s">
        <v>35</v>
      </c>
      <c r="C24" s="29">
        <v>0.8</v>
      </c>
      <c r="D24" s="29">
        <v>4</v>
      </c>
      <c r="E24" s="30" t="s">
        <v>36</v>
      </c>
      <c r="F24" s="29">
        <f>IF((F19-G25)&gt;4,4,F19-G25)</f>
        <v>0</v>
      </c>
      <c r="G24" s="29">
        <f>F24</f>
        <v>0</v>
      </c>
      <c r="H24" s="6"/>
      <c r="I24" s="6"/>
      <c r="J24" s="6"/>
      <c r="K24" s="7"/>
      <c r="L24" s="7"/>
      <c r="M24" s="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27" t="s">
        <v>37</v>
      </c>
      <c r="B25" s="20" t="s">
        <v>38</v>
      </c>
      <c r="C25" s="29">
        <v>0.2</v>
      </c>
      <c r="D25" s="29">
        <v>2</v>
      </c>
      <c r="E25" s="75" t="s">
        <v>36</v>
      </c>
      <c r="F25" s="76">
        <f>IF(ROUNDUP(G22*C25,0)&gt;2,2,ROUNDUP(G22*C25,0))</f>
        <v>0</v>
      </c>
      <c r="G25" s="29">
        <f>F25</f>
        <v>0</v>
      </c>
      <c r="H25" s="6"/>
      <c r="I25" s="6"/>
      <c r="J25" s="6"/>
      <c r="K25" s="7"/>
      <c r="L25" s="7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27"/>
      <c r="B26" s="20" t="s">
        <v>31</v>
      </c>
      <c r="C26" s="27"/>
      <c r="D26" s="77"/>
      <c r="E26" s="78"/>
      <c r="F26" s="27"/>
      <c r="G26" s="79">
        <f>IF(G22&gt;=6,6,SUM(G24:G25))</f>
        <v>0</v>
      </c>
      <c r="H26" s="6"/>
      <c r="I26" s="6"/>
      <c r="J26" s="6"/>
      <c r="K26" s="7"/>
      <c r="L26" s="7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 x14ac:dyDescent="0.2">
      <c r="A27" s="23" t="s">
        <v>40</v>
      </c>
      <c r="B27" s="24" t="s">
        <v>41</v>
      </c>
      <c r="C27" s="25" t="s">
        <v>18</v>
      </c>
      <c r="D27" s="25" t="s">
        <v>19</v>
      </c>
      <c r="E27" s="26" t="s">
        <v>20</v>
      </c>
      <c r="F27" s="80" t="s">
        <v>21</v>
      </c>
      <c r="G27" s="25" t="s">
        <v>22</v>
      </c>
      <c r="H27" s="6"/>
      <c r="I27" s="6"/>
      <c r="J27" s="6"/>
      <c r="K27" s="7"/>
      <c r="L27" s="7"/>
      <c r="M27" s="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27" t="s">
        <v>42</v>
      </c>
      <c r="B28" s="81" t="s">
        <v>43</v>
      </c>
      <c r="C28" s="29">
        <v>1</v>
      </c>
      <c r="D28" s="29">
        <v>1</v>
      </c>
      <c r="E28" s="30" t="s">
        <v>44</v>
      </c>
      <c r="F28" s="29">
        <v>2</v>
      </c>
      <c r="G28" s="29">
        <f>F28</f>
        <v>2</v>
      </c>
      <c r="H28" s="6"/>
      <c r="I28" s="6"/>
      <c r="J28" s="6"/>
      <c r="K28" s="7"/>
      <c r="L28" s="7"/>
      <c r="M28" s="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 x14ac:dyDescent="0.2">
      <c r="A29" s="27"/>
      <c r="B29" s="20" t="s">
        <v>31</v>
      </c>
      <c r="C29" s="27"/>
      <c r="D29" s="27"/>
      <c r="E29" s="37"/>
      <c r="F29" s="27"/>
      <c r="G29" s="33">
        <v>2</v>
      </c>
      <c r="H29" s="6"/>
      <c r="I29" s="6"/>
      <c r="J29" s="6"/>
      <c r="K29" s="7"/>
      <c r="L29" s="7"/>
      <c r="M29" s="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 x14ac:dyDescent="0.2">
      <c r="A30" s="23" t="s">
        <v>45</v>
      </c>
      <c r="B30" s="24" t="s">
        <v>62</v>
      </c>
      <c r="C30" s="25" t="s">
        <v>18</v>
      </c>
      <c r="D30" s="25" t="s">
        <v>19</v>
      </c>
      <c r="E30" s="26" t="s">
        <v>20</v>
      </c>
      <c r="F30" s="25" t="s">
        <v>21</v>
      </c>
      <c r="G30" s="25" t="s">
        <v>22</v>
      </c>
      <c r="H30" s="2"/>
      <c r="I30" s="2"/>
      <c r="J30" s="2"/>
      <c r="K30" s="3"/>
      <c r="L30" s="3"/>
      <c r="M30" s="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27" t="s">
        <v>47</v>
      </c>
      <c r="B31" s="20" t="s">
        <v>48</v>
      </c>
      <c r="C31" s="29">
        <v>1</v>
      </c>
      <c r="D31" s="29">
        <v>6</v>
      </c>
      <c r="E31" s="30" t="s">
        <v>49</v>
      </c>
      <c r="F31" s="88">
        <v>0</v>
      </c>
      <c r="G31" s="29">
        <f>F31*C31</f>
        <v>0</v>
      </c>
      <c r="H31" s="3"/>
      <c r="I31" s="2"/>
      <c r="J31" s="2"/>
      <c r="K31" s="3"/>
      <c r="L31" s="3"/>
      <c r="M31" s="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27" t="s">
        <v>50</v>
      </c>
      <c r="B32" s="20" t="s">
        <v>51</v>
      </c>
      <c r="C32" s="29">
        <v>1</v>
      </c>
      <c r="D32" s="29">
        <v>4</v>
      </c>
      <c r="E32" s="30" t="s">
        <v>49</v>
      </c>
      <c r="F32" s="88">
        <v>0</v>
      </c>
      <c r="G32" s="29">
        <f>F32*C32</f>
        <v>0</v>
      </c>
      <c r="H32" s="3"/>
      <c r="I32" s="2"/>
      <c r="J32" s="2"/>
      <c r="K32" s="3"/>
      <c r="L32" s="3"/>
      <c r="M32" s="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27" t="s">
        <v>52</v>
      </c>
      <c r="B33" s="28" t="s">
        <v>53</v>
      </c>
      <c r="C33" s="29">
        <v>2</v>
      </c>
      <c r="D33" s="29">
        <v>4</v>
      </c>
      <c r="E33" s="30" t="s">
        <v>54</v>
      </c>
      <c r="F33" s="88">
        <v>0</v>
      </c>
      <c r="G33" s="29">
        <f>F33*C33</f>
        <v>0</v>
      </c>
      <c r="H33" s="3"/>
      <c r="I33" s="2"/>
      <c r="J33" s="2"/>
      <c r="K33" s="3"/>
      <c r="L33" s="3"/>
      <c r="M33" s="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27" t="s">
        <v>55</v>
      </c>
      <c r="B34" s="20" t="s">
        <v>56</v>
      </c>
      <c r="C34" s="29">
        <v>2</v>
      </c>
      <c r="D34" s="29">
        <v>1</v>
      </c>
      <c r="E34" s="30" t="s">
        <v>49</v>
      </c>
      <c r="F34" s="88">
        <v>0</v>
      </c>
      <c r="G34" s="29">
        <f>F34*C34</f>
        <v>0</v>
      </c>
      <c r="H34" s="3"/>
      <c r="I34" s="2"/>
      <c r="J34" s="2"/>
      <c r="K34" s="3"/>
      <c r="L34" s="3"/>
      <c r="M34" s="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2">
      <c r="A35" s="27" t="s">
        <v>57</v>
      </c>
      <c r="B35" s="39" t="s">
        <v>58</v>
      </c>
      <c r="C35" s="29">
        <v>10</v>
      </c>
      <c r="D35" s="29">
        <v>1</v>
      </c>
      <c r="E35" s="30" t="s">
        <v>59</v>
      </c>
      <c r="F35" s="88">
        <v>0</v>
      </c>
      <c r="G35" s="29">
        <f>F35*C35</f>
        <v>0</v>
      </c>
      <c r="H35" s="3"/>
      <c r="I35" s="2"/>
      <c r="J35" s="2"/>
      <c r="K35" s="3"/>
      <c r="L35" s="3"/>
      <c r="M35" s="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">
      <c r="A36" s="27"/>
      <c r="B36" s="20" t="s">
        <v>31</v>
      </c>
      <c r="C36" s="27"/>
      <c r="D36" s="27"/>
      <c r="E36" s="37"/>
      <c r="F36" s="27"/>
      <c r="G36" s="33">
        <f>IF(SUM(G31:G35)&gt;4,4,SUM(G31:G35))</f>
        <v>0</v>
      </c>
      <c r="H36" s="3"/>
      <c r="I36" s="2"/>
      <c r="J36" s="2"/>
      <c r="K36" s="3"/>
      <c r="L36" s="3"/>
      <c r="M36" s="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 x14ac:dyDescent="0.25">
      <c r="A37" s="23" t="s">
        <v>60</v>
      </c>
      <c r="B37" s="40" t="s">
        <v>70</v>
      </c>
      <c r="C37" s="25" t="s">
        <v>18</v>
      </c>
      <c r="D37" s="25" t="s">
        <v>19</v>
      </c>
      <c r="E37" s="26" t="s">
        <v>20</v>
      </c>
      <c r="F37" s="25" t="s">
        <v>21</v>
      </c>
      <c r="G37" s="25" t="s">
        <v>22</v>
      </c>
      <c r="H37" s="2"/>
      <c r="I37" s="5"/>
      <c r="J37" s="5"/>
      <c r="K37" s="3"/>
      <c r="L37" s="3"/>
      <c r="M37" s="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customHeight="1" x14ac:dyDescent="0.25">
      <c r="A38" s="27" t="s">
        <v>63</v>
      </c>
      <c r="B38" s="38" t="s">
        <v>64</v>
      </c>
      <c r="C38" s="29">
        <v>8</v>
      </c>
      <c r="D38" s="29">
        <v>1</v>
      </c>
      <c r="E38" s="30" t="s">
        <v>65</v>
      </c>
      <c r="F38" s="88">
        <v>0</v>
      </c>
      <c r="G38" s="29">
        <f>F38*C38</f>
        <v>0</v>
      </c>
      <c r="H38" s="2"/>
      <c r="I38" s="5"/>
      <c r="J38" s="5"/>
      <c r="K38" s="3"/>
      <c r="L38" s="3"/>
      <c r="M38" s="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 x14ac:dyDescent="0.25">
      <c r="A39" s="27" t="s">
        <v>66</v>
      </c>
      <c r="B39" s="38" t="s">
        <v>67</v>
      </c>
      <c r="C39" s="29">
        <v>1</v>
      </c>
      <c r="D39" s="29">
        <v>2</v>
      </c>
      <c r="E39" s="30" t="s">
        <v>68</v>
      </c>
      <c r="F39" s="88">
        <v>0</v>
      </c>
      <c r="G39" s="29">
        <f>F39*C39</f>
        <v>0</v>
      </c>
      <c r="H39" s="2"/>
      <c r="I39" s="5"/>
      <c r="J39" s="5"/>
      <c r="K39" s="3"/>
      <c r="L39" s="3"/>
      <c r="M39" s="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27"/>
      <c r="B40" s="20" t="s">
        <v>31</v>
      </c>
      <c r="C40" s="27"/>
      <c r="D40" s="27"/>
      <c r="E40" s="37"/>
      <c r="F40" s="27"/>
      <c r="G40" s="33">
        <f>IF(SUM(G38:G39)&gt;4,4,SUM(G38:G39))</f>
        <v>0</v>
      </c>
      <c r="H40" s="2"/>
      <c r="I40" s="5"/>
      <c r="J40" s="5"/>
      <c r="K40" s="3"/>
      <c r="L40" s="3"/>
      <c r="M40" s="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02" t="s">
        <v>75</v>
      </c>
      <c r="B41" s="97"/>
      <c r="C41" s="97"/>
      <c r="D41" s="97"/>
      <c r="E41" s="97"/>
      <c r="F41" s="97"/>
      <c r="G41" s="98"/>
      <c r="H41" s="5"/>
      <c r="I41" s="5"/>
      <c r="J41" s="5"/>
      <c r="K41" s="3"/>
      <c r="L41" s="3"/>
      <c r="M41" s="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3.75" customHeight="1" x14ac:dyDescent="0.2">
      <c r="A42" s="23" t="s">
        <v>71</v>
      </c>
      <c r="B42" s="40" t="s">
        <v>72</v>
      </c>
      <c r="C42" s="25" t="s">
        <v>18</v>
      </c>
      <c r="D42" s="25" t="s">
        <v>19</v>
      </c>
      <c r="E42" s="26" t="s">
        <v>20</v>
      </c>
      <c r="F42" s="25" t="s">
        <v>21</v>
      </c>
      <c r="G42" s="25" t="s">
        <v>22</v>
      </c>
      <c r="H42" s="2"/>
      <c r="I42" s="2"/>
      <c r="J42" s="3"/>
      <c r="K42" s="2"/>
      <c r="L42" s="3"/>
      <c r="M42" s="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82" t="s">
        <v>73</v>
      </c>
      <c r="B43" s="39" t="s">
        <v>74</v>
      </c>
      <c r="C43" s="43">
        <v>4</v>
      </c>
      <c r="D43" s="43">
        <v>3</v>
      </c>
      <c r="E43" s="30" t="s">
        <v>68</v>
      </c>
      <c r="F43" s="88">
        <v>0</v>
      </c>
      <c r="G43" s="29">
        <f t="shared" ref="G43:G49" si="0">F43*C43</f>
        <v>0</v>
      </c>
      <c r="H43" s="3"/>
      <c r="I43" s="2"/>
      <c r="J43" s="3"/>
      <c r="K43" s="3"/>
      <c r="L43" s="3"/>
      <c r="M43" s="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6.25" customHeight="1" x14ac:dyDescent="0.2">
      <c r="A44" s="82" t="s">
        <v>76</v>
      </c>
      <c r="B44" s="39" t="s">
        <v>77</v>
      </c>
      <c r="C44" s="43">
        <v>6</v>
      </c>
      <c r="D44" s="43">
        <v>2</v>
      </c>
      <c r="E44" s="30" t="s">
        <v>68</v>
      </c>
      <c r="F44" s="88">
        <v>0</v>
      </c>
      <c r="G44" s="29">
        <f t="shared" si="0"/>
        <v>0</v>
      </c>
      <c r="H44" s="3"/>
      <c r="I44" s="2"/>
      <c r="J44" s="3"/>
      <c r="K44" s="3"/>
      <c r="L44" s="3"/>
      <c r="M44" s="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 x14ac:dyDescent="0.2">
      <c r="A45" s="82" t="s">
        <v>78</v>
      </c>
      <c r="B45" s="39" t="s">
        <v>79</v>
      </c>
      <c r="C45" s="43">
        <v>3</v>
      </c>
      <c r="D45" s="43">
        <v>2</v>
      </c>
      <c r="E45" s="30" t="s">
        <v>68</v>
      </c>
      <c r="F45" s="88">
        <v>0</v>
      </c>
      <c r="G45" s="29">
        <f t="shared" si="0"/>
        <v>0</v>
      </c>
      <c r="H45" s="3"/>
      <c r="I45" s="2"/>
      <c r="J45" s="3"/>
      <c r="K45" s="3"/>
      <c r="L45" s="3"/>
      <c r="M45" s="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6.25" customHeight="1" x14ac:dyDescent="0.2">
      <c r="A46" s="82" t="s">
        <v>80</v>
      </c>
      <c r="B46" s="39" t="s">
        <v>81</v>
      </c>
      <c r="C46" s="43">
        <v>2</v>
      </c>
      <c r="D46" s="43">
        <v>4</v>
      </c>
      <c r="E46" s="30" t="s">
        <v>49</v>
      </c>
      <c r="F46" s="88">
        <v>0</v>
      </c>
      <c r="G46" s="29">
        <f t="shared" si="0"/>
        <v>0</v>
      </c>
      <c r="H46" s="3"/>
      <c r="I46" s="2"/>
      <c r="J46" s="3"/>
      <c r="K46" s="3"/>
      <c r="L46" s="3"/>
      <c r="M46" s="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">
      <c r="A47" s="82" t="s">
        <v>82</v>
      </c>
      <c r="B47" s="39" t="s">
        <v>83</v>
      </c>
      <c r="C47" s="43">
        <v>16</v>
      </c>
      <c r="D47" s="43">
        <v>1</v>
      </c>
      <c r="E47" s="30" t="s">
        <v>84</v>
      </c>
      <c r="F47" s="88">
        <v>0</v>
      </c>
      <c r="G47" s="29">
        <f t="shared" si="0"/>
        <v>0</v>
      </c>
      <c r="H47" s="3"/>
      <c r="I47" s="2"/>
      <c r="J47" s="3"/>
      <c r="K47" s="3"/>
      <c r="L47" s="3"/>
      <c r="M47" s="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8.5" customHeight="1" x14ac:dyDescent="0.2">
      <c r="A48" s="82" t="s">
        <v>85</v>
      </c>
      <c r="B48" s="39" t="s">
        <v>86</v>
      </c>
      <c r="C48" s="43">
        <v>8</v>
      </c>
      <c r="D48" s="43">
        <v>1</v>
      </c>
      <c r="E48" s="44" t="s">
        <v>87</v>
      </c>
      <c r="F48" s="88">
        <v>0</v>
      </c>
      <c r="G48" s="29">
        <f t="shared" si="0"/>
        <v>0</v>
      </c>
      <c r="H48" s="3"/>
      <c r="I48" s="2"/>
      <c r="J48" s="3"/>
      <c r="K48" s="3"/>
      <c r="L48" s="3"/>
      <c r="M48" s="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82" t="s">
        <v>88</v>
      </c>
      <c r="B49" s="39" t="s">
        <v>89</v>
      </c>
      <c r="C49" s="43">
        <v>16</v>
      </c>
      <c r="D49" s="43">
        <v>1</v>
      </c>
      <c r="E49" s="44" t="s">
        <v>87</v>
      </c>
      <c r="F49" s="88">
        <v>0</v>
      </c>
      <c r="G49" s="29">
        <f t="shared" si="0"/>
        <v>0</v>
      </c>
      <c r="H49" s="3"/>
      <c r="I49" s="2"/>
      <c r="J49" s="3"/>
      <c r="K49" s="3"/>
      <c r="L49" s="3"/>
      <c r="M49" s="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">
      <c r="A50" s="27"/>
      <c r="B50" s="38" t="s">
        <v>31</v>
      </c>
      <c r="C50" s="27"/>
      <c r="D50" s="27"/>
      <c r="E50" s="37"/>
      <c r="F50" s="27"/>
      <c r="G50" s="83">
        <f>IF(SUM(G43:G49)&gt;4,4,SUM(G43:G49))</f>
        <v>0</v>
      </c>
      <c r="H50" s="2"/>
      <c r="I50" s="2"/>
      <c r="J50" s="2"/>
      <c r="K50" s="3"/>
      <c r="L50" s="3"/>
      <c r="M50" s="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02" t="s">
        <v>92</v>
      </c>
      <c r="B51" s="97"/>
      <c r="C51" s="97"/>
      <c r="D51" s="97"/>
      <c r="E51" s="97"/>
      <c r="F51" s="97"/>
      <c r="G51" s="98"/>
      <c r="H51" s="2"/>
      <c r="I51" s="2"/>
      <c r="J51" s="2"/>
      <c r="K51" s="3"/>
      <c r="L51" s="3"/>
      <c r="M51" s="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1.5" customHeight="1" x14ac:dyDescent="0.25">
      <c r="A52" s="23" t="s">
        <v>91</v>
      </c>
      <c r="B52" s="40" t="s">
        <v>93</v>
      </c>
      <c r="C52" s="25" t="s">
        <v>18</v>
      </c>
      <c r="D52" s="25" t="s">
        <v>19</v>
      </c>
      <c r="E52" s="26" t="s">
        <v>20</v>
      </c>
      <c r="F52" s="25" t="s">
        <v>21</v>
      </c>
      <c r="G52" s="25" t="s">
        <v>22</v>
      </c>
      <c r="H52" s="5"/>
      <c r="I52" s="3"/>
      <c r="J52" s="2"/>
      <c r="K52" s="3"/>
      <c r="L52" s="3"/>
      <c r="M52" s="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 x14ac:dyDescent="0.2">
      <c r="A53" s="27" t="s">
        <v>94</v>
      </c>
      <c r="B53" s="28" t="s">
        <v>95</v>
      </c>
      <c r="C53" s="43">
        <v>4</v>
      </c>
      <c r="D53" s="43">
        <v>3</v>
      </c>
      <c r="E53" s="30" t="s">
        <v>68</v>
      </c>
      <c r="F53" s="88">
        <v>0</v>
      </c>
      <c r="G53" s="29">
        <f t="shared" ref="G53:G58" si="1">F53*C53</f>
        <v>0</v>
      </c>
      <c r="H53" s="2"/>
      <c r="I53" s="3"/>
      <c r="J53" s="3"/>
      <c r="K53" s="3"/>
      <c r="L53" s="3"/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2">
      <c r="A54" s="27" t="s">
        <v>96</v>
      </c>
      <c r="B54" s="28" t="s">
        <v>97</v>
      </c>
      <c r="C54" s="43">
        <v>6</v>
      </c>
      <c r="D54" s="43">
        <v>2</v>
      </c>
      <c r="E54" s="30" t="s">
        <v>68</v>
      </c>
      <c r="F54" s="88">
        <v>0</v>
      </c>
      <c r="G54" s="29">
        <f t="shared" si="1"/>
        <v>0</v>
      </c>
      <c r="H54" s="2"/>
      <c r="I54" s="3"/>
      <c r="J54" s="3"/>
      <c r="K54" s="3"/>
      <c r="L54" s="3"/>
      <c r="M54" s="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.75" customHeight="1" x14ac:dyDescent="0.2">
      <c r="A55" s="27" t="s">
        <v>98</v>
      </c>
      <c r="B55" s="28" t="s">
        <v>99</v>
      </c>
      <c r="C55" s="43">
        <v>3</v>
      </c>
      <c r="D55" s="43">
        <v>2</v>
      </c>
      <c r="E55" s="30" t="s">
        <v>68</v>
      </c>
      <c r="F55" s="88">
        <v>0</v>
      </c>
      <c r="G55" s="29">
        <f t="shared" si="1"/>
        <v>0</v>
      </c>
      <c r="H55" s="2"/>
      <c r="I55" s="3"/>
      <c r="J55" s="3"/>
      <c r="K55" s="3"/>
      <c r="L55" s="3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27" t="s">
        <v>100</v>
      </c>
      <c r="B56" s="20" t="s">
        <v>101</v>
      </c>
      <c r="C56" s="43">
        <v>16</v>
      </c>
      <c r="D56" s="43">
        <v>1</v>
      </c>
      <c r="E56" s="30" t="s">
        <v>102</v>
      </c>
      <c r="F56" s="88">
        <v>0</v>
      </c>
      <c r="G56" s="29">
        <f t="shared" si="1"/>
        <v>0</v>
      </c>
      <c r="H56" s="2"/>
      <c r="I56" s="3"/>
      <c r="J56" s="3"/>
      <c r="K56" s="3"/>
      <c r="L56" s="3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27" t="s">
        <v>103</v>
      </c>
      <c r="B57" s="20" t="s">
        <v>104</v>
      </c>
      <c r="C57" s="43">
        <v>5</v>
      </c>
      <c r="D57" s="43">
        <v>1</v>
      </c>
      <c r="E57" s="30" t="s">
        <v>102</v>
      </c>
      <c r="F57" s="88">
        <v>0</v>
      </c>
      <c r="G57" s="29">
        <f t="shared" si="1"/>
        <v>0</v>
      </c>
      <c r="H57" s="2"/>
      <c r="I57" s="3"/>
      <c r="J57" s="3"/>
      <c r="K57" s="3"/>
      <c r="L57" s="3"/>
      <c r="M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27" t="s">
        <v>105</v>
      </c>
      <c r="B58" s="20" t="s">
        <v>106</v>
      </c>
      <c r="C58" s="46">
        <v>3</v>
      </c>
      <c r="D58" s="43">
        <v>1</v>
      </c>
      <c r="E58" s="44" t="s">
        <v>107</v>
      </c>
      <c r="F58" s="88">
        <v>0</v>
      </c>
      <c r="G58" s="29">
        <f t="shared" si="1"/>
        <v>0</v>
      </c>
      <c r="H58" s="2"/>
      <c r="I58" s="3"/>
      <c r="J58" s="3"/>
      <c r="K58" s="3"/>
      <c r="L58" s="3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27" t="s">
        <v>108</v>
      </c>
      <c r="B59" s="20" t="s">
        <v>109</v>
      </c>
      <c r="C59" s="46">
        <v>0.05</v>
      </c>
      <c r="D59" s="43">
        <v>200</v>
      </c>
      <c r="E59" s="44" t="s">
        <v>111</v>
      </c>
      <c r="F59" s="88">
        <v>0</v>
      </c>
      <c r="G59" s="29">
        <f>C59*F59</f>
        <v>0</v>
      </c>
      <c r="H59" s="2"/>
      <c r="I59" s="3"/>
      <c r="J59" s="3"/>
      <c r="K59" s="3"/>
      <c r="L59" s="3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41" t="s">
        <v>110</v>
      </c>
      <c r="B60" s="38" t="s">
        <v>112</v>
      </c>
      <c r="C60" s="84">
        <v>0.05</v>
      </c>
      <c r="D60" s="48">
        <f>D59/2</f>
        <v>100</v>
      </c>
      <c r="E60" s="85" t="s">
        <v>36</v>
      </c>
      <c r="F60" s="86">
        <f>F59/2</f>
        <v>0</v>
      </c>
      <c r="G60" s="86">
        <f>F60*C60</f>
        <v>0</v>
      </c>
      <c r="H60" s="9"/>
      <c r="I60" s="4"/>
      <c r="J60" s="4"/>
      <c r="K60" s="4"/>
      <c r="L60" s="4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27" t="s">
        <v>114</v>
      </c>
      <c r="B61" s="38" t="s">
        <v>115</v>
      </c>
      <c r="C61" s="48">
        <v>1</v>
      </c>
      <c r="D61" s="48">
        <v>2</v>
      </c>
      <c r="E61" s="44" t="s">
        <v>116</v>
      </c>
      <c r="F61" s="88">
        <v>0</v>
      </c>
      <c r="G61" s="29">
        <f>F61*C61</f>
        <v>0</v>
      </c>
      <c r="H61" s="2"/>
      <c r="I61" s="3"/>
      <c r="J61" s="3"/>
      <c r="K61" s="3"/>
      <c r="L61" s="3"/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27"/>
      <c r="B62" s="20" t="s">
        <v>31</v>
      </c>
      <c r="C62" s="27"/>
      <c r="D62" s="27"/>
      <c r="E62" s="37"/>
      <c r="F62" s="27"/>
      <c r="G62" s="33">
        <f>IF(SUM(G53:G61)&gt;4,4,SUM(G53:G61))</f>
        <v>0</v>
      </c>
      <c r="H62" s="2"/>
      <c r="I62" s="2"/>
      <c r="J62" s="3"/>
      <c r="K62" s="3"/>
      <c r="L62" s="3"/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2">
      <c r="A63" s="102" t="s">
        <v>126</v>
      </c>
      <c r="B63" s="97"/>
      <c r="C63" s="97"/>
      <c r="D63" s="97"/>
      <c r="E63" s="97"/>
      <c r="F63" s="97"/>
      <c r="G63" s="98"/>
      <c r="H63" s="10"/>
      <c r="I63" s="10"/>
      <c r="J63" s="10"/>
      <c r="K63" s="11"/>
      <c r="L63" s="11"/>
      <c r="M63" s="1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2">
      <c r="A64" s="54" t="s">
        <v>118</v>
      </c>
      <c r="B64" s="24" t="s">
        <v>141</v>
      </c>
      <c r="C64" s="26" t="s">
        <v>18</v>
      </c>
      <c r="D64" s="26" t="s">
        <v>19</v>
      </c>
      <c r="E64" s="26" t="s">
        <v>20</v>
      </c>
      <c r="F64" s="26" t="s">
        <v>21</v>
      </c>
      <c r="G64" s="26" t="s">
        <v>22</v>
      </c>
      <c r="H64" s="10"/>
      <c r="I64" s="10"/>
      <c r="J64" s="10"/>
      <c r="K64" s="11"/>
      <c r="L64" s="11"/>
      <c r="M64" s="1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27" t="s">
        <v>120</v>
      </c>
      <c r="B65" s="20" t="s">
        <v>142</v>
      </c>
      <c r="C65" s="43">
        <v>3</v>
      </c>
      <c r="D65" s="29">
        <v>1</v>
      </c>
      <c r="E65" s="30" t="s">
        <v>44</v>
      </c>
      <c r="F65" s="88">
        <v>0</v>
      </c>
      <c r="G65" s="29">
        <f t="shared" ref="G65:G73" si="2">F65*C65</f>
        <v>0</v>
      </c>
      <c r="H65" s="2"/>
      <c r="I65" s="2"/>
      <c r="J65" s="2"/>
      <c r="K65" s="3"/>
      <c r="L65" s="3"/>
      <c r="M65" s="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27" t="s">
        <v>123</v>
      </c>
      <c r="B66" s="20" t="s">
        <v>147</v>
      </c>
      <c r="C66" s="43">
        <v>8</v>
      </c>
      <c r="D66" s="29">
        <v>1</v>
      </c>
      <c r="E66" s="30" t="s">
        <v>44</v>
      </c>
      <c r="F66" s="88">
        <v>0</v>
      </c>
      <c r="G66" s="29">
        <f t="shared" si="2"/>
        <v>0</v>
      </c>
      <c r="H66" s="2"/>
      <c r="I66" s="2"/>
      <c r="J66" s="2"/>
      <c r="K66" s="3"/>
      <c r="L66" s="3"/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27" t="s">
        <v>127</v>
      </c>
      <c r="B67" s="20" t="s">
        <v>148</v>
      </c>
      <c r="C67" s="43">
        <v>4</v>
      </c>
      <c r="D67" s="29">
        <v>1</v>
      </c>
      <c r="E67" s="30" t="s">
        <v>44</v>
      </c>
      <c r="F67" s="88">
        <v>0</v>
      </c>
      <c r="G67" s="29">
        <f t="shared" si="2"/>
        <v>0</v>
      </c>
      <c r="H67" s="2"/>
      <c r="I67" s="2"/>
      <c r="J67" s="2"/>
      <c r="K67" s="3"/>
      <c r="L67" s="3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27" t="s">
        <v>130</v>
      </c>
      <c r="B68" s="20" t="s">
        <v>149</v>
      </c>
      <c r="C68" s="43">
        <v>1</v>
      </c>
      <c r="D68" s="29">
        <v>1</v>
      </c>
      <c r="E68" s="30" t="s">
        <v>44</v>
      </c>
      <c r="F68" s="88">
        <v>0</v>
      </c>
      <c r="G68" s="29">
        <f t="shared" si="2"/>
        <v>0</v>
      </c>
      <c r="H68" s="2"/>
      <c r="I68" s="2"/>
      <c r="J68" s="2"/>
      <c r="K68" s="3"/>
      <c r="L68" s="3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27" t="s">
        <v>133</v>
      </c>
      <c r="B69" s="38" t="s">
        <v>150</v>
      </c>
      <c r="C69" s="43">
        <v>1</v>
      </c>
      <c r="D69" s="29">
        <v>2</v>
      </c>
      <c r="E69" s="30" t="s">
        <v>122</v>
      </c>
      <c r="F69" s="88">
        <v>0</v>
      </c>
      <c r="G69" s="29">
        <f t="shared" si="2"/>
        <v>0</v>
      </c>
      <c r="H69" s="3"/>
      <c r="I69" s="2"/>
      <c r="J69" s="2"/>
      <c r="K69" s="3"/>
      <c r="L69" s="3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27" t="s">
        <v>136</v>
      </c>
      <c r="B70" s="38" t="s">
        <v>152</v>
      </c>
      <c r="C70" s="43">
        <v>1</v>
      </c>
      <c r="D70" s="29">
        <v>2</v>
      </c>
      <c r="E70" s="30" t="s">
        <v>122</v>
      </c>
      <c r="F70" s="88">
        <v>0</v>
      </c>
      <c r="G70" s="29">
        <f t="shared" si="2"/>
        <v>0</v>
      </c>
      <c r="H70" s="3"/>
      <c r="I70" s="2"/>
      <c r="J70" s="2"/>
      <c r="K70" s="3"/>
      <c r="L70" s="3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27" t="s">
        <v>139</v>
      </c>
      <c r="B71" s="38" t="s">
        <v>154</v>
      </c>
      <c r="C71" s="43">
        <v>4</v>
      </c>
      <c r="D71" s="29">
        <v>1</v>
      </c>
      <c r="E71" s="30" t="s">
        <v>155</v>
      </c>
      <c r="F71" s="88">
        <v>0</v>
      </c>
      <c r="G71" s="30">
        <f t="shared" si="2"/>
        <v>0</v>
      </c>
      <c r="H71" s="2"/>
      <c r="I71" s="2"/>
      <c r="J71" s="2"/>
      <c r="K71" s="3"/>
      <c r="L71" s="3"/>
      <c r="M71" s="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27" t="s">
        <v>144</v>
      </c>
      <c r="B72" s="38" t="s">
        <v>157</v>
      </c>
      <c r="C72" s="43">
        <v>4</v>
      </c>
      <c r="D72" s="29">
        <v>1</v>
      </c>
      <c r="E72" s="30" t="s">
        <v>44</v>
      </c>
      <c r="F72" s="88">
        <v>0</v>
      </c>
      <c r="G72" s="30">
        <f t="shared" si="2"/>
        <v>0</v>
      </c>
      <c r="H72" s="2"/>
      <c r="I72" s="2"/>
      <c r="J72" s="2"/>
      <c r="K72" s="3"/>
      <c r="L72" s="3"/>
      <c r="M72" s="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27" t="s">
        <v>158</v>
      </c>
      <c r="B73" s="38" t="s">
        <v>159</v>
      </c>
      <c r="C73" s="43">
        <v>1</v>
      </c>
      <c r="D73" s="29">
        <v>2</v>
      </c>
      <c r="E73" s="30" t="s">
        <v>160</v>
      </c>
      <c r="F73" s="88">
        <v>0</v>
      </c>
      <c r="G73" s="30">
        <f t="shared" si="2"/>
        <v>0</v>
      </c>
      <c r="H73" s="2"/>
      <c r="I73" s="2"/>
      <c r="J73" s="2"/>
      <c r="K73" s="3"/>
      <c r="L73" s="3"/>
      <c r="M73" s="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27"/>
      <c r="B74" s="20" t="s">
        <v>31</v>
      </c>
      <c r="C74" s="27"/>
      <c r="D74" s="27"/>
      <c r="E74" s="37"/>
      <c r="F74" s="27"/>
      <c r="G74" s="33">
        <f>IF(SUM(G65:G73)&gt;4,4,SUM(G65:G73))</f>
        <v>0</v>
      </c>
      <c r="H74" s="2"/>
      <c r="I74" s="2"/>
      <c r="J74" s="2"/>
      <c r="K74" s="3"/>
      <c r="L74" s="3"/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">
      <c r="A75" s="55"/>
      <c r="B75" s="56" t="s">
        <v>165</v>
      </c>
      <c r="C75" s="57"/>
      <c r="D75" s="57"/>
      <c r="E75" s="58"/>
      <c r="F75" s="57"/>
      <c r="G75" s="87">
        <f>IF(SUM(G22+G36+G26+G29+G50+G62+G40+G74)&gt;20,20,SUM(G22+G36+G26+G29+G50+G62+G40+G74))</f>
        <v>2</v>
      </c>
      <c r="H75" s="2"/>
      <c r="I75" s="2"/>
      <c r="J75" s="2"/>
      <c r="K75" s="3"/>
      <c r="L75" s="3"/>
      <c r="M75" s="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60"/>
      <c r="B76" s="61"/>
      <c r="C76" s="62"/>
      <c r="D76" s="62"/>
      <c r="E76" s="63"/>
      <c r="F76" s="62"/>
      <c r="G76" s="64"/>
      <c r="H76" s="4"/>
      <c r="I76" s="4"/>
      <c r="J76" s="4"/>
      <c r="K76" s="4"/>
      <c r="L76" s="4"/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65"/>
      <c r="B77" s="66" t="s">
        <v>170</v>
      </c>
      <c r="C77" s="62"/>
      <c r="D77" s="62"/>
      <c r="E77" s="63"/>
      <c r="F77" s="62"/>
      <c r="G77" s="6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60"/>
      <c r="B78" s="61"/>
      <c r="C78" s="62"/>
      <c r="D78" s="62"/>
      <c r="E78" s="63"/>
      <c r="F78" s="62"/>
      <c r="G78" s="6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60"/>
      <c r="B79" s="104" t="s">
        <v>171</v>
      </c>
      <c r="C79" s="105"/>
      <c r="D79" s="105"/>
      <c r="E79" s="105"/>
      <c r="F79" s="105"/>
      <c r="G79" s="10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60"/>
      <c r="B80" s="107"/>
      <c r="C80" s="91"/>
      <c r="D80" s="91"/>
      <c r="E80" s="91"/>
      <c r="F80" s="91"/>
      <c r="G80" s="9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60"/>
      <c r="B81" s="108"/>
      <c r="C81" s="94"/>
      <c r="D81" s="94"/>
      <c r="E81" s="94"/>
      <c r="F81" s="94"/>
      <c r="G81" s="9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60"/>
      <c r="B82" s="109" t="s">
        <v>172</v>
      </c>
      <c r="C82" s="105"/>
      <c r="D82" s="105"/>
      <c r="E82" s="105"/>
      <c r="F82" s="105"/>
      <c r="G82" s="10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60"/>
      <c r="B83" s="90" t="s">
        <v>173</v>
      </c>
      <c r="C83" s="91"/>
      <c r="D83" s="91"/>
      <c r="E83" s="91"/>
      <c r="F83" s="91"/>
      <c r="G83" s="9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62"/>
      <c r="B84" s="93" t="s">
        <v>174</v>
      </c>
      <c r="C84" s="94"/>
      <c r="D84" s="94"/>
      <c r="E84" s="94"/>
      <c r="F84" s="94"/>
      <c r="G84" s="9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62"/>
      <c r="B85" s="61"/>
      <c r="C85" s="62"/>
      <c r="D85" s="62"/>
      <c r="E85" s="63"/>
      <c r="F85" s="62"/>
      <c r="G85" s="6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sheetProtection sheet="1" objects="1" scenarios="1"/>
  <mergeCells count="20">
    <mergeCell ref="B83:G83"/>
    <mergeCell ref="B84:G84"/>
    <mergeCell ref="A11:G11"/>
    <mergeCell ref="C15:F15"/>
    <mergeCell ref="A14:G14"/>
    <mergeCell ref="A12:G12"/>
    <mergeCell ref="A13:G13"/>
    <mergeCell ref="A63:G63"/>
    <mergeCell ref="A51:G51"/>
    <mergeCell ref="B79:G81"/>
    <mergeCell ref="A1:G4"/>
    <mergeCell ref="A6:G6"/>
    <mergeCell ref="A5:G5"/>
    <mergeCell ref="A7:G7"/>
    <mergeCell ref="B82:G82"/>
    <mergeCell ref="A10:G10"/>
    <mergeCell ref="A9:G9"/>
    <mergeCell ref="A8:G8"/>
    <mergeCell ref="A41:G41"/>
    <mergeCell ref="A16:G16"/>
  </mergeCells>
  <pageMargins left="0.511811024" right="0.511811024" top="0.78740157499999996" bottom="0.78740157499999996" header="0.31496062000000002" footer="0.31496062000000002"/>
  <pageSetup paperSize="9" scale="67" orientation="portrait" r:id="rId1"/>
  <colBreaks count="1" manualBreakCount="1">
    <brk id="7" max="1048575" man="1"/>
  </colBreaks>
  <ignoredErrors>
    <ignoredError sqref="G5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Anexo I - 40h  OU 40h D.E.</vt:lpstr>
      <vt:lpstr>Anexo II - 20h</vt:lpstr>
      <vt:lpstr>'Anexo I - 40h  OU 40h D.E.'!Area_de_impressao</vt:lpstr>
      <vt:lpstr>'Anexo II - 20h'!Area_de_impressao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IFCE</dc:creator>
  <cp:lastModifiedBy>IFCE</cp:lastModifiedBy>
  <cp:lastPrinted>2017-08-24T13:35:26Z</cp:lastPrinted>
  <dcterms:created xsi:type="dcterms:W3CDTF">2017-06-16T12:52:45Z</dcterms:created>
  <dcterms:modified xsi:type="dcterms:W3CDTF">2017-08-28T18:59:01Z</dcterms:modified>
</cp:coreProperties>
</file>