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udd\Downloads\"/>
    </mc:Choice>
  </mc:AlternateContent>
  <bookViews>
    <workbookView xWindow="0" yWindow="0" windowWidth="28800" windowHeight="12345" activeTab="1"/>
  </bookViews>
  <sheets>
    <sheet name="Sales" sheetId="1" r:id="rId1"/>
    <sheet name="Marketing" sheetId="3" r:id="rId2"/>
    <sheet name="Current" sheetId="2" r:id="rId3"/>
  </sheets>
  <calcPr calcId="162913" concurrentCalc="0"/>
</workbook>
</file>

<file path=xl/calcChain.xml><?xml version="1.0" encoding="utf-8"?>
<calcChain xmlns="http://schemas.openxmlformats.org/spreadsheetml/2006/main">
  <c r="J133" i="3" l="1"/>
  <c r="J134" i="3"/>
  <c r="J135" i="3"/>
  <c r="H141" i="3"/>
  <c r="H140" i="3"/>
  <c r="H139" i="3"/>
  <c r="H138" i="3"/>
  <c r="H137" i="3"/>
  <c r="H135" i="3"/>
  <c r="H134"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0" i="3"/>
  <c r="H28" i="3"/>
  <c r="H27" i="3"/>
  <c r="H26" i="3"/>
  <c r="H25" i="3"/>
  <c r="H24" i="3"/>
  <c r="H23" i="3"/>
  <c r="H22" i="3"/>
  <c r="H21" i="3"/>
  <c r="H20" i="3"/>
  <c r="H19" i="3"/>
  <c r="H17" i="3"/>
  <c r="H15" i="3"/>
  <c r="H14" i="3"/>
  <c r="H13" i="3"/>
  <c r="H12" i="3"/>
  <c r="H11" i="3"/>
  <c r="H9" i="3"/>
  <c r="E17" i="3"/>
  <c r="E30" i="3"/>
  <c r="E135" i="3"/>
  <c r="E134"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H7" i="3"/>
  <c r="H6" i="3"/>
  <c r="H5"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11" i="1"/>
  <c r="E13" i="1"/>
  <c r="E12" i="1"/>
  <c r="E14" i="1"/>
  <c r="E12" i="2"/>
  <c r="E13" i="2"/>
  <c r="E14" i="2"/>
  <c r="E15" i="2"/>
  <c r="E16" i="2"/>
</calcChain>
</file>

<file path=xl/sharedStrings.xml><?xml version="1.0" encoding="utf-8"?>
<sst xmlns="http://schemas.openxmlformats.org/spreadsheetml/2006/main" count="674" uniqueCount="517">
  <si>
    <t>Field Name</t>
  </si>
  <si>
    <t>Field Label</t>
  </si>
  <si>
    <t>Formula</t>
  </si>
  <si>
    <t>Demo Value</t>
  </si>
  <si>
    <t>A4</t>
  </si>
  <si>
    <t>A5</t>
  </si>
  <si>
    <t>A1</t>
  </si>
  <si>
    <t>A2</t>
  </si>
  <si>
    <t>Average Deal Size</t>
  </si>
  <si>
    <t>Number of Appointment Setting Sales Reps</t>
  </si>
  <si>
    <t>Input</t>
  </si>
  <si>
    <t>Meeting to Opportunity Rate</t>
  </si>
  <si>
    <t>A3</t>
  </si>
  <si>
    <t>Opportunity Win Rate</t>
  </si>
  <si>
    <t>Appointment to Close Win Rate</t>
  </si>
  <si>
    <t>A6</t>
  </si>
  <si>
    <t>Hours Spent Prospecting Daily Per Rep</t>
  </si>
  <si>
    <t>Number of Appointments Set Daily Per Rep</t>
  </si>
  <si>
    <t>Hours Saved Daily with DicoverOrg for Each Rep</t>
  </si>
  <si>
    <t>A7</t>
  </si>
  <si>
    <t>Additional Appointments Set Each week with DiscoverOrg</t>
  </si>
  <si>
    <t>(A3/A1) * A2 * A5</t>
  </si>
  <si>
    <t>A8</t>
  </si>
  <si>
    <t>Additional Appointments set each year as a result of the incremental appointments set with DiscoverOrg</t>
  </si>
  <si>
    <t>A7 * 50</t>
  </si>
  <si>
    <t>A9</t>
  </si>
  <si>
    <t>Additional Revenue / Rep / Year</t>
  </si>
  <si>
    <t>A8 * A6 * A4</t>
  </si>
  <si>
    <t>A10</t>
  </si>
  <si>
    <t>Total Additional Revenue</t>
  </si>
  <si>
    <t>A9 * A5</t>
  </si>
  <si>
    <t>A11</t>
  </si>
  <si>
    <t>Return on Investment</t>
  </si>
  <si>
    <t>A10 / 60000</t>
  </si>
  <si>
    <t>Additional Meetings Set</t>
  </si>
  <si>
    <t>More Hours to Sell</t>
  </si>
  <si>
    <t>Total Return</t>
  </si>
  <si>
    <t>Sales ROI</t>
  </si>
  <si>
    <t>Sales</t>
  </si>
  <si>
    <t>Units</t>
  </si>
  <si>
    <t>Comments</t>
  </si>
  <si>
    <t>reps</t>
  </si>
  <si>
    <t>meetings / year</t>
  </si>
  <si>
    <t># Reps x I meeting x 50 weeks</t>
  </si>
  <si>
    <t>1 * A2 * 50</t>
  </si>
  <si>
    <t>A2 * 7.5 * 50</t>
  </si>
  <si>
    <t>additional hours / year</t>
  </si>
  <si>
    <t>A3 * A4 * A5</t>
  </si>
  <si>
    <t>A7 / (24000+(1500 * A2))</t>
  </si>
  <si>
    <t>B1</t>
  </si>
  <si>
    <t>B2</t>
  </si>
  <si>
    <t>B3</t>
  </si>
  <si>
    <t>B4</t>
  </si>
  <si>
    <t>B5</t>
  </si>
  <si>
    <t>Number 3rd Party</t>
  </si>
  <si>
    <t>Percentage 3rd Party High Risk</t>
  </si>
  <si>
    <t>Current Technology</t>
  </si>
  <si>
    <t>Average Fine per high risk 3P</t>
  </si>
  <si>
    <t>Approach 1 score</t>
  </si>
  <si>
    <t>Approach 2 score</t>
  </si>
  <si>
    <t>A12</t>
  </si>
  <si>
    <t>Approach 3 score</t>
  </si>
  <si>
    <t>A13</t>
  </si>
  <si>
    <t>Approach 4 score</t>
  </si>
  <si>
    <t>Approach 5 score</t>
  </si>
  <si>
    <t>A14</t>
  </si>
  <si>
    <t>A20</t>
  </si>
  <si>
    <t>Number of 3Ps high risk</t>
  </si>
  <si>
    <t>A1 * A2</t>
  </si>
  <si>
    <t>A30</t>
  </si>
  <si>
    <t>Band 1 Low Limit</t>
  </si>
  <si>
    <t>A31</t>
  </si>
  <si>
    <t>Band 1 High Limit</t>
  </si>
  <si>
    <t>A32</t>
  </si>
  <si>
    <t>A33</t>
  </si>
  <si>
    <t>Band 2 Low Limit</t>
  </si>
  <si>
    <t>Band 2 High Limit</t>
  </si>
  <si>
    <t>A34</t>
  </si>
  <si>
    <t>A35</t>
  </si>
  <si>
    <t>A36</t>
  </si>
  <si>
    <t>A37</t>
  </si>
  <si>
    <t>Band 3 Low Limit</t>
  </si>
  <si>
    <t>Band 3 High Limit</t>
  </si>
  <si>
    <t>Band 4 Low Limit</t>
  </si>
  <si>
    <t>Band 4 High Limit</t>
  </si>
  <si>
    <t>A38</t>
  </si>
  <si>
    <t>A39</t>
  </si>
  <si>
    <t>Band 5 Low Limit</t>
  </si>
  <si>
    <t>Band 5 High Limit</t>
  </si>
  <si>
    <t>A50</t>
  </si>
  <si>
    <t>Calculated Band</t>
  </si>
  <si>
    <t>Lookup Table</t>
  </si>
  <si>
    <t>Band</t>
  </si>
  <si>
    <t>C1</t>
  </si>
  <si>
    <t>C2</t>
  </si>
  <si>
    <t>C3</t>
  </si>
  <si>
    <t>C4</t>
  </si>
  <si>
    <t>C5</t>
  </si>
  <si>
    <t>D1</t>
  </si>
  <si>
    <t>A4 * C1</t>
  </si>
  <si>
    <t>D2</t>
  </si>
  <si>
    <t>D3</t>
  </si>
  <si>
    <t>D4</t>
  </si>
  <si>
    <t>D5</t>
  </si>
  <si>
    <t>A4 * C2</t>
  </si>
  <si>
    <t>A4 * C3</t>
  </si>
  <si>
    <t>A4 * C4</t>
  </si>
  <si>
    <t>E1</t>
  </si>
  <si>
    <t>A10 * D1</t>
  </si>
  <si>
    <t>E2</t>
  </si>
  <si>
    <t>E3</t>
  </si>
  <si>
    <t>E4</t>
  </si>
  <si>
    <t>E5</t>
  </si>
  <si>
    <t>A10 * D2</t>
  </si>
  <si>
    <t>A10 * D3</t>
  </si>
  <si>
    <t>A10 * D4</t>
  </si>
  <si>
    <t>A10 * D5</t>
  </si>
  <si>
    <t>F1</t>
  </si>
  <si>
    <t>F2</t>
  </si>
  <si>
    <t>F3</t>
  </si>
  <si>
    <t>F4</t>
  </si>
  <si>
    <t>F5</t>
  </si>
  <si>
    <t>A11 * D1</t>
  </si>
  <si>
    <t>A11 * D2</t>
  </si>
  <si>
    <t>A11 * D3</t>
  </si>
  <si>
    <t>A11 * D4</t>
  </si>
  <si>
    <t>A11 * D5</t>
  </si>
  <si>
    <t>G1</t>
  </si>
  <si>
    <t>G2</t>
  </si>
  <si>
    <t>G3</t>
  </si>
  <si>
    <t>G4</t>
  </si>
  <si>
    <t>G5</t>
  </si>
  <si>
    <t>A12 * D1</t>
  </si>
  <si>
    <t>A12 * D2</t>
  </si>
  <si>
    <t>A12 * D3</t>
  </si>
  <si>
    <t>A12 * D4</t>
  </si>
  <si>
    <t>A12 * D5</t>
  </si>
  <si>
    <t>H1</t>
  </si>
  <si>
    <t>H2</t>
  </si>
  <si>
    <t>H3</t>
  </si>
  <si>
    <t>H4</t>
  </si>
  <si>
    <t>H5</t>
  </si>
  <si>
    <t>A13 * D1</t>
  </si>
  <si>
    <t>A13 * D2</t>
  </si>
  <si>
    <t>A13 * D3</t>
  </si>
  <si>
    <t>A13 * D4</t>
  </si>
  <si>
    <t>A13 * D5</t>
  </si>
  <si>
    <t>I1</t>
  </si>
  <si>
    <t>I2</t>
  </si>
  <si>
    <t>I3</t>
  </si>
  <si>
    <t>I4</t>
  </si>
  <si>
    <t>I5</t>
  </si>
  <si>
    <t>A14 * D1</t>
  </si>
  <si>
    <t>A14 * D2</t>
  </si>
  <si>
    <t>A14 * D3</t>
  </si>
  <si>
    <t>A14 * D4</t>
  </si>
  <si>
    <t>A14 * D5</t>
  </si>
  <si>
    <t>J1</t>
  </si>
  <si>
    <t>J2</t>
  </si>
  <si>
    <t>J3</t>
  </si>
  <si>
    <t>J4</t>
  </si>
  <si>
    <t>J5</t>
  </si>
  <si>
    <t>K1</t>
  </si>
  <si>
    <t>K2</t>
  </si>
  <si>
    <t>K3</t>
  </si>
  <si>
    <t>K4</t>
  </si>
  <si>
    <t>K5</t>
  </si>
  <si>
    <t>L1</t>
  </si>
  <si>
    <t>(E1-K1) * J1</t>
  </si>
  <si>
    <t>(E2-K2) * J2</t>
  </si>
  <si>
    <t>(E3-K3) * J3</t>
  </si>
  <si>
    <t>(E4-K4) * J4</t>
  </si>
  <si>
    <t>(E5-K5) * J5</t>
  </si>
  <si>
    <t>M1</t>
  </si>
  <si>
    <t>L1/K1</t>
  </si>
  <si>
    <t>L2/K2</t>
  </si>
  <si>
    <t>L3/K3</t>
  </si>
  <si>
    <t>L4/K4</t>
  </si>
  <si>
    <t>L5/K5</t>
  </si>
  <si>
    <t>L2</t>
  </si>
  <si>
    <t>L3</t>
  </si>
  <si>
    <t>L4</t>
  </si>
  <si>
    <t>L5</t>
  </si>
  <si>
    <t>M2</t>
  </si>
  <si>
    <t>M3</t>
  </si>
  <si>
    <t>M4</t>
  </si>
  <si>
    <t>M5</t>
  </si>
  <si>
    <t>N1</t>
  </si>
  <si>
    <t>(F1-K1) * J1</t>
  </si>
  <si>
    <t>(F2-K2) * J2</t>
  </si>
  <si>
    <t>(F3-K3) * J3</t>
  </si>
  <si>
    <t>(F4-K4) * J4</t>
  </si>
  <si>
    <t>(F5-K5) * J5</t>
  </si>
  <si>
    <t>N2</t>
  </si>
  <si>
    <t>N3</t>
  </si>
  <si>
    <t>N4</t>
  </si>
  <si>
    <t>N5</t>
  </si>
  <si>
    <t>O1</t>
  </si>
  <si>
    <t>N1/K1</t>
  </si>
  <si>
    <t>N2/K2</t>
  </si>
  <si>
    <t>N3/K3</t>
  </si>
  <si>
    <t>N4/K4</t>
  </si>
  <si>
    <t>N5/K5</t>
  </si>
  <si>
    <t>O2</t>
  </si>
  <si>
    <t>O3</t>
  </si>
  <si>
    <t>O4</t>
  </si>
  <si>
    <t>O5</t>
  </si>
  <si>
    <t>P1</t>
  </si>
  <si>
    <t>(G1-K1) * J1</t>
  </si>
  <si>
    <t>P2</t>
  </si>
  <si>
    <t>P3</t>
  </si>
  <si>
    <t>P4</t>
  </si>
  <si>
    <t>P5</t>
  </si>
  <si>
    <t>(G2-K2) * J2</t>
  </si>
  <si>
    <t>(G3-K3) * J3</t>
  </si>
  <si>
    <t>(G4-K4) * J4</t>
  </si>
  <si>
    <t>(G5-K5) * J5</t>
  </si>
  <si>
    <t>Q1</t>
  </si>
  <si>
    <t>P1/K1</t>
  </si>
  <si>
    <t>P2/K2</t>
  </si>
  <si>
    <t>P3/K3</t>
  </si>
  <si>
    <t>P4/K4</t>
  </si>
  <si>
    <t>P5/K5</t>
  </si>
  <si>
    <t>Q2</t>
  </si>
  <si>
    <t>Q3</t>
  </si>
  <si>
    <t>Q4</t>
  </si>
  <si>
    <t>Q5</t>
  </si>
  <si>
    <t>R1</t>
  </si>
  <si>
    <t>(H1-K1) * J1</t>
  </si>
  <si>
    <t>R2</t>
  </si>
  <si>
    <t>R3</t>
  </si>
  <si>
    <t>R4</t>
  </si>
  <si>
    <t>R5</t>
  </si>
  <si>
    <t>(H2-K2) * J2</t>
  </si>
  <si>
    <t>(H3-K3) * J3</t>
  </si>
  <si>
    <t>(H4-K4) * J4</t>
  </si>
  <si>
    <t>(H5-K5) * J5</t>
  </si>
  <si>
    <t>S1</t>
  </si>
  <si>
    <t>R1/K1</t>
  </si>
  <si>
    <t>R2/K2</t>
  </si>
  <si>
    <t>R3/K3</t>
  </si>
  <si>
    <t>R4/K4</t>
  </si>
  <si>
    <t>R5/K5</t>
  </si>
  <si>
    <t>S2</t>
  </si>
  <si>
    <t>S3</t>
  </si>
  <si>
    <t>S4</t>
  </si>
  <si>
    <t>S5</t>
  </si>
  <si>
    <t>T1</t>
  </si>
  <si>
    <t>(I1-K1) * J1</t>
  </si>
  <si>
    <t>(I2-K2) * J2</t>
  </si>
  <si>
    <t>(I3-K3) * J3</t>
  </si>
  <si>
    <t>(I4-K4) * J4</t>
  </si>
  <si>
    <t>(I5-K5) * J5</t>
  </si>
  <si>
    <t>T2</t>
  </si>
  <si>
    <t>T3</t>
  </si>
  <si>
    <t>T4</t>
  </si>
  <si>
    <t>T5</t>
  </si>
  <si>
    <t>U1</t>
  </si>
  <si>
    <t>T1/K1</t>
  </si>
  <si>
    <t>T2/K2</t>
  </si>
  <si>
    <t>T3/K3</t>
  </si>
  <si>
    <t>T4/K4</t>
  </si>
  <si>
    <t>T5/K5</t>
  </si>
  <si>
    <t>U2</t>
  </si>
  <si>
    <t>U3</t>
  </si>
  <si>
    <t>U4</t>
  </si>
  <si>
    <t>U5</t>
  </si>
  <si>
    <t xml:space="preserve">INSERT INTO `wb_roi_fields` (wb_roi_ID,shortName, Label, InputType,fieldType, cell, cellcolumn,formula,units,required) VALUES </t>
  </si>
  <si>
    <t>Avg number of 3Ps (Band1)</t>
  </si>
  <si>
    <t>Avg Fines (Band1)</t>
  </si>
  <si>
    <t>Approach 1 Fines (Band1)</t>
  </si>
  <si>
    <t>Approach 2 Fines (Band1)</t>
  </si>
  <si>
    <t>Approach 3 Fines (Band1)</t>
  </si>
  <si>
    <t>Aproach 4 Fines (Band1)</t>
  </si>
  <si>
    <t>Approach 5 Fines (Band1)</t>
  </si>
  <si>
    <t>Percent Savings with RR (Band1)</t>
  </si>
  <si>
    <t>RiskRate Cost (Band1)</t>
  </si>
  <si>
    <t>Appraoch 1 Savings (Band1)</t>
  </si>
  <si>
    <t>Approach 1 ROI (Band1)</t>
  </si>
  <si>
    <t>Approach 2 Savings (Band1)</t>
  </si>
  <si>
    <t>Approach 2 ROI (Band1)</t>
  </si>
  <si>
    <t>Approach 3 Savings (Band1)</t>
  </si>
  <si>
    <t>Approach 3 ROI  (Band1)</t>
  </si>
  <si>
    <t>Approach 4 Savings (Band1)</t>
  </si>
  <si>
    <t>Approach 4 ROI (Band1)</t>
  </si>
  <si>
    <t>Approach 5 Savings (Band1)</t>
  </si>
  <si>
    <t>Approach 5 ROI (Band1)</t>
  </si>
  <si>
    <t>Avg number of 3Ps (Band 2)</t>
  </si>
  <si>
    <t>Avg Fines (Band 2)</t>
  </si>
  <si>
    <t>Approach 1 Fines (Band 2)</t>
  </si>
  <si>
    <t>Approach 2 Fines (Band 2)</t>
  </si>
  <si>
    <t>Approach 3 Fines (Band 2)</t>
  </si>
  <si>
    <t>Aproach 4 Fines (Band 2)</t>
  </si>
  <si>
    <t>Approach 5 Fines (Band 2)</t>
  </si>
  <si>
    <t>Percent Savings with RR (Band 2)</t>
  </si>
  <si>
    <t>RiskRate Cost (Band 2)</t>
  </si>
  <si>
    <t>Appraoch 1 Savings (Band 2)</t>
  </si>
  <si>
    <t>Approach 1 ROI (Band 2)</t>
  </si>
  <si>
    <t>Approach 2 Savings (Band 2)</t>
  </si>
  <si>
    <t>Approach 2 ROI (Band 2)</t>
  </si>
  <si>
    <t>Approach 3 Savings (Band 2)</t>
  </si>
  <si>
    <t>Approach 3 ROI (Band 2)</t>
  </si>
  <si>
    <t>Approach 4 Savings (Band 2)</t>
  </si>
  <si>
    <t>Approach 4 ROI (Band 2)</t>
  </si>
  <si>
    <t>Approach 5 Savings (Band 2)</t>
  </si>
  <si>
    <t>Approach 5 ROI (Band 2)</t>
  </si>
  <si>
    <t>Avg number of 3Ps (Band 3)</t>
  </si>
  <si>
    <t>Avg Fines (Band 3)</t>
  </si>
  <si>
    <t>Approach 1 Fines (Band 3)</t>
  </si>
  <si>
    <t>Approach 2 Fines (Band 3)</t>
  </si>
  <si>
    <t>Approach 3 Fines (Band 3)</t>
  </si>
  <si>
    <t>Aproach 4 Fines (Band 3)</t>
  </si>
  <si>
    <t>Approach 5 Fines (Band 3)</t>
  </si>
  <si>
    <t>Percent Savings with RR (Band 3)</t>
  </si>
  <si>
    <t>RiskRate Cost (Band 3)</t>
  </si>
  <si>
    <t>Appraoch 1 Savings (Band 3)</t>
  </si>
  <si>
    <t>Approach 1 ROI (Band 3)</t>
  </si>
  <si>
    <t>Approach 2 Savings (Band 3)</t>
  </si>
  <si>
    <t>Approach 2 ROI (Band 3)</t>
  </si>
  <si>
    <t>Approach 3 Savings (Band 3)</t>
  </si>
  <si>
    <t>Approach 3 ROI (Band 3)</t>
  </si>
  <si>
    <t>Approach 4 Savings (Band 3)</t>
  </si>
  <si>
    <t>Approach 4 ROI (Band 3)</t>
  </si>
  <si>
    <t>Approach 5 Savings (Band 3)</t>
  </si>
  <si>
    <t>Approach 5 ROI (Band 3)</t>
  </si>
  <si>
    <t>Avg number of 3Ps (Band 4)</t>
  </si>
  <si>
    <t>Avg Fines (Band 4)</t>
  </si>
  <si>
    <t>Approach 1 Fines (Band 4)</t>
  </si>
  <si>
    <t>Approach 2 Fines (Band 4)</t>
  </si>
  <si>
    <t>Approach 3 Fines (Band 4)</t>
  </si>
  <si>
    <t>Aproach 4 Fines (Band 4)</t>
  </si>
  <si>
    <t>Approach 5 Fines (Band 4)</t>
  </si>
  <si>
    <t>Percent Savings with RR (Band 4)</t>
  </si>
  <si>
    <t>RiskRate Cost (Band 4)</t>
  </si>
  <si>
    <t>Appraoch 1 Savings (Band 4)</t>
  </si>
  <si>
    <t>Approach 1 ROI (Band 4)</t>
  </si>
  <si>
    <t>Approach 2 Savings (Band 4)</t>
  </si>
  <si>
    <t>Approach 2 ROI (Band 4)</t>
  </si>
  <si>
    <t>Approach 3 Savings (Band 4)</t>
  </si>
  <si>
    <t>Approach 3 ROI (Band 4)</t>
  </si>
  <si>
    <t>Approach 4 Savings (Band 4)</t>
  </si>
  <si>
    <t>Approach 4 ROI (Band 4)</t>
  </si>
  <si>
    <t>Approach 5 Savings (Band 4)</t>
  </si>
  <si>
    <t>Approach 5 ROI (Band 4)</t>
  </si>
  <si>
    <t>Avg number of 3Ps (Band 5)</t>
  </si>
  <si>
    <t>Avg Fines (Band 5)</t>
  </si>
  <si>
    <t>Approach 1 Fines (Band 5)</t>
  </si>
  <si>
    <t>Approach 2 Fines (Band 5)</t>
  </si>
  <si>
    <t>Approach 3 Fines (Band 5)</t>
  </si>
  <si>
    <t>Aproach 4 Fines (Band 5)</t>
  </si>
  <si>
    <t>Approach 5 Fines (Band 5)</t>
  </si>
  <si>
    <t>Percent Savings with RR (Band 5)</t>
  </si>
  <si>
    <t>RiskRate Cost (Band 5)</t>
  </si>
  <si>
    <t>Appraoch 1 Savings (Band 5)</t>
  </si>
  <si>
    <t>Approach 1 ROI (Band 5)</t>
  </si>
  <si>
    <t>Approach 2 Savings (Band 5)</t>
  </si>
  <si>
    <t>Approach 2 ROI (Band 5)</t>
  </si>
  <si>
    <t>Approach 3 Savings (Band 5)</t>
  </si>
  <si>
    <t>Approach 3 ROI (Band 5)</t>
  </si>
  <si>
    <t>Approach 4 Savings (Band 5)</t>
  </si>
  <si>
    <t>Approach 4 ROI (Band 5)</t>
  </si>
  <si>
    <t>Approach 5 Savings (Band 5)</t>
  </si>
  <si>
    <t>Approach 5 ROI (Band 5)</t>
  </si>
  <si>
    <t>(10021,'Number 3rd Party','Number 3rd Party',2,1,'A',1,'','',1)</t>
  </si>
  <si>
    <t>(10021,'Percentage 3rd Party High Risk','Percentage 3rd Party High Risk',2,1,'A',2,'','',1)</t>
  </si>
  <si>
    <t>(10021,'Current Technology','Current Technology',2,1,'A',3,'','',1)</t>
  </si>
  <si>
    <t>A4 * C5</t>
  </si>
  <si>
    <t>IF(AND(A20&gt;=A30,A20&lt;=A31),1,IF(AND(A20&gt;=A32,A20&lt;=A33),2,IF(AND(A20&gt;=A34,A20&lt;=A35),3,IF(AND(A20&gt;=A36,A20&lt;=A37),4,5))))</t>
  </si>
  <si>
    <t>V1</t>
  </si>
  <si>
    <t>Calculated ROI</t>
  </si>
  <si>
    <t>V2</t>
  </si>
  <si>
    <t>Calculated Savings</t>
  </si>
  <si>
    <t>IF(A3=1,LOOKUP(A50,B1:B5,L1:L5),IF(A3=2,LOOKUP(A50,B1:B5,N1:N5),IF(A3=3,LOOKUP(A50,B1:B5,P1:P5),IF(A3=4,LOOKUP(A50,B1:B5,R1:R5),LOOKUP(A50,B1:B5,T1:T5)))))</t>
  </si>
  <si>
    <t>IF(A3=1,LOOKUP(A50,B1:B5,M1:M5),IF(A3=2,LOOKUP(A50,B1:B5,O1:O5),IF(A3=3,LOOKUP(A50,B1:B5,Q1:Q5),IF(A3=4,LOOKUP(A50,B1:B5,S1:S5),LOOKUP(A50,B1:B5,U1:U5)))))</t>
  </si>
  <si>
    <t>Z1</t>
  </si>
  <si>
    <t>First Name</t>
  </si>
  <si>
    <t>Z2</t>
  </si>
  <si>
    <t>Last Name</t>
  </si>
  <si>
    <t>Z3</t>
  </si>
  <si>
    <t>Email</t>
  </si>
  <si>
    <t>Z4</t>
  </si>
  <si>
    <t>Phone</t>
  </si>
  <si>
    <t>Z5</t>
  </si>
  <si>
    <t>Company</t>
  </si>
  <si>
    <t>$ 0,0.[00]</t>
  </si>
  <si>
    <t>0%</t>
  </si>
  <si>
    <t>0,0</t>
  </si>
  <si>
    <t>0,0.0</t>
  </si>
  <si>
    <t>Format</t>
  </si>
  <si>
    <t>0,0.00</t>
  </si>
  <si>
    <t>(10021,'Average Fine per high risk 3P','Average Fine per high risk 3P',2,2,'A',4,'957.8','',0,'$ 0,0.[00]')</t>
  </si>
  <si>
    <t>(10021,'Approach 1 score','Approach 1 score',2,2,'A',10,'3','',0,'0,0.00')</t>
  </si>
  <si>
    <t>(10021,'Approach 2 score','Approach 2 score',2,2,'A',11,'2','',0,'0,0.00')</t>
  </si>
  <si>
    <t>(10021,'Approach 3 score','Approach 3 score',2,2,'A',12,'1.5','',0,'0,0.00')</t>
  </si>
  <si>
    <t>(10021,'Approach 4 score','Approach 4 score',2,2,'A',13,'0.75','',0,'0,0.00')</t>
  </si>
  <si>
    <t>(10021,'Approach 5 score','Approach 5 score',2,2,'A',14,'0.7','',0,'0,0.00')</t>
  </si>
  <si>
    <t>(10021,'Number of 3Ps high risk','Number of 3Ps high risk',2,2,'A',20,'A1 * A2','',0,'0,0')</t>
  </si>
  <si>
    <t>(10021,'Band 1 Low Limit','Band 1 Low Limit',2,2,'A',30,'0','',0,'0,0')</t>
  </si>
  <si>
    <t>(10021,'Band 1 High Limit','Band 1 High Limit',2,2,'A',31,'99','',0,'0,0')</t>
  </si>
  <si>
    <t>(10021,'Band 2 Low Limit','Band 2 Low Limit',2,2,'A',32,'100','',0,'0,0')</t>
  </si>
  <si>
    <t>(10021,'Band 2 High Limit','Band 2 High Limit',2,2,'A',33,'999','',0,'0,0')</t>
  </si>
  <si>
    <t>(10021,'Band 3 Low Limit','Band 3 Low Limit',2,2,'A',34,'1000','',0,'0,0')</t>
  </si>
  <si>
    <t>(10021,'Band 3 High Limit','Band 3 High Limit',2,2,'A',35,'5000','',0,'0,0')</t>
  </si>
  <si>
    <t>(10021,'Band 4 Low Limit','Band 4 Low Limit',2,2,'A',36,'5001','',0,'0,0')</t>
  </si>
  <si>
    <t>(10021,'Band 4 High Limit','Band 4 High Limit',2,2,'A',37,'24999','',0,'0,0')</t>
  </si>
  <si>
    <t>(10021,'Band 5 Low Limit','Band 5 Low Limit',2,2,'A',38,'25000','',0,'0,0')</t>
  </si>
  <si>
    <t>(10021,'Band 5 High Limit','Band 5 High Limit',2,2,'A',39,'75000','',0,'0,0')</t>
  </si>
  <si>
    <t>(10021,'Calculated Band','Calculated Band',2,2,'A',50,'IF(AND(A20&gt;=A30,A20&lt;=A31),1,IF(AND(A20&gt;=A32,A20&lt;=A33),2,IF(AND(A20&gt;=A34,A20&lt;=A35),3,IF(AND(A20&gt;=A36,A20&lt;=A37),4,5))))','',0,'0,0')</t>
  </si>
  <si>
    <t>(10021,'Band','Band',2,2,'B',1,'1','',0,'0,0')</t>
  </si>
  <si>
    <t>(10021,'Band','Band',2,2,'B',2,'2','',0,'0,0')</t>
  </si>
  <si>
    <t>(10021,'Band','Band',2,2,'B',3,'3','',0,'0,0')</t>
  </si>
  <si>
    <t>(10021,'Band','Band',2,2,'B',4,'4','',0,'0,0')</t>
  </si>
  <si>
    <t>(10021,'Band','Band',2,2,'B',5,'5','',0,'0,0')</t>
  </si>
  <si>
    <t>(10021,'Avg number of 3Ps (Band1)','Avg number of 3Ps (Band1)',2,2,'C',1,'49.5','',0,'0,0.0')</t>
  </si>
  <si>
    <t>(10021,'Avg number of 3Ps (Band 2)','Avg number of 3Ps (Band 2)',2,2,'C',2,'549.5','',0,'0,0.0')</t>
  </si>
  <si>
    <t>(10021,'Avg number of 3Ps (Band 3)','Avg number of 3Ps (Band 3)',2,2,'C',3,'3000','',0,'0,0')</t>
  </si>
  <si>
    <t>(10021,'Avg number of 3Ps (Band 4)','Avg number of 3Ps (Band 4)',2,2,'C',4,'15000','',0,'0,0')</t>
  </si>
  <si>
    <t>(10021,'Avg number of 3Ps (Band 5)','Avg number of 3Ps (Band 5)',2,2,'C',5,'50000','',0,'0,0')</t>
  </si>
  <si>
    <t>(10021,'Avg Fines (Band1)','Avg Fines (Band1)',2,2,'D',1,'A4 * C1','',0,'$ 0,0.[00]')</t>
  </si>
  <si>
    <t>(10021,'Avg Fines (Band 2)','Avg Fines (Band 2)',2,2,'D',2,'A4 * C2','',0,'$ 0,0.[00]')</t>
  </si>
  <si>
    <t>(10021,'Avg Fines (Band 3)','Avg Fines (Band 3)',2,2,'D',3,'A4 * C3','',0,'$ 0,0.[00]')</t>
  </si>
  <si>
    <t>(10021,'Avg Fines (Band 4)','Avg Fines (Band 4)',2,2,'D',4,'A4 * C4','',0,'$ 0,0.[00]')</t>
  </si>
  <si>
    <t>(10021,'Avg Fines (Band 5)','Avg Fines (Band 5)',2,2,'D',5,'A4 * C5','',0,'$ 0,0.[00]')</t>
  </si>
  <si>
    <t>(10021,'Approach 1 Fines (Band1)','Approach 1 Fines (Band1)',2,2,'E',1,'A10 * D1','',0,'$ 0,0.[00]')</t>
  </si>
  <si>
    <t>(10021,'Approach 1 Fines (Band 2)','Approach 1 Fines (Band 2)',2,2,'E',2,'A10 * D2','',0,'$ 0,0.[00]')</t>
  </si>
  <si>
    <t>(10021,'Approach 1 Fines (Band 3)','Approach 1 Fines (Band 3)',2,2,'E',3,'A10 * D3','',0,'$ 0,0.[00]')</t>
  </si>
  <si>
    <t>(10021,'Approach 1 Fines (Band 4)','Approach 1 Fines (Band 4)',2,2,'E',4,'A10 * D4','',0,'$ 0,0.[00]')</t>
  </si>
  <si>
    <t>(10021,'Approach 1 Fines (Band 5)','Approach 1 Fines (Band 5)',2,2,'E',5,'A10 * D5','',0,'$ 0,0.[00]')</t>
  </si>
  <si>
    <t>(10021,'Approach 2 Fines (Band1)','Approach 2 Fines (Band1)',2,2,'F',1,'A11 * D1','',0,'$ 0,0.[00]')</t>
  </si>
  <si>
    <t>(10021,'Approach 2 Fines (Band 2)','Approach 2 Fines (Band 2)',2,2,'F',2,'A11 * D2','',0,'$ 0,0.[00]')</t>
  </si>
  <si>
    <t>(10021,'Approach 2 Fines (Band 3)','Approach 2 Fines (Band 3)',2,2,'F',3,'A11 * D3','',0,'$ 0,0.[00]')</t>
  </si>
  <si>
    <t>(10021,'Approach 2 Fines (Band 4)','Approach 2 Fines (Band 4)',2,2,'F',4,'A11 * D4','',0,'$ 0,0.[00]')</t>
  </si>
  <si>
    <t>(10021,'Approach 2 Fines (Band 5)','Approach 2 Fines (Band 5)',2,2,'F',5,'A11 * D5','',0,'$ 0,0.[00]')</t>
  </si>
  <si>
    <t>(10021,'Approach 3 Fines (Band1)','Approach 3 Fines (Band1)',2,2,'G',1,'A12 * D1','',0,'$ 0,0.[00]')</t>
  </si>
  <si>
    <t>(10021,'Approach 3 Fines (Band 2)','Approach 3 Fines (Band 2)',2,2,'G',2,'A12 * D2','',0,'$ 0,0.[00]')</t>
  </si>
  <si>
    <t>(10021,'Approach 3 Fines (Band 3)','Approach 3 Fines (Band 3)',2,2,'G',3,'A12 * D3','',0,'$ 0,0.[00]')</t>
  </si>
  <si>
    <t>(10021,'Approach 3 Fines (Band 4)','Approach 3 Fines (Band 4)',2,2,'G',4,'A12 * D4','',0,'$ 0,0.[00]')</t>
  </si>
  <si>
    <t>(10021,'Approach 3 Fines (Band 5)','Approach 3 Fines (Band 5)',2,2,'G',5,'A12 * D5','',0,'$ 0,0.[00]')</t>
  </si>
  <si>
    <t>(10021,'Aproach 4 Fines (Band1)','Aproach 4 Fines (Band1)',2,2,'H',1,'A13 * D1','',0,'$ 0,0.[00]')</t>
  </si>
  <si>
    <t>(10021,'Aproach 4 Fines (Band 2)','Aproach 4 Fines (Band 2)',2,2,'H',2,'A13 * D2','',0,'$ 0,0.[00]')</t>
  </si>
  <si>
    <t>(10021,'Aproach 4 Fines (Band 3)','Aproach 4 Fines (Band 3)',2,2,'H',3,'A13 * D3','',0,'$ 0,0.[00]')</t>
  </si>
  <si>
    <t>(10021,'Aproach 4 Fines (Band 4)','Aproach 4 Fines (Band 4)',2,2,'H',4,'A13 * D4','',0,'$ 0,0.[00]')</t>
  </si>
  <si>
    <t>(10021,'Aproach 4 Fines (Band 5)','Aproach 4 Fines (Band 5)',2,2,'H',5,'A13 * D5','',0,'$ 0,0.[00]')</t>
  </si>
  <si>
    <t>(10021,'Approach 5 Fines (Band1)','Approach 5 Fines (Band1)',2,2,'I',1,'A14 * D1','',0,'$ 0,0.[00]')</t>
  </si>
  <si>
    <t>(10021,'Approach 5 Fines (Band 2)','Approach 5 Fines (Band 2)',2,2,'I',2,'A14 * D2','',0,'$ 0,0.[00]')</t>
  </si>
  <si>
    <t>(10021,'Approach 5 Fines (Band 3)','Approach 5 Fines (Band 3)',2,2,'I',3,'A14 * D3','',0,'$ 0,0.[00]')</t>
  </si>
  <si>
    <t>(10021,'Approach 5 Fines (Band 4)','Approach 5 Fines (Band 4)',2,2,'I',4,'A14 * D4','',0,'$ 0,0.[00]')</t>
  </si>
  <si>
    <t>(10021,'Approach 5 Fines (Band 5)','Approach 5 Fines (Band 5)',2,2,'I',5,'A14 * D5','',0,'$ 0,0.[00]')</t>
  </si>
  <si>
    <t>(10021,'Percent Savings with RR (Band1)','Percent Savings with RR (Band1)',2,2,'J',1,'0.3','',0,'0%')</t>
  </si>
  <si>
    <t>(10021,'Percent Savings with RR (Band 2)','Percent Savings with RR (Band 2)',2,2,'J',2,'0.25','',0,'0%')</t>
  </si>
  <si>
    <t>(10021,'Percent Savings with RR (Band 3)','Percent Savings with RR (Band 3)',2,2,'J',3,'0.2','',0,'0%')</t>
  </si>
  <si>
    <t>(10021,'Percent Savings with RR (Band 4)','Percent Savings with RR (Band 4)',2,2,'J',4,'0.15','',0,'0%')</t>
  </si>
  <si>
    <t>(10021,'Percent Savings with RR (Band 5)','Percent Savings with RR (Band 5)',2,2,'J',5,'0.1','',0,'0%')</t>
  </si>
  <si>
    <t>(10021,'RiskRate Cost (Band1)','RiskRate Cost (Band1)',2,2,'K',1,'12500','',0,'$ 0,0.[00]')</t>
  </si>
  <si>
    <t>(10021,'RiskRate Cost (Band 2)','RiskRate Cost (Band 2)',2,2,'K',2,'12500','',0,'$ 0,0.[00]')</t>
  </si>
  <si>
    <t>(10021,'RiskRate Cost (Band 3)','RiskRate Cost (Band 3)',2,2,'K',3,'40000','',0,'$ 0,0.[00]')</t>
  </si>
  <si>
    <t>(10021,'RiskRate Cost (Band 4)','RiskRate Cost (Band 4)',2,2,'K',4,'40000','',0,'$ 0,0.[00]')</t>
  </si>
  <si>
    <t>(10021,'RiskRate Cost (Band 5)','RiskRate Cost (Band 5)',2,2,'K',5,'40000','',0,'$ 0,0.[00]')</t>
  </si>
  <si>
    <t>(10021,'Appraoch 1 Savings (Band1)','Appraoch 1 Savings (Band1)',2,2,'L',1,'(E1-K1) * J1','',0,'$ 0,0.[00]')</t>
  </si>
  <si>
    <t>(10021,'Appraoch 1 Savings (Band 2)','Appraoch 1 Savings (Band 2)',2,2,'L',2,'(E2-K2) * J2','',0,'$ 0,0.[00]')</t>
  </si>
  <si>
    <t>(10021,'Appraoch 1 Savings (Band 3)','Appraoch 1 Savings (Band 3)',2,2,'L',3,'(E3-K3) * J3','',0,'$ 0,0.[00]')</t>
  </si>
  <si>
    <t>(10021,'Appraoch 1 Savings (Band 4)','Appraoch 1 Savings (Band 4)',2,2,'L',4,'(E4-K4) * J4','',0,'$ 0,0.[00]')</t>
  </si>
  <si>
    <t>(10021,'Appraoch 1 Savings (Band 5)','Appraoch 1 Savings (Band 5)',2,2,'L',5,'(E5-K5) * J5','',0,'$ 0,0.[00]')</t>
  </si>
  <si>
    <t>(10021,'Approach 1 ROI (Band1)','Approach 1 ROI (Band1)',2,2,'M',1,'L1/K1','',0,'0,0.0')</t>
  </si>
  <si>
    <t>(10021,'Approach 1 ROI (Band 2)','Approach 1 ROI (Band 2)',2,2,'M',2,'L2/K2','',0,'0,0.0')</t>
  </si>
  <si>
    <t>(10021,'Approach 1 ROI (Band 3)','Approach 1 ROI (Band 3)',2,2,'M',3,'L3/K3','',0,'0,0.0')</t>
  </si>
  <si>
    <t>(10021,'Approach 1 ROI (Band 4)','Approach 1 ROI (Band 4)',2,2,'M',4,'L4/K4','',0,'0,0.0')</t>
  </si>
  <si>
    <t>(10021,'Approach 1 ROI (Band 5)','Approach 1 ROI (Band 5)',2,2,'M',5,'L5/K5','',0,'0,0.0')</t>
  </si>
  <si>
    <t>(10021,'Approach 2 Savings (Band1)','Approach 2 Savings (Band1)',2,2,'N',1,'(F1-K1) * J1','',0,'$ 0,0.[00]')</t>
  </si>
  <si>
    <t>(10021,'Approach 2 Savings (Band 2)','Approach 2 Savings (Band 2)',2,2,'N',2,'(F2-K2) * J2','',0,'$ 0,0.[00]')</t>
  </si>
  <si>
    <t>(10021,'Approach 2 Savings (Band 3)','Approach 2 Savings (Band 3)',2,2,'N',3,'(F3-K3) * J3','',0,'$ 0,0.[00]')</t>
  </si>
  <si>
    <t>(10021,'Approach 2 Savings (Band 4)','Approach 2 Savings (Band 4)',2,2,'N',4,'(F4-K4) * J4','',0,'$ 0,0.[00]')</t>
  </si>
  <si>
    <t>(10021,'Approach 2 Savings (Band 5)','Approach 2 Savings (Band 5)',2,2,'N',5,'(F5-K5) * J5','',0,'$ 0,0.[00]')</t>
  </si>
  <si>
    <t>(10021,'Approach 2 ROI (Band1)','Approach 2 ROI (Band1)',2,2,'O',1,'N1/K1','',0,'0,0.0')</t>
  </si>
  <si>
    <t>(10021,'Approach 2 ROI (Band 2)','Approach 2 ROI (Band 2)',2,2,'O',2,'N2/K2','',0,'0,0.0')</t>
  </si>
  <si>
    <t>(10021,'Approach 2 ROI (Band 3)','Approach 2 ROI (Band 3)',2,2,'O',3,'N3/K3','',0,'0,0.0')</t>
  </si>
  <si>
    <t>(10021,'Approach 2 ROI (Band 4)','Approach 2 ROI (Band 4)',2,2,'O',4,'N4/K4','',0,'0,0.0')</t>
  </si>
  <si>
    <t>(10021,'Approach 2 ROI (Band 5)','Approach 2 ROI (Band 5)',2,2,'O',5,'N5/K5','',0,'0,0.0')</t>
  </si>
  <si>
    <t>(10021,'Approach 3 Savings (Band1)','Approach 3 Savings (Band1)',2,2,'P',1,'(G1-K1) * J1','',0,'$ 0,0.[00]')</t>
  </si>
  <si>
    <t>(10021,'Approach 3 Savings (Band 2)','Approach 3 Savings (Band 2)',2,2,'P',2,'(G2-K2) * J2','',0,'$ 0,0.[00]')</t>
  </si>
  <si>
    <t>(10021,'Approach 3 Savings (Band 3)','Approach 3 Savings (Band 3)',2,2,'P',3,'(G3-K3) * J3','',0,'$ 0,0.[00]')</t>
  </si>
  <si>
    <t>(10021,'Approach 3 Savings (Band 4)','Approach 3 Savings (Band 4)',2,2,'P',4,'(G4-K4) * J4','',0,'$ 0,0.[00]')</t>
  </si>
  <si>
    <t>(10021,'Approach 3 Savings (Band 5)','Approach 3 Savings (Band 5)',2,2,'P',5,'(G5-K5) * J5','',0,'$ 0,0.[00]')</t>
  </si>
  <si>
    <t>(10021,'Approach 3 ROI  (Band1)','Approach 3 ROI  (Band1)',2,2,'Q',1,'P1/K1','',0,'0,0.0')</t>
  </si>
  <si>
    <t>(10021,'Approach 3 ROI (Band 2)','Approach 3 ROI (Band 2)',2,2,'Q',2,'P2/K2','',0,'0,0.0')</t>
  </si>
  <si>
    <t>(10021,'Approach 3 ROI (Band 3)','Approach 3 ROI (Band 3)',2,2,'Q',3,'P3/K3','',0,'0,0.0')</t>
  </si>
  <si>
    <t>(10021,'Approach 3 ROI (Band 4)','Approach 3 ROI (Band 4)',2,2,'Q',4,'P4/K4','',0,'0,0.0')</t>
  </si>
  <si>
    <t>(10021,'Approach 3 ROI (Band 5)','Approach 3 ROI (Band 5)',2,2,'Q',5,'P5/K5','',0,'0,0.0')</t>
  </si>
  <si>
    <t>(10021,'Approach 4 Savings (Band1)','Approach 4 Savings (Band1)',2,2,'R',1,'(H1-K1) * J1','',0,'$ 0,0.[00]')</t>
  </si>
  <si>
    <t>(10021,'Approach 4 Savings (Band 2)','Approach 4 Savings (Band 2)',2,2,'R',2,'(H2-K2) * J2','',0,'$ 0,0.[00]')</t>
  </si>
  <si>
    <t>(10021,'Approach 4 Savings (Band 3)','Approach 4 Savings (Band 3)',2,2,'R',3,'(H3-K3) * J3','',0,'$ 0,0.[00]')</t>
  </si>
  <si>
    <t>(10021,'Approach 4 Savings (Band 4)','Approach 4 Savings (Band 4)',2,2,'R',4,'(H4-K4) * J4','',0,'$ 0,0.[00]')</t>
  </si>
  <si>
    <t>(10021,'Approach 4 Savings (Band 5)','Approach 4 Savings (Band 5)',2,2,'R',5,'(H5-K5) * J5','',0,'$ 0,0.[00]')</t>
  </si>
  <si>
    <t>(10021,'Approach 4 ROI (Band1)','Approach 4 ROI (Band1)',2,2,'S',1,'R1/K1','',0,'0,0.0')</t>
  </si>
  <si>
    <t>(10021,'Approach 4 ROI (Band 2)','Approach 4 ROI (Band 2)',2,2,'S',2,'R2/K2','',0,'0,0.0')</t>
  </si>
  <si>
    <t>(10021,'Approach 4 ROI (Band 3)','Approach 4 ROI (Band 3)',2,2,'S',3,'R3/K3','',0,'0,0.0')</t>
  </si>
  <si>
    <t>(10021,'Approach 4 ROI (Band 4)','Approach 4 ROI (Band 4)',2,2,'S',4,'R4/K4','',0,'0,0.0')</t>
  </si>
  <si>
    <t>(10021,'Approach 4 ROI (Band 5)','Approach 4 ROI (Band 5)',2,2,'S',5,'R5/K5','',0,'0,0.0')</t>
  </si>
  <si>
    <t>(10021,'Approach 5 Savings (Band1)','Approach 5 Savings (Band1)',2,2,'T',1,'(I1-K1) * J1','',0,'$ 0,0.[00]')</t>
  </si>
  <si>
    <t>(10021,'Approach 5 Savings (Band 2)','Approach 5 Savings (Band 2)',2,2,'T',2,'(I2-K2) * J2','',0,'$ 0,0.[00]')</t>
  </si>
  <si>
    <t>(10021,'Approach 5 Savings (Band 3)','Approach 5 Savings (Band 3)',2,2,'T',3,'(I3-K3) * J3','',0,'$ 0,0.[00]')</t>
  </si>
  <si>
    <t>(10021,'Approach 5 Savings (Band 4)','Approach 5 Savings (Band 4)',2,2,'T',4,'(I4-K4) * J4','',0,'$ 0,0.[00]')</t>
  </si>
  <si>
    <t>(10021,'Approach 5 Savings (Band 5)','Approach 5 Savings (Band 5)',2,2,'T',5,'(I5-K5) * J5','',0,'$ 0,0.[00]')</t>
  </si>
  <si>
    <t>(10021,'Approach 5 ROI (Band1)','Approach 5 ROI (Band1)',2,2,'U',1,'T1/K1','',0,'0,0.0')</t>
  </si>
  <si>
    <t>(10021,'Approach 5 ROI (Band 2)','Approach 5 ROI (Band 2)',2,2,'U',2,'T2/K2','',0,'0,0.0')</t>
  </si>
  <si>
    <t>(10021,'Approach 5 ROI (Band 3)','Approach 5 ROI (Band 3)',2,2,'U',3,'T3/K3','',0,'0,0.0')</t>
  </si>
  <si>
    <t>(10021,'Approach 5 ROI (Band 4)','Approach 5 ROI (Band 4)',2,2,'U',4,'T4/K4','',0,'0,0.0')</t>
  </si>
  <si>
    <t>(10021,'Approach 5 ROI (Band 5)','Approach 5 ROI (Band 5)',2,2,'U',5,'T5/K5','',0,'0,0.0')</t>
  </si>
  <si>
    <t>(10021,'Calculated ROI','Calculated ROI',2,2,'V',1,'IF(A3=1,LOOKUP(A50,B1:B5,M1:M5),IF(A3=2,LOOKUP(A50,B1:B5,O1:O5),IF(A3=3,LOOKUP(A50,B1:B5,Q1:Q5),IF(A3=4,LOOKUP(A50,B1:B5,S1:S5),LOOKUP(A50,B1:B5,U1:U5)))))','',0,'0,0.0')</t>
  </si>
  <si>
    <t>(10021,'Calculated Savings','Calculated Savings',2,2,'V',2,'IF(A3=1,LOOKUP(A50,B1:B5,L1:L5),IF(A3=2,LOOKUP(A50,B1:B5,N1:N5),IF(A3=3,LOOKUP(A50,B1:B5,P1:P5),IF(A3=4,LOOKUP(A50,B1:B5,R1:R5),LOOKUP(A50,B1:B5,T1:T5)))))','',0,'$ 0,0.[00]')</t>
  </si>
  <si>
    <t>,(10021,'Average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t>
  </si>
  <si>
    <t>(10021,'First Name','First Name',2,1,'Z',1,'','',1)</t>
  </si>
  <si>
    <t>(10021,'Last Name','Last Name',2,1,'Z',2,'','',1)</t>
  </si>
  <si>
    <t>(10021,'Email','Email',2,1,'Z',3,'','',1)</t>
  </si>
  <si>
    <t>(10021,'Phone','Phone',2,1,'Z',4,'','',1)</t>
  </si>
  <si>
    <t>(10021,'Company','Company',2,1,'Z',5,'','',1)</t>
  </si>
  <si>
    <t>,(10021,'Average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5)',2,2,'U',5,'T5/K5','',0,'0,0.0'),(10021,'Calculated ROI','Calculated ROI',2,2,'V',1,'IF(A3=1,LOOKUP(A50,B1:B5,M1:M5),IF(A3=2,LOOKUP(A50,B1:B5,O1:O5),IF(A3=3,LOOKUP(A50,B1:B5,Q1:Q5),IF(A3=4,LOOKUP(A50,B1:B5,S1:S5),LOOKUP(A50,B1:B5,U1:U5)))))','',0,'0,0.0'),(10021,'Calculated Savings','Calculated Savings',2,2,'V',2,'IF(A3=1,LOOKUP(A50,B1:B5,L1:L5),IF(A3=2,LOOKUP(A50,B1:B5,N1:N5),IF(A3=3,LOOKUP(A50,B1:B5,P1:P5),IF(A3=4,LOOKUP(A50,B1:B5,R1:R5),LOOKUP(A50,B1:B5,T1:T5)))))','',0,'$ 0,0.[00]')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</si>
</sst>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72"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quotePrefix="1"/>
    <xf numFmtId="0" fontId="2" fillId="0" borderId="0" xfId="0" applyFont="1"/>
    <xf numFmtId="44" fontId="0" fillId="0" borderId="0" xfId="2" applyFont="1"/>
    <xf numFmtId="9" fontId="0" fillId="0" borderId="0" xfId="3" applyFont="1"/>
    <xf numFmtId="43" fontId="0" fillId="0" borderId="0" xfId="0" applyNumberFormat="1"/>
    <xf numFmtId="0" fontId="0" fillId="0" borderId="0" xfId="0" applyFont="1"/>
    <xf numFmtId="0" fontId="0" fillId="0" borderId="0" xfId="2" applyNumberFormat="1" applyFont="1"/>
    <xf numFmtId="0" fontId="0" fillId="0" borderId="0" xfId="1" applyNumberFormat="1" applyFont="1"/>
    <xf numFmtId="0" fontId="0" fillId="0" borderId="0" xfId="0" applyNumberFormat="1"/>
    <xf numFmtId="44" fontId="0" fillId="0" borderId="0" xfId="0" applyNumberFormat="1"/>
    <xf numFmtId="172" fontId="0" fillId="0" borderId="0" xfId="2" applyNumberFormat="1" applyFont="1"/>
    <xf numFmtId="172" fontId="0" fillId="0" borderId="0" xfId="0" applyNumberFormat="1"/>
    <xf numFmtId="0" fontId="3" fillId="0" borderId="0" xfId="0" applyFont="1"/>
    <xf numFmtId="10" fontId="0" fillId="0" borderId="0" xfId="0" quotePrefix="1"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workbookViewId="0">
      <selection activeCell="C15" sqref="C15"/>
    </sheetView>
  </sheetViews>
  <sheetFormatPr defaultRowHeight="15" x14ac:dyDescent="0.25"/>
  <cols>
    <col min="2" max="2" width="22.85546875" customWidth="1"/>
    <col min="3" max="3" width="44.85546875" customWidth="1"/>
    <col min="4" max="5" width="22.85546875" customWidth="1"/>
    <col min="6" max="6" width="21.42578125" bestFit="1" customWidth="1"/>
    <col min="7" max="7" width="22.85546875" customWidth="1"/>
  </cols>
  <sheetData>
    <row r="2" spans="2:7" x14ac:dyDescent="0.25">
      <c r="B2" s="2" t="s">
        <v>38</v>
      </c>
      <c r="C2" s="2"/>
      <c r="D2" s="2"/>
      <c r="E2" s="2"/>
      <c r="F2" s="2"/>
      <c r="G2" s="2"/>
    </row>
    <row r="3" spans="2:7" x14ac:dyDescent="0.25">
      <c r="B3" s="2"/>
      <c r="C3" s="2"/>
      <c r="D3" s="2"/>
      <c r="E3" s="2"/>
      <c r="F3" s="2"/>
      <c r="G3" s="2"/>
    </row>
    <row r="4" spans="2:7" x14ac:dyDescent="0.25">
      <c r="B4" s="2" t="s">
        <v>0</v>
      </c>
      <c r="C4" s="2" t="s">
        <v>1</v>
      </c>
      <c r="D4" s="2" t="s">
        <v>2</v>
      </c>
      <c r="E4" s="2" t="s">
        <v>3</v>
      </c>
      <c r="F4" s="2" t="s">
        <v>39</v>
      </c>
      <c r="G4" s="2" t="s">
        <v>40</v>
      </c>
    </row>
    <row r="5" spans="2:7" x14ac:dyDescent="0.25">
      <c r="B5" t="s">
        <v>6</v>
      </c>
      <c r="C5" t="s">
        <v>8</v>
      </c>
      <c r="D5" t="s">
        <v>10</v>
      </c>
      <c r="E5" s="3">
        <v>30000</v>
      </c>
    </row>
    <row r="6" spans="2:7" x14ac:dyDescent="0.25">
      <c r="B6" t="s">
        <v>7</v>
      </c>
      <c r="C6" t="s">
        <v>9</v>
      </c>
      <c r="D6" t="s">
        <v>10</v>
      </c>
      <c r="E6">
        <v>20</v>
      </c>
      <c r="F6" t="s">
        <v>41</v>
      </c>
    </row>
    <row r="7" spans="2:7" x14ac:dyDescent="0.25">
      <c r="B7" t="s">
        <v>12</v>
      </c>
      <c r="C7" t="s">
        <v>11</v>
      </c>
      <c r="D7" t="s">
        <v>10</v>
      </c>
      <c r="E7" s="4">
        <v>0.5</v>
      </c>
    </row>
    <row r="8" spans="2:7" x14ac:dyDescent="0.25">
      <c r="B8" t="s">
        <v>4</v>
      </c>
      <c r="C8" t="s">
        <v>13</v>
      </c>
      <c r="D8" t="s">
        <v>10</v>
      </c>
      <c r="E8" s="4">
        <v>0.2</v>
      </c>
    </row>
    <row r="11" spans="2:7" x14ac:dyDescent="0.25">
      <c r="B11" t="s">
        <v>5</v>
      </c>
      <c r="C11" t="s">
        <v>34</v>
      </c>
      <c r="D11" s="1" t="s">
        <v>44</v>
      </c>
      <c r="E11">
        <f>E6 * 50</f>
        <v>1000</v>
      </c>
      <c r="F11" t="s">
        <v>42</v>
      </c>
      <c r="G11" t="s">
        <v>43</v>
      </c>
    </row>
    <row r="12" spans="2:7" x14ac:dyDescent="0.25">
      <c r="B12" t="s">
        <v>15</v>
      </c>
      <c r="C12" t="s">
        <v>35</v>
      </c>
      <c r="D12" s="1" t="s">
        <v>45</v>
      </c>
      <c r="E12">
        <f>E6*7.5*50</f>
        <v>7500</v>
      </c>
      <c r="F12" t="s">
        <v>46</v>
      </c>
    </row>
    <row r="13" spans="2:7" x14ac:dyDescent="0.25">
      <c r="B13" t="s">
        <v>19</v>
      </c>
      <c r="C13" t="s">
        <v>36</v>
      </c>
      <c r="D13" s="1" t="s">
        <v>47</v>
      </c>
      <c r="E13" s="3">
        <f>E11*E7*E8*E5</f>
        <v>3000000</v>
      </c>
    </row>
    <row r="14" spans="2:7" x14ac:dyDescent="0.25">
      <c r="B14" t="s">
        <v>22</v>
      </c>
      <c r="C14" t="s">
        <v>37</v>
      </c>
      <c r="D14" s="1" t="s">
        <v>48</v>
      </c>
      <c r="E14">
        <f>E13/(24000+(1500*E6))</f>
        <v>55.555555555555557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tabSelected="1" zoomScaleNormal="100" workbookViewId="0">
      <selection activeCell="F33" sqref="F33"/>
    </sheetView>
  </sheetViews>
  <sheetFormatPr defaultRowHeight="15" x14ac:dyDescent="0.25"/>
  <cols>
    <col min="2" max="2" width="22.85546875" customWidth="1"/>
    <col min="3" max="3" width="44.85546875" customWidth="1"/>
    <col min="4" max="4" width="28" customWidth="1"/>
    <col min="5" max="5" width="22.85546875" customWidth="1"/>
    <col min="6" max="6" width="24" customWidth="1"/>
    <col min="7" max="7" width="20.42578125" bestFit="1" customWidth="1"/>
  </cols>
  <sheetData>
    <row r="1" spans="1:10" x14ac:dyDescent="0.25">
      <c r="A1">
        <v>10021</v>
      </c>
    </row>
    <row r="2" spans="1:10" x14ac:dyDescent="0.25">
      <c r="B2" s="2" t="s">
        <v>38</v>
      </c>
      <c r="C2" s="2"/>
      <c r="D2" s="2"/>
      <c r="E2" s="2"/>
      <c r="H2" t="s">
        <v>267</v>
      </c>
    </row>
    <row r="3" spans="1:10" x14ac:dyDescent="0.25">
      <c r="B3" s="2"/>
      <c r="C3" s="2"/>
      <c r="D3" s="2"/>
      <c r="E3" s="2"/>
    </row>
    <row r="4" spans="1:10" x14ac:dyDescent="0.25">
      <c r="B4" s="2" t="s">
        <v>0</v>
      </c>
      <c r="C4" s="2" t="s">
        <v>1</v>
      </c>
      <c r="D4" s="2" t="s">
        <v>2</v>
      </c>
      <c r="E4" s="2" t="s">
        <v>3</v>
      </c>
      <c r="F4" s="2" t="s">
        <v>39</v>
      </c>
      <c r="G4" s="2" t="s">
        <v>388</v>
      </c>
    </row>
    <row r="5" spans="1:10" x14ac:dyDescent="0.25">
      <c r="A5">
        <v>696</v>
      </c>
      <c r="B5" t="s">
        <v>6</v>
      </c>
      <c r="C5" t="s">
        <v>54</v>
      </c>
      <c r="D5" t="s">
        <v>10</v>
      </c>
      <c r="E5" s="7">
        <v>75000</v>
      </c>
      <c r="H5" t="str">
        <f>"(" &amp;$A$1&amp;",'" &amp;C5 &amp; "','" &amp; C5 &amp; "',2,1,'" &amp; LEFT(B5,1) &amp;"'," &amp; MID(B5,2,LEN(B5)) &amp; ",'"&amp;"','" &amp; F5&amp;"',1)"</f>
        <v>(10021,'Number 3rd Party','Number 3rd Party',2,1,'A',1,'','',1)</v>
      </c>
      <c r="I5" t="s">
        <v>363</v>
      </c>
    </row>
    <row r="6" spans="1:10" x14ac:dyDescent="0.25">
      <c r="A6">
        <v>697</v>
      </c>
      <c r="B6" t="s">
        <v>7</v>
      </c>
      <c r="C6" t="s">
        <v>55</v>
      </c>
      <c r="D6" t="s">
        <v>10</v>
      </c>
      <c r="E6" s="4">
        <v>0.15</v>
      </c>
      <c r="H6" t="str">
        <f>"(" &amp;$A$1&amp;",'" &amp;C6 &amp; "','" &amp; C6 &amp; "',2,1,'" &amp; LEFT(B6,1) &amp;"'," &amp; MID(B6,2,LEN(B6)) &amp; ",'"&amp;"','" &amp; F6&amp;"',1)"</f>
        <v>(10021,'Percentage 3rd Party High Risk','Percentage 3rd Party High Risk',2,1,'A',2,'','',1)</v>
      </c>
      <c r="I6" t="s">
        <v>364</v>
      </c>
    </row>
    <row r="7" spans="1:10" x14ac:dyDescent="0.25">
      <c r="A7">
        <v>698</v>
      </c>
      <c r="B7" t="s">
        <v>12</v>
      </c>
      <c r="C7" s="6" t="s">
        <v>56</v>
      </c>
      <c r="D7" t="s">
        <v>10</v>
      </c>
      <c r="E7" s="8">
        <v>4</v>
      </c>
      <c r="H7" t="str">
        <f>"(" &amp;$A$1&amp;",'" &amp;C7 &amp; "','" &amp; C7 &amp; "',2,1,'" &amp; LEFT(B7,1) &amp;"'," &amp; MID(B7,2,LEN(B7)) &amp; ",'"&amp;"','" &amp; F7&amp;"',1)"</f>
        <v>(10021,'Current Technology','Current Technology',2,1,'A',3,'','',1)</v>
      </c>
      <c r="I7" t="s">
        <v>365</v>
      </c>
    </row>
    <row r="8" spans="1:10" x14ac:dyDescent="0.25">
      <c r="E8" s="4"/>
    </row>
    <row r="9" spans="1:10" x14ac:dyDescent="0.25">
      <c r="B9" t="s">
        <v>4</v>
      </c>
      <c r="C9" t="s">
        <v>57</v>
      </c>
      <c r="D9">
        <v>957.8</v>
      </c>
      <c r="E9" s="3">
        <v>957.8</v>
      </c>
      <c r="G9" s="13" t="s">
        <v>384</v>
      </c>
      <c r="H9" t="str">
        <f>"(" &amp;$A$1&amp;",'" &amp;C9 &amp; "','" &amp; C9 &amp; "',2,2,'" &amp; LEFT(B9,1) &amp;"'," &amp; MID(B9,2,LEN(B9)) &amp; ",'" &amp; D9 &amp;"','" &amp; F9&amp;"',0,'" &amp; G9 &amp; "')"</f>
        <v>(10021,'Average Fine per high risk 3P','Average Fine per high risk 3P',2,2,'A',4,'957.8','',0,'$ 0,0.[00]')</v>
      </c>
      <c r="I9" t="s">
        <v>390</v>
      </c>
      <c r="J9" t="str">
        <f>IF(LEN(I9)&gt;0,J8&amp;","&amp;I9,J8)</f>
        <v>,(10021,'Average Fine per high risk 3P','Average Fine per high risk 3P',2,2,'A',4,'957.8','',0,'$ 0,0.[00]')</v>
      </c>
    </row>
    <row r="10" spans="1:10" x14ac:dyDescent="0.25">
      <c r="E10" s="4"/>
      <c r="J10" t="str">
        <f t="shared" ref="J10:J73" si="0">IF(LEN(I10)&gt;0,J9&amp;","&amp;I10,J9)</f>
        <v>,(10021,'Average Fine per high risk 3P','Average Fine per high risk 3P',2,2,'A',4,'957.8','',0,'$ 0,0.[00]')</v>
      </c>
    </row>
    <row r="11" spans="1:10" x14ac:dyDescent="0.25">
      <c r="B11" t="s">
        <v>28</v>
      </c>
      <c r="C11" t="s">
        <v>58</v>
      </c>
      <c r="D11">
        <v>3</v>
      </c>
      <c r="E11">
        <v>3</v>
      </c>
      <c r="G11" s="13" t="s">
        <v>389</v>
      </c>
      <c r="H11" t="str">
        <f t="shared" ref="H11:H15" si="1">"(" &amp;$A$1&amp;",'" &amp;C11 &amp; "','" &amp; C11 &amp; "',2,2,'" &amp; LEFT(B11,1) &amp;"'," &amp; MID(B11,2,LEN(B11)) &amp; ",'" &amp; D11 &amp;"','" &amp; F11&amp;"',0,'" &amp; G11 &amp; "')"</f>
        <v>(10021,'Approach 1 score','Approach 1 score',2,2,'A',10,'3','',0,'0,0.00')</v>
      </c>
      <c r="I11" t="s">
        <v>391</v>
      </c>
      <c r="J11" t="str">
        <f t="shared" si="0"/>
        <v>,(10021,'Average Fine per high risk 3P','Average Fine per high risk 3P',2,2,'A',4,'957.8','',0,'$ 0,0.[00]'),(10021,'Approach 1 score','Approach 1 score',2,2,'A',10,'3','',0,'0,0.00')</v>
      </c>
    </row>
    <row r="12" spans="1:10" x14ac:dyDescent="0.25">
      <c r="B12" t="s">
        <v>31</v>
      </c>
      <c r="C12" t="s">
        <v>59</v>
      </c>
      <c r="D12">
        <v>2</v>
      </c>
      <c r="E12">
        <v>2</v>
      </c>
      <c r="G12" s="13" t="s">
        <v>389</v>
      </c>
      <c r="H12" t="str">
        <f t="shared" si="1"/>
        <v>(10021,'Approach 2 score','Approach 2 score',2,2,'A',11,'2','',0,'0,0.00')</v>
      </c>
      <c r="I12" t="s">
        <v>392</v>
      </c>
      <c r="J12" t="str">
        <f t="shared" si="0"/>
        <v>,(10021,'Average Fine per high risk 3P','Average Fine per high risk 3P',2,2,'A',4,'957.8','',0,'$ 0,0.[00]'),(10021,'Approach 1 score','Approach 1 score',2,2,'A',10,'3','',0,'0,0.00'),(10021,'Approach 2 score','Approach 2 score',2,2,'A',11,'2','',0,'0,0.00')</v>
      </c>
    </row>
    <row r="13" spans="1:10" x14ac:dyDescent="0.25">
      <c r="B13" t="s">
        <v>60</v>
      </c>
      <c r="C13" t="s">
        <v>61</v>
      </c>
      <c r="D13">
        <v>1.5</v>
      </c>
      <c r="E13">
        <v>1.5</v>
      </c>
      <c r="G13" s="13" t="s">
        <v>389</v>
      </c>
      <c r="H13" t="str">
        <f t="shared" si="1"/>
        <v>(10021,'Approach 3 score','Approach 3 score',2,2,'A',12,'1.5','',0,'0,0.00')</v>
      </c>
      <c r="I13" t="s">
        <v>393</v>
      </c>
      <c r="J13" t="str">
        <f t="shared" si="0"/>
        <v>,(10021,'Average Fine per high risk 3P','Average Fine per high risk 3P',2,2,'A',4,'957.8','',0,'$ 0,0.[00]'),(10021,'Approach 1 score','Approach 1 score',2,2,'A',10,'3','',0,'0,0.00'),(10021,'Approach 2 score','Approach 2 score',2,2,'A',11,'2','',0,'0,0.00'),(10021,'Approach 3 score','Approach 3 score',2,2,'A',12,'1.5','',0,'0,0.00')</v>
      </c>
    </row>
    <row r="14" spans="1:10" x14ac:dyDescent="0.25">
      <c r="B14" t="s">
        <v>62</v>
      </c>
      <c r="C14" t="s">
        <v>63</v>
      </c>
      <c r="D14">
        <v>0.75</v>
      </c>
      <c r="E14">
        <v>0.75</v>
      </c>
      <c r="G14" s="13" t="s">
        <v>389</v>
      </c>
      <c r="H14" t="str">
        <f t="shared" si="1"/>
        <v>(10021,'Approach 4 score','Approach 4 score',2,2,'A',13,'0.75','',0,'0,0.00')</v>
      </c>
      <c r="I14" t="s">
        <v>394</v>
      </c>
      <c r="J1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v>
      </c>
    </row>
    <row r="15" spans="1:10" x14ac:dyDescent="0.25">
      <c r="B15" t="s">
        <v>65</v>
      </c>
      <c r="C15" t="s">
        <v>64</v>
      </c>
      <c r="D15">
        <v>0.7</v>
      </c>
      <c r="E15">
        <v>0.7</v>
      </c>
      <c r="G15" s="13" t="s">
        <v>389</v>
      </c>
      <c r="H15" t="str">
        <f t="shared" si="1"/>
        <v>(10021,'Approach 5 score','Approach 5 score',2,2,'A',14,'0.7','',0,'0,0.00')</v>
      </c>
      <c r="I15" t="s">
        <v>395</v>
      </c>
      <c r="J1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v>
      </c>
    </row>
    <row r="16" spans="1:10" x14ac:dyDescent="0.25">
      <c r="D16" s="1"/>
      <c r="E16" s="5"/>
      <c r="J1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v>
      </c>
    </row>
    <row r="17" spans="2:10" x14ac:dyDescent="0.25">
      <c r="B17" t="s">
        <v>66</v>
      </c>
      <c r="C17" t="s">
        <v>67</v>
      </c>
      <c r="D17" s="1" t="s">
        <v>68</v>
      </c>
      <c r="E17" s="9">
        <f>E5*E6</f>
        <v>11250</v>
      </c>
      <c r="G17" s="13" t="s">
        <v>386</v>
      </c>
      <c r="H17" t="str">
        <f>"(" &amp;$A$1&amp;",'" &amp;C17 &amp; "','" &amp; C17 &amp; "',2,2,'" &amp; LEFT(B17,1) &amp;"'," &amp; MID(B17,2,LEN(B17)) &amp; ",'" &amp; D17 &amp;"','" &amp; F17&amp;"',0,'" &amp; G17 &amp; "')"</f>
        <v>(10021,'Number of 3Ps high risk','Number of 3Ps high risk',2,2,'A',20,'A1 * A2','',0,'0,0')</v>
      </c>
      <c r="I17" t="s">
        <v>396</v>
      </c>
      <c r="J1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v>
      </c>
    </row>
    <row r="18" spans="2:10" x14ac:dyDescent="0.25">
      <c r="D18" s="1"/>
      <c r="E18" s="5"/>
      <c r="J1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v>
      </c>
    </row>
    <row r="19" spans="2:10" x14ac:dyDescent="0.25">
      <c r="B19" t="s">
        <v>69</v>
      </c>
      <c r="C19" t="s">
        <v>70</v>
      </c>
      <c r="D19" s="1">
        <v>0</v>
      </c>
      <c r="E19" s="5"/>
      <c r="G19" s="13" t="s">
        <v>386</v>
      </c>
      <c r="H19" t="str">
        <f t="shared" ref="H19:H28" si="2">"(" &amp;$A$1&amp;",'" &amp;C19 &amp; "','" &amp; C19 &amp; "',2,2,'" &amp; LEFT(B19,1) &amp;"'," &amp; MID(B19,2,LEN(B19)) &amp; ",'" &amp; D19 &amp;"','" &amp; F19&amp;"',0,'" &amp; G19 &amp; "')"</f>
        <v>(10021,'Band 1 Low Limit','Band 1 Low Limit',2,2,'A',30,'0','',0,'0,0')</v>
      </c>
      <c r="I19" t="s">
        <v>397</v>
      </c>
      <c r="J1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v>
      </c>
    </row>
    <row r="20" spans="2:10" x14ac:dyDescent="0.25">
      <c r="B20" t="s">
        <v>71</v>
      </c>
      <c r="C20" t="s">
        <v>72</v>
      </c>
      <c r="D20" s="1">
        <v>99</v>
      </c>
      <c r="E20" s="5"/>
      <c r="G20" t="s">
        <v>386</v>
      </c>
      <c r="H20" t="str">
        <f t="shared" si="2"/>
        <v>(10021,'Band 1 High Limit','Band 1 High Limit',2,2,'A',31,'99','',0,'0,0')</v>
      </c>
      <c r="I20" t="s">
        <v>398</v>
      </c>
      <c r="J2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v>
      </c>
    </row>
    <row r="21" spans="2:10" x14ac:dyDescent="0.25">
      <c r="B21" t="s">
        <v>73</v>
      </c>
      <c r="C21" t="s">
        <v>75</v>
      </c>
      <c r="D21" s="1">
        <v>100</v>
      </c>
      <c r="E21" s="5"/>
      <c r="G21" s="13" t="s">
        <v>386</v>
      </c>
      <c r="H21" t="str">
        <f t="shared" si="2"/>
        <v>(10021,'Band 2 Low Limit','Band 2 Low Limit',2,2,'A',32,'100','',0,'0,0')</v>
      </c>
      <c r="I21" t="s">
        <v>399</v>
      </c>
      <c r="J2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v>
      </c>
    </row>
    <row r="22" spans="2:10" x14ac:dyDescent="0.25">
      <c r="B22" t="s">
        <v>74</v>
      </c>
      <c r="C22" t="s">
        <v>76</v>
      </c>
      <c r="D22" s="1">
        <v>999</v>
      </c>
      <c r="E22" s="5"/>
      <c r="G22" t="s">
        <v>386</v>
      </c>
      <c r="H22" t="str">
        <f t="shared" si="2"/>
        <v>(10021,'Band 2 High Limit','Band 2 High Limit',2,2,'A',33,'999','',0,'0,0')</v>
      </c>
      <c r="I22" t="s">
        <v>400</v>
      </c>
      <c r="J2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v>
      </c>
    </row>
    <row r="23" spans="2:10" x14ac:dyDescent="0.25">
      <c r="B23" t="s">
        <v>77</v>
      </c>
      <c r="C23" t="s">
        <v>81</v>
      </c>
      <c r="D23" s="1">
        <v>1000</v>
      </c>
      <c r="E23" s="5"/>
      <c r="G23" s="13" t="s">
        <v>386</v>
      </c>
      <c r="H23" t="str">
        <f t="shared" si="2"/>
        <v>(10021,'Band 3 Low Limit','Band 3 Low Limit',2,2,'A',34,'1000','',0,'0,0')</v>
      </c>
      <c r="I23" t="s">
        <v>401</v>
      </c>
      <c r="J2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v>
      </c>
    </row>
    <row r="24" spans="2:10" x14ac:dyDescent="0.25">
      <c r="B24" t="s">
        <v>78</v>
      </c>
      <c r="C24" t="s">
        <v>82</v>
      </c>
      <c r="D24" s="1">
        <v>5000</v>
      </c>
      <c r="E24" s="5"/>
      <c r="G24" t="s">
        <v>386</v>
      </c>
      <c r="H24" t="str">
        <f t="shared" si="2"/>
        <v>(10021,'Band 3 High Limit','Band 3 High Limit',2,2,'A',35,'5000','',0,'0,0')</v>
      </c>
      <c r="I24" t="s">
        <v>402</v>
      </c>
      <c r="J2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v>
      </c>
    </row>
    <row r="25" spans="2:10" x14ac:dyDescent="0.25">
      <c r="B25" t="s">
        <v>79</v>
      </c>
      <c r="C25" t="s">
        <v>83</v>
      </c>
      <c r="D25" s="1">
        <v>5001</v>
      </c>
      <c r="E25" s="5"/>
      <c r="G25" s="13" t="s">
        <v>386</v>
      </c>
      <c r="H25" t="str">
        <f t="shared" si="2"/>
        <v>(10021,'Band 4 Low Limit','Band 4 Low Limit',2,2,'A',36,'5001','',0,'0,0')</v>
      </c>
      <c r="I25" t="s">
        <v>403</v>
      </c>
      <c r="J2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v>
      </c>
    </row>
    <row r="26" spans="2:10" x14ac:dyDescent="0.25">
      <c r="B26" t="s">
        <v>80</v>
      </c>
      <c r="C26" t="s">
        <v>84</v>
      </c>
      <c r="D26" s="1">
        <v>24999</v>
      </c>
      <c r="E26" s="5"/>
      <c r="G26" t="s">
        <v>386</v>
      </c>
      <c r="H26" t="str">
        <f t="shared" si="2"/>
        <v>(10021,'Band 4 High Limit','Band 4 High Limit',2,2,'A',37,'24999','',0,'0,0')</v>
      </c>
      <c r="I26" t="s">
        <v>404</v>
      </c>
      <c r="J2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v>
      </c>
    </row>
    <row r="27" spans="2:10" x14ac:dyDescent="0.25">
      <c r="B27" t="s">
        <v>85</v>
      </c>
      <c r="C27" t="s">
        <v>87</v>
      </c>
      <c r="D27" s="1">
        <v>25000</v>
      </c>
      <c r="E27" s="5"/>
      <c r="G27" s="13" t="s">
        <v>386</v>
      </c>
      <c r="H27" t="str">
        <f t="shared" si="2"/>
        <v>(10021,'Band 5 Low Limit','Band 5 Low Limit',2,2,'A',38,'25000','',0,'0,0')</v>
      </c>
      <c r="I27" t="s">
        <v>405</v>
      </c>
      <c r="J2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v>
      </c>
    </row>
    <row r="28" spans="2:10" x14ac:dyDescent="0.25">
      <c r="B28" t="s">
        <v>86</v>
      </c>
      <c r="C28" t="s">
        <v>88</v>
      </c>
      <c r="D28" s="1">
        <v>75000</v>
      </c>
      <c r="E28" s="5"/>
      <c r="G28" t="s">
        <v>386</v>
      </c>
      <c r="H28" t="str">
        <f t="shared" si="2"/>
        <v>(10021,'Band 5 High Limit','Band 5 High Limit',2,2,'A',39,'75000','',0,'0,0')</v>
      </c>
      <c r="I28" t="s">
        <v>406</v>
      </c>
      <c r="J2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v>
      </c>
    </row>
    <row r="29" spans="2:10" x14ac:dyDescent="0.25">
      <c r="D29" s="1"/>
      <c r="E29" s="5"/>
      <c r="J2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v>
      </c>
    </row>
    <row r="30" spans="2:10" x14ac:dyDescent="0.25">
      <c r="B30" t="s">
        <v>89</v>
      </c>
      <c r="C30" t="s">
        <v>90</v>
      </c>
      <c r="D30" s="1" t="s">
        <v>367</v>
      </c>
      <c r="E30" s="9">
        <f>IF(AND(E17&gt;=D19,E17&lt;=D20),1,IF(AND(E17&gt;=D21,E17&lt;=D22),2,IF(AND(E17&gt;=D23,E17&lt;=D24),3,IF(AND(E17&gt;=D25,E17&lt;=D26),4,5))))</f>
        <v>4</v>
      </c>
      <c r="G30" t="s">
        <v>386</v>
      </c>
      <c r="H30" t="str">
        <f>"(" &amp;$A$1&amp;",'" &amp;C30 &amp; "','" &amp; C30 &amp; "',2,2,'" &amp; LEFT(B30,1) &amp;"'," &amp; MID(B30,2,LEN(B30)) &amp; ",'" &amp; D30 &amp;"','" &amp; F30&amp;"',0,'" &amp; G30 &amp; "')"</f>
        <v>(10021,'Calculated Band','Calculated Band',2,2,'A',50,'IF(AND(A20&gt;=A30,A20&lt;=A31),1,IF(AND(A20&gt;=A32,A20&lt;=A33),2,IF(AND(A20&gt;=A34,A20&lt;=A35),3,IF(AND(A20&gt;=A36,A20&lt;=A37),4,5))))','',0,'0,0')</v>
      </c>
      <c r="I30" t="s">
        <v>407</v>
      </c>
      <c r="J3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v>
      </c>
    </row>
    <row r="31" spans="2:10" x14ac:dyDescent="0.25">
      <c r="D31" s="1"/>
      <c r="E31" s="9"/>
      <c r="J3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v>
      </c>
    </row>
    <row r="32" spans="2:10" x14ac:dyDescent="0.25">
      <c r="B32" t="s">
        <v>91</v>
      </c>
      <c r="D32" s="1"/>
      <c r="E32" s="9"/>
      <c r="J3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v>
      </c>
    </row>
    <row r="33" spans="2:10" x14ac:dyDescent="0.25">
      <c r="B33" t="s">
        <v>49</v>
      </c>
      <c r="C33" t="s">
        <v>92</v>
      </c>
      <c r="D33" s="1">
        <v>1</v>
      </c>
      <c r="E33" s="1">
        <v>1</v>
      </c>
      <c r="G33" t="s">
        <v>386</v>
      </c>
      <c r="H33" t="str">
        <f t="shared" ref="H33:H96" si="3">"(" &amp;$A$1&amp;",'" &amp;C33 &amp; "','" &amp; C33 &amp; "',2,2,'" &amp; LEFT(B33,1) &amp;"'," &amp; MID(B33,2,LEN(B33)) &amp; ",'" &amp; D33 &amp;"','" &amp; F33&amp;"',0,'" &amp; G33 &amp; "')"</f>
        <v>(10021,'Band','Band',2,2,'B',1,'1','',0,'0,0')</v>
      </c>
      <c r="I33" t="s">
        <v>408</v>
      </c>
      <c r="J3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v>
      </c>
    </row>
    <row r="34" spans="2:10" x14ac:dyDescent="0.25">
      <c r="B34" t="s">
        <v>50</v>
      </c>
      <c r="C34" t="s">
        <v>92</v>
      </c>
      <c r="D34" s="1">
        <v>2</v>
      </c>
      <c r="E34" s="1">
        <v>2</v>
      </c>
      <c r="G34" t="s">
        <v>386</v>
      </c>
      <c r="H34" t="str">
        <f t="shared" si="3"/>
        <v>(10021,'Band','Band',2,2,'B',2,'2','',0,'0,0')</v>
      </c>
      <c r="I34" t="s">
        <v>409</v>
      </c>
      <c r="J3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v>
      </c>
    </row>
    <row r="35" spans="2:10" x14ac:dyDescent="0.25">
      <c r="B35" t="s">
        <v>51</v>
      </c>
      <c r="C35" t="s">
        <v>92</v>
      </c>
      <c r="D35" s="1">
        <v>3</v>
      </c>
      <c r="E35" s="1">
        <v>3</v>
      </c>
      <c r="G35" t="s">
        <v>386</v>
      </c>
      <c r="H35" t="str">
        <f t="shared" si="3"/>
        <v>(10021,'Band','Band',2,2,'B',3,'3','',0,'0,0')</v>
      </c>
      <c r="I35" t="s">
        <v>410</v>
      </c>
      <c r="J3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v>
      </c>
    </row>
    <row r="36" spans="2:10" x14ac:dyDescent="0.25">
      <c r="B36" t="s">
        <v>52</v>
      </c>
      <c r="C36" t="s">
        <v>92</v>
      </c>
      <c r="D36" s="1">
        <v>4</v>
      </c>
      <c r="E36" s="1">
        <v>4</v>
      </c>
      <c r="G36" t="s">
        <v>386</v>
      </c>
      <c r="H36" t="str">
        <f t="shared" si="3"/>
        <v>(10021,'Band','Band',2,2,'B',4,'4','',0,'0,0')</v>
      </c>
      <c r="I36" t="s">
        <v>411</v>
      </c>
      <c r="J3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v>
      </c>
    </row>
    <row r="37" spans="2:10" x14ac:dyDescent="0.25">
      <c r="B37" t="s">
        <v>53</v>
      </c>
      <c r="C37" t="s">
        <v>92</v>
      </c>
      <c r="D37">
        <v>5</v>
      </c>
      <c r="E37">
        <v>5</v>
      </c>
      <c r="G37" t="s">
        <v>386</v>
      </c>
      <c r="H37" t="str">
        <f t="shared" si="3"/>
        <v>(10021,'Band','Band',2,2,'B',5,'5','',0,'0,0')</v>
      </c>
      <c r="I37" t="s">
        <v>412</v>
      </c>
      <c r="J3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v>
      </c>
    </row>
    <row r="38" spans="2:10" x14ac:dyDescent="0.25">
      <c r="B38" t="s">
        <v>93</v>
      </c>
      <c r="C38" t="s">
        <v>268</v>
      </c>
      <c r="D38">
        <v>49.5</v>
      </c>
      <c r="E38">
        <v>49.5</v>
      </c>
      <c r="G38" t="s">
        <v>387</v>
      </c>
      <c r="H38" t="str">
        <f t="shared" si="3"/>
        <v>(10021,'Avg number of 3Ps (Band1)','Avg number of 3Ps (Band1)',2,2,'C',1,'49.5','',0,'0,0.0')</v>
      </c>
      <c r="I38" t="s">
        <v>413</v>
      </c>
      <c r="J3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v>
      </c>
    </row>
    <row r="39" spans="2:10" x14ac:dyDescent="0.25">
      <c r="B39" t="s">
        <v>94</v>
      </c>
      <c r="C39" t="s">
        <v>287</v>
      </c>
      <c r="D39">
        <v>549.5</v>
      </c>
      <c r="E39">
        <v>549.5</v>
      </c>
      <c r="G39" t="s">
        <v>387</v>
      </c>
      <c r="H39" t="str">
        <f t="shared" si="3"/>
        <v>(10021,'Avg number of 3Ps (Band 2)','Avg number of 3Ps (Band 2)',2,2,'C',2,'549.5','',0,'0,0.0')</v>
      </c>
      <c r="I39" t="s">
        <v>414</v>
      </c>
      <c r="J3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v>
      </c>
    </row>
    <row r="40" spans="2:10" x14ac:dyDescent="0.25">
      <c r="B40" t="s">
        <v>95</v>
      </c>
      <c r="C40" t="s">
        <v>306</v>
      </c>
      <c r="D40">
        <v>3000</v>
      </c>
      <c r="E40">
        <v>3000</v>
      </c>
      <c r="G40" t="s">
        <v>386</v>
      </c>
      <c r="H40" t="str">
        <f t="shared" si="3"/>
        <v>(10021,'Avg number of 3Ps (Band 3)','Avg number of 3Ps (Band 3)',2,2,'C',3,'3000','',0,'0,0')</v>
      </c>
      <c r="I40" t="s">
        <v>415</v>
      </c>
      <c r="J4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v>
      </c>
    </row>
    <row r="41" spans="2:10" x14ac:dyDescent="0.25">
      <c r="B41" t="s">
        <v>96</v>
      </c>
      <c r="C41" t="s">
        <v>325</v>
      </c>
      <c r="D41">
        <v>15000</v>
      </c>
      <c r="E41">
        <v>15000</v>
      </c>
      <c r="G41" t="s">
        <v>386</v>
      </c>
      <c r="H41" t="str">
        <f t="shared" si="3"/>
        <v>(10021,'Avg number of 3Ps (Band 4)','Avg number of 3Ps (Band 4)',2,2,'C',4,'15000','',0,'0,0')</v>
      </c>
      <c r="I41" t="s">
        <v>416</v>
      </c>
      <c r="J4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v>
      </c>
    </row>
    <row r="42" spans="2:10" x14ac:dyDescent="0.25">
      <c r="B42" t="s">
        <v>97</v>
      </c>
      <c r="C42" t="s">
        <v>344</v>
      </c>
      <c r="D42">
        <v>50000</v>
      </c>
      <c r="E42">
        <v>50000</v>
      </c>
      <c r="G42" t="s">
        <v>386</v>
      </c>
      <c r="H42" t="str">
        <f t="shared" si="3"/>
        <v>(10021,'Avg number of 3Ps (Band 5)','Avg number of 3Ps (Band 5)',2,2,'C',5,'50000','',0,'0,0')</v>
      </c>
      <c r="I42" t="s">
        <v>417</v>
      </c>
      <c r="J4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v>
      </c>
    </row>
    <row r="43" spans="2:10" x14ac:dyDescent="0.25">
      <c r="B43" t="s">
        <v>98</v>
      </c>
      <c r="C43" t="s">
        <v>269</v>
      </c>
      <c r="D43" s="1" t="s">
        <v>99</v>
      </c>
      <c r="E43" s="10">
        <f>E9*E38</f>
        <v>47411.1</v>
      </c>
      <c r="G43" s="13" t="s">
        <v>384</v>
      </c>
      <c r="H43" t="str">
        <f t="shared" si="3"/>
        <v>(10021,'Avg Fines (Band1)','Avg Fines (Band1)',2,2,'D',1,'A4 * C1','',0,'$ 0,0.[00]')</v>
      </c>
      <c r="I43" t="s">
        <v>418</v>
      </c>
      <c r="J4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v>
      </c>
    </row>
    <row r="44" spans="2:10" x14ac:dyDescent="0.25">
      <c r="B44" t="s">
        <v>100</v>
      </c>
      <c r="C44" t="s">
        <v>288</v>
      </c>
      <c r="D44" s="1" t="s">
        <v>104</v>
      </c>
      <c r="E44" s="10">
        <f>$E$9*E39</f>
        <v>526311.1</v>
      </c>
      <c r="G44" s="13" t="s">
        <v>384</v>
      </c>
      <c r="H44" t="str">
        <f t="shared" si="3"/>
        <v>(10021,'Avg Fines (Band 2)','Avg Fines (Band 2)',2,2,'D',2,'A4 * C2','',0,'$ 0,0.[00]')</v>
      </c>
      <c r="I44" t="s">
        <v>419</v>
      </c>
      <c r="J4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v>
      </c>
    </row>
    <row r="45" spans="2:10" x14ac:dyDescent="0.25">
      <c r="B45" t="s">
        <v>101</v>
      </c>
      <c r="C45" t="s">
        <v>307</v>
      </c>
      <c r="D45" s="1" t="s">
        <v>105</v>
      </c>
      <c r="E45" s="10">
        <f t="shared" ref="E45:E47" si="4">$E$9*E40</f>
        <v>2873400</v>
      </c>
      <c r="G45" s="13" t="s">
        <v>384</v>
      </c>
      <c r="H45" t="str">
        <f t="shared" si="3"/>
        <v>(10021,'Avg Fines (Band 3)','Avg Fines (Band 3)',2,2,'D',3,'A4 * C3','',0,'$ 0,0.[00]')</v>
      </c>
      <c r="I45" t="s">
        <v>420</v>
      </c>
      <c r="J4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v>
      </c>
    </row>
    <row r="46" spans="2:10" x14ac:dyDescent="0.25">
      <c r="B46" t="s">
        <v>102</v>
      </c>
      <c r="C46" t="s">
        <v>326</v>
      </c>
      <c r="D46" s="1" t="s">
        <v>106</v>
      </c>
      <c r="E46" s="10">
        <f t="shared" si="4"/>
        <v>14367000</v>
      </c>
      <c r="G46" s="13" t="s">
        <v>384</v>
      </c>
      <c r="H46" t="str">
        <f t="shared" si="3"/>
        <v>(10021,'Avg Fines (Band 4)','Avg Fines (Band 4)',2,2,'D',4,'A4 * C4','',0,'$ 0,0.[00]')</v>
      </c>
      <c r="I46" t="s">
        <v>421</v>
      </c>
      <c r="J4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v>
      </c>
    </row>
    <row r="47" spans="2:10" x14ac:dyDescent="0.25">
      <c r="B47" t="s">
        <v>103</v>
      </c>
      <c r="C47" t="s">
        <v>345</v>
      </c>
      <c r="D47" s="1" t="s">
        <v>366</v>
      </c>
      <c r="E47" s="10">
        <f t="shared" si="4"/>
        <v>47890000</v>
      </c>
      <c r="G47" s="13" t="s">
        <v>384</v>
      </c>
      <c r="H47" t="str">
        <f t="shared" si="3"/>
        <v>(10021,'Avg Fines (Band 5)','Avg Fines (Band 5)',2,2,'D',5,'A4 * C5','',0,'$ 0,0.[00]')</v>
      </c>
      <c r="I47" t="s">
        <v>422</v>
      </c>
      <c r="J4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v>
      </c>
    </row>
    <row r="48" spans="2:10" x14ac:dyDescent="0.25">
      <c r="B48" t="s">
        <v>107</v>
      </c>
      <c r="C48" t="s">
        <v>270</v>
      </c>
      <c r="D48" s="1" t="s">
        <v>108</v>
      </c>
      <c r="E48" s="10">
        <f>$E$11*E43</f>
        <v>142233.29999999999</v>
      </c>
      <c r="G48" s="13" t="s">
        <v>384</v>
      </c>
      <c r="H48" t="str">
        <f t="shared" si="3"/>
        <v>(10021,'Approach 1 Fines (Band1)','Approach 1 Fines (Band1)',2,2,'E',1,'A10 * D1','',0,'$ 0,0.[00]')</v>
      </c>
      <c r="I48" t="s">
        <v>423</v>
      </c>
      <c r="J4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v>
      </c>
    </row>
    <row r="49" spans="2:10" x14ac:dyDescent="0.25">
      <c r="B49" t="s">
        <v>109</v>
      </c>
      <c r="C49" t="s">
        <v>289</v>
      </c>
      <c r="D49" s="1" t="s">
        <v>113</v>
      </c>
      <c r="E49" s="10">
        <f t="shared" ref="E49:E52" si="5">$E$11*E44</f>
        <v>1578933.2999999998</v>
      </c>
      <c r="G49" s="13" t="s">
        <v>384</v>
      </c>
      <c r="H49" t="str">
        <f t="shared" si="3"/>
        <v>(10021,'Approach 1 Fines (Band 2)','Approach 1 Fines (Band 2)',2,2,'E',2,'A10 * D2','',0,'$ 0,0.[00]')</v>
      </c>
      <c r="I49" t="s">
        <v>424</v>
      </c>
      <c r="J4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v>
      </c>
    </row>
    <row r="50" spans="2:10" x14ac:dyDescent="0.25">
      <c r="B50" t="s">
        <v>110</v>
      </c>
      <c r="C50" t="s">
        <v>308</v>
      </c>
      <c r="D50" s="1" t="s">
        <v>114</v>
      </c>
      <c r="E50" s="10">
        <f t="shared" si="5"/>
        <v>8620200</v>
      </c>
      <c r="G50" s="13" t="s">
        <v>384</v>
      </c>
      <c r="H50" t="str">
        <f t="shared" si="3"/>
        <v>(10021,'Approach 1 Fines (Band 3)','Approach 1 Fines (Band 3)',2,2,'E',3,'A10 * D3','',0,'$ 0,0.[00]')</v>
      </c>
      <c r="I50" t="s">
        <v>425</v>
      </c>
      <c r="J5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v>
      </c>
    </row>
    <row r="51" spans="2:10" x14ac:dyDescent="0.25">
      <c r="B51" t="s">
        <v>111</v>
      </c>
      <c r="C51" t="s">
        <v>327</v>
      </c>
      <c r="D51" s="1" t="s">
        <v>115</v>
      </c>
      <c r="E51" s="10">
        <f t="shared" si="5"/>
        <v>43101000</v>
      </c>
      <c r="G51" s="13" t="s">
        <v>384</v>
      </c>
      <c r="H51" t="str">
        <f t="shared" si="3"/>
        <v>(10021,'Approach 1 Fines (Band 4)','Approach 1 Fines (Band 4)',2,2,'E',4,'A10 * D4','',0,'$ 0,0.[00]')</v>
      </c>
      <c r="I51" t="s">
        <v>426</v>
      </c>
      <c r="J5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v>
      </c>
    </row>
    <row r="52" spans="2:10" x14ac:dyDescent="0.25">
      <c r="B52" t="s">
        <v>112</v>
      </c>
      <c r="C52" t="s">
        <v>346</v>
      </c>
      <c r="D52" s="1" t="s">
        <v>116</v>
      </c>
      <c r="E52" s="10">
        <f t="shared" si="5"/>
        <v>143670000</v>
      </c>
      <c r="G52" s="13" t="s">
        <v>384</v>
      </c>
      <c r="H52" t="str">
        <f t="shared" si="3"/>
        <v>(10021,'Approach 1 Fines (Band 5)','Approach 1 Fines (Band 5)',2,2,'E',5,'A10 * D5','',0,'$ 0,0.[00]')</v>
      </c>
      <c r="I52" t="s">
        <v>427</v>
      </c>
      <c r="J5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v>
      </c>
    </row>
    <row r="53" spans="2:10" x14ac:dyDescent="0.25">
      <c r="B53" t="s">
        <v>117</v>
      </c>
      <c r="C53" t="s">
        <v>271</v>
      </c>
      <c r="D53" s="1" t="s">
        <v>122</v>
      </c>
      <c r="E53" s="10">
        <f>$E$12*E43</f>
        <v>94822.2</v>
      </c>
      <c r="G53" s="13" t="s">
        <v>384</v>
      </c>
      <c r="H53" t="str">
        <f t="shared" si="3"/>
        <v>(10021,'Approach 2 Fines (Band1)','Approach 2 Fines (Band1)',2,2,'F',1,'A11 * D1','',0,'$ 0,0.[00]')</v>
      </c>
      <c r="I53" t="s">
        <v>428</v>
      </c>
      <c r="J5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v>
      </c>
    </row>
    <row r="54" spans="2:10" x14ac:dyDescent="0.25">
      <c r="B54" t="s">
        <v>118</v>
      </c>
      <c r="C54" t="s">
        <v>290</v>
      </c>
      <c r="D54" s="1" t="s">
        <v>123</v>
      </c>
      <c r="E54" s="10">
        <f t="shared" ref="E54:E57" si="6">$E$12*E44</f>
        <v>1052622.2</v>
      </c>
      <c r="G54" s="13" t="s">
        <v>384</v>
      </c>
      <c r="H54" t="str">
        <f t="shared" si="3"/>
        <v>(10021,'Approach 2 Fines (Band 2)','Approach 2 Fines (Band 2)',2,2,'F',2,'A11 * D2','',0,'$ 0,0.[00]')</v>
      </c>
      <c r="I54" t="s">
        <v>429</v>
      </c>
      <c r="J5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v>
      </c>
    </row>
    <row r="55" spans="2:10" x14ac:dyDescent="0.25">
      <c r="B55" t="s">
        <v>119</v>
      </c>
      <c r="C55" t="s">
        <v>309</v>
      </c>
      <c r="D55" s="1" t="s">
        <v>124</v>
      </c>
      <c r="E55" s="10">
        <f t="shared" si="6"/>
        <v>5746800</v>
      </c>
      <c r="G55" s="13" t="s">
        <v>384</v>
      </c>
      <c r="H55" t="str">
        <f t="shared" si="3"/>
        <v>(10021,'Approach 2 Fines (Band 3)','Approach 2 Fines (Band 3)',2,2,'F',3,'A11 * D3','',0,'$ 0,0.[00]')</v>
      </c>
      <c r="I55" t="s">
        <v>430</v>
      </c>
      <c r="J5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v>
      </c>
    </row>
    <row r="56" spans="2:10" x14ac:dyDescent="0.25">
      <c r="B56" t="s">
        <v>120</v>
      </c>
      <c r="C56" t="s">
        <v>328</v>
      </c>
      <c r="D56" s="1" t="s">
        <v>125</v>
      </c>
      <c r="E56" s="10">
        <f t="shared" si="6"/>
        <v>28734000</v>
      </c>
      <c r="G56" s="13" t="s">
        <v>384</v>
      </c>
      <c r="H56" t="str">
        <f t="shared" si="3"/>
        <v>(10021,'Approach 2 Fines (Band 4)','Approach 2 Fines (Band 4)',2,2,'F',4,'A11 * D4','',0,'$ 0,0.[00]')</v>
      </c>
      <c r="I56" t="s">
        <v>431</v>
      </c>
      <c r="J5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v>
      </c>
    </row>
    <row r="57" spans="2:10" x14ac:dyDescent="0.25">
      <c r="B57" t="s">
        <v>121</v>
      </c>
      <c r="C57" t="s">
        <v>347</v>
      </c>
      <c r="D57" s="1" t="s">
        <v>126</v>
      </c>
      <c r="E57" s="10">
        <f t="shared" si="6"/>
        <v>95780000</v>
      </c>
      <c r="G57" s="13" t="s">
        <v>384</v>
      </c>
      <c r="H57" t="str">
        <f t="shared" si="3"/>
        <v>(10021,'Approach 2 Fines (Band 5)','Approach 2 Fines (Band 5)',2,2,'F',5,'A11 * D5','',0,'$ 0,0.[00]')</v>
      </c>
      <c r="I57" t="s">
        <v>432</v>
      </c>
      <c r="J5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v>
      </c>
    </row>
    <row r="58" spans="2:10" x14ac:dyDescent="0.25">
      <c r="B58" t="s">
        <v>127</v>
      </c>
      <c r="C58" t="s">
        <v>272</v>
      </c>
      <c r="D58" s="1" t="s">
        <v>132</v>
      </c>
      <c r="E58" s="10">
        <f>$E$13*E43</f>
        <v>71116.649999999994</v>
      </c>
      <c r="G58" s="13" t="s">
        <v>384</v>
      </c>
      <c r="H58" t="str">
        <f t="shared" si="3"/>
        <v>(10021,'Approach 3 Fines (Band1)','Approach 3 Fines (Band1)',2,2,'G',1,'A12 * D1','',0,'$ 0,0.[00]')</v>
      </c>
      <c r="I58" t="s">
        <v>433</v>
      </c>
      <c r="J5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v>
      </c>
    </row>
    <row r="59" spans="2:10" x14ac:dyDescent="0.25">
      <c r="B59" t="s">
        <v>128</v>
      </c>
      <c r="C59" t="s">
        <v>291</v>
      </c>
      <c r="D59" s="1" t="s">
        <v>133</v>
      </c>
      <c r="E59" s="10">
        <f t="shared" ref="E59:E62" si="7">$E$13*E44</f>
        <v>789466.64999999991</v>
      </c>
      <c r="G59" s="13" t="s">
        <v>384</v>
      </c>
      <c r="H59" t="str">
        <f t="shared" si="3"/>
        <v>(10021,'Approach 3 Fines (Band 2)','Approach 3 Fines (Band 2)',2,2,'G',2,'A12 * D2','',0,'$ 0,0.[00]')</v>
      </c>
      <c r="I59" t="s">
        <v>434</v>
      </c>
      <c r="J5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v>
      </c>
    </row>
    <row r="60" spans="2:10" x14ac:dyDescent="0.25">
      <c r="B60" t="s">
        <v>129</v>
      </c>
      <c r="C60" t="s">
        <v>310</v>
      </c>
      <c r="D60" s="1" t="s">
        <v>134</v>
      </c>
      <c r="E60" s="10">
        <f t="shared" si="7"/>
        <v>4310100</v>
      </c>
      <c r="G60" s="13" t="s">
        <v>384</v>
      </c>
      <c r="H60" t="str">
        <f t="shared" si="3"/>
        <v>(10021,'Approach 3 Fines (Band 3)','Approach 3 Fines (Band 3)',2,2,'G',3,'A12 * D3','',0,'$ 0,0.[00]')</v>
      </c>
      <c r="I60" t="s">
        <v>435</v>
      </c>
      <c r="J6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v>
      </c>
    </row>
    <row r="61" spans="2:10" x14ac:dyDescent="0.25">
      <c r="B61" t="s">
        <v>130</v>
      </c>
      <c r="C61" t="s">
        <v>329</v>
      </c>
      <c r="D61" s="1" t="s">
        <v>135</v>
      </c>
      <c r="E61" s="10">
        <f t="shared" si="7"/>
        <v>21550500</v>
      </c>
      <c r="G61" s="13" t="s">
        <v>384</v>
      </c>
      <c r="H61" t="str">
        <f t="shared" si="3"/>
        <v>(10021,'Approach 3 Fines (Band 4)','Approach 3 Fines (Band 4)',2,2,'G',4,'A12 * D4','',0,'$ 0,0.[00]')</v>
      </c>
      <c r="I61" t="s">
        <v>436</v>
      </c>
      <c r="J6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v>
      </c>
    </row>
    <row r="62" spans="2:10" x14ac:dyDescent="0.25">
      <c r="B62" t="s">
        <v>131</v>
      </c>
      <c r="C62" t="s">
        <v>348</v>
      </c>
      <c r="D62" s="1" t="s">
        <v>136</v>
      </c>
      <c r="E62" s="10">
        <f t="shared" si="7"/>
        <v>71835000</v>
      </c>
      <c r="G62" s="13" t="s">
        <v>384</v>
      </c>
      <c r="H62" t="str">
        <f t="shared" si="3"/>
        <v>(10021,'Approach 3 Fines (Band 5)','Approach 3 Fines (Band 5)',2,2,'G',5,'A12 * D5','',0,'$ 0,0.[00]')</v>
      </c>
      <c r="I62" t="s">
        <v>437</v>
      </c>
      <c r="J6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v>
      </c>
    </row>
    <row r="63" spans="2:10" x14ac:dyDescent="0.25">
      <c r="B63" t="s">
        <v>137</v>
      </c>
      <c r="C63" t="s">
        <v>273</v>
      </c>
      <c r="D63" s="1" t="s">
        <v>142</v>
      </c>
      <c r="E63" s="10">
        <f>$E$14*E43</f>
        <v>35558.324999999997</v>
      </c>
      <c r="G63" s="13" t="s">
        <v>384</v>
      </c>
      <c r="H63" t="str">
        <f t="shared" si="3"/>
        <v>(10021,'Aproach 4 Fines (Band1)','Aproach 4 Fines (Band1)',2,2,'H',1,'A13 * D1','',0,'$ 0,0.[00]')</v>
      </c>
      <c r="I63" t="s">
        <v>438</v>
      </c>
      <c r="J6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v>
      </c>
    </row>
    <row r="64" spans="2:10" x14ac:dyDescent="0.25">
      <c r="B64" t="s">
        <v>138</v>
      </c>
      <c r="C64" t="s">
        <v>292</v>
      </c>
      <c r="D64" s="1" t="s">
        <v>143</v>
      </c>
      <c r="E64" s="10">
        <f t="shared" ref="E64:E67" si="8">$E$14*E44</f>
        <v>394733.32499999995</v>
      </c>
      <c r="G64" s="13" t="s">
        <v>384</v>
      </c>
      <c r="H64" t="str">
        <f t="shared" si="3"/>
        <v>(10021,'Aproach 4 Fines (Band 2)','Aproach 4 Fines (Band 2)',2,2,'H',2,'A13 * D2','',0,'$ 0,0.[00]')</v>
      </c>
      <c r="I64" t="s">
        <v>439</v>
      </c>
      <c r="J64"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v>
      </c>
    </row>
    <row r="65" spans="2:10" x14ac:dyDescent="0.25">
      <c r="B65" t="s">
        <v>139</v>
      </c>
      <c r="C65" t="s">
        <v>311</v>
      </c>
      <c r="D65" s="1" t="s">
        <v>144</v>
      </c>
      <c r="E65" s="10">
        <f t="shared" si="8"/>
        <v>2155050</v>
      </c>
      <c r="G65" s="13" t="s">
        <v>384</v>
      </c>
      <c r="H65" t="str">
        <f t="shared" si="3"/>
        <v>(10021,'Aproach 4 Fines (Band 3)','Aproach 4 Fines (Band 3)',2,2,'H',3,'A13 * D3','',0,'$ 0,0.[00]')</v>
      </c>
      <c r="I65" t="s">
        <v>440</v>
      </c>
      <c r="J65"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v>
      </c>
    </row>
    <row r="66" spans="2:10" x14ac:dyDescent="0.25">
      <c r="B66" t="s">
        <v>140</v>
      </c>
      <c r="C66" t="s">
        <v>330</v>
      </c>
      <c r="D66" s="1" t="s">
        <v>145</v>
      </c>
      <c r="E66" s="10">
        <f t="shared" si="8"/>
        <v>10775250</v>
      </c>
      <c r="G66" s="13" t="s">
        <v>384</v>
      </c>
      <c r="H66" t="str">
        <f t="shared" si="3"/>
        <v>(10021,'Aproach 4 Fines (Band 4)','Aproach 4 Fines (Band 4)',2,2,'H',4,'A13 * D4','',0,'$ 0,0.[00]')</v>
      </c>
      <c r="I66" t="s">
        <v>441</v>
      </c>
      <c r="J66"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v>
      </c>
    </row>
    <row r="67" spans="2:10" x14ac:dyDescent="0.25">
      <c r="B67" t="s">
        <v>141</v>
      </c>
      <c r="C67" t="s">
        <v>349</v>
      </c>
      <c r="D67" s="1" t="s">
        <v>146</v>
      </c>
      <c r="E67" s="10">
        <f t="shared" si="8"/>
        <v>35917500</v>
      </c>
      <c r="G67" s="13" t="s">
        <v>384</v>
      </c>
      <c r="H67" t="str">
        <f t="shared" si="3"/>
        <v>(10021,'Aproach 4 Fines (Band 5)','Aproach 4 Fines (Band 5)',2,2,'H',5,'A13 * D5','',0,'$ 0,0.[00]')</v>
      </c>
      <c r="I67" t="s">
        <v>442</v>
      </c>
      <c r="J67"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v>
      </c>
    </row>
    <row r="68" spans="2:10" x14ac:dyDescent="0.25">
      <c r="B68" t="s">
        <v>147</v>
      </c>
      <c r="C68" t="s">
        <v>274</v>
      </c>
      <c r="D68" s="1" t="s">
        <v>152</v>
      </c>
      <c r="E68" s="10">
        <f>$E$15*E43</f>
        <v>33187.769999999997</v>
      </c>
      <c r="G68" s="13" t="s">
        <v>384</v>
      </c>
      <c r="H68" t="str">
        <f t="shared" si="3"/>
        <v>(10021,'Approach 5 Fines (Band1)','Approach 5 Fines (Band1)',2,2,'I',1,'A14 * D1','',0,'$ 0,0.[00]')</v>
      </c>
      <c r="I68" t="s">
        <v>443</v>
      </c>
      <c r="J68"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v>
      </c>
    </row>
    <row r="69" spans="2:10" x14ac:dyDescent="0.25">
      <c r="B69" t="s">
        <v>148</v>
      </c>
      <c r="C69" t="s">
        <v>293</v>
      </c>
      <c r="D69" s="1" t="s">
        <v>153</v>
      </c>
      <c r="E69" s="10">
        <f t="shared" ref="E69:E72" si="9">$E$15*E44</f>
        <v>368417.76999999996</v>
      </c>
      <c r="G69" s="13" t="s">
        <v>384</v>
      </c>
      <c r="H69" t="str">
        <f t="shared" si="3"/>
        <v>(10021,'Approach 5 Fines (Band 2)','Approach 5 Fines (Band 2)',2,2,'I',2,'A14 * D2','',0,'$ 0,0.[00]')</v>
      </c>
      <c r="I69" t="s">
        <v>444</v>
      </c>
      <c r="J69"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v>
      </c>
    </row>
    <row r="70" spans="2:10" x14ac:dyDescent="0.25">
      <c r="B70" t="s">
        <v>149</v>
      </c>
      <c r="C70" t="s">
        <v>312</v>
      </c>
      <c r="D70" s="1" t="s">
        <v>154</v>
      </c>
      <c r="E70" s="10">
        <f t="shared" si="9"/>
        <v>2011379.9999999998</v>
      </c>
      <c r="G70" s="13" t="s">
        <v>384</v>
      </c>
      <c r="H70" t="str">
        <f t="shared" si="3"/>
        <v>(10021,'Approach 5 Fines (Band 3)','Approach 5 Fines (Band 3)',2,2,'I',3,'A14 * D3','',0,'$ 0,0.[00]')</v>
      </c>
      <c r="I70" t="s">
        <v>445</v>
      </c>
      <c r="J70"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v>
      </c>
    </row>
    <row r="71" spans="2:10" x14ac:dyDescent="0.25">
      <c r="B71" t="s">
        <v>150</v>
      </c>
      <c r="C71" t="s">
        <v>331</v>
      </c>
      <c r="D71" s="1" t="s">
        <v>155</v>
      </c>
      <c r="E71" s="10">
        <f t="shared" si="9"/>
        <v>10056900</v>
      </c>
      <c r="G71" s="13" t="s">
        <v>384</v>
      </c>
      <c r="H71" t="str">
        <f t="shared" si="3"/>
        <v>(10021,'Approach 5 Fines (Band 4)','Approach 5 Fines (Band 4)',2,2,'I',4,'A14 * D4','',0,'$ 0,0.[00]')</v>
      </c>
      <c r="I71" t="s">
        <v>446</v>
      </c>
      <c r="J71"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v>
      </c>
    </row>
    <row r="72" spans="2:10" x14ac:dyDescent="0.25">
      <c r="B72" t="s">
        <v>151</v>
      </c>
      <c r="C72" t="s">
        <v>350</v>
      </c>
      <c r="D72" s="1" t="s">
        <v>156</v>
      </c>
      <c r="E72" s="10">
        <f t="shared" si="9"/>
        <v>33522999.999999996</v>
      </c>
      <c r="G72" s="13" t="s">
        <v>384</v>
      </c>
      <c r="H72" t="str">
        <f t="shared" si="3"/>
        <v>(10021,'Approach 5 Fines (Band 5)','Approach 5 Fines (Band 5)',2,2,'I',5,'A14 * D5','',0,'$ 0,0.[00]')</v>
      </c>
      <c r="I72" t="s">
        <v>447</v>
      </c>
      <c r="J72"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v>
      </c>
    </row>
    <row r="73" spans="2:10" x14ac:dyDescent="0.25">
      <c r="B73" t="s">
        <v>157</v>
      </c>
      <c r="C73" t="s">
        <v>275</v>
      </c>
      <c r="D73">
        <v>0.3</v>
      </c>
      <c r="E73" s="4">
        <v>0.3</v>
      </c>
      <c r="G73" s="14" t="s">
        <v>385</v>
      </c>
      <c r="H73" t="str">
        <f t="shared" si="3"/>
        <v>(10021,'Percent Savings with RR (Band1)','Percent Savings with RR (Band1)',2,2,'J',1,'0.3','',0,'0%')</v>
      </c>
      <c r="I73" t="s">
        <v>448</v>
      </c>
      <c r="J73" t="str">
        <f t="shared" si="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v>
      </c>
    </row>
    <row r="74" spans="2:10" x14ac:dyDescent="0.25">
      <c r="B74" t="s">
        <v>158</v>
      </c>
      <c r="C74" t="s">
        <v>294</v>
      </c>
      <c r="D74">
        <v>0.25</v>
      </c>
      <c r="E74" s="4">
        <v>0.25</v>
      </c>
      <c r="G74" s="14" t="s">
        <v>385</v>
      </c>
      <c r="H74" t="str">
        <f t="shared" si="3"/>
        <v>(10021,'Percent Savings with RR (Band 2)','Percent Savings with RR (Band 2)',2,2,'J',2,'0.25','',0,'0%')</v>
      </c>
      <c r="I74" t="s">
        <v>449</v>
      </c>
      <c r="J74" t="str">
        <f t="shared" ref="J74:J135" si="10">IF(LEN(I74)&gt;0,J73&amp;","&amp;I74,J73)</f>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v>
      </c>
    </row>
    <row r="75" spans="2:10" x14ac:dyDescent="0.25">
      <c r="B75" t="s">
        <v>159</v>
      </c>
      <c r="C75" t="s">
        <v>313</v>
      </c>
      <c r="D75">
        <v>0.2</v>
      </c>
      <c r="E75" s="4">
        <v>0.2</v>
      </c>
      <c r="G75" s="14" t="s">
        <v>385</v>
      </c>
      <c r="H75" t="str">
        <f t="shared" si="3"/>
        <v>(10021,'Percent Savings with RR (Band 3)','Percent Savings with RR (Band 3)',2,2,'J',3,'0.2','',0,'0%')</v>
      </c>
      <c r="I75" t="s">
        <v>450</v>
      </c>
      <c r="J7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v>
      </c>
    </row>
    <row r="76" spans="2:10" x14ac:dyDescent="0.25">
      <c r="B76" t="s">
        <v>160</v>
      </c>
      <c r="C76" t="s">
        <v>332</v>
      </c>
      <c r="D76">
        <v>0.15</v>
      </c>
      <c r="E76" s="4">
        <v>0.15</v>
      </c>
      <c r="G76" s="14" t="s">
        <v>385</v>
      </c>
      <c r="H76" t="str">
        <f t="shared" si="3"/>
        <v>(10021,'Percent Savings with RR (Band 4)','Percent Savings with RR (Band 4)',2,2,'J',4,'0.15','',0,'0%')</v>
      </c>
      <c r="I76" t="s">
        <v>451</v>
      </c>
      <c r="J7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v>
      </c>
    </row>
    <row r="77" spans="2:10" x14ac:dyDescent="0.25">
      <c r="B77" t="s">
        <v>161</v>
      </c>
      <c r="C77" t="s">
        <v>351</v>
      </c>
      <c r="D77">
        <v>0.1</v>
      </c>
      <c r="E77" s="4">
        <v>0.1</v>
      </c>
      <c r="G77" s="14" t="s">
        <v>385</v>
      </c>
      <c r="H77" t="str">
        <f t="shared" si="3"/>
        <v>(10021,'Percent Savings with RR (Band 5)','Percent Savings with RR (Band 5)',2,2,'J',5,'0.1','',0,'0%')</v>
      </c>
      <c r="I77" t="s">
        <v>452</v>
      </c>
      <c r="J7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v>
      </c>
    </row>
    <row r="78" spans="2:10" x14ac:dyDescent="0.25">
      <c r="B78" t="s">
        <v>162</v>
      </c>
      <c r="C78" t="s">
        <v>276</v>
      </c>
      <c r="D78">
        <v>12500</v>
      </c>
      <c r="E78" s="3">
        <v>12500</v>
      </c>
      <c r="G78" s="13" t="s">
        <v>384</v>
      </c>
      <c r="H78" t="str">
        <f t="shared" si="3"/>
        <v>(10021,'RiskRate Cost (Band1)','RiskRate Cost (Band1)',2,2,'K',1,'12500','',0,'$ 0,0.[00]')</v>
      </c>
      <c r="I78" t="s">
        <v>453</v>
      </c>
      <c r="J7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v>
      </c>
    </row>
    <row r="79" spans="2:10" x14ac:dyDescent="0.25">
      <c r="B79" t="s">
        <v>163</v>
      </c>
      <c r="C79" t="s">
        <v>295</v>
      </c>
      <c r="D79">
        <v>12500</v>
      </c>
      <c r="E79" s="3">
        <v>12500</v>
      </c>
      <c r="G79" s="13" t="s">
        <v>384</v>
      </c>
      <c r="H79" t="str">
        <f t="shared" si="3"/>
        <v>(10021,'RiskRate Cost (Band 2)','RiskRate Cost (Band 2)',2,2,'K',2,'12500','',0,'$ 0,0.[00]')</v>
      </c>
      <c r="I79" t="s">
        <v>454</v>
      </c>
      <c r="J7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v>
      </c>
    </row>
    <row r="80" spans="2:10" x14ac:dyDescent="0.25">
      <c r="B80" t="s">
        <v>164</v>
      </c>
      <c r="C80" t="s">
        <v>314</v>
      </c>
      <c r="D80">
        <v>40000</v>
      </c>
      <c r="E80" s="3">
        <v>40000</v>
      </c>
      <c r="G80" s="13" t="s">
        <v>384</v>
      </c>
      <c r="H80" t="str">
        <f t="shared" si="3"/>
        <v>(10021,'RiskRate Cost (Band 3)','RiskRate Cost (Band 3)',2,2,'K',3,'40000','',0,'$ 0,0.[00]')</v>
      </c>
      <c r="I80" t="s">
        <v>455</v>
      </c>
      <c r="J8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v>
      </c>
    </row>
    <row r="81" spans="2:10" x14ac:dyDescent="0.25">
      <c r="B81" t="s">
        <v>165</v>
      </c>
      <c r="C81" t="s">
        <v>333</v>
      </c>
      <c r="D81">
        <v>40000</v>
      </c>
      <c r="E81" s="3">
        <v>40000</v>
      </c>
      <c r="G81" s="13" t="s">
        <v>384</v>
      </c>
      <c r="H81" t="str">
        <f t="shared" si="3"/>
        <v>(10021,'RiskRate Cost (Band 4)','RiskRate Cost (Band 4)',2,2,'K',4,'40000','',0,'$ 0,0.[00]')</v>
      </c>
      <c r="I81" t="s">
        <v>456</v>
      </c>
      <c r="J8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v>
      </c>
    </row>
    <row r="82" spans="2:10" x14ac:dyDescent="0.25">
      <c r="B82" t="s">
        <v>166</v>
      </c>
      <c r="C82" t="s">
        <v>352</v>
      </c>
      <c r="D82">
        <v>40000</v>
      </c>
      <c r="E82" s="3">
        <v>40000</v>
      </c>
      <c r="G82" s="13" t="s">
        <v>384</v>
      </c>
      <c r="H82" t="str">
        <f t="shared" si="3"/>
        <v>(10021,'RiskRate Cost (Band 5)','RiskRate Cost (Band 5)',2,2,'K',5,'40000','',0,'$ 0,0.[00]')</v>
      </c>
      <c r="I82" t="s">
        <v>457</v>
      </c>
      <c r="J8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v>
      </c>
    </row>
    <row r="83" spans="2:10" x14ac:dyDescent="0.25">
      <c r="B83" t="s">
        <v>167</v>
      </c>
      <c r="C83" t="s">
        <v>277</v>
      </c>
      <c r="D83" s="1" t="s">
        <v>168</v>
      </c>
      <c r="E83" s="3">
        <f>(E48-E78)*E73</f>
        <v>38919.99</v>
      </c>
      <c r="G83" s="13" t="s">
        <v>384</v>
      </c>
      <c r="H83" t="str">
        <f t="shared" si="3"/>
        <v>(10021,'Appraoch 1 Savings (Band1)','Appraoch 1 Savings (Band1)',2,2,'L',1,'(E1-K1) * J1','',0,'$ 0,0.[00]')</v>
      </c>
      <c r="I83" t="s">
        <v>458</v>
      </c>
      <c r="J8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v>
      </c>
    </row>
    <row r="84" spans="2:10" x14ac:dyDescent="0.25">
      <c r="B84" t="s">
        <v>179</v>
      </c>
      <c r="C84" t="s">
        <v>296</v>
      </c>
      <c r="D84" s="1" t="s">
        <v>169</v>
      </c>
      <c r="E84" s="3">
        <f t="shared" ref="E84:E87" si="11">(E49-E79)*E74</f>
        <v>391608.32499999995</v>
      </c>
      <c r="G84" s="13" t="s">
        <v>384</v>
      </c>
      <c r="H84" t="str">
        <f t="shared" si="3"/>
        <v>(10021,'Appraoch 1 Savings (Band 2)','Appraoch 1 Savings (Band 2)',2,2,'L',2,'(E2-K2) * J2','',0,'$ 0,0.[00]')</v>
      </c>
      <c r="I84" t="s">
        <v>459</v>
      </c>
      <c r="J8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v>
      </c>
    </row>
    <row r="85" spans="2:10" x14ac:dyDescent="0.25">
      <c r="B85" t="s">
        <v>180</v>
      </c>
      <c r="C85" t="s">
        <v>315</v>
      </c>
      <c r="D85" s="1" t="s">
        <v>170</v>
      </c>
      <c r="E85" s="3">
        <f t="shared" si="11"/>
        <v>1716040</v>
      </c>
      <c r="G85" s="13" t="s">
        <v>384</v>
      </c>
      <c r="H85" t="str">
        <f t="shared" si="3"/>
        <v>(10021,'Appraoch 1 Savings (Band 3)','Appraoch 1 Savings (Band 3)',2,2,'L',3,'(E3-K3) * J3','',0,'$ 0,0.[00]')</v>
      </c>
      <c r="I85" t="s">
        <v>460</v>
      </c>
      <c r="J8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v>
      </c>
    </row>
    <row r="86" spans="2:10" x14ac:dyDescent="0.25">
      <c r="B86" t="s">
        <v>181</v>
      </c>
      <c r="C86" t="s">
        <v>334</v>
      </c>
      <c r="D86" s="1" t="s">
        <v>171</v>
      </c>
      <c r="E86" s="3">
        <f t="shared" si="11"/>
        <v>6459150</v>
      </c>
      <c r="G86" s="13" t="s">
        <v>384</v>
      </c>
      <c r="H86" t="str">
        <f t="shared" si="3"/>
        <v>(10021,'Appraoch 1 Savings (Band 4)','Appraoch 1 Savings (Band 4)',2,2,'L',4,'(E4-K4) * J4','',0,'$ 0,0.[00]')</v>
      </c>
      <c r="I86" t="s">
        <v>461</v>
      </c>
      <c r="J8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v>
      </c>
    </row>
    <row r="87" spans="2:10" x14ac:dyDescent="0.25">
      <c r="B87" t="s">
        <v>182</v>
      </c>
      <c r="C87" t="s">
        <v>353</v>
      </c>
      <c r="D87" s="1" t="s">
        <v>172</v>
      </c>
      <c r="E87" s="3">
        <f t="shared" si="11"/>
        <v>14363000</v>
      </c>
      <c r="G87" s="13" t="s">
        <v>384</v>
      </c>
      <c r="H87" t="str">
        <f t="shared" si="3"/>
        <v>(10021,'Appraoch 1 Savings (Band 5)','Appraoch 1 Savings (Band 5)',2,2,'L',5,'(E5-K5) * J5','',0,'$ 0,0.[00]')</v>
      </c>
      <c r="I87" t="s">
        <v>462</v>
      </c>
      <c r="J8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v>
      </c>
    </row>
    <row r="88" spans="2:10" x14ac:dyDescent="0.25">
      <c r="B88" t="s">
        <v>173</v>
      </c>
      <c r="C88" t="s">
        <v>278</v>
      </c>
      <c r="D88" s="1" t="s">
        <v>174</v>
      </c>
      <c r="E88" s="12">
        <f>E83/E78</f>
        <v>3.1135991999999999</v>
      </c>
      <c r="G88" s="13" t="s">
        <v>387</v>
      </c>
      <c r="H88" t="str">
        <f t="shared" si="3"/>
        <v>(10021,'Approach 1 ROI (Band1)','Approach 1 ROI (Band1)',2,2,'M',1,'L1/K1','',0,'0,0.0')</v>
      </c>
      <c r="I88" t="s">
        <v>463</v>
      </c>
      <c r="J8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v>
      </c>
    </row>
    <row r="89" spans="2:10" x14ac:dyDescent="0.25">
      <c r="B89" t="s">
        <v>183</v>
      </c>
      <c r="C89" t="s">
        <v>297</v>
      </c>
      <c r="D89" s="1" t="s">
        <v>175</v>
      </c>
      <c r="E89" s="12">
        <f t="shared" ref="E89:E92" si="12">E84/E79</f>
        <v>31.328665999999995</v>
      </c>
      <c r="G89" s="13" t="s">
        <v>387</v>
      </c>
      <c r="H89" t="str">
        <f t="shared" si="3"/>
        <v>(10021,'Approach 1 ROI (Band 2)','Approach 1 ROI (Band 2)',2,2,'M',2,'L2/K2','',0,'0,0.0')</v>
      </c>
      <c r="I89" t="s">
        <v>464</v>
      </c>
      <c r="J8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v>
      </c>
    </row>
    <row r="90" spans="2:10" x14ac:dyDescent="0.25">
      <c r="B90" t="s">
        <v>184</v>
      </c>
      <c r="C90" t="s">
        <v>316</v>
      </c>
      <c r="D90" s="1" t="s">
        <v>176</v>
      </c>
      <c r="E90" s="12">
        <f t="shared" si="12"/>
        <v>42.901000000000003</v>
      </c>
      <c r="G90" s="13" t="s">
        <v>387</v>
      </c>
      <c r="H90" t="str">
        <f t="shared" si="3"/>
        <v>(10021,'Approach 1 ROI (Band 3)','Approach 1 ROI (Band 3)',2,2,'M',3,'L3/K3','',0,'0,0.0')</v>
      </c>
      <c r="I90" t="s">
        <v>465</v>
      </c>
      <c r="J9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v>
      </c>
    </row>
    <row r="91" spans="2:10" x14ac:dyDescent="0.25">
      <c r="B91" t="s">
        <v>185</v>
      </c>
      <c r="C91" t="s">
        <v>335</v>
      </c>
      <c r="D91" s="1" t="s">
        <v>177</v>
      </c>
      <c r="E91" s="12">
        <f t="shared" si="12"/>
        <v>161.47874999999999</v>
      </c>
      <c r="G91" s="13" t="s">
        <v>387</v>
      </c>
      <c r="H91" t="str">
        <f t="shared" si="3"/>
        <v>(10021,'Approach 1 ROI (Band 4)','Approach 1 ROI (Band 4)',2,2,'M',4,'L4/K4','',0,'0,0.0')</v>
      </c>
      <c r="I91" t="s">
        <v>466</v>
      </c>
      <c r="J9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v>
      </c>
    </row>
    <row r="92" spans="2:10" x14ac:dyDescent="0.25">
      <c r="B92" t="s">
        <v>186</v>
      </c>
      <c r="C92" t="s">
        <v>354</v>
      </c>
      <c r="D92" s="1" t="s">
        <v>178</v>
      </c>
      <c r="E92" s="12">
        <f t="shared" si="12"/>
        <v>359.07499999999999</v>
      </c>
      <c r="G92" s="13" t="s">
        <v>387</v>
      </c>
      <c r="H92" t="str">
        <f t="shared" si="3"/>
        <v>(10021,'Approach 1 ROI (Band 5)','Approach 1 ROI (Band 5)',2,2,'M',5,'L5/K5','',0,'0,0.0')</v>
      </c>
      <c r="I92" t="s">
        <v>467</v>
      </c>
      <c r="J9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v>
      </c>
    </row>
    <row r="93" spans="2:10" x14ac:dyDescent="0.25">
      <c r="B93" t="s">
        <v>187</v>
      </c>
      <c r="C93" t="s">
        <v>279</v>
      </c>
      <c r="D93" s="1" t="s">
        <v>188</v>
      </c>
      <c r="E93" s="3">
        <f>(E53-E78)*E73</f>
        <v>24696.66</v>
      </c>
      <c r="G93" s="13" t="s">
        <v>384</v>
      </c>
      <c r="H93" t="str">
        <f t="shared" si="3"/>
        <v>(10021,'Approach 2 Savings (Band1)','Approach 2 Savings (Band1)',2,2,'N',1,'(F1-K1) * J1','',0,'$ 0,0.[00]')</v>
      </c>
      <c r="I93" t="s">
        <v>468</v>
      </c>
      <c r="J9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v>
      </c>
    </row>
    <row r="94" spans="2:10" x14ac:dyDescent="0.25">
      <c r="B94" t="s">
        <v>193</v>
      </c>
      <c r="C94" t="s">
        <v>298</v>
      </c>
      <c r="D94" s="1" t="s">
        <v>189</v>
      </c>
      <c r="E94" s="3">
        <f t="shared" ref="E94:E97" si="13">(E54-E79)*E74</f>
        <v>260030.55</v>
      </c>
      <c r="G94" s="13" t="s">
        <v>384</v>
      </c>
      <c r="H94" t="str">
        <f t="shared" si="3"/>
        <v>(10021,'Approach 2 Savings (Band 2)','Approach 2 Savings (Band 2)',2,2,'N',2,'(F2-K2) * J2','',0,'$ 0,0.[00]')</v>
      </c>
      <c r="I94" t="s">
        <v>469</v>
      </c>
      <c r="J9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v>
      </c>
    </row>
    <row r="95" spans="2:10" x14ac:dyDescent="0.25">
      <c r="B95" t="s">
        <v>194</v>
      </c>
      <c r="C95" t="s">
        <v>317</v>
      </c>
      <c r="D95" s="1" t="s">
        <v>190</v>
      </c>
      <c r="E95" s="3">
        <f t="shared" si="13"/>
        <v>1141360</v>
      </c>
      <c r="G95" s="13" t="s">
        <v>384</v>
      </c>
      <c r="H95" t="str">
        <f t="shared" si="3"/>
        <v>(10021,'Approach 2 Savings (Band 3)','Approach 2 Savings (Band 3)',2,2,'N',3,'(F3-K3) * J3','',0,'$ 0,0.[00]')</v>
      </c>
      <c r="I95" t="s">
        <v>470</v>
      </c>
      <c r="J9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v>
      </c>
    </row>
    <row r="96" spans="2:10" x14ac:dyDescent="0.25">
      <c r="B96" t="s">
        <v>195</v>
      </c>
      <c r="C96" t="s">
        <v>336</v>
      </c>
      <c r="D96" s="1" t="s">
        <v>191</v>
      </c>
      <c r="E96" s="3">
        <f t="shared" si="13"/>
        <v>4304100</v>
      </c>
      <c r="G96" s="13" t="s">
        <v>384</v>
      </c>
      <c r="H96" t="str">
        <f t="shared" si="3"/>
        <v>(10021,'Approach 2 Savings (Band 4)','Approach 2 Savings (Band 4)',2,2,'N',4,'(F4-K4) * J4','',0,'$ 0,0.[00]')</v>
      </c>
      <c r="I96" t="s">
        <v>471</v>
      </c>
      <c r="J9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v>
      </c>
    </row>
    <row r="97" spans="2:10" x14ac:dyDescent="0.25">
      <c r="B97" t="s">
        <v>196</v>
      </c>
      <c r="C97" t="s">
        <v>355</v>
      </c>
      <c r="D97" s="1" t="s">
        <v>192</v>
      </c>
      <c r="E97" s="3">
        <f t="shared" si="13"/>
        <v>9574000</v>
      </c>
      <c r="G97" s="13" t="s">
        <v>384</v>
      </c>
      <c r="H97" t="str">
        <f t="shared" ref="H97:H132" si="14">"(" &amp;$A$1&amp;",'" &amp;C97 &amp; "','" &amp; C97 &amp; "',2,2,'" &amp; LEFT(B97,1) &amp;"'," &amp; MID(B97,2,LEN(B97)) &amp; ",'" &amp; D97 &amp;"','" &amp; F97&amp;"',0,'" &amp; G97 &amp; "')"</f>
        <v>(10021,'Approach 2 Savings (Band 5)','Approach 2 Savings (Band 5)',2,2,'N',5,'(F5-K5) * J5','',0,'$ 0,0.[00]')</v>
      </c>
      <c r="I97" t="s">
        <v>472</v>
      </c>
      <c r="J9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v>
      </c>
    </row>
    <row r="98" spans="2:10" x14ac:dyDescent="0.25">
      <c r="B98" t="s">
        <v>197</v>
      </c>
      <c r="C98" t="s">
        <v>280</v>
      </c>
      <c r="D98" s="1" t="s">
        <v>198</v>
      </c>
      <c r="E98" s="11">
        <f>E93/E78</f>
        <v>1.9757328000000001</v>
      </c>
      <c r="G98" s="13" t="s">
        <v>387</v>
      </c>
      <c r="H98" t="str">
        <f t="shared" si="14"/>
        <v>(10021,'Approach 2 ROI (Band1)','Approach 2 ROI (Band1)',2,2,'O',1,'N1/K1','',0,'0,0.0')</v>
      </c>
      <c r="I98" t="s">
        <v>473</v>
      </c>
      <c r="J9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v>
      </c>
    </row>
    <row r="99" spans="2:10" x14ac:dyDescent="0.25">
      <c r="B99" t="s">
        <v>203</v>
      </c>
      <c r="C99" t="s">
        <v>299</v>
      </c>
      <c r="D99" s="1" t="s">
        <v>199</v>
      </c>
      <c r="E99" s="11">
        <f t="shared" ref="E99:E102" si="15">E94/E79</f>
        <v>20.802443999999998</v>
      </c>
      <c r="G99" s="13" t="s">
        <v>387</v>
      </c>
      <c r="H99" t="str">
        <f t="shared" si="14"/>
        <v>(10021,'Approach 2 ROI (Band 2)','Approach 2 ROI (Band 2)',2,2,'O',2,'N2/K2','',0,'0,0.0')</v>
      </c>
      <c r="I99" t="s">
        <v>474</v>
      </c>
      <c r="J9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v>
      </c>
    </row>
    <row r="100" spans="2:10" x14ac:dyDescent="0.25">
      <c r="B100" t="s">
        <v>204</v>
      </c>
      <c r="C100" t="s">
        <v>318</v>
      </c>
      <c r="D100" s="1" t="s">
        <v>200</v>
      </c>
      <c r="E100" s="11">
        <f t="shared" si="15"/>
        <v>28.533999999999999</v>
      </c>
      <c r="G100" s="13" t="s">
        <v>387</v>
      </c>
      <c r="H100" t="str">
        <f t="shared" si="14"/>
        <v>(10021,'Approach 2 ROI (Band 3)','Approach 2 ROI (Band 3)',2,2,'O',3,'N3/K3','',0,'0,0.0')</v>
      </c>
      <c r="I100" t="s">
        <v>475</v>
      </c>
      <c r="J10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v>
      </c>
    </row>
    <row r="101" spans="2:10" x14ac:dyDescent="0.25">
      <c r="B101" t="s">
        <v>205</v>
      </c>
      <c r="C101" t="s">
        <v>337</v>
      </c>
      <c r="D101" s="1" t="s">
        <v>201</v>
      </c>
      <c r="E101" s="11">
        <f t="shared" si="15"/>
        <v>107.60250000000001</v>
      </c>
      <c r="G101" s="13" t="s">
        <v>387</v>
      </c>
      <c r="H101" t="str">
        <f t="shared" si="14"/>
        <v>(10021,'Approach 2 ROI (Band 4)','Approach 2 ROI (Band 4)',2,2,'O',4,'N4/K4','',0,'0,0.0')</v>
      </c>
      <c r="I101" t="s">
        <v>476</v>
      </c>
      <c r="J10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v>
      </c>
    </row>
    <row r="102" spans="2:10" x14ac:dyDescent="0.25">
      <c r="B102" t="s">
        <v>206</v>
      </c>
      <c r="C102" t="s">
        <v>356</v>
      </c>
      <c r="D102" s="1" t="s">
        <v>202</v>
      </c>
      <c r="E102" s="11">
        <f t="shared" si="15"/>
        <v>239.35</v>
      </c>
      <c r="G102" s="13" t="s">
        <v>387</v>
      </c>
      <c r="H102" t="str">
        <f t="shared" si="14"/>
        <v>(10021,'Approach 2 ROI (Band 5)','Approach 2 ROI (Band 5)',2,2,'O',5,'N5/K5','',0,'0,0.0')</v>
      </c>
      <c r="I102" t="s">
        <v>477</v>
      </c>
      <c r="J10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v>
      </c>
    </row>
    <row r="103" spans="2:10" x14ac:dyDescent="0.25">
      <c r="B103" t="s">
        <v>207</v>
      </c>
      <c r="C103" t="s">
        <v>281</v>
      </c>
      <c r="D103" s="1" t="s">
        <v>208</v>
      </c>
      <c r="E103" s="3">
        <f>(E58-E78)*E73</f>
        <v>17584.994999999999</v>
      </c>
      <c r="G103" s="13" t="s">
        <v>384</v>
      </c>
      <c r="H103" t="str">
        <f t="shared" si="14"/>
        <v>(10021,'Approach 3 Savings (Band1)','Approach 3 Savings (Band1)',2,2,'P',1,'(G1-K1) * J1','',0,'$ 0,0.[00]')</v>
      </c>
      <c r="I103" t="s">
        <v>478</v>
      </c>
      <c r="J10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v>
      </c>
    </row>
    <row r="104" spans="2:10" x14ac:dyDescent="0.25">
      <c r="B104" t="s">
        <v>209</v>
      </c>
      <c r="C104" t="s">
        <v>300</v>
      </c>
      <c r="D104" s="1" t="s">
        <v>213</v>
      </c>
      <c r="E104" s="3">
        <f t="shared" ref="E104:E107" si="16">(E59-E79)*E74</f>
        <v>194241.66249999998</v>
      </c>
      <c r="G104" s="13" t="s">
        <v>384</v>
      </c>
      <c r="H104" t="str">
        <f t="shared" si="14"/>
        <v>(10021,'Approach 3 Savings (Band 2)','Approach 3 Savings (Band 2)',2,2,'P',2,'(G2-K2) * J2','',0,'$ 0,0.[00]')</v>
      </c>
      <c r="I104" t="s">
        <v>479</v>
      </c>
      <c r="J10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v>
      </c>
    </row>
    <row r="105" spans="2:10" x14ac:dyDescent="0.25">
      <c r="B105" t="s">
        <v>210</v>
      </c>
      <c r="C105" t="s">
        <v>319</v>
      </c>
      <c r="D105" s="1" t="s">
        <v>214</v>
      </c>
      <c r="E105" s="3">
        <f t="shared" si="16"/>
        <v>854020</v>
      </c>
      <c r="G105" s="13" t="s">
        <v>384</v>
      </c>
      <c r="H105" t="str">
        <f t="shared" si="14"/>
        <v>(10021,'Approach 3 Savings (Band 3)','Approach 3 Savings (Band 3)',2,2,'P',3,'(G3-K3) * J3','',0,'$ 0,0.[00]')</v>
      </c>
      <c r="I105" t="s">
        <v>480</v>
      </c>
      <c r="J10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v>
      </c>
    </row>
    <row r="106" spans="2:10" x14ac:dyDescent="0.25">
      <c r="B106" t="s">
        <v>211</v>
      </c>
      <c r="C106" t="s">
        <v>338</v>
      </c>
      <c r="D106" s="1" t="s">
        <v>215</v>
      </c>
      <c r="E106" s="3">
        <f t="shared" si="16"/>
        <v>3226575</v>
      </c>
      <c r="G106" s="13" t="s">
        <v>384</v>
      </c>
      <c r="H106" t="str">
        <f t="shared" si="14"/>
        <v>(10021,'Approach 3 Savings (Band 4)','Approach 3 Savings (Band 4)',2,2,'P',4,'(G4-K4) * J4','',0,'$ 0,0.[00]')</v>
      </c>
      <c r="I106" t="s">
        <v>481</v>
      </c>
      <c r="J10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v>
      </c>
    </row>
    <row r="107" spans="2:10" x14ac:dyDescent="0.25">
      <c r="B107" t="s">
        <v>212</v>
      </c>
      <c r="C107" t="s">
        <v>357</v>
      </c>
      <c r="D107" s="1" t="s">
        <v>216</v>
      </c>
      <c r="E107" s="3">
        <f t="shared" si="16"/>
        <v>7179500</v>
      </c>
      <c r="G107" s="13" t="s">
        <v>384</v>
      </c>
      <c r="H107" t="str">
        <f t="shared" si="14"/>
        <v>(10021,'Approach 3 Savings (Band 5)','Approach 3 Savings (Band 5)',2,2,'P',5,'(G5-K5) * J5','',0,'$ 0,0.[00]')</v>
      </c>
      <c r="I107" t="s">
        <v>482</v>
      </c>
      <c r="J10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v>
      </c>
    </row>
    <row r="108" spans="2:10" x14ac:dyDescent="0.25">
      <c r="B108" t="s">
        <v>217</v>
      </c>
      <c r="C108" t="s">
        <v>282</v>
      </c>
      <c r="D108" s="1" t="s">
        <v>218</v>
      </c>
      <c r="E108" s="11">
        <f>E103/E78</f>
        <v>1.4067995999999998</v>
      </c>
      <c r="G108" s="13" t="s">
        <v>387</v>
      </c>
      <c r="H108" t="str">
        <f t="shared" si="14"/>
        <v>(10021,'Approach 3 ROI  (Band1)','Approach 3 ROI  (Band1)',2,2,'Q',1,'P1/K1','',0,'0,0.0')</v>
      </c>
      <c r="I108" t="s">
        <v>483</v>
      </c>
      <c r="J10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v>
      </c>
    </row>
    <row r="109" spans="2:10" x14ac:dyDescent="0.25">
      <c r="B109" t="s">
        <v>223</v>
      </c>
      <c r="C109" t="s">
        <v>301</v>
      </c>
      <c r="D109" s="1" t="s">
        <v>219</v>
      </c>
      <c r="E109" s="11">
        <f t="shared" ref="E109:E112" si="17">E104/E79</f>
        <v>15.539332999999997</v>
      </c>
      <c r="G109" s="13" t="s">
        <v>387</v>
      </c>
      <c r="H109" t="str">
        <f t="shared" si="14"/>
        <v>(10021,'Approach 3 ROI (Band 2)','Approach 3 ROI (Band 2)',2,2,'Q',2,'P2/K2','',0,'0,0.0')</v>
      </c>
      <c r="I109" t="s">
        <v>484</v>
      </c>
      <c r="J10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v>
      </c>
    </row>
    <row r="110" spans="2:10" x14ac:dyDescent="0.25">
      <c r="B110" t="s">
        <v>224</v>
      </c>
      <c r="C110" t="s">
        <v>320</v>
      </c>
      <c r="D110" s="1" t="s">
        <v>220</v>
      </c>
      <c r="E110" s="11">
        <f t="shared" si="17"/>
        <v>21.3505</v>
      </c>
      <c r="G110" s="13" t="s">
        <v>387</v>
      </c>
      <c r="H110" t="str">
        <f t="shared" si="14"/>
        <v>(10021,'Approach 3 ROI (Band 3)','Approach 3 ROI (Band 3)',2,2,'Q',3,'P3/K3','',0,'0,0.0')</v>
      </c>
      <c r="I110" t="s">
        <v>485</v>
      </c>
      <c r="J11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v>
      </c>
    </row>
    <row r="111" spans="2:10" x14ac:dyDescent="0.25">
      <c r="B111" t="s">
        <v>225</v>
      </c>
      <c r="C111" t="s">
        <v>339</v>
      </c>
      <c r="D111" s="1" t="s">
        <v>221</v>
      </c>
      <c r="E111" s="11">
        <f t="shared" si="17"/>
        <v>80.664375000000007</v>
      </c>
      <c r="G111" s="13" t="s">
        <v>387</v>
      </c>
      <c r="H111" t="str">
        <f t="shared" si="14"/>
        <v>(10021,'Approach 3 ROI (Band 4)','Approach 3 ROI (Band 4)',2,2,'Q',4,'P4/K4','',0,'0,0.0')</v>
      </c>
      <c r="I111" t="s">
        <v>486</v>
      </c>
      <c r="J11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v>
      </c>
    </row>
    <row r="112" spans="2:10" x14ac:dyDescent="0.25">
      <c r="B112" t="s">
        <v>226</v>
      </c>
      <c r="C112" t="s">
        <v>358</v>
      </c>
      <c r="D112" s="1" t="s">
        <v>222</v>
      </c>
      <c r="E112" s="11">
        <f t="shared" si="17"/>
        <v>179.48750000000001</v>
      </c>
      <c r="G112" s="13" t="s">
        <v>387</v>
      </c>
      <c r="H112" t="str">
        <f t="shared" si="14"/>
        <v>(10021,'Approach 3 ROI (Band 5)','Approach 3 ROI (Band 5)',2,2,'Q',5,'P5/K5','',0,'0,0.0')</v>
      </c>
      <c r="I112" t="s">
        <v>487</v>
      </c>
      <c r="J11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v>
      </c>
    </row>
    <row r="113" spans="2:10" x14ac:dyDescent="0.25">
      <c r="B113" t="s">
        <v>227</v>
      </c>
      <c r="C113" t="s">
        <v>283</v>
      </c>
      <c r="D113" s="1" t="s">
        <v>228</v>
      </c>
      <c r="E113" s="3">
        <f>(E63-E78)*E73</f>
        <v>6917.4974999999986</v>
      </c>
      <c r="G113" s="13" t="s">
        <v>384</v>
      </c>
      <c r="H113" t="str">
        <f t="shared" si="14"/>
        <v>(10021,'Approach 4 Savings (Band1)','Approach 4 Savings (Band1)',2,2,'R',1,'(H1-K1) * J1','',0,'$ 0,0.[00]')</v>
      </c>
      <c r="I113" t="s">
        <v>488</v>
      </c>
      <c r="J11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v>
      </c>
    </row>
    <row r="114" spans="2:10" x14ac:dyDescent="0.25">
      <c r="B114" t="s">
        <v>229</v>
      </c>
      <c r="C114" t="s">
        <v>302</v>
      </c>
      <c r="D114" s="1" t="s">
        <v>233</v>
      </c>
      <c r="E114" s="3">
        <f t="shared" ref="E114:E117" si="18">(E64-E79)*E74</f>
        <v>95558.331249999988</v>
      </c>
      <c r="G114" s="13" t="s">
        <v>384</v>
      </c>
      <c r="H114" t="str">
        <f t="shared" si="14"/>
        <v>(10021,'Approach 4 Savings (Band 2)','Approach 4 Savings (Band 2)',2,2,'R',2,'(H2-K2) * J2','',0,'$ 0,0.[00]')</v>
      </c>
      <c r="I114" t="s">
        <v>489</v>
      </c>
      <c r="J11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v>
      </c>
    </row>
    <row r="115" spans="2:10" x14ac:dyDescent="0.25">
      <c r="B115" t="s">
        <v>230</v>
      </c>
      <c r="C115" t="s">
        <v>321</v>
      </c>
      <c r="D115" s="1" t="s">
        <v>234</v>
      </c>
      <c r="E115" s="3">
        <f t="shared" si="18"/>
        <v>423010</v>
      </c>
      <c r="G115" s="13" t="s">
        <v>384</v>
      </c>
      <c r="H115" t="str">
        <f t="shared" si="14"/>
        <v>(10021,'Approach 4 Savings (Band 3)','Approach 4 Savings (Band 3)',2,2,'R',3,'(H3-K3) * J3','',0,'$ 0,0.[00]')</v>
      </c>
      <c r="I115" t="s">
        <v>490</v>
      </c>
      <c r="J11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v>
      </c>
    </row>
    <row r="116" spans="2:10" x14ac:dyDescent="0.25">
      <c r="B116" t="s">
        <v>231</v>
      </c>
      <c r="C116" t="s">
        <v>340</v>
      </c>
      <c r="D116" s="1" t="s">
        <v>235</v>
      </c>
      <c r="E116" s="3">
        <f t="shared" si="18"/>
        <v>1610287.5</v>
      </c>
      <c r="G116" s="13" t="s">
        <v>384</v>
      </c>
      <c r="H116" t="str">
        <f t="shared" si="14"/>
        <v>(10021,'Approach 4 Savings (Band 4)','Approach 4 Savings (Band 4)',2,2,'R',4,'(H4-K4) * J4','',0,'$ 0,0.[00]')</v>
      </c>
      <c r="I116" t="s">
        <v>491</v>
      </c>
      <c r="J11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v>
      </c>
    </row>
    <row r="117" spans="2:10" x14ac:dyDescent="0.25">
      <c r="B117" t="s">
        <v>232</v>
      </c>
      <c r="C117" t="s">
        <v>359</v>
      </c>
      <c r="D117" s="1" t="s">
        <v>236</v>
      </c>
      <c r="E117" s="3">
        <f t="shared" si="18"/>
        <v>3587750</v>
      </c>
      <c r="G117" s="13" t="s">
        <v>384</v>
      </c>
      <c r="H117" t="str">
        <f t="shared" si="14"/>
        <v>(10021,'Approach 4 Savings (Band 5)','Approach 4 Savings (Band 5)',2,2,'R',5,'(H5-K5) * J5','',0,'$ 0,0.[00]')</v>
      </c>
      <c r="I117" t="s">
        <v>492</v>
      </c>
      <c r="J11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v>
      </c>
    </row>
    <row r="118" spans="2:10" x14ac:dyDescent="0.25">
      <c r="B118" t="s">
        <v>237</v>
      </c>
      <c r="C118" t="s">
        <v>284</v>
      </c>
      <c r="D118" s="1" t="s">
        <v>238</v>
      </c>
      <c r="E118" s="11">
        <f>E113/E78</f>
        <v>0.55339979999999989</v>
      </c>
      <c r="G118" s="13" t="s">
        <v>387</v>
      </c>
      <c r="H118" t="str">
        <f t="shared" si="14"/>
        <v>(10021,'Approach 4 ROI (Band1)','Approach 4 ROI (Band1)',2,2,'S',1,'R1/K1','',0,'0,0.0')</v>
      </c>
      <c r="I118" t="s">
        <v>493</v>
      </c>
      <c r="J11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v>
      </c>
    </row>
    <row r="119" spans="2:10" x14ac:dyDescent="0.25">
      <c r="B119" t="s">
        <v>243</v>
      </c>
      <c r="C119" t="s">
        <v>303</v>
      </c>
      <c r="D119" s="1" t="s">
        <v>239</v>
      </c>
      <c r="E119" s="11">
        <f t="shared" ref="E119:E122" si="19">E114/E79</f>
        <v>7.6446664999999987</v>
      </c>
      <c r="G119" s="13" t="s">
        <v>387</v>
      </c>
      <c r="H119" t="str">
        <f t="shared" si="14"/>
        <v>(10021,'Approach 4 ROI (Band 2)','Approach 4 ROI (Band 2)',2,2,'S',2,'R2/K2','',0,'0,0.0')</v>
      </c>
      <c r="I119" t="s">
        <v>494</v>
      </c>
      <c r="J11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v>
      </c>
    </row>
    <row r="120" spans="2:10" x14ac:dyDescent="0.25">
      <c r="B120" t="s">
        <v>244</v>
      </c>
      <c r="C120" t="s">
        <v>322</v>
      </c>
      <c r="D120" s="1" t="s">
        <v>240</v>
      </c>
      <c r="E120" s="11">
        <f t="shared" si="19"/>
        <v>10.57525</v>
      </c>
      <c r="G120" s="13" t="s">
        <v>387</v>
      </c>
      <c r="H120" t="str">
        <f t="shared" si="14"/>
        <v>(10021,'Approach 4 ROI (Band 3)','Approach 4 ROI (Band 3)',2,2,'S',3,'R3/K3','',0,'0,0.0')</v>
      </c>
      <c r="I120" t="s">
        <v>495</v>
      </c>
      <c r="J12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v>
      </c>
    </row>
    <row r="121" spans="2:10" x14ac:dyDescent="0.25">
      <c r="B121" t="s">
        <v>245</v>
      </c>
      <c r="C121" t="s">
        <v>341</v>
      </c>
      <c r="D121" s="1" t="s">
        <v>241</v>
      </c>
      <c r="E121" s="11">
        <f t="shared" si="19"/>
        <v>40.257187500000001</v>
      </c>
      <c r="G121" s="13" t="s">
        <v>387</v>
      </c>
      <c r="H121" t="str">
        <f t="shared" si="14"/>
        <v>(10021,'Approach 4 ROI (Band 4)','Approach 4 ROI (Band 4)',2,2,'S',4,'R4/K4','',0,'0,0.0')</v>
      </c>
      <c r="I121" t="s">
        <v>496</v>
      </c>
      <c r="J12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v>
      </c>
    </row>
    <row r="122" spans="2:10" x14ac:dyDescent="0.25">
      <c r="B122" t="s">
        <v>246</v>
      </c>
      <c r="C122" t="s">
        <v>360</v>
      </c>
      <c r="D122" s="1" t="s">
        <v>242</v>
      </c>
      <c r="E122" s="11">
        <f t="shared" si="19"/>
        <v>89.693749999999994</v>
      </c>
      <c r="G122" s="13" t="s">
        <v>387</v>
      </c>
      <c r="H122" t="str">
        <f t="shared" si="14"/>
        <v>(10021,'Approach 4 ROI (Band 5)','Approach 4 ROI (Band 5)',2,2,'S',5,'R5/K5','',0,'0,0.0')</v>
      </c>
      <c r="I122" t="s">
        <v>497</v>
      </c>
      <c r="J12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v>
      </c>
    </row>
    <row r="123" spans="2:10" x14ac:dyDescent="0.25">
      <c r="B123" t="s">
        <v>247</v>
      </c>
      <c r="C123" t="s">
        <v>285</v>
      </c>
      <c r="D123" s="1" t="s">
        <v>248</v>
      </c>
      <c r="E123" s="3">
        <f>(E68-E78)*E73</f>
        <v>6206.3309999999992</v>
      </c>
      <c r="G123" s="13" t="s">
        <v>384</v>
      </c>
      <c r="H123" t="str">
        <f t="shared" si="14"/>
        <v>(10021,'Approach 5 Savings (Band1)','Approach 5 Savings (Band1)',2,2,'T',1,'(I1-K1) * J1','',0,'$ 0,0.[00]')</v>
      </c>
      <c r="I123" t="s">
        <v>498</v>
      </c>
      <c r="J12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v>
      </c>
    </row>
    <row r="124" spans="2:10" x14ac:dyDescent="0.25">
      <c r="B124" t="s">
        <v>253</v>
      </c>
      <c r="C124" t="s">
        <v>304</v>
      </c>
      <c r="D124" s="1" t="s">
        <v>249</v>
      </c>
      <c r="E124" s="3">
        <f t="shared" ref="E124:E127" si="20">(E69-E79)*E74</f>
        <v>88979.44249999999</v>
      </c>
      <c r="G124" s="13" t="s">
        <v>384</v>
      </c>
      <c r="H124" t="str">
        <f t="shared" si="14"/>
        <v>(10021,'Approach 5 Savings (Band 2)','Approach 5 Savings (Band 2)',2,2,'T',2,'(I2-K2) * J2','',0,'$ 0,0.[00]')</v>
      </c>
      <c r="I124" t="s">
        <v>499</v>
      </c>
      <c r="J12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v>
      </c>
    </row>
    <row r="125" spans="2:10" x14ac:dyDescent="0.25">
      <c r="B125" t="s">
        <v>254</v>
      </c>
      <c r="C125" t="s">
        <v>323</v>
      </c>
      <c r="D125" s="1" t="s">
        <v>250</v>
      </c>
      <c r="E125" s="3">
        <f t="shared" si="20"/>
        <v>394276</v>
      </c>
      <c r="G125" s="13" t="s">
        <v>384</v>
      </c>
      <c r="H125" t="str">
        <f t="shared" si="14"/>
        <v>(10021,'Approach 5 Savings (Band 3)','Approach 5 Savings (Band 3)',2,2,'T',3,'(I3-K3) * J3','',0,'$ 0,0.[00]')</v>
      </c>
      <c r="I125" t="s">
        <v>500</v>
      </c>
      <c r="J12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v>
      </c>
    </row>
    <row r="126" spans="2:10" x14ac:dyDescent="0.25">
      <c r="B126" t="s">
        <v>255</v>
      </c>
      <c r="C126" t="s">
        <v>342</v>
      </c>
      <c r="D126" s="1" t="s">
        <v>251</v>
      </c>
      <c r="E126" s="3">
        <f t="shared" si="20"/>
        <v>1502535</v>
      </c>
      <c r="G126" s="13" t="s">
        <v>384</v>
      </c>
      <c r="H126" t="str">
        <f t="shared" si="14"/>
        <v>(10021,'Approach 5 Savings (Band 4)','Approach 5 Savings (Band 4)',2,2,'T',4,'(I4-K4) * J4','',0,'$ 0,0.[00]')</v>
      </c>
      <c r="I126" t="s">
        <v>501</v>
      </c>
      <c r="J126"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v>
      </c>
    </row>
    <row r="127" spans="2:10" x14ac:dyDescent="0.25">
      <c r="B127" t="s">
        <v>256</v>
      </c>
      <c r="C127" t="s">
        <v>361</v>
      </c>
      <c r="D127" s="1" t="s">
        <v>252</v>
      </c>
      <c r="E127" s="3">
        <f t="shared" si="20"/>
        <v>3348300</v>
      </c>
      <c r="G127" s="13" t="s">
        <v>384</v>
      </c>
      <c r="H127" t="str">
        <f t="shared" si="14"/>
        <v>(10021,'Approach 5 Savings (Band 5)','Approach 5 Savings (Band 5)',2,2,'T',5,'(I5-K5) * J5','',0,'$ 0,0.[00]')</v>
      </c>
      <c r="I127" t="s">
        <v>502</v>
      </c>
      <c r="J127"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v>
      </c>
    </row>
    <row r="128" spans="2:10" x14ac:dyDescent="0.25">
      <c r="B128" t="s">
        <v>257</v>
      </c>
      <c r="C128" t="s">
        <v>286</v>
      </c>
      <c r="D128" s="1" t="s">
        <v>258</v>
      </c>
      <c r="E128" s="11">
        <f>E123/E78</f>
        <v>0.49650647999999992</v>
      </c>
      <c r="G128" s="13" t="s">
        <v>387</v>
      </c>
      <c r="H128" t="str">
        <f t="shared" si="14"/>
        <v>(10021,'Approach 5 ROI (Band1)','Approach 5 ROI (Band1)',2,2,'U',1,'T1/K1','',0,'0,0.0')</v>
      </c>
      <c r="I128" t="s">
        <v>503</v>
      </c>
      <c r="J128"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v>
      </c>
    </row>
    <row r="129" spans="1:11" x14ac:dyDescent="0.25">
      <c r="B129" t="s">
        <v>263</v>
      </c>
      <c r="C129" t="s">
        <v>305</v>
      </c>
      <c r="D129" s="1" t="s">
        <v>259</v>
      </c>
      <c r="E129" s="11">
        <f t="shared" ref="E129:E132" si="21">E124/E79</f>
        <v>7.1183553999999996</v>
      </c>
      <c r="G129" s="13" t="s">
        <v>387</v>
      </c>
      <c r="H129" t="str">
        <f t="shared" si="14"/>
        <v>(10021,'Approach 5 ROI (Band 2)','Approach 5 ROI (Band 2)',2,2,'U',2,'T2/K2','',0,'0,0.0')</v>
      </c>
      <c r="I129" t="s">
        <v>504</v>
      </c>
      <c r="J129"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v>
      </c>
    </row>
    <row r="130" spans="1:11" x14ac:dyDescent="0.25">
      <c r="B130" t="s">
        <v>264</v>
      </c>
      <c r="C130" t="s">
        <v>324</v>
      </c>
      <c r="D130" s="1" t="s">
        <v>260</v>
      </c>
      <c r="E130" s="11">
        <f t="shared" si="21"/>
        <v>9.8568999999999996</v>
      </c>
      <c r="G130" s="13" t="s">
        <v>387</v>
      </c>
      <c r="H130" t="str">
        <f t="shared" si="14"/>
        <v>(10021,'Approach 5 ROI (Band 3)','Approach 5 ROI (Band 3)',2,2,'U',3,'T3/K3','',0,'0,0.0')</v>
      </c>
      <c r="I130" t="s">
        <v>505</v>
      </c>
      <c r="J130"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v>
      </c>
    </row>
    <row r="131" spans="1:11" x14ac:dyDescent="0.25">
      <c r="B131" t="s">
        <v>265</v>
      </c>
      <c r="C131" t="s">
        <v>343</v>
      </c>
      <c r="D131" s="1" t="s">
        <v>261</v>
      </c>
      <c r="E131" s="11">
        <f t="shared" si="21"/>
        <v>37.563375000000001</v>
      </c>
      <c r="G131" s="13" t="s">
        <v>387</v>
      </c>
      <c r="H131" t="str">
        <f t="shared" si="14"/>
        <v>(10021,'Approach 5 ROI (Band 4)','Approach 5 ROI (Band 4)',2,2,'U',4,'T4/K4','',0,'0,0.0')</v>
      </c>
      <c r="I131" t="s">
        <v>506</v>
      </c>
      <c r="J131"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v>
      </c>
    </row>
    <row r="132" spans="1:11" x14ac:dyDescent="0.25">
      <c r="B132" t="s">
        <v>266</v>
      </c>
      <c r="C132" t="s">
        <v>362</v>
      </c>
      <c r="D132" s="1" t="s">
        <v>262</v>
      </c>
      <c r="E132" s="11">
        <f t="shared" si="21"/>
        <v>83.707499999999996</v>
      </c>
      <c r="G132" s="13" t="s">
        <v>387</v>
      </c>
      <c r="H132" t="str">
        <f t="shared" si="14"/>
        <v>(10021,'Approach 5 ROI (Band 5)','Approach 5 ROI (Band 5)',2,2,'U',5,'T5/K5','',0,'0,0.0')</v>
      </c>
      <c r="I132" t="s">
        <v>507</v>
      </c>
      <c r="J132"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v>
      </c>
      <c r="K132" t="s">
        <v>510</v>
      </c>
    </row>
    <row r="133" spans="1:11" x14ac:dyDescent="0.25">
      <c r="J133"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v>
      </c>
    </row>
    <row r="134" spans="1:11" x14ac:dyDescent="0.25">
      <c r="B134" t="s">
        <v>368</v>
      </c>
      <c r="C134" t="s">
        <v>369</v>
      </c>
      <c r="D134" s="1" t="s">
        <v>373</v>
      </c>
      <c r="E134" s="11">
        <f>IF(E7=1,LOOKUP(E30,E33:E37,E88:E92),IF(E7=2,LOOKUP(E30,E33:E37,E98:E102),IF(E7=3,LOOKUP(E30,E33:E37,E108:E112),IF(E7=4,LOOKUP(E30,E33:E37,E118:E122),LOOKUP(E30,E33:E37,E128:E132)))))</f>
        <v>40.257187500000001</v>
      </c>
      <c r="G134" s="13" t="s">
        <v>387</v>
      </c>
      <c r="H134" t="str">
        <f t="shared" ref="H134:H135" si="22">"(" &amp;$A$1&amp;",'" &amp;C134 &amp; "','" &amp; C134 &amp; "',2,2,'" &amp; LEFT(B134,1) &amp;"'," &amp; MID(B134,2,LEN(B134)) &amp; ",'" &amp; D134 &amp;"','" &amp; F134&amp;"',0,'" &amp; G134 &amp; "')"</f>
        <v>(10021,'Calculated ROI','Calculated ROI',2,2,'V',1,'IF(A3=1,LOOKUP(A50,B1:B5,M1:M5),IF(A3=2,LOOKUP(A50,B1:B5,O1:O5),IF(A3=3,LOOKUP(A50,B1:B5,Q1:Q5),IF(A3=4,LOOKUP(A50,B1:B5,S1:S5),LOOKUP(A50,B1:B5,U1:U5)))))','',0,'0,0.0')</v>
      </c>
      <c r="I134" t="s">
        <v>508</v>
      </c>
      <c r="J134"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5)',2,2,'U',5,'T5/K5','',0,'0,0.0'),(10021,'Calculated ROI','Calculated ROI',2,2,'V',1,'IF(A3=1,LOOKUP(A50,B1:B5,M1:M5),IF(A3=2,LOOKUP(A50,B1:B5,O1:O5),IF(A3=3,LOOKUP(A50,B1:B5,Q1:Q5),IF(A3=4,LOOKUP(A50,B1:B5,S1:S5),LOOKUP(A50,B1:B5,U1:U5)))))','',0,'0,0.0')</v>
      </c>
    </row>
    <row r="135" spans="1:11" x14ac:dyDescent="0.25">
      <c r="B135" t="s">
        <v>370</v>
      </c>
      <c r="C135" t="s">
        <v>371</v>
      </c>
      <c r="D135" s="1" t="s">
        <v>372</v>
      </c>
      <c r="E135" s="3">
        <f>IF(E7=1,LOOKUP(E30,E33:E37,E83:E87),IF(E7=2,LOOKUP(E30,E33:E37,E93:E97),IF(E7=3,LOOKUP(E30,E33:E37,E103:E107),IF(E7=4,LOOKUP(E30,E33:E37,E113:E117),LOOKUP(E30,E33:E37,E123:E127)))))</f>
        <v>1610287.5</v>
      </c>
      <c r="G135" s="13" t="s">
        <v>384</v>
      </c>
      <c r="H135" t="str">
        <f t="shared" si="22"/>
        <v>(10021,'Calculated Savings','Calculated Savings',2,2,'V',2,'IF(A3=1,LOOKUP(A50,B1:B5,L1:L5),IF(A3=2,LOOKUP(A50,B1:B5,N1:N5),IF(A3=3,LOOKUP(A50,B1:B5,P1:P5),IF(A3=4,LOOKUP(A50,B1:B5,R1:R5),LOOKUP(A50,B1:B5,T1:T5)))))','',0,'$ 0,0.[00]')</v>
      </c>
      <c r="I135" t="s">
        <v>509</v>
      </c>
      <c r="J135" t="str">
        <f t="shared" si="10"/>
        <v>,(10021,'Average Fine per high risk 3P','Average Fine per high risk 3P',2,2,'A',4,'957.8','',0,'$ 0,0.[00]'),(10021,'Approach 1 score','Approach 1 score',2,2,'A',10,'3','',0,'0,0.00'),(10021,'Approach 2 score','Approach 2 score',2,2,'A',11,'2','',0,'0,0.00'),(10021,'Approach 3 score','Approach 3 score',2,2,'A',12,'1.5','',0,'0,0.00'),(10021,'Approach 4 score','Approach 4 score',2,2,'A',13,'0.75','',0,'0,0.00'),(10021,'Approach 5 score','Approach 5 score',2,2,'A',14,'0.7','',0,'0,0.00'),(10021,'Number of 3Ps high risk','Number of 3Ps high risk',2,2,'A',20,'A1 * A2','',0,'0,0'),(10021,'Band 1 Low Limit','Band 1 Low Limit',2,2,'A',30,'0','',0,'0,0'),(10021,'Band 1 High Limit','Band 1 High Limit',2,2,'A',31,'99','',0,'0,0'),(10021,'Band 2 Low Limit','Band 2 Low Limit',2,2,'A',32,'100','',0,'0,0'),(10021,'Band 2 High Limit','Band 2 High Limit',2,2,'A',33,'999','',0,'0,0'),(10021,'Band 3 Low Limit','Band 3 Low Limit',2,2,'A',34,'1000','',0,'0,0'),(10021,'Band 3 High Limit','Band 3 High Limit',2,2,'A',35,'5000','',0,'0,0'),(10021,'Band 4 Low Limit','Band 4 Low Limit',2,2,'A',36,'5001','',0,'0,0'),(10021,'Band 4 High Limit','Band 4 High Limit',2,2,'A',37,'24999','',0,'0,0'),(10021,'Band 5 Low Limit','Band 5 Low Limit',2,2,'A',38,'25000','',0,'0,0'),(10021,'Band 5 High Limit','Band 5 High Limit',2,2,'A',39,'75000','',0,'0,0'),(10021,'Calculated Band','Calculated Band',2,2,'A',50,'IF(AND(A20&gt;=A30,A20&lt;=A31),1,IF(AND(A20&gt;=A32,A20&lt;=A33),2,IF(AND(A20&gt;=A34,A20&lt;=A35),3,IF(AND(A20&gt;=A36,A20&lt;=A37),4,5))))','',0,'0,0'),(10021,'Band','Band',2,2,'B',1,'1','',0,'0,0'),(10021,'Band','Band',2,2,'B',2,'2','',0,'0,0'),(10021,'Band','Band',2,2,'B',3,'3','',0,'0,0'),(10021,'Band','Band',2,2,'B',4,'4','',0,'0,0'),(10021,'Band','Band',2,2,'B',5,'5','',0,'0,0'),(10021,'Avg number of 3Ps (Band1)','Avg number of 3Ps (Band1)',2,2,'C',1,'49.5','',0,'0,0.0'),(10021,'Avg number of 3Ps (Band 2)','Avg number of 3Ps (Band 2)',2,2,'C',2,'549.5','',0,'0,0.0'),(10021,'Avg number of 3Ps (Band 3)','Avg number of 3Ps (Band 3)',2,2,'C',3,'3000','',0,'0,0'),(10021,'Avg number of 3Ps (Band 4)','Avg number of 3Ps (Band 4)',2,2,'C',4,'15000','',0,'0,0'),(10021,'Avg number of 3Ps (Band 5)','Avg number of 3Ps (Band 5)',2,2,'C',5,'50000','',0,'0,0'),(10021,'Avg Fines (Band1)','Avg Fines (Band1)',2,2,'D',1,'A4 * C1','',0,'$ 0,0.[00]'),(10021,'Avg Fines (Band 2)','Avg Fines (Band 2)',2,2,'D',2,'A4 * C2','',0,'$ 0,0.[00]'),(10021,'Avg Fines (Band 3)','Avg Fines (Band 3)',2,2,'D',3,'A4 * C3','',0,'$ 0,0.[00]'),(10021,'Avg Fines (Band 4)','Avg Fines (Band 4)',2,2,'D',4,'A4 * C4','',0,'$ 0,0.[00]'),(10021,'Avg Fines (Band 5)','Avg Fines (Band 5)',2,2,'D',5,'A4 * C5','',0,'$ 0,0.[00]'),(10021,'Approach 1 Fines (Band1)','Approach 1 Fines (Band1)',2,2,'E',1,'A10 * D1','',0,'$ 0,0.[00]'),(10021,'Approach 1 Fines (Band 2)','Approach 1 Fines (Band 2)',2,2,'E',2,'A10 * D2','',0,'$ 0,0.[00]'),(10021,'Approach 1 Fines (Band 3)','Approach 1 Fines (Band 3)',2,2,'E',3,'A10 * D3','',0,'$ 0,0.[00]'),(10021,'Approach 1 Fines (Band 4)','Approach 1 Fines (Band 4)',2,2,'E',4,'A10 * D4','',0,'$ 0,0.[00]'),(10021,'Approach 1 Fines (Band 5)','Approach 1 Fines (Band 5)',2,2,'E',5,'A10 * D5','',0,'$ 0,0.[00]'),(10021,'Approach 2 Fines (Band1)','Approach 2 Fines (Band1)',2,2,'F',1,'A11 * D1','',0,'$ 0,0.[00]'),(10021,'Approach 2 Fines (Band 2)','Approach 2 Fines (Band 2)',2,2,'F',2,'A11 * D2','',0,'$ 0,0.[00]'),(10021,'Approach 2 Fines (Band 3)','Approach 2 Fines (Band 3)',2,2,'F',3,'A11 * D3','',0,'$ 0,0.[00]'),(10021,'Approach 2 Fines (Band 4)','Approach 2 Fines (Band 4)',2,2,'F',4,'A11 * D4','',0,'$ 0,0.[00]'),(10021,'Approach 2 Fines (Band 5)','Approach 2 Fines (Band 5)',2,2,'F',5,'A11 * D5','',0,'$ 0,0.[00]'),(10021,'Approach 3 Fines (Band1)','Approach 3 Fines (Band1)',2,2,'G',1,'A12 * D1','',0,'$ 0,0.[00]'),(10021,'Approach 3 Fines (Band 2)','Approach 3 Fines (Band 2)',2,2,'G',2,'A12 * D2','',0,'$ 0,0.[00]'),(10021,'Approach 3 Fines (Band 3)','Approach 3 Fines (Band 3)',2,2,'G',3,'A12 * D3','',0,'$ 0,0.[00]'),(10021,'Approach 3 Fines (Band 4)','Approach 3 Fines (Band 4)',2,2,'G',4,'A12 * D4','',0,'$ 0,0.[00]'),(10021,'Approach 3 Fines (Band 5)','Approach 3 Fines (Band 5)',2,2,'G',5,'A12 * D5','',0,'$ 0,0.[00]'),(10021,'Aproach 4 Fines (Band1)','Aproach 4 Fines (Band1)',2,2,'H',1,'A13 * D1','',0,'$ 0,0.[00]'),(10021,'Aproach 4 Fines (Band 2)','Aproach 4 Fines (Band 2)',2,2,'H',2,'A13 * D2','',0,'$ 0,0.[00]'),(10021,'Aproach 4 Fines (Band 3)','Aproach 4 Fines (Band 3)',2,2,'H',3,'A13 * D3','',0,'$ 0,0.[00]'),(10021,'Aproach 4 Fines (Band 4)','Aproach 4 Fines (Band 4)',2,2,'H',4,'A13 * D4','',0,'$ 0,0.[00]'),(10021,'Aproach 4 Fines (Band 5)','Aproach 4 Fines (Band 5)',2,2,'H',5,'A13 * D5','',0,'$ 0,0.[00]'),(10021,'Approach 5 Fines (Band1)','Approach 5 Fines (Band1)',2,2,'I',1,'A14 * D1','',0,'$ 0,0.[00]'),(10021,'Approach 5 Fines (Band 2)','Approach 5 Fines (Band 2)',2,2,'I',2,'A14 * D2','',0,'$ 0,0.[00]'),(10021,'Approach 5 Fines (Band 3)','Approach 5 Fines (Band 3)',2,2,'I',3,'A14 * D3','',0,'$ 0,0.[00]'),(10021,'Approach 5 Fines (Band 4)','Approach 5 Fines (Band 4)',2,2,'I',4,'A14 * D4','',0,'$ 0,0.[00]'),(10021,'Approach 5 Fines (Band 5)','Approach 5 Fines (Band 5)',2,2,'I',5,'A14 * D5','',0,'$ 0,0.[00]'),(10021,'Percent Savings with RR (Band1)','Percent Savings with RR (Band1)',2,2,'J',1,'0.3','',0,'0%'),(10021,'Percent Savings with RR (Band 2)','Percent Savings with RR (Band 2)',2,2,'J',2,'0.25','',0,'0%'),(10021,'Percent Savings with RR (Band 3)','Percent Savings with RR (Band 3)',2,2,'J',3,'0.2','',0,'0%'),(10021,'Percent Savings with RR (Band 4)','Percent Savings with RR (Band 4)',2,2,'J',4,'0.15','',0,'0%'),(10021,'Percent Savings with RR (Band 5)','Percent Savings with RR (Band 5)',2,2,'J',5,'0.1','',0,'0%'),(10021,'RiskRate Cost (Band1)','RiskRate Cost (Band1)',2,2,'K',1,'12500','',0,'$ 0,0.[00]'),(10021,'RiskRate Cost (Band 2)','RiskRate Cost (Band 2)',2,2,'K',2,'12500','',0,'$ 0,0.[00]'),(10021,'RiskRate Cost (Band 3)','RiskRate Cost (Band 3)',2,2,'K',3,'40000','',0,'$ 0,0.[00]'),(10021,'RiskRate Cost (Band 4)','RiskRate Cost (Band 4)',2,2,'K',4,'40000','',0,'$ 0,0.[00]'),(10021,'RiskRate Cost (Band 5)','RiskRate Cost (Band 5)',2,2,'K',5,'40000','',0,'$ 0,0.[00]'),(10021,'Appraoch 1 Savings (Band1)','Appraoch 1 Savings (Band1)',2,2,'L',1,'(E1-K1) * J1','',0,'$ 0,0.[00]'),(10021,'Appraoch 1 Savings (Band 2)','Appraoch 1 Savings (Band 2)',2,2,'L',2,'(E2-K2) * J2','',0,'$ 0,0.[00]'),(10021,'Appraoch 1 Savings (Band 3)','Appraoch 1 Savings (Band 3)',2,2,'L',3,'(E3-K3) * J3','',0,'$ 0,0.[00]'),(10021,'Appraoch 1 Savings (Band 4)','Appraoch 1 Savings (Band 4)',2,2,'L',4,'(E4-K4) * J4','',0,'$ 0,0.[00]'),(10021,'Appraoch 1 Savings (Band 5)','Appraoch 1 Savings (Band 5)',2,2,'L',5,'(E5-K5) * J5','',0,'$ 0,0.[00]'),(10021,'Approach 1 ROI (Band1)','Approach 1 ROI (Band1)',2,2,'M',1,'L1/K1','',0,'0,0.0'),(10021,'Approach 1 ROI (Band 2)','Approach 1 ROI (Band 2)',2,2,'M',2,'L2/K2','',0,'0,0.0'),(10021,'Approach 1 ROI (Band 3)','Approach 1 ROI (Band 3)',2,2,'M',3,'L3/K3','',0,'0,0.0'),(10021,'Approach 1 ROI (Band 4)','Approach 1 ROI (Band 4)',2,2,'M',4,'L4/K4','',0,'0,0.0'),(10021,'Approach 1 ROI (Band 5)','Approach 1 ROI (Band 5)',2,2,'M',5,'L5/K5','',0,'0,0.0'),(10021,'Approach 2 Savings (Band1)','Approach 2 Savings (Band1)',2,2,'N',1,'(F1-K1) * J1','',0,'$ 0,0.[00]'),(10021,'Approach 2 Savings (Band 2)','Approach 2 Savings (Band 2)',2,2,'N',2,'(F2-K2) * J2','',0,'$ 0,0.[00]'),(10021,'Approach 2 Savings (Band 3)','Approach 2 Savings (Band 3)',2,2,'N',3,'(F3-K3) * J3','',0,'$ 0,0.[00]'),(10021,'Approach 2 Savings (Band 4)','Approach 2 Savings (Band 4)',2,2,'N',4,'(F4-K4) * J4','',0,'$ 0,0.[00]'),(10021,'Approach 2 Savings (Band 5)','Approach 2 Savings (Band 5)',2,2,'N',5,'(F5-K5) * J5','',0,'$ 0,0.[00]'),(10021,'Approach 2 ROI (Band1)','Approach 2 ROI (Band1)',2,2,'O',1,'N1/K1','',0,'0,0.0'),(10021,'Approach 2 ROI (Band 2)','Approach 2 ROI (Band 2)',2,2,'O',2,'N2/K2','',0,'0,0.0'),(10021,'Approach 2 ROI (Band 3)','Approach 2 ROI (Band 3)',2,2,'O',3,'N3/K3','',0,'0,0.0'),(10021,'Approach 2 ROI (Band 4)','Approach 2 ROI (Band 4)',2,2,'O',4,'N4/K4','',0,'0,0.0'),(10021,'Approach 2 ROI (Band 5)','Approach 2 ROI (Band 5)',2,2,'O',5,'N5/K5','',0,'0,0.0'),(10021,'Approach 3 Savings (Band1)','Approach 3 Savings (Band1)',2,2,'P',1,'(G1-K1) * J1','',0,'$ 0,0.[00]'),(10021,'Approach 3 Savings (Band 2)','Approach 3 Savings (Band 2)',2,2,'P',2,'(G2-K2) * J2','',0,'$ 0,0.[00]'),(10021,'Approach 3 Savings (Band 3)','Approach 3 Savings (Band 3)',2,2,'P',3,'(G3-K3) * J3','',0,'$ 0,0.[00]'),(10021,'Approach 3 Savings (Band 4)','Approach 3 Savings (Band 4)',2,2,'P',4,'(G4-K4) * J4','',0,'$ 0,0.[00]'),(10021,'Approach 3 Savings (Band 5)','Approach 3 Savings (Band 5)',2,2,'P',5,'(G5-K5) * J5','',0,'$ 0,0.[00]'),(10021,'Approach 3 ROI  (Band1)','Approach 3 ROI  (Band1)',2,2,'Q',1,'P1/K1','',0,'0,0.0'),(10021,'Approach 3 ROI (Band 2)','Approach 3 ROI (Band 2)',2,2,'Q',2,'P2/K2','',0,'0,0.0'),(10021,'Approach 3 ROI (Band 3)','Approach 3 ROI (Band 3)',2,2,'Q',3,'P3/K3','',0,'0,0.0'),(10021,'Approach 3 ROI (Band 4)','Approach 3 ROI (Band 4)',2,2,'Q',4,'P4/K4','',0,'0,0.0'),(10021,'Approach 3 ROI (Band 5)','Approach 3 ROI (Band 5)',2,2,'Q',5,'P5/K5','',0,'0,0.0'),(10021,'Approach 4 Savings (Band1)','Approach 4 Savings (Band1)',2,2,'R',1,'(H1-K1) * J1','',0,'$ 0,0.[00]'),(10021,'Approach 4 Savings (Band 2)','Approach 4 Savings (Band 2)',2,2,'R',2,'(H2-K2) * J2','',0,'$ 0,0.[00]'),(10021,'Approach 4 Savings (Band 3)','Approach 4 Savings (Band 3)',2,2,'R',3,'(H3-K3) * J3','',0,'$ 0,0.[00]'),(10021,'Approach 4 Savings (Band 4)','Approach 4 Savings (Band 4)',2,2,'R',4,'(H4-K4) * J4','',0,'$ 0,0.[00]'),(10021,'Approach 4 Savings (Band 5)','Approach 4 Savings (Band 5)',2,2,'R',5,'(H5-K5) * J5','',0,'$ 0,0.[00]'),(10021,'Approach 4 ROI (Band1)','Approach 4 ROI (Band1)',2,2,'S',1,'R1/K1','',0,'0,0.0'),(10021,'Approach 4 ROI (Band 2)','Approach 4 ROI (Band 2)',2,2,'S',2,'R2/K2','',0,'0,0.0'),(10021,'Approach 4 ROI (Band 3)','Approach 4 ROI (Band 3)',2,2,'S',3,'R3/K3','',0,'0,0.0'),(10021,'Approach 4 ROI (Band 4)','Approach 4 ROI (Band 4)',2,2,'S',4,'R4/K4','',0,'0,0.0'),(10021,'Approach 4 ROI (Band 5)','Approach 4 ROI (Band 5)',2,2,'S',5,'R5/K5','',0,'0,0.0'),(10021,'Approach 5 Savings (Band1)','Approach 5 Savings (Band1)',2,2,'T',1,'(I1-K1) * J1','',0,'$ 0,0.[00]'),(10021,'Approach 5 Savings (Band 2)','Approach 5 Savings (Band 2)',2,2,'T',2,'(I2-K2) * J2','',0,'$ 0,0.[00]'),(10021,'Approach 5 Savings (Band 3)','Approach 5 Savings (Band 3)',2,2,'T',3,'(I3-K3) * J3','',0,'$ 0,0.[00]'),(10021,'Approach 5 Savings (Band 4)','Approach 5 Savings (Band 4)',2,2,'T',4,'(I4-K4) * J4','',0,'$ 0,0.[00]'),(10021,'Approach 5 Savings (Band 5)','Approach 5 Savings (Band 5)',2,2,'T',5,'(I5-K5) * J5','',0,'$ 0,0.[00]'),(10021,'Approach 5 ROI (Band1)','Approach 5 ROI (Band1)',2,2,'U',1,'T1/K1','',0,'0,0.0'),(10021,'Approach 5 ROI (Band 2)','Approach 5 ROI (Band 2)',2,2,'U',2,'T2/K2','',0,'0,0.0'),(10021,'Approach 5 ROI (Band 3)','Approach 5 ROI (Band 3)',2,2,'U',3,'T3/K3','',0,'0,0.0'),(10021,'Approach 5 ROI (Band 4)','Approach 5 ROI (Band 4)',2,2,'U',4,'T4/K4','',0,'0,0.0'),(10021,'Approach 5 ROI (Band 5)','Approach 5 ROI (Band 5)',2,2,'U',5,'T5/K5','',0,'0,0.0'),(10021,'Calculated ROI','Calculated ROI',2,2,'V',1,'IF(A3=1,LOOKUP(A50,B1:B5,M1:M5),IF(A3=2,LOOKUP(A50,B1:B5,O1:O5),IF(A3=3,LOOKUP(A50,B1:B5,Q1:Q5),IF(A3=4,LOOKUP(A50,B1:B5,S1:S5),LOOKUP(A50,B1:B5,U1:U5)))))','',0,'0,0.0'),(10021,'Calculated Savings','Calculated Savings',2,2,'V',2,'IF(A3=1,LOOKUP(A50,B1:B5,L1:L5),IF(A3=2,LOOKUP(A50,B1:B5,N1:N5),IF(A3=3,LOOKUP(A50,B1:B5,P1:P5),IF(A3=4,LOOKUP(A50,B1:B5,R1:R5),LOOKUP(A50,B1:B5,T1:T5)))))','',0,'$ 0,0.[00]')</v>
      </c>
      <c r="K135" t="s">
        <v>516</v>
      </c>
    </row>
    <row r="137" spans="1:11" x14ac:dyDescent="0.25">
      <c r="A137">
        <v>699</v>
      </c>
      <c r="B137" t="s">
        <v>374</v>
      </c>
      <c r="C137" t="s">
        <v>375</v>
      </c>
      <c r="H137" t="str">
        <f t="shared" ref="H137:H141" si="23">"(" &amp;$A$1&amp;",'" &amp;C137 &amp; "','" &amp; C137 &amp; "',2,1,'" &amp; LEFT(B137,1) &amp;"'," &amp; MID(B137,2,LEN(B137)) &amp; ",'"&amp;"','" &amp; F137&amp;"',1)"</f>
        <v>(10021,'First Name','First Name',2,1,'Z',1,'','',1)</v>
      </c>
      <c r="I137" t="s">
        <v>511</v>
      </c>
    </row>
    <row r="138" spans="1:11" x14ac:dyDescent="0.25">
      <c r="A138">
        <v>700</v>
      </c>
      <c r="B138" t="s">
        <v>376</v>
      </c>
      <c r="C138" t="s">
        <v>377</v>
      </c>
      <c r="H138" t="str">
        <f t="shared" si="23"/>
        <v>(10021,'Last Name','Last Name',2,1,'Z',2,'','',1)</v>
      </c>
      <c r="I138" t="s">
        <v>512</v>
      </c>
    </row>
    <row r="139" spans="1:11" x14ac:dyDescent="0.25">
      <c r="A139">
        <v>701</v>
      </c>
      <c r="B139" t="s">
        <v>378</v>
      </c>
      <c r="C139" t="s">
        <v>379</v>
      </c>
      <c r="H139" t="str">
        <f t="shared" si="23"/>
        <v>(10021,'Email','Email',2,1,'Z',3,'','',1)</v>
      </c>
      <c r="I139" t="s">
        <v>513</v>
      </c>
    </row>
    <row r="140" spans="1:11" x14ac:dyDescent="0.25">
      <c r="A140">
        <v>702</v>
      </c>
      <c r="B140" t="s">
        <v>380</v>
      </c>
      <c r="C140" t="s">
        <v>381</v>
      </c>
      <c r="H140" t="str">
        <f t="shared" si="23"/>
        <v>(10021,'Phone','Phone',2,1,'Z',4,'','',1)</v>
      </c>
      <c r="I140" t="s">
        <v>514</v>
      </c>
    </row>
    <row r="141" spans="1:11" x14ac:dyDescent="0.25">
      <c r="A141">
        <v>703</v>
      </c>
      <c r="B141" t="s">
        <v>382</v>
      </c>
      <c r="C141" t="s">
        <v>383</v>
      </c>
      <c r="H141" t="str">
        <f t="shared" si="23"/>
        <v>(10021,'Company','Company',2,1,'Z',5,'','',1)</v>
      </c>
      <c r="I141" t="s">
        <v>515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6"/>
  <sheetViews>
    <sheetView workbookViewId="0">
      <selection activeCell="E8" sqref="E8"/>
    </sheetView>
  </sheetViews>
  <sheetFormatPr defaultRowHeight="15" x14ac:dyDescent="0.25"/>
  <cols>
    <col min="2" max="2" width="5.28515625" customWidth="1"/>
    <col min="3" max="3" width="53.140625" customWidth="1"/>
    <col min="4" max="5" width="22.85546875" customWidth="1"/>
  </cols>
  <sheetData>
    <row r="4" spans="2:5" x14ac:dyDescent="0.25">
      <c r="B4" s="2" t="s">
        <v>0</v>
      </c>
      <c r="C4" s="2" t="s">
        <v>1</v>
      </c>
      <c r="D4" s="2" t="s">
        <v>2</v>
      </c>
      <c r="E4" s="2" t="s">
        <v>3</v>
      </c>
    </row>
    <row r="5" spans="2:5" x14ac:dyDescent="0.25">
      <c r="B5" t="s">
        <v>4</v>
      </c>
      <c r="C5" t="s">
        <v>8</v>
      </c>
      <c r="D5" t="s">
        <v>10</v>
      </c>
      <c r="E5" s="3">
        <v>20000</v>
      </c>
    </row>
    <row r="6" spans="2:5" x14ac:dyDescent="0.25">
      <c r="B6" t="s">
        <v>5</v>
      </c>
      <c r="C6" t="s">
        <v>9</v>
      </c>
      <c r="D6" t="s">
        <v>10</v>
      </c>
      <c r="E6">
        <v>20</v>
      </c>
    </row>
    <row r="7" spans="2:5" x14ac:dyDescent="0.25">
      <c r="B7" t="s">
        <v>15</v>
      </c>
      <c r="C7" t="s">
        <v>14</v>
      </c>
      <c r="D7" t="s">
        <v>10</v>
      </c>
      <c r="E7" s="4">
        <v>0.5</v>
      </c>
    </row>
    <row r="8" spans="2:5" x14ac:dyDescent="0.25">
      <c r="B8" t="s">
        <v>6</v>
      </c>
      <c r="C8" t="s">
        <v>16</v>
      </c>
      <c r="D8" t="s">
        <v>10</v>
      </c>
      <c r="E8">
        <v>24</v>
      </c>
    </row>
    <row r="9" spans="2:5" x14ac:dyDescent="0.25">
      <c r="B9" t="s">
        <v>12</v>
      </c>
      <c r="C9" t="s">
        <v>17</v>
      </c>
      <c r="D9" t="s">
        <v>10</v>
      </c>
      <c r="E9">
        <v>16</v>
      </c>
    </row>
    <row r="10" spans="2:5" x14ac:dyDescent="0.25">
      <c r="B10" t="s">
        <v>7</v>
      </c>
      <c r="C10" t="s">
        <v>18</v>
      </c>
      <c r="D10" t="s">
        <v>10</v>
      </c>
      <c r="E10">
        <v>3</v>
      </c>
    </row>
    <row r="12" spans="2:5" x14ac:dyDescent="0.25">
      <c r="B12" t="s">
        <v>19</v>
      </c>
      <c r="C12" t="s">
        <v>20</v>
      </c>
      <c r="D12" s="1" t="s">
        <v>21</v>
      </c>
      <c r="E12">
        <f>(E9/E8) * E10*E6</f>
        <v>40</v>
      </c>
    </row>
    <row r="13" spans="2:5" x14ac:dyDescent="0.25">
      <c r="B13" t="s">
        <v>22</v>
      </c>
      <c r="C13" t="s">
        <v>23</v>
      </c>
      <c r="D13" s="1" t="s">
        <v>24</v>
      </c>
      <c r="E13">
        <f>E12*50</f>
        <v>2000</v>
      </c>
    </row>
    <row r="14" spans="2:5" x14ac:dyDescent="0.25">
      <c r="B14" t="s">
        <v>25</v>
      </c>
      <c r="C14" t="s">
        <v>26</v>
      </c>
      <c r="D14" s="1" t="s">
        <v>27</v>
      </c>
      <c r="E14" s="3">
        <f>E13*E7*E5</f>
        <v>20000000</v>
      </c>
    </row>
    <row r="15" spans="2:5" x14ac:dyDescent="0.25">
      <c r="B15" t="s">
        <v>28</v>
      </c>
      <c r="C15" t="s">
        <v>29</v>
      </c>
      <c r="D15" s="1" t="s">
        <v>30</v>
      </c>
      <c r="E15" s="3">
        <f>E14*E6</f>
        <v>400000000</v>
      </c>
    </row>
    <row r="16" spans="2:5" x14ac:dyDescent="0.25">
      <c r="B16" t="s">
        <v>31</v>
      </c>
      <c r="C16" t="s">
        <v>32</v>
      </c>
      <c r="D16" s="1" t="s">
        <v>33</v>
      </c>
      <c r="E16">
        <f>E15/60000</f>
        <v>6666.666666666667</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Marketing</vt:lpstr>
      <vt:lpstr>Current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Rudd, Christopher</dc:creator>
  <cp:lastModifiedBy>Rudd, Christopher</cp:lastModifiedBy>
  <dcterms:created xsi:type="dcterms:W3CDTF">2017-04-19T14:48:53Z</dcterms:created>
  <dcterms:modified xsi:type="dcterms:W3CDTF">2018-01-02T20:31:03Z</dcterms:modified>
</cp:coreProperties>
</file>