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rudd\Downloads\"/>
    </mc:Choice>
  </mc:AlternateContent>
  <bookViews>
    <workbookView xWindow="0" yWindow="0" windowWidth="28800" windowHeight="11745" activeTab="1"/>
  </bookViews>
  <sheets>
    <sheet name="Sales" sheetId="1" r:id="rId1"/>
    <sheet name="Marketing" sheetId="3" r:id="rId2"/>
    <sheet name="Current" sheetId="2" r:id="rId3"/>
  </sheets>
  <calcPr calcId="162913"/>
</workbook>
</file>

<file path=xl/calcChain.xml><?xml version="1.0" encoding="utf-8"?>
<calcChain xmlns="http://schemas.openxmlformats.org/spreadsheetml/2006/main">
  <c r="J22" i="3" l="1"/>
  <c r="J23" i="3" s="1"/>
  <c r="J24" i="3" s="1"/>
  <c r="J25" i="3" s="1"/>
  <c r="J26" i="3" s="1"/>
  <c r="J27" i="3" s="1"/>
  <c r="J28" i="3" s="1"/>
  <c r="J29" i="3" s="1"/>
  <c r="J30" i="3" s="1"/>
  <c r="J31" i="3" s="1"/>
  <c r="J32" i="3" s="1"/>
  <c r="J33" i="3" s="1"/>
  <c r="J34" i="3" s="1"/>
  <c r="J35" i="3" s="1"/>
  <c r="J36" i="3" s="1"/>
  <c r="J37" i="3" s="1"/>
  <c r="J38" i="3" s="1"/>
  <c r="J39" i="3" s="1"/>
  <c r="J40" i="3" s="1"/>
  <c r="J41" i="3" s="1"/>
  <c r="J42" i="3" s="1"/>
  <c r="J43" i="3" s="1"/>
  <c r="J44" i="3" s="1"/>
  <c r="J45" i="3" s="1"/>
  <c r="J46" i="3" s="1"/>
  <c r="J47" i="3" s="1"/>
  <c r="J48" i="3" s="1"/>
  <c r="J49" i="3" s="1"/>
  <c r="J50" i="3" s="1"/>
  <c r="J51" i="3" s="1"/>
  <c r="J52" i="3" s="1"/>
  <c r="J53" i="3" s="1"/>
  <c r="J54" i="3" s="1"/>
  <c r="J55" i="3" s="1"/>
  <c r="J56" i="3" s="1"/>
  <c r="J57" i="3" s="1"/>
  <c r="J58" i="3" s="1"/>
  <c r="J59" i="3" s="1"/>
  <c r="J60" i="3" s="1"/>
  <c r="J61" i="3" s="1"/>
  <c r="J62" i="3" s="1"/>
  <c r="J63" i="3" s="1"/>
  <c r="J64" i="3" s="1"/>
  <c r="J65" i="3" s="1"/>
  <c r="J66" i="3" s="1"/>
  <c r="J67" i="3" s="1"/>
  <c r="J68" i="3" s="1"/>
  <c r="J69" i="3" s="1"/>
  <c r="J70" i="3" s="1"/>
  <c r="J71" i="3" s="1"/>
  <c r="J72" i="3" s="1"/>
  <c r="J73" i="3" s="1"/>
  <c r="J74" i="3" s="1"/>
  <c r="J75" i="3" s="1"/>
  <c r="J76" i="3" s="1"/>
  <c r="J77" i="3" s="1"/>
  <c r="J78" i="3" s="1"/>
  <c r="J79" i="3" s="1"/>
  <c r="J80" i="3" s="1"/>
  <c r="J81" i="3" s="1"/>
  <c r="J82" i="3" s="1"/>
  <c r="J83" i="3" s="1"/>
  <c r="J84" i="3" s="1"/>
  <c r="J85" i="3" s="1"/>
  <c r="J86" i="3" s="1"/>
  <c r="J87" i="3" s="1"/>
  <c r="J88" i="3" s="1"/>
  <c r="J89" i="3" s="1"/>
  <c r="J90" i="3" s="1"/>
  <c r="J91" i="3" s="1"/>
  <c r="J92" i="3" s="1"/>
  <c r="J93" i="3" s="1"/>
  <c r="J94" i="3" s="1"/>
  <c r="J21" i="3"/>
  <c r="J20" i="3"/>
  <c r="J19" i="3"/>
  <c r="J18" i="3"/>
  <c r="J13" i="3"/>
  <c r="J14" i="3" s="1"/>
  <c r="J15" i="3" s="1"/>
  <c r="J16" i="3" s="1"/>
  <c r="J17" i="3" s="1"/>
  <c r="J12" i="3"/>
  <c r="J11" i="3"/>
  <c r="J10" i="3"/>
  <c r="H94" i="3"/>
  <c r="H93" i="3"/>
  <c r="H92" i="3"/>
  <c r="H90" i="3"/>
  <c r="H89" i="3"/>
  <c r="H88" i="3"/>
  <c r="H87" i="3"/>
  <c r="H86" i="3"/>
  <c r="H85" i="3"/>
  <c r="H84" i="3"/>
  <c r="H83" i="3"/>
  <c r="H82" i="3"/>
  <c r="H81" i="3"/>
  <c r="H80" i="3"/>
  <c r="H79" i="3"/>
  <c r="H77" i="3"/>
  <c r="H75" i="3"/>
  <c r="H74" i="3"/>
  <c r="H73" i="3"/>
  <c r="H72" i="3"/>
  <c r="H71" i="3"/>
  <c r="H70" i="3"/>
  <c r="H69" i="3"/>
  <c r="H68" i="3"/>
  <c r="H67" i="3"/>
  <c r="H65" i="3"/>
  <c r="H63" i="3"/>
  <c r="H61" i="3"/>
  <c r="H60" i="3"/>
  <c r="H59" i="3"/>
  <c r="H58" i="3"/>
  <c r="H57" i="3"/>
  <c r="H56" i="3"/>
  <c r="H55" i="3"/>
  <c r="H54" i="3"/>
  <c r="H53" i="3"/>
  <c r="H52" i="3"/>
  <c r="H50" i="3"/>
  <c r="H48" i="3"/>
  <c r="H46" i="3"/>
  <c r="H45" i="3"/>
  <c r="H44" i="3"/>
  <c r="H43" i="3"/>
  <c r="H42" i="3"/>
  <c r="H41" i="3"/>
  <c r="H40" i="3"/>
  <c r="H39" i="3"/>
  <c r="H38" i="3"/>
  <c r="H37" i="3"/>
  <c r="H36" i="3"/>
  <c r="H35" i="3"/>
  <c r="H33" i="3"/>
  <c r="H32" i="3"/>
  <c r="H31" i="3"/>
  <c r="H29" i="3"/>
  <c r="H28" i="3"/>
  <c r="H27" i="3"/>
  <c r="H26" i="3"/>
  <c r="H25" i="3"/>
  <c r="H24" i="3"/>
  <c r="H23" i="3"/>
  <c r="H22" i="3"/>
  <c r="H21" i="3"/>
  <c r="H19" i="3"/>
  <c r="H17" i="3"/>
  <c r="H16" i="3"/>
  <c r="H15" i="3"/>
  <c r="H14" i="3"/>
  <c r="H13" i="3"/>
  <c r="H12" i="3"/>
  <c r="H11" i="3"/>
  <c r="H10" i="3"/>
  <c r="J8" i="3"/>
  <c r="J7" i="3"/>
  <c r="J6" i="3"/>
  <c r="J5" i="3"/>
  <c r="E93" i="3" l="1"/>
  <c r="E92" i="3"/>
  <c r="E90" i="3"/>
  <c r="E75" i="3"/>
  <c r="E71" i="3"/>
  <c r="E73" i="3" s="1"/>
  <c r="E67" i="3"/>
  <c r="E68" i="3" s="1"/>
  <c r="E70" i="3" s="1"/>
  <c r="E50" i="3"/>
  <c r="E63" i="3" s="1"/>
  <c r="E48" i="3"/>
  <c r="E32" i="3"/>
  <c r="E33" i="3" s="1"/>
  <c r="E19" i="3"/>
  <c r="H8" i="3"/>
  <c r="E65" i="3" l="1"/>
  <c r="E77" i="3"/>
  <c r="E94" i="3" s="1"/>
  <c r="H100" i="3"/>
  <c r="H99" i="3"/>
  <c r="H98" i="3"/>
  <c r="H97" i="3"/>
  <c r="H96" i="3"/>
  <c r="H7" i="3"/>
  <c r="H6" i="3"/>
  <c r="H5" i="3"/>
  <c r="E11" i="1"/>
  <c r="E13" i="1"/>
  <c r="E12" i="1"/>
  <c r="E14" i="1"/>
  <c r="E12" i="2"/>
  <c r="E13" i="2"/>
  <c r="E14" i="2"/>
  <c r="E15" i="2"/>
  <c r="E16" i="2"/>
</calcChain>
</file>

<file path=xl/sharedStrings.xml><?xml version="1.0" encoding="utf-8"?>
<sst xmlns="http://schemas.openxmlformats.org/spreadsheetml/2006/main" count="419" uniqueCount="309">
  <si>
    <t>Field Name</t>
  </si>
  <si>
    <t>Field Label</t>
  </si>
  <si>
    <t>Formula</t>
  </si>
  <si>
    <t>Demo Value</t>
  </si>
  <si>
    <t>A4</t>
  </si>
  <si>
    <t>A5</t>
  </si>
  <si>
    <t>A1</t>
  </si>
  <si>
    <t>A2</t>
  </si>
  <si>
    <t>Average Deal Size</t>
  </si>
  <si>
    <t>Number of Appointment Setting Sales Reps</t>
  </si>
  <si>
    <t>Input</t>
  </si>
  <si>
    <t>Meeting to Opportunity Rate</t>
  </si>
  <si>
    <t>A3</t>
  </si>
  <si>
    <t>Opportunity Win Rate</t>
  </si>
  <si>
    <t>Appointment to Close Win Rate</t>
  </si>
  <si>
    <t>A6</t>
  </si>
  <si>
    <t>Hours Spent Prospecting Daily Per Rep</t>
  </si>
  <si>
    <t>Number of Appointments Set Daily Per Rep</t>
  </si>
  <si>
    <t>Hours Saved Daily with DicoverOrg for Each Rep</t>
  </si>
  <si>
    <t>A7</t>
  </si>
  <si>
    <t>Additional Appointments Set Each week with DiscoverOrg</t>
  </si>
  <si>
    <t>(A3/A1) * A2 * A5</t>
  </si>
  <si>
    <t>A8</t>
  </si>
  <si>
    <t>Additional Appointments set each year as a result of the incremental appointments set with DiscoverOrg</t>
  </si>
  <si>
    <t>A7 * 50</t>
  </si>
  <si>
    <t>A9</t>
  </si>
  <si>
    <t>Additional Revenue / Rep / Year</t>
  </si>
  <si>
    <t>A8 * A6 * A4</t>
  </si>
  <si>
    <t>A10</t>
  </si>
  <si>
    <t>Total Additional Revenue</t>
  </si>
  <si>
    <t>A9 * A5</t>
  </si>
  <si>
    <t>A11</t>
  </si>
  <si>
    <t>Return on Investment</t>
  </si>
  <si>
    <t>A10 / 60000</t>
  </si>
  <si>
    <t>Additional Meetings Set</t>
  </si>
  <si>
    <t>More Hours to Sell</t>
  </si>
  <si>
    <t>Total Return</t>
  </si>
  <si>
    <t>Sales ROI</t>
  </si>
  <si>
    <t>Sales</t>
  </si>
  <si>
    <t>Units</t>
  </si>
  <si>
    <t>Comments</t>
  </si>
  <si>
    <t>reps</t>
  </si>
  <si>
    <t>meetings / year</t>
  </si>
  <si>
    <t># Reps x I meeting x 50 weeks</t>
  </si>
  <si>
    <t>1 * A2 * 50</t>
  </si>
  <si>
    <t>A2 * 7.5 * 50</t>
  </si>
  <si>
    <t>additional hours / year</t>
  </si>
  <si>
    <t>A3 * A4 * A5</t>
  </si>
  <si>
    <t>A7 / (24000+(1500 * A2))</t>
  </si>
  <si>
    <t>A12</t>
  </si>
  <si>
    <t>A13</t>
  </si>
  <si>
    <t>A20</t>
  </si>
  <si>
    <t>A30</t>
  </si>
  <si>
    <t>A50</t>
  </si>
  <si>
    <t xml:space="preserve">INSERT INTO `wb_roi_fields` (wb_roi_ID,shortName, Label, InputType,fieldType, cell, cellcolumn,formula,units,required) VALUES </t>
  </si>
  <si>
    <t>Z1</t>
  </si>
  <si>
    <t>First Name</t>
  </si>
  <si>
    <t>Z2</t>
  </si>
  <si>
    <t>Last Name</t>
  </si>
  <si>
    <t>Z3</t>
  </si>
  <si>
    <t>Email</t>
  </si>
  <si>
    <t>Z4</t>
  </si>
  <si>
    <t>Phone</t>
  </si>
  <si>
    <t>Z5</t>
  </si>
  <si>
    <t>Company</t>
  </si>
  <si>
    <t>0,0</t>
  </si>
  <si>
    <t>Format</t>
  </si>
  <si>
    <t>(10021,'First Name','First Name',2,1,'Z',1,'','',1)</t>
  </si>
  <si>
    <t>(10021,'Last Name','Last Name',2,1,'Z',2,'','',1)</t>
  </si>
  <si>
    <t>(10021,'Email','Email',2,1,'Z',3,'','',1)</t>
  </si>
  <si>
    <t>(10021,'Phone','Phone',2,1,'Z',4,'','',1)</t>
  </si>
  <si>
    <t>(10021,'Company','Company',2,1,'Z',5,'','',1)</t>
  </si>
  <si>
    <t>Number of employees</t>
  </si>
  <si>
    <t>Annual Submitted Reports</t>
  </si>
  <si>
    <t>Current Program Type</t>
  </si>
  <si>
    <t>Current Detection Strategies</t>
  </si>
  <si>
    <t>Program Type 1 Score</t>
  </si>
  <si>
    <t>Program Type 2 Score</t>
  </si>
  <si>
    <t>Program Type 3 Score</t>
  </si>
  <si>
    <t>Program Type 4 Score</t>
  </si>
  <si>
    <t>Program Type Risk Score</t>
  </si>
  <si>
    <t>Program Type 1 Index</t>
  </si>
  <si>
    <t>Program Type 2 Index</t>
  </si>
  <si>
    <t>Program Type 3 Index</t>
  </si>
  <si>
    <t>Program Type 4 Index</t>
  </si>
  <si>
    <t>Lookup(A3,A10:A13,B10:B13)</t>
  </si>
  <si>
    <t>B10</t>
  </si>
  <si>
    <t>B11</t>
  </si>
  <si>
    <t>B12</t>
  </si>
  <si>
    <t>B13</t>
  </si>
  <si>
    <t>Count of Detection Methods</t>
  </si>
  <si>
    <t>A40</t>
  </si>
  <si>
    <t>A41</t>
  </si>
  <si>
    <t>A42</t>
  </si>
  <si>
    <t>A43</t>
  </si>
  <si>
    <t>B40</t>
  </si>
  <si>
    <t>B41</t>
  </si>
  <si>
    <t>B42</t>
  </si>
  <si>
    <t>B43</t>
  </si>
  <si>
    <t>Detection Type 1 Index</t>
  </si>
  <si>
    <t>Detection Type 2 Index</t>
  </si>
  <si>
    <t>Detection Type 3 Index</t>
  </si>
  <si>
    <t>Detection Type 4 Index</t>
  </si>
  <si>
    <t>Detection Type 1 Score</t>
  </si>
  <si>
    <t>Detection Type 2 Score</t>
  </si>
  <si>
    <t>Detection Type 3 Score</t>
  </si>
  <si>
    <t>Detection Type 4 Score</t>
  </si>
  <si>
    <t>Detection Type Risk Score</t>
  </si>
  <si>
    <t>A49</t>
  </si>
  <si>
    <t>A48</t>
  </si>
  <si>
    <t>Detection Type SingleSelection</t>
  </si>
  <si>
    <t>Detection Type Lookup</t>
  </si>
  <si>
    <t>Lookup(A48,A40:A43,B40:B43)</t>
  </si>
  <si>
    <t>A60</t>
  </si>
  <si>
    <t>A61</t>
  </si>
  <si>
    <t>Employee Size 1</t>
  </si>
  <si>
    <t>Employee Size 2</t>
  </si>
  <si>
    <t>Employee Size 3</t>
  </si>
  <si>
    <t>Employee Size 4</t>
  </si>
  <si>
    <t>Employee Size 5</t>
  </si>
  <si>
    <t>Employee Size 6</t>
  </si>
  <si>
    <t>A62</t>
  </si>
  <si>
    <t>A63</t>
  </si>
  <si>
    <t>A64</t>
  </si>
  <si>
    <t>A65</t>
  </si>
  <si>
    <t>B60</t>
  </si>
  <si>
    <t>B61</t>
  </si>
  <si>
    <t>Employee Size Risk 1</t>
  </si>
  <si>
    <t>Employee Size Risk 2</t>
  </si>
  <si>
    <t>Employee Size Risk 3</t>
  </si>
  <si>
    <t>Employee Size Risk 4</t>
  </si>
  <si>
    <t>Employee Size Risk 5</t>
  </si>
  <si>
    <t>Employee Size Risk 6</t>
  </si>
  <si>
    <t>B62</t>
  </si>
  <si>
    <t>B63</t>
  </si>
  <si>
    <t>B64</t>
  </si>
  <si>
    <t>B65</t>
  </si>
  <si>
    <t>A66</t>
  </si>
  <si>
    <t>Employee Size Risk Score</t>
  </si>
  <si>
    <t>LOOKUP(A1,A60:A65,B60:B65)</t>
  </si>
  <si>
    <t>A70</t>
  </si>
  <si>
    <t>A69</t>
  </si>
  <si>
    <t>Number of Reports</t>
  </si>
  <si>
    <t>(A2/A1)*100</t>
  </si>
  <si>
    <t>Report Lower Threshold 1</t>
  </si>
  <si>
    <t>Report Lower Threshold 2</t>
  </si>
  <si>
    <t>A71</t>
  </si>
  <si>
    <t>A72</t>
  </si>
  <si>
    <t>A73</t>
  </si>
  <si>
    <t>A74</t>
  </si>
  <si>
    <t>Report Lower Threshold 3</t>
  </si>
  <si>
    <t>Report Lower Threshold 4</t>
  </si>
  <si>
    <t>Report Lower Threshold 5</t>
  </si>
  <si>
    <t>B70</t>
  </si>
  <si>
    <t>B71</t>
  </si>
  <si>
    <t>Report Risk 1</t>
  </si>
  <si>
    <t>Report Risk 2</t>
  </si>
  <si>
    <t>Report Risk 3</t>
  </si>
  <si>
    <t>Report Risk 4</t>
  </si>
  <si>
    <t>Report Risk 5</t>
  </si>
  <si>
    <t>B72</t>
  </si>
  <si>
    <t>B73</t>
  </si>
  <si>
    <t>B74</t>
  </si>
  <si>
    <t>A75</t>
  </si>
  <si>
    <t>Report Risk Score</t>
  </si>
  <si>
    <t>LOOKUP(A69,A70:A74,B70:B74)</t>
  </si>
  <si>
    <t>A80</t>
  </si>
  <si>
    <t>Risk Multiplier</t>
  </si>
  <si>
    <t>(A20+A50 )*(A66+A75)</t>
  </si>
  <si>
    <t>A101</t>
  </si>
  <si>
    <t>A102</t>
  </si>
  <si>
    <t>A103</t>
  </si>
  <si>
    <t>A104</t>
  </si>
  <si>
    <t>A105</t>
  </si>
  <si>
    <t>A106</t>
  </si>
  <si>
    <t>A107</t>
  </si>
  <si>
    <t>A108</t>
  </si>
  <si>
    <t>A109</t>
  </si>
  <si>
    <t>Median Cases Received</t>
  </si>
  <si>
    <t>0.014*A1</t>
  </si>
  <si>
    <t>Transcribe Time From Voicemail</t>
  </si>
  <si>
    <t>A101*0.5</t>
  </si>
  <si>
    <t>Salaries for Transcribe Work</t>
  </si>
  <si>
    <t>Total Annual Cost of Transcribe Work</t>
  </si>
  <si>
    <t>A102*A103</t>
  </si>
  <si>
    <t>Time to Manage Case Notifications</t>
  </si>
  <si>
    <t>Salaries for case Administrators</t>
  </si>
  <si>
    <t>Annual Cost of Transcription Work</t>
  </si>
  <si>
    <t>A106*A105</t>
  </si>
  <si>
    <t>Time To Prepare Board Report</t>
  </si>
  <si>
    <t>Annual Cost of Report Prep</t>
  </si>
  <si>
    <t>A108*A106</t>
  </si>
  <si>
    <t>A110</t>
  </si>
  <si>
    <t>Total Cost for Manual Intake</t>
  </si>
  <si>
    <t>A104+A107+A109</t>
  </si>
  <si>
    <t>Total Cost for EPIM</t>
  </si>
  <si>
    <t>A120</t>
  </si>
  <si>
    <t>EPIM Cost Threshold 1</t>
  </si>
  <si>
    <t>EPIM Cost Threshold 2</t>
  </si>
  <si>
    <t>EPIM Cost Threshold 3</t>
  </si>
  <si>
    <t>EPIM Cost Threshold 4</t>
  </si>
  <si>
    <t>EPIM Cost Threshold 5</t>
  </si>
  <si>
    <t>EPIM Cost Threshold 6</t>
  </si>
  <si>
    <t>EPIM Cost Value 1</t>
  </si>
  <si>
    <t>EPIM Cost Value 2</t>
  </si>
  <si>
    <t>EPIM Cost Value 3</t>
  </si>
  <si>
    <t>EPIM Cost Value 4</t>
  </si>
  <si>
    <t>EPIM Cost Value 5</t>
  </si>
  <si>
    <t>EPIM Cost Value 6</t>
  </si>
  <si>
    <t>A121</t>
  </si>
  <si>
    <t>A122</t>
  </si>
  <si>
    <t>A123</t>
  </si>
  <si>
    <t>A124</t>
  </si>
  <si>
    <t>A125</t>
  </si>
  <si>
    <t>B120</t>
  </si>
  <si>
    <t>B121</t>
  </si>
  <si>
    <t>B122</t>
  </si>
  <si>
    <t>B123</t>
  </si>
  <si>
    <t>B124</t>
  </si>
  <si>
    <t>B125</t>
  </si>
  <si>
    <t>A127</t>
  </si>
  <si>
    <t>Supplemental Cost</t>
  </si>
  <si>
    <t>A130</t>
  </si>
  <si>
    <t>A131</t>
  </si>
  <si>
    <t>ROI</t>
  </si>
  <si>
    <t>(A110*A80)/A130</t>
  </si>
  <si>
    <t>$0,0.00</t>
  </si>
  <si>
    <t>(10022,'Number of employees','Number of employees',2,1,'A',1,'','',1)</t>
  </si>
  <si>
    <t>(10022,'Annual Submitted Reports','Annual Submitted Reports',2,1,'A',2,'','',1)</t>
  </si>
  <si>
    <t>(10022,'Current Program Type','Current Program Type',2,1,'A',3,'','',1)</t>
  </si>
  <si>
    <t>(10022,'Current Detection Strategies','Current Detection Strategies',2,1,'A',4,'','',1)</t>
  </si>
  <si>
    <t>(10022,'Number of employees','Number of employees',2,1,'A',1,'','',1),(10022,'Annual Submitted Reports','Annual Submitted Reports',2,1,'A',2,'','',1),(10022,'Current Program Type','Current Program Type',2,1,'A',3,'','',1),(10022,'Current Detection Strategies','Current Detection Strategies',2,1,'A',4,'','',1)</t>
  </si>
  <si>
    <t>IF(A30=1,A49,IF(A30&gt;1,1,4))</t>
  </si>
  <si>
    <t>(10022,'Program Type 1 Index','Program Type 1 Index',2,2,'A',10,'1','',0,0)</t>
  </si>
  <si>
    <t>(10022,'Program Type 2 Index','Program Type 2 Index',2,2,'A',11,'2','',0,0)</t>
  </si>
  <si>
    <t>(10022,'Program Type 3 Index','Program Type 3 Index',2,2,'A',12,'3','',0,0)</t>
  </si>
  <si>
    <t>(10022,'Program Type 4 Index','Program Type 4 Index',2,2,'A',13,'4','',0,0)</t>
  </si>
  <si>
    <t>(10022,'Program Type 1 Score','Program Type 1 Score',2,2,'B',10,'4','',0,0)</t>
  </si>
  <si>
    <t>(10022,'Program Type 2 Score','Program Type 2 Score',2,2,'B',11,'3','',0,0)</t>
  </si>
  <si>
    <t>(10022,'Program Type 3 Score','Program Type 3 Score',2,2,'B',12,'2','',0,0)</t>
  </si>
  <si>
    <t>(10022,'Program Type 4 Score','Program Type 4 Score',2,2,'B',13,'1','',0,0)</t>
  </si>
  <si>
    <t>(10022,'Program Type Risk Score','Program Type Risk Score',2,2,'A',20,'Lookup(A3,A10:A13,B10:B13)','',0,0)</t>
  </si>
  <si>
    <t>(10022,'Count of Detection Methods','Count of Detection Methods',2,2,'A',30,'','',0,0)</t>
  </si>
  <si>
    <t>(10022,'Detection Type 1 Index','Detection Type 1 Index',2,2,'A',40,'1','',0,0)</t>
  </si>
  <si>
    <t>(10022,'Detection Type 2 Index','Detection Type 2 Index',2,2,'A',41,'2','',0,0)</t>
  </si>
  <si>
    <t>(10022,'Detection Type 3 Index','Detection Type 3 Index',2,2,'A',42,'3','',0,0)</t>
  </si>
  <si>
    <t>(10022,'Detection Type 4 Index','Detection Type 4 Index',2,2,'A',43,'4','',0,0)</t>
  </si>
  <si>
    <t>(10022,'Detection Type 1 Score','Detection Type 1 Score',2,2,'B',40,'2','',0,0)</t>
  </si>
  <si>
    <t>(10022,'Detection Type 2 Score','Detection Type 2 Score',2,2,'B',41,'2','',0,0)</t>
  </si>
  <si>
    <t>(10022,'Detection Type 3 Score','Detection Type 3 Score',2,2,'B',42,'2','',0,0)</t>
  </si>
  <si>
    <t>(10022,'Detection Type 4 Score','Detection Type 4 Score',2,2,'B',43,'1','',0,0)</t>
  </si>
  <si>
    <t>(10022,'Detection Type SingleSelection','Detection Type SingleSelection',2,2,'A',48,'','',0,0)</t>
  </si>
  <si>
    <t>(10022,'Detection Type Lookup','Detection Type Lookup',2,2,'A',49,'Lookup(A48,A40:A43,B40:B43)','',0,0)</t>
  </si>
  <si>
    <t>(10022,'Detection Type Risk Score','Detection Type Risk Score',2,2,'A',50,'IF(A30=1,A49,IF(A30&gt;1,1,4))','',0,0)</t>
  </si>
  <si>
    <t>(10022,'Employee Size 1','Employee Size 1',2,2,'A',60,'0','',0,0)</t>
  </si>
  <si>
    <t>(10022,'Employee Size 2','Employee Size 2',2,2,'A',61,'500','',0,0)</t>
  </si>
  <si>
    <t>(10022,'Employee Size 3','Employee Size 3',2,2,'A',62,'1000','',0,0)</t>
  </si>
  <si>
    <t>(10022,'Employee Size 4','Employee Size 4',2,2,'A',63,'5000','',0,0)</t>
  </si>
  <si>
    <t>(10022,'Employee Size 5','Employee Size 5',2,2,'A',64,'10000','',0,0)</t>
  </si>
  <si>
    <t>(10022,'Employee Size 6','Employee Size 6',2,2,'A',65,'25000','',0,0)</t>
  </si>
  <si>
    <t>(10022,'Employee Size Risk 1','Employee Size Risk 1',2,2,'B',60,'1','',0,0)</t>
  </si>
  <si>
    <t>(10022,'Employee Size Risk 2','Employee Size Risk 2',2,2,'B',61,'2','',0,0)</t>
  </si>
  <si>
    <t>(10022,'Employee Size Risk 3','Employee Size Risk 3',2,2,'B',62,'3','',0,0)</t>
  </si>
  <si>
    <t>(10022,'Employee Size Risk 4','Employee Size Risk 4',2,2,'B',63,'4','',0,0)</t>
  </si>
  <si>
    <t>(10022,'Employee Size Risk 5','Employee Size Risk 5',2,2,'B',64,'5','',0,0)</t>
  </si>
  <si>
    <t>(10022,'Employee Size Risk 6','Employee Size Risk 6',2,2,'B',65,'6','',0,0)</t>
  </si>
  <si>
    <t>(10022,'Employee Size Risk Score','Employee Size Risk Score',2,2,'A',66,'LOOKUP(A1,A60:A65,B60:B65)','',0,0)</t>
  </si>
  <si>
    <t>(10022,'Number of Reports','Number of Reports',2,2,'A',69,'(A2/A1)*100','',0,0)</t>
  </si>
  <si>
    <t>(10022,'Report Lower Threshold 1','Report Lower Threshold 1',2,2,'A',70,'0','',0,0)</t>
  </si>
  <si>
    <t>(10022,'Report Lower Threshold 2','Report Lower Threshold 2',2,2,'A',71,'0.5','',0,0)</t>
  </si>
  <si>
    <t>(10022,'Report Lower Threshold 3','Report Lower Threshold 3',2,2,'A',72,'4','',0,0)</t>
  </si>
  <si>
    <t>(10022,'Report Lower Threshold 4','Report Lower Threshold 4',2,2,'A',73,'10','',0,0)</t>
  </si>
  <si>
    <t>(10022,'Report Lower Threshold 5','Report Lower Threshold 5',2,2,'A',74,'25','',0,0)</t>
  </si>
  <si>
    <t>(10022,'Report Risk 1','Report Risk 1',2,2,'B',70,'3','',0,0)</t>
  </si>
  <si>
    <t>(10022,'Report Risk 2','Report Risk 2',2,2,'B',71,'1','',0,0)</t>
  </si>
  <si>
    <t>(10022,'Report Risk 3','Report Risk 3',2,2,'B',72,'2','',0,0)</t>
  </si>
  <si>
    <t>(10022,'Report Risk 4','Report Risk 4',2,2,'B',73,'3','',0,0)</t>
  </si>
  <si>
    <t>(10022,'Report Risk 5','Report Risk 5',2,2,'B',74,'4','',0,0)</t>
  </si>
  <si>
    <t>(10022,'Report Risk Score','Report Risk Score',2,2,'A',75,'LOOKUP(A69,A70:A74,B70:B74)','',0,0)</t>
  </si>
  <si>
    <t>(10022,'Risk Multiplier','Risk Multiplier',2,2,'A',80,'(A20+A50 )*(A66+A75)','',0,0)</t>
  </si>
  <si>
    <t>(10022,'Median Cases Received','Median Cases Received',2,2,'A',101,'0.014*A1','',0,0)</t>
  </si>
  <si>
    <t>(10022,'Transcribe Time From Voicemail','Transcribe Time From Voicemail',2,2,'A',102,'A101*0.5','',0,0)</t>
  </si>
  <si>
    <t>(10022,'Salaries for Transcribe Work','Salaries for Transcribe Work',2,2,'A',103,'19','',0,0)</t>
  </si>
  <si>
    <t>(10022,'Total Annual Cost of Transcribe Work','Total Annual Cost of Transcribe Work',2,2,'A',104,'A102*A103','',0,0)</t>
  </si>
  <si>
    <t>(10022,'Time to Manage Case Notifications','Time to Manage Case Notifications',2,2,'A',105,'A101','',0,0)</t>
  </si>
  <si>
    <t>(10022,'Salaries for case Administrators','Salaries for case Administrators',2,2,'A',106,'36','',0,0)</t>
  </si>
  <si>
    <t>(10022,'Annual Cost of Transcription Work','Annual Cost of Transcription Work',2,2,'A',107,'A106*A105','',0,0)</t>
  </si>
  <si>
    <t>(10022,'Time To Prepare Board Report','Time To Prepare Board Report',2,2,'A',108,'120','',0,0)</t>
  </si>
  <si>
    <t>(10022,'Annual Cost of Report Prep','Annual Cost of Report Prep',2,2,'A',109,'A108*A106','',0,0)</t>
  </si>
  <si>
    <t>(10022,'Total Cost for Manual Intake','Total Cost for Manual Intake',2,2,'A',110,'A104+A107+A109','',0,0)</t>
  </si>
  <si>
    <t>(10022,'EPIM Cost Threshold 1','EPIM Cost Threshold 1',2,2,'A',120,'200','',0,0)</t>
  </si>
  <si>
    <t>(10022,'EPIM Cost Threshold 2','EPIM Cost Threshold 2',2,2,'A',121,'500','',0,0)</t>
  </si>
  <si>
    <t>(10022,'EPIM Cost Threshold 3','EPIM Cost Threshold 3',2,2,'A',122,'1000','',0,0)</t>
  </si>
  <si>
    <t>(10022,'EPIM Cost Threshold 4','EPIM Cost Threshold 4',2,2,'A',123,'1500','',0,0)</t>
  </si>
  <si>
    <t>(10022,'EPIM Cost Threshold 5','EPIM Cost Threshold 5',2,2,'A',124,'2001','',0,0)</t>
  </si>
  <si>
    <t>(10022,'EPIM Cost Threshold 6','EPIM Cost Threshold 6',2,2,'A',125,'2002','',0,0)</t>
  </si>
  <si>
    <t>(10022,'EPIM Cost Value 1','EPIM Cost Value 1',2,2,'B',120,'1800','',0,0)</t>
  </si>
  <si>
    <t>(10022,'EPIM Cost Value 2','EPIM Cost Value 2',2,2,'B',121,'2300','',0,0)</t>
  </si>
  <si>
    <t>(10022,'EPIM Cost Value 3','EPIM Cost Value 3',2,2,'B',122,'2750','',0,0)</t>
  </si>
  <si>
    <t>(10022,'EPIM Cost Value 4','EPIM Cost Value 4',2,2,'B',123,'3000','',0,0)</t>
  </si>
  <si>
    <t>(10022,'EPIM Cost Value 5','EPIM Cost Value 5',2,2,'B',124,'3500','',0,0)</t>
  </si>
  <si>
    <t>(10022,'EPIM Cost Value 6','EPIM Cost Value 6',2,2,'B',125,'((60*A2^-0.4074)*A2-1700)*1.45','',0,0)</t>
  </si>
  <si>
    <t>(10022,'Supplemental Cost','Supplemental Cost',2,2,'A',127,'IF(A2&lt;1000,2500,5500)','',0,0)</t>
  </si>
  <si>
    <t>(10022,'Total Cost for EPIM','Total Cost for EPIM',2,2,'A',130,'LOOKUP(A2,A120:A125,B120:B125)+A127','',0,0)</t>
  </si>
  <si>
    <t>(10022,'ROI','ROI',2,2,'A',131,'(A110*A80)/A130','',0,0)</t>
  </si>
  <si>
    <t>(10022,'Program Type 1 Index','Program Type 1 Index',2,2,'A',10,'1','',0,0),(10022,'Program Type 2 Index','Program Type 2 Index',2,2,'A',11,'2','',0,0),(10022,'Program Type 3 Index','Program Type 3 Index',2,2,'A',12,'3','',0,0),(10022,'Program Type 4 Index','Program Type 4 Index',2,2,'A',13,'4','',0,0),(10022,'Program Type 1 Score','Program Type 1 Score',2,2,'B',10,'4','',0,0),(10022,'Program Type 2 Score','Program Type 2 Score',2,2,'B',11,'3','',0,0),(10022,'Program Type 3 Score','Program Type 3 Score',2,2,'B',12,'2','',0,0),(10022,'Program Type 4 Score','Program Type 4 Score',2,2,'B',13,'1','',0,0),(10022,'Program Type Risk Score','Program Type Risk Score',2,2,'A',20,'Lookup(A3,A10:A13,B10:B13)','',0,0),(10022,'Count of Detection Methods','Count of Detection Methods',2,2,'A',30,'','',0,0),(10022,'Detection Type 1 Index','Detection Type 1 Index',2,2,'A',40,'1','',0,0),(10022,'Detection Type 2 Index','Detection Type 2 Index',2,2,'A',41,'2','',0,0),(10022,'Detection Type 3 Index','Detection Type 3 Index',2,2,'A',42,'3','',0,0),(10022,'Detection Type 4 Index','Detection Type 4 Index',2,2,'A',43,'4','',0,0),(10022,'Detection Type 1 Score','Detection Type 1 Score',2,2,'B',40,'2','',0,0),(10022,'Detection Type 2 Score','Detection Type 2 Score',2,2,'B',41,'2','',0,0),(10022,'Detection Type 3 Score','Detection Type 3 Score',2,2,'B',42,'2','',0,0),(10022,'Detection Type 4 Score','Detection Type 4 Score',2,2,'B',43,'1','',0,0),(10022,'Detection Type SingleSelection','Detection Type SingleSelection',2,2,'A',48,'','',0,0),(10022,'Detection Type Lookup','Detection Type Lookup',2,2,'A',49,'Lookup(A48,A40:A43,B40:B43)','',0,0),(10022,'Detection Type Risk Score','Detection Type Risk Score',2,2,'A',50,'IF(A30=1,A49,IF(A30&gt;1,1,4))','',0,0),(10022,'Employee Size 1','Employee Size 1',2,2,'A',60,'0','',0,0),(10022,'Employee Size 2','Employee Size 2',2,2,'A',61,'500','',0,0),(10022,'Employee Size 3','Employee Size 3',2,2,'A',62,'1000','',0,0),(10022,'Employee Size 4','Employee Size 4',2,2,'A',63,'5000','',0,0),(10022,'Employee Size 5','Employee Size 5',2,2,'A',64,'10000','',0,0),(10022,'Employee Size 6','Employee Size 6',2,2,'A',65,'25000','',0,0),(10022,'Employee Size Risk 1','Employee Size Risk 1',2,2,'B',60,'1','',0,0),(10022,'Employee Size Risk 2','Employee Size Risk 2',2,2,'B',61,'2','',0,0),(10022,'Employee Size Risk 3','Employee Size Risk 3',2,2,'B',62,'3','',0,0),(10022,'Employee Size Risk 4','Employee Size Risk 4',2,2,'B',63,'4','',0,0),(10022,'Employee Size Risk 5','Employee Size Risk 5',2,2,'B',64,'5','',0,0),(10022,'Employee Size Risk 6','Employee Size Risk 6',2,2,'B',65,'6','',0,0),(10022,'Employee Size Risk Score','Employee Size Risk Score',2,2,'A',66,'LOOKUP(A1,A60:A65,B60:B65)','',0,0),(10022,'Number of Reports','Number of Reports',2,2,'A',69,'(A2/A1)*100','',0,0),(10022,'Report Lower Threshold 1','Report Lower Threshold 1',2,2,'A',70,'0','',0,0),(10022,'Report Lower Threshold 2','Report Lower Threshold 2',2,2,'A',71,'0.5','',0,0),(10022,'Report Lower Threshold 3','Report Lower Threshold 3',2,2,'A',72,'4','',0,0),(10022,'Report Lower Threshold 4','Report Lower Threshold 4',2,2,'A',73,'10','',0,0),(10022,'Report Lower Threshold 5','Report Lower Threshold 5',2,2,'A',74,'25','',0,0),(10022,'Report Risk 1','Report Risk 1',2,2,'B',70,'3','',0,0),(10022,'Report Risk 2','Report Risk 2',2,2,'B',71,'1','',0,0),(10022,'Report Risk 3','Report Risk 3',2,2,'B',72,'2','',0,0),(10022,'Report Risk 4','Report Risk 4',2,2,'B',73,'3','',0,0),(10022,'Report Risk 5','Report Risk 5',2,2,'B',74,'4','',0,0),(10022,'Report Risk Score','Report Risk Score',2,2,'A',75,'LOOKUP(A69,A70:A74,B70:B74)','',0,0),(10022,'Risk Multiplier','Risk Multiplier',2,2,'A',80,'(A20+A50 )*(A66+A75)','',0,0),(10022,'Median Cases Received','Median Cases Received',2,2,'A',101,'0.014*A1','',0,0),(10022,'Transcribe Time From Voicemail','Transcribe Time From Voicemail',2,2,'A',102,'A101*0.5','',0,0),(10022,'Salaries for Transcribe Work','Salaries for Transcribe Work',2,2,'A',103,'19','',0,0),(10022,'Total Annual Cost of Transcribe Work','Total Annual Cost of Transcribe Work',2,2,'A',104,'A102*A103','',0,0),(10022,'Time to Manage Case Notifications','Time to Manage Case Notifications',2,2,'A',105,'A101','',0,0),(10022,'Salaries for case Administrators','Salaries for case Administrators',2,2,'A',106,'36','',0,0),(10022,'Annual Cost of Transcription Work','Annual Cost of Transcription Work',2,2,'A',107,'A106*A105','',0,0),(10022,'Time To Prepare Board Report','Time To Prepare Board Report',2,2,'A',108,'120','',0,0),(10022,'Annual Cost of Report Prep','Annual Cost of Report Prep',2,2,'A',109,'A108*A106','',0,0),(10022,'Total Cost for Manual Intake','Total Cost for Manual Intake',2,2,'A',110,'A104+A107+A109','',0,0),(10022,'EPIM Cost Threshold 1','EPIM Cost Threshold 1',2,2,'A',120,'200','',0,0),(10022,'EPIM Cost Threshold 2','EPIM Cost Threshold 2',2,2,'A',121,'500','',0,0),(10022,'EPIM Cost Threshold 3','EPIM Cost Threshold 3',2,2,'A',122,'1000','',0,0),(10022,'EPIM Cost Threshold 4','EPIM Cost Threshold 4',2,2,'A',123,'1500','',0,0),(10022,'EPIM Cost Threshold 5','EPIM Cost Threshold 5',2,2,'A',124,'2001','',0,0),(10022,'EPIM Cost Threshold 6','EPIM Cost Threshold 6',2,2,'A',125,'2002','',0,0),(10022,'EPIM Cost Value 1','EPIM Cost Value 1',2,2,'B',120,'1800','',0,0),(10022,'EPIM Cost Value 2','EPIM Cost Value 2',2,2,'B',121,'2300','',0,0),(10022,'EPIM Cost Value 3','EPIM Cost Value 3',2,2,'B',122,'2750','',0,0),(10022,'EPIM Cost Value 4','EPIM Cost Value 4',2,2,'B',123,'3000','',0,0),(10022,'EPIM Cost Value 5','EPIM Cost Value 5',2,2,'B',124,'3500','',0,0),(10022,'EPIM Cost Value 6','EPIM Cost Value 6',2,2,'B',125,'((60*A2^-0.4074)*A2-1700)*1.45','',0,0),(10022,'Supplemental Cost','Supplemental Cost',2,2,'A',127,'IF(A2&lt;1000,2500,5500)','',0,0),(10022,'Total Cost for EPIM','Total Cost for EPIM',2,2,'A',130,'LOOKUP(A2,A120:A125,B120:B125)+A127','',0,0),(10022,'ROI','ROI',2,2,'A',131,'(A110*A80)/A130','',0,0)</t>
  </si>
  <si>
    <t>IF(A1&lt;1000,2500,5500)</t>
  </si>
  <si>
    <t>LOOKUP(A1,A120:A125,B120:B125)+A127</t>
  </si>
  <si>
    <t>((60*A1^-0.4074)*A1-1700)*1.45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</si>
</sst>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0.0"/>
    <numFmt numFmtId="165" formatCode="_(* #,##0_);_(* \(#,##0\);_(* &quot;-&quot;??_);_(@_)"/>
  </numFmts>
  <fonts count="4" x14ac:knownFonts="1">
    <font>
      <sz val="11"/>
      <color theme="1"/>
      <name val="Calibri"/>
      <family val="2"/>
      <scheme val="minor"/>
    </font>
    <font>
      <sz val="11"/>
      <color theme="1"/>
      <name val="Calibri"/>
      <family val="2"/>
      <scheme val="minor"/>
    </font>
    <font>
      <b/>
      <sz val="11"/>
      <color theme="1"/>
      <name val="Calibri"/>
      <family val="2"/>
      <scheme val="minor"/>
    </font>
    <font>
      <sz val="10"/>
      <color rgb="FF00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17">
    <xf numFmtId="0" fontId="0" fillId="0" borderId="0" xfId="0"/>
    <xf numFmtId="0" fontId="0" fillId="0" borderId="0" xfId="0" quotePrefix="1"/>
    <xf numFmtId="0" fontId="2" fillId="0" borderId="0" xfId="0" applyFont="1"/>
    <xf numFmtId="44" fontId="0" fillId="0" borderId="0" xfId="2" applyFont="1"/>
    <xf numFmtId="9" fontId="0" fillId="0" borderId="0" xfId="3" applyFont="1"/>
    <xf numFmtId="43" fontId="0" fillId="0" borderId="0" xfId="0" applyNumberFormat="1"/>
    <xf numFmtId="0" fontId="0" fillId="0" borderId="0" xfId="0" applyFont="1"/>
    <xf numFmtId="0" fontId="0" fillId="0" borderId="0" xfId="2" applyNumberFormat="1" applyFont="1"/>
    <xf numFmtId="0" fontId="0" fillId="0" borderId="0" xfId="1" applyNumberFormat="1" applyFont="1"/>
    <xf numFmtId="0" fontId="0" fillId="0" borderId="0" xfId="0" applyNumberFormat="1"/>
    <xf numFmtId="164" fontId="0" fillId="0" borderId="0" xfId="0" applyNumberFormat="1"/>
    <xf numFmtId="0" fontId="3" fillId="0" borderId="0" xfId="0" applyFont="1"/>
    <xf numFmtId="165" fontId="0" fillId="0" borderId="0" xfId="1" applyNumberFormat="1" applyFont="1"/>
    <xf numFmtId="0" fontId="0" fillId="2" borderId="0" xfId="0" applyFill="1"/>
    <xf numFmtId="0" fontId="0" fillId="0" borderId="0" xfId="0" applyFill="1"/>
    <xf numFmtId="165" fontId="0" fillId="0" borderId="0" xfId="0" applyNumberFormat="1"/>
    <xf numFmtId="1" fontId="0" fillId="0" borderId="0" xfId="0" applyNumberFormat="1"/>
  </cellXfs>
  <cellStyles count="4">
    <cellStyle name="Comma" xfId="1" builtinId="3"/>
    <cellStyle name="Currency" xfId="2" builtinId="4"/>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4"/>
  <sheetViews>
    <sheetView workbookViewId="0">
      <selection activeCell="C15" sqref="C15"/>
    </sheetView>
  </sheetViews>
  <sheetFormatPr defaultRowHeight="15" x14ac:dyDescent="0.25"/>
  <cols>
    <col min="2" max="2" width="22.85546875" customWidth="1"/>
    <col min="3" max="3" width="44.85546875" customWidth="1"/>
    <col min="4" max="5" width="22.85546875" customWidth="1"/>
    <col min="6" max="6" width="21.42578125" bestFit="1" customWidth="1"/>
    <col min="7" max="7" width="22.85546875" customWidth="1"/>
  </cols>
  <sheetData>
    <row r="2" spans="2:7" x14ac:dyDescent="0.25">
      <c r="B2" s="2" t="s">
        <v>38</v>
      </c>
      <c r="C2" s="2"/>
      <c r="D2" s="2"/>
      <c r="E2" s="2"/>
      <c r="F2" s="2"/>
      <c r="G2" s="2"/>
    </row>
    <row r="3" spans="2:7" x14ac:dyDescent="0.25">
      <c r="B3" s="2"/>
      <c r="C3" s="2"/>
      <c r="D3" s="2"/>
      <c r="E3" s="2"/>
      <c r="F3" s="2"/>
      <c r="G3" s="2"/>
    </row>
    <row r="4" spans="2:7" x14ac:dyDescent="0.25">
      <c r="B4" s="2" t="s">
        <v>0</v>
      </c>
      <c r="C4" s="2" t="s">
        <v>1</v>
      </c>
      <c r="D4" s="2" t="s">
        <v>2</v>
      </c>
      <c r="E4" s="2" t="s">
        <v>3</v>
      </c>
      <c r="F4" s="2" t="s">
        <v>39</v>
      </c>
      <c r="G4" s="2" t="s">
        <v>40</v>
      </c>
    </row>
    <row r="5" spans="2:7" x14ac:dyDescent="0.25">
      <c r="B5" t="s">
        <v>6</v>
      </c>
      <c r="C5" t="s">
        <v>8</v>
      </c>
      <c r="D5" t="s">
        <v>10</v>
      </c>
      <c r="E5" s="3">
        <v>30000</v>
      </c>
    </row>
    <row r="6" spans="2:7" x14ac:dyDescent="0.25">
      <c r="B6" t="s">
        <v>7</v>
      </c>
      <c r="C6" t="s">
        <v>9</v>
      </c>
      <c r="D6" t="s">
        <v>10</v>
      </c>
      <c r="E6">
        <v>20</v>
      </c>
      <c r="F6" t="s">
        <v>41</v>
      </c>
    </row>
    <row r="7" spans="2:7" x14ac:dyDescent="0.25">
      <c r="B7" t="s">
        <v>12</v>
      </c>
      <c r="C7" t="s">
        <v>11</v>
      </c>
      <c r="D7" t="s">
        <v>10</v>
      </c>
      <c r="E7" s="4">
        <v>0.5</v>
      </c>
    </row>
    <row r="8" spans="2:7" x14ac:dyDescent="0.25">
      <c r="B8" t="s">
        <v>4</v>
      </c>
      <c r="C8" t="s">
        <v>13</v>
      </c>
      <c r="D8" t="s">
        <v>10</v>
      </c>
      <c r="E8" s="4">
        <v>0.2</v>
      </c>
    </row>
    <row r="11" spans="2:7" x14ac:dyDescent="0.25">
      <c r="B11" t="s">
        <v>5</v>
      </c>
      <c r="C11" t="s">
        <v>34</v>
      </c>
      <c r="D11" s="1" t="s">
        <v>44</v>
      </c>
      <c r="E11">
        <f>E6 * 50</f>
        <v>1000</v>
      </c>
      <c r="F11" t="s">
        <v>42</v>
      </c>
      <c r="G11" t="s">
        <v>43</v>
      </c>
    </row>
    <row r="12" spans="2:7" x14ac:dyDescent="0.25">
      <c r="B12" t="s">
        <v>15</v>
      </c>
      <c r="C12" t="s">
        <v>35</v>
      </c>
      <c r="D12" s="1" t="s">
        <v>45</v>
      </c>
      <c r="E12">
        <f>E6*7.5*50</f>
        <v>7500</v>
      </c>
      <c r="F12" t="s">
        <v>46</v>
      </c>
    </row>
    <row r="13" spans="2:7" x14ac:dyDescent="0.25">
      <c r="B13" t="s">
        <v>19</v>
      </c>
      <c r="C13" t="s">
        <v>36</v>
      </c>
      <c r="D13" s="1" t="s">
        <v>47</v>
      </c>
      <c r="E13" s="3">
        <f>E11*E7*E8*E5</f>
        <v>3000000</v>
      </c>
    </row>
    <row r="14" spans="2:7" x14ac:dyDescent="0.25">
      <c r="B14" t="s">
        <v>22</v>
      </c>
      <c r="C14" t="s">
        <v>37</v>
      </c>
      <c r="D14" s="1" t="s">
        <v>48</v>
      </c>
      <c r="E14">
        <f>E13/(24000+(1500*E6))</f>
        <v>55.555555555555557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
  <sheetViews>
    <sheetView tabSelected="1" topLeftCell="A63" zoomScaleNormal="100" workbookViewId="0">
      <selection activeCell="D91" sqref="D91"/>
    </sheetView>
  </sheetViews>
  <sheetFormatPr defaultRowHeight="15" x14ac:dyDescent="0.25"/>
  <cols>
    <col min="2" max="2" width="22.85546875" customWidth="1"/>
    <col min="3" max="3" width="44.85546875" customWidth="1"/>
    <col min="4" max="4" width="28" customWidth="1"/>
    <col min="5" max="5" width="22.85546875" customWidth="1"/>
    <col min="6" max="6" width="24" customWidth="1"/>
    <col min="7" max="7" width="20.42578125" bestFit="1" customWidth="1"/>
    <col min="8" max="8" width="73.85546875" customWidth="1"/>
  </cols>
  <sheetData>
    <row r="1" spans="1:11" x14ac:dyDescent="0.25">
      <c r="A1">
        <v>10022</v>
      </c>
    </row>
    <row r="2" spans="1:11" x14ac:dyDescent="0.25">
      <c r="B2" s="2" t="s">
        <v>38</v>
      </c>
      <c r="C2" s="2"/>
      <c r="D2" s="2"/>
      <c r="E2" s="2"/>
      <c r="H2" t="s">
        <v>54</v>
      </c>
    </row>
    <row r="3" spans="1:11" x14ac:dyDescent="0.25">
      <c r="B3" s="2"/>
      <c r="C3" s="2"/>
      <c r="D3" s="2"/>
      <c r="E3" s="2"/>
    </row>
    <row r="4" spans="1:11" x14ac:dyDescent="0.25">
      <c r="B4" s="2" t="s">
        <v>0</v>
      </c>
      <c r="C4" s="2" t="s">
        <v>1</v>
      </c>
      <c r="D4" s="2" t="s">
        <v>2</v>
      </c>
      <c r="E4" s="2" t="s">
        <v>3</v>
      </c>
      <c r="F4" s="2" t="s">
        <v>39</v>
      </c>
      <c r="G4" s="2" t="s">
        <v>66</v>
      </c>
    </row>
    <row r="5" spans="1:11" x14ac:dyDescent="0.25">
      <c r="B5" t="s">
        <v>6</v>
      </c>
      <c r="C5" t="s">
        <v>72</v>
      </c>
      <c r="D5" t="s">
        <v>10</v>
      </c>
      <c r="E5" s="7">
        <v>8500</v>
      </c>
      <c r="H5" t="str">
        <f>"(" &amp;$A$1&amp;",'" &amp;C5 &amp; "','" &amp; C5 &amp; "',2,1,'" &amp; LEFT(B5,1) &amp;"'," &amp; MID(B5,2,LEN(B5)) &amp; ",'"&amp;"','" &amp; F5&amp;"',1)"</f>
        <v>(10022,'Number of employees','Number of employees',2,1,'A',1,'','',1)</v>
      </c>
      <c r="I5" t="s">
        <v>227</v>
      </c>
      <c r="J5" t="str">
        <f>I5</f>
        <v>(10022,'Number of employees','Number of employees',2,1,'A',1,'','',1)</v>
      </c>
    </row>
    <row r="6" spans="1:11" x14ac:dyDescent="0.25">
      <c r="B6" t="s">
        <v>7</v>
      </c>
      <c r="C6" t="s">
        <v>73</v>
      </c>
      <c r="D6" t="s">
        <v>10</v>
      </c>
      <c r="E6" s="12">
        <v>500</v>
      </c>
      <c r="H6" t="str">
        <f>"(" &amp;$A$1&amp;",'" &amp;C6 &amp; "','" &amp; C6 &amp; "',2,1,'" &amp; LEFT(B6,1) &amp;"'," &amp; MID(B6,2,LEN(B6)) &amp; ",'"&amp;"','" &amp; F6&amp;"',1)"</f>
        <v>(10022,'Annual Submitted Reports','Annual Submitted Reports',2,1,'A',2,'','',1)</v>
      </c>
      <c r="I6" t="s">
        <v>228</v>
      </c>
      <c r="J6" t="str">
        <f>J5&amp;","&amp;I6</f>
        <v>(10022,'Number of employees','Number of employees',2,1,'A',1,'','',1),(10022,'Annual Submitted Reports','Annual Submitted Reports',2,1,'A',2,'','',1)</v>
      </c>
    </row>
    <row r="7" spans="1:11" x14ac:dyDescent="0.25">
      <c r="B7" t="s">
        <v>12</v>
      </c>
      <c r="C7" s="6" t="s">
        <v>74</v>
      </c>
      <c r="D7" t="s">
        <v>10</v>
      </c>
      <c r="E7" s="8">
        <v>3</v>
      </c>
      <c r="H7" t="str">
        <f>"(" &amp;$A$1&amp;",'" &amp;C7 &amp; "','" &amp; C7 &amp; "',2,1,'" &amp; LEFT(B7,1) &amp;"'," &amp; MID(B7,2,LEN(B7)) &amp; ",'"&amp;"','" &amp; F7&amp;"',1)"</f>
        <v>(10022,'Current Program Type','Current Program Type',2,1,'A',3,'','',1)</v>
      </c>
      <c r="I7" t="s">
        <v>229</v>
      </c>
      <c r="J7" t="str">
        <f>J6&amp;","&amp;I7</f>
        <v>(10022,'Number of employees','Number of employees',2,1,'A',1,'','',1),(10022,'Annual Submitted Reports','Annual Submitted Reports',2,1,'A',2,'','',1),(10022,'Current Program Type','Current Program Type',2,1,'A',3,'','',1)</v>
      </c>
    </row>
    <row r="8" spans="1:11" x14ac:dyDescent="0.25">
      <c r="B8" t="s">
        <v>4</v>
      </c>
      <c r="C8" t="s">
        <v>75</v>
      </c>
      <c r="D8" t="s">
        <v>10</v>
      </c>
      <c r="E8" s="3">
        <v>957.8</v>
      </c>
      <c r="G8" s="11"/>
      <c r="H8" t="str">
        <f>"(" &amp;$A$1&amp;",'" &amp;C8 &amp; "','" &amp; C8 &amp; "',2,1,'" &amp; LEFT(B8,1) &amp;"'," &amp; MID(B8,2,LEN(B8)) &amp; ",'"&amp;"','" &amp; F8&amp;"',1)"</f>
        <v>(10022,'Current Detection Strategies','Current Detection Strategies',2,1,'A',4,'','',1)</v>
      </c>
      <c r="I8" t="s">
        <v>230</v>
      </c>
      <c r="J8" t="str">
        <f>J7&amp;","&amp;I8</f>
        <v>(10022,'Number of employees','Number of employees',2,1,'A',1,'','',1),(10022,'Annual Submitted Reports','Annual Submitted Reports',2,1,'A',2,'','',1),(10022,'Current Program Type','Current Program Type',2,1,'A',3,'','',1),(10022,'Current Detection Strategies','Current Detection Strategies',2,1,'A',4,'','',1)</v>
      </c>
      <c r="K8" t="s">
        <v>231</v>
      </c>
    </row>
    <row r="9" spans="1:11" x14ac:dyDescent="0.25">
      <c r="E9" s="4"/>
    </row>
    <row r="10" spans="1:11" x14ac:dyDescent="0.25">
      <c r="B10" t="s">
        <v>28</v>
      </c>
      <c r="C10" t="s">
        <v>81</v>
      </c>
      <c r="D10">
        <v>1</v>
      </c>
      <c r="E10">
        <v>1</v>
      </c>
      <c r="G10" s="11" t="s">
        <v>65</v>
      </c>
      <c r="H10" t="str">
        <f>"(" &amp;$A$1&amp;",'" &amp;C10 &amp; "','" &amp; C10 &amp; "',2,2,'" &amp; LEFT(B10,1) &amp;"'," &amp; MID(B10,2,LEN(B10)) &amp; ",'" &amp; D10 &amp;"','" &amp; F10&amp;"',0,0)"</f>
        <v>(10022,'Program Type 1 Index','Program Type 1 Index',2,2,'A',10,'1','',0,0)</v>
      </c>
      <c r="I10" t="s">
        <v>233</v>
      </c>
      <c r="J10" t="str">
        <f>I10</f>
        <v>(10022,'Program Type 1 Index','Program Type 1 Index',2,2,'A',10,'1','',0,0)</v>
      </c>
    </row>
    <row r="11" spans="1:11" x14ac:dyDescent="0.25">
      <c r="B11" t="s">
        <v>31</v>
      </c>
      <c r="C11" t="s">
        <v>82</v>
      </c>
      <c r="D11">
        <v>2</v>
      </c>
      <c r="E11">
        <v>2</v>
      </c>
      <c r="G11" s="11" t="s">
        <v>65</v>
      </c>
      <c r="H11" t="str">
        <f t="shared" ref="H11:H17" si="0">"(" &amp;$A$1&amp;",'" &amp;C11 &amp; "','" &amp; C11 &amp; "',2,2,'" &amp; LEFT(B11,1) &amp;"'," &amp; MID(B11,2,LEN(B11)) &amp; ",'" &amp; D11 &amp;"','" &amp; F11&amp;"',0,0)"</f>
        <v>(10022,'Program Type 2 Index','Program Type 2 Index',2,2,'A',11,'2','',0,0)</v>
      </c>
      <c r="I11" t="s">
        <v>234</v>
      </c>
      <c r="J11" t="str">
        <f>J10&amp;","&amp;I11</f>
        <v>(10022,'Program Type 1 Index','Program Type 1 Index',2,2,'A',10,'1','',0,0),(10022,'Program Type 2 Index','Program Type 2 Index',2,2,'A',11,'2','',0,0)</v>
      </c>
    </row>
    <row r="12" spans="1:11" x14ac:dyDescent="0.25">
      <c r="B12" t="s">
        <v>49</v>
      </c>
      <c r="C12" t="s">
        <v>83</v>
      </c>
      <c r="D12">
        <v>3</v>
      </c>
      <c r="E12">
        <v>3</v>
      </c>
      <c r="G12" s="11" t="s">
        <v>65</v>
      </c>
      <c r="H12" t="str">
        <f t="shared" si="0"/>
        <v>(10022,'Program Type 3 Index','Program Type 3 Index',2,2,'A',12,'3','',0,0)</v>
      </c>
      <c r="I12" t="s">
        <v>235</v>
      </c>
      <c r="J12" t="str">
        <f t="shared" ref="J12:J17" si="1">J11&amp;","&amp;I12</f>
        <v>(10022,'Program Type 1 Index','Program Type 1 Index',2,2,'A',10,'1','',0,0),(10022,'Program Type 2 Index','Program Type 2 Index',2,2,'A',11,'2','',0,0),(10022,'Program Type 3 Index','Program Type 3 Index',2,2,'A',12,'3','',0,0)</v>
      </c>
    </row>
    <row r="13" spans="1:11" x14ac:dyDescent="0.25">
      <c r="B13" t="s">
        <v>50</v>
      </c>
      <c r="C13" t="s">
        <v>84</v>
      </c>
      <c r="D13">
        <v>4</v>
      </c>
      <c r="E13">
        <v>4</v>
      </c>
      <c r="G13" s="11" t="s">
        <v>65</v>
      </c>
      <c r="H13" t="str">
        <f t="shared" si="0"/>
        <v>(10022,'Program Type 4 Index','Program Type 4 Index',2,2,'A',13,'4','',0,0)</v>
      </c>
      <c r="I13" t="s">
        <v>236</v>
      </c>
      <c r="J13" t="str">
        <f t="shared" si="1"/>
        <v>(10022,'Program Type 1 Index','Program Type 1 Index',2,2,'A',10,'1','',0,0),(10022,'Program Type 2 Index','Program Type 2 Index',2,2,'A',11,'2','',0,0),(10022,'Program Type 3 Index','Program Type 3 Index',2,2,'A',12,'3','',0,0),(10022,'Program Type 4 Index','Program Type 4 Index',2,2,'A',13,'4','',0,0)</v>
      </c>
    </row>
    <row r="14" spans="1:11" x14ac:dyDescent="0.25">
      <c r="B14" t="s">
        <v>86</v>
      </c>
      <c r="C14" t="s">
        <v>76</v>
      </c>
      <c r="D14">
        <v>4</v>
      </c>
      <c r="E14">
        <v>4</v>
      </c>
      <c r="G14" s="11" t="s">
        <v>65</v>
      </c>
      <c r="H14" t="str">
        <f t="shared" si="0"/>
        <v>(10022,'Program Type 1 Score','Program Type 1 Score',2,2,'B',10,'4','',0,0)</v>
      </c>
      <c r="I14" t="s">
        <v>237</v>
      </c>
      <c r="J14" t="str">
        <f t="shared" si="1"/>
        <v>(10022,'Program Type 1 Index','Program Type 1 Index',2,2,'A',10,'1','',0,0),(10022,'Program Type 2 Index','Program Type 2 Index',2,2,'A',11,'2','',0,0),(10022,'Program Type 3 Index','Program Type 3 Index',2,2,'A',12,'3','',0,0),(10022,'Program Type 4 Index','Program Type 4 Index',2,2,'A',13,'4','',0,0),(10022,'Program Type 1 Score','Program Type 1 Score',2,2,'B',10,'4','',0,0)</v>
      </c>
    </row>
    <row r="15" spans="1:11" x14ac:dyDescent="0.25">
      <c r="B15" t="s">
        <v>87</v>
      </c>
      <c r="C15" t="s">
        <v>77</v>
      </c>
      <c r="D15">
        <v>3</v>
      </c>
      <c r="E15">
        <v>3</v>
      </c>
      <c r="G15" s="11" t="s">
        <v>65</v>
      </c>
      <c r="H15" t="str">
        <f t="shared" si="0"/>
        <v>(10022,'Program Type 2 Score','Program Type 2 Score',2,2,'B',11,'3','',0,0)</v>
      </c>
      <c r="I15" t="s">
        <v>238</v>
      </c>
      <c r="J15" t="str">
        <f t="shared" si="1"/>
        <v>(10022,'Program Type 1 Index','Program Type 1 Index',2,2,'A',10,'1','',0,0),(10022,'Program Type 2 Index','Program Type 2 Index',2,2,'A',11,'2','',0,0),(10022,'Program Type 3 Index','Program Type 3 Index',2,2,'A',12,'3','',0,0),(10022,'Program Type 4 Index','Program Type 4 Index',2,2,'A',13,'4','',0,0),(10022,'Program Type 1 Score','Program Type 1 Score',2,2,'B',10,'4','',0,0),(10022,'Program Type 2 Score','Program Type 2 Score',2,2,'B',11,'3','',0,0)</v>
      </c>
    </row>
    <row r="16" spans="1:11" x14ac:dyDescent="0.25">
      <c r="B16" t="s">
        <v>88</v>
      </c>
      <c r="C16" t="s">
        <v>78</v>
      </c>
      <c r="D16">
        <v>2</v>
      </c>
      <c r="E16">
        <v>2</v>
      </c>
      <c r="G16" s="11" t="s">
        <v>65</v>
      </c>
      <c r="H16" t="str">
        <f t="shared" si="0"/>
        <v>(10022,'Program Type 3 Score','Program Type 3 Score',2,2,'B',12,'2','',0,0)</v>
      </c>
      <c r="I16" t="s">
        <v>239</v>
      </c>
      <c r="J16" t="str">
        <f t="shared" si="1"/>
        <v>(10022,'Program Type 1 Index','Program Type 1 Index',2,2,'A',10,'1','',0,0),(10022,'Program Type 2 Index','Program Type 2 Index',2,2,'A',11,'2','',0,0),(10022,'Program Type 3 Index','Program Type 3 Index',2,2,'A',12,'3','',0,0),(10022,'Program Type 4 Index','Program Type 4 Index',2,2,'A',13,'4','',0,0),(10022,'Program Type 1 Score','Program Type 1 Score',2,2,'B',10,'4','',0,0),(10022,'Program Type 2 Score','Program Type 2 Score',2,2,'B',11,'3','',0,0),(10022,'Program Type 3 Score','Program Type 3 Score',2,2,'B',12,'2','',0,0)</v>
      </c>
    </row>
    <row r="17" spans="2:10" x14ac:dyDescent="0.25">
      <c r="B17" t="s">
        <v>89</v>
      </c>
      <c r="C17" t="s">
        <v>79</v>
      </c>
      <c r="D17">
        <v>1</v>
      </c>
      <c r="E17">
        <v>1</v>
      </c>
      <c r="G17" s="11" t="s">
        <v>65</v>
      </c>
      <c r="H17" t="str">
        <f t="shared" si="0"/>
        <v>(10022,'Program Type 4 Score','Program Type 4 Score',2,2,'B',13,'1','',0,0)</v>
      </c>
      <c r="I17" t="s">
        <v>240</v>
      </c>
      <c r="J17" t="str">
        <f t="shared" si="1"/>
        <v>(10022,'Program Type 1 Index','Program Type 1 Index',2,2,'A',10,'1','',0,0),(10022,'Program Type 2 Index','Program Type 2 Index',2,2,'A',11,'2','',0,0),(10022,'Program Type 3 Index','Program Type 3 Index',2,2,'A',12,'3','',0,0),(10022,'Program Type 4 Index','Program Type 4 Index',2,2,'A',13,'4','',0,0),(10022,'Program Type 1 Score','Program Type 1 Score',2,2,'B',10,'4','',0,0),(10022,'Program Type 2 Score','Program Type 2 Score',2,2,'B',11,'3','',0,0),(10022,'Program Type 3 Score','Program Type 3 Score',2,2,'B',12,'2','',0,0),(10022,'Program Type 4 Score','Program Type 4 Score',2,2,'B',13,'1','',0,0)</v>
      </c>
    </row>
    <row r="18" spans="2:10" x14ac:dyDescent="0.25">
      <c r="C18" s="14"/>
      <c r="D18" s="1"/>
      <c r="E18" s="5"/>
      <c r="J18" t="str">
        <f>IF(I18="",J17,J17&amp;","&amp;I18)</f>
        <v>(10022,'Program Type 1 Index','Program Type 1 Index',2,2,'A',10,'1','',0,0),(10022,'Program Type 2 Index','Program Type 2 Index',2,2,'A',11,'2','',0,0),(10022,'Program Type 3 Index','Program Type 3 Index',2,2,'A',12,'3','',0,0),(10022,'Program Type 4 Index','Program Type 4 Index',2,2,'A',13,'4','',0,0),(10022,'Program Type 1 Score','Program Type 1 Score',2,2,'B',10,'4','',0,0),(10022,'Program Type 2 Score','Program Type 2 Score',2,2,'B',11,'3','',0,0),(10022,'Program Type 3 Score','Program Type 3 Score',2,2,'B',12,'2','',0,0),(10022,'Program Type 4 Score','Program Type 4 Score',2,2,'B',13,'1','',0,0)</v>
      </c>
    </row>
    <row r="19" spans="2:10" x14ac:dyDescent="0.25">
      <c r="B19" t="s">
        <v>51</v>
      </c>
      <c r="C19" s="14" t="s">
        <v>80</v>
      </c>
      <c r="D19" s="1" t="s">
        <v>85</v>
      </c>
      <c r="E19" s="9">
        <f>LOOKUP(E7,E10:E13,E14:E17)</f>
        <v>2</v>
      </c>
      <c r="G19" s="11" t="s">
        <v>65</v>
      </c>
      <c r="H19" t="str">
        <f>"(" &amp;$A$1&amp;",'" &amp;C19 &amp; "','" &amp; C19 &amp; "',2,2,'" &amp; LEFT(B19,1) &amp;"'," &amp; MID(B19,2,LEN(B19)) &amp; ",'" &amp; D19 &amp;"','" &amp; F19&amp;"',0,0)"</f>
        <v>(10022,'Program Type Risk Score','Program Type Risk Score',2,2,'A',20,'Lookup(A3,A10:A13,B10:B13)','',0,0)</v>
      </c>
      <c r="I19" t="s">
        <v>241</v>
      </c>
      <c r="J19" t="str">
        <f>IF(I19="",J18,J18&amp;","&amp;I19)</f>
        <v>(10022,'Program Type 1 Index','Program Type 1 Index',2,2,'A',10,'1','',0,0),(10022,'Program Type 2 Index','Program Type 2 Index',2,2,'A',11,'2','',0,0),(10022,'Program Type 3 Index','Program Type 3 Index',2,2,'A',12,'3','',0,0),(10022,'Program Type 4 Index','Program Type 4 Index',2,2,'A',13,'4','',0,0),(10022,'Program Type 1 Score','Program Type 1 Score',2,2,'B',10,'4','',0,0),(10022,'Program Type 2 Score','Program Type 2 Score',2,2,'B',11,'3','',0,0),(10022,'Program Type 3 Score','Program Type 3 Score',2,2,'B',12,'2','',0,0),(10022,'Program Type 4 Score','Program Type 4 Score',2,2,'B',13,'1','',0,0),(10022,'Program Type Risk Score','Program Type Risk Score',2,2,'A',20,'Lookup(A3,A10:A13,B10:B13)','',0,0)</v>
      </c>
    </row>
    <row r="20" spans="2:10" x14ac:dyDescent="0.25">
      <c r="C20" s="14"/>
      <c r="D20" s="1"/>
      <c r="E20" s="5"/>
      <c r="J20" t="str">
        <f>IF(I20="",J19,J19&amp;","&amp;I20)</f>
        <v>(10022,'Program Type 1 Index','Program Type 1 Index',2,2,'A',10,'1','',0,0),(10022,'Program Type 2 Index','Program Type 2 Index',2,2,'A',11,'2','',0,0),(10022,'Program Type 3 Index','Program Type 3 Index',2,2,'A',12,'3','',0,0),(10022,'Program Type 4 Index','Program Type 4 Index',2,2,'A',13,'4','',0,0),(10022,'Program Type 1 Score','Program Type 1 Score',2,2,'B',10,'4','',0,0),(10022,'Program Type 2 Score','Program Type 2 Score',2,2,'B',11,'3','',0,0),(10022,'Program Type 3 Score','Program Type 3 Score',2,2,'B',12,'2','',0,0),(10022,'Program Type 4 Score','Program Type 4 Score',2,2,'B',13,'1','',0,0),(10022,'Program Type Risk Score','Program Type Risk Score',2,2,'A',20,'Lookup(A3,A10:A13,B10:B13)','',0,0)</v>
      </c>
    </row>
    <row r="21" spans="2:10" x14ac:dyDescent="0.25">
      <c r="B21" t="s">
        <v>52</v>
      </c>
      <c r="C21" s="13" t="s">
        <v>90</v>
      </c>
      <c r="D21" s="1"/>
      <c r="E21" s="15">
        <v>1</v>
      </c>
      <c r="G21" s="11" t="s">
        <v>65</v>
      </c>
      <c r="H21" t="str">
        <f t="shared" ref="H21:H84" si="2">"(" &amp;$A$1&amp;",'" &amp;C21 &amp; "','" &amp; C21 &amp; "',2,2,'" &amp; LEFT(B21,1) &amp;"'," &amp; MID(B21,2,LEN(B21)) &amp; ",'" &amp; D21 &amp;"','" &amp; F21&amp;"',0,0)"</f>
        <v>(10022,'Count of Detection Methods','Count of Detection Methods',2,2,'A',30,'','',0,0)</v>
      </c>
      <c r="I21" t="s">
        <v>242</v>
      </c>
      <c r="J21" t="str">
        <f t="shared" ref="J21:J84" si="3">IF(I21="",J20,J20&amp;","&amp;I21)</f>
        <v>(10022,'Program Type 1 Index','Program Type 1 Index',2,2,'A',10,'1','',0,0),(10022,'Program Type 2 Index','Program Type 2 Index',2,2,'A',11,'2','',0,0),(10022,'Program Type 3 Index','Program Type 3 Index',2,2,'A',12,'3','',0,0),(10022,'Program Type 4 Index','Program Type 4 Index',2,2,'A',13,'4','',0,0),(10022,'Program Type 1 Score','Program Type 1 Score',2,2,'B',10,'4','',0,0),(10022,'Program Type 2 Score','Program Type 2 Score',2,2,'B',11,'3','',0,0),(10022,'Program Type 3 Score','Program Type 3 Score',2,2,'B',12,'2','',0,0),(10022,'Program Type 4 Score','Program Type 4 Score',2,2,'B',13,'1','',0,0),(10022,'Program Type Risk Score','Program Type Risk Score',2,2,'A',20,'Lookup(A3,A10:A13,B10:B13)','',0,0),(10022,'Count of Detection Methods','Count of Detection Methods',2,2,'A',30,'','',0,0)</v>
      </c>
    </row>
    <row r="22" spans="2:10" x14ac:dyDescent="0.25">
      <c r="B22" t="s">
        <v>91</v>
      </c>
      <c r="C22" t="s">
        <v>99</v>
      </c>
      <c r="D22">
        <v>1</v>
      </c>
      <c r="E22">
        <v>1</v>
      </c>
      <c r="G22" s="11" t="s">
        <v>65</v>
      </c>
      <c r="H22" t="str">
        <f t="shared" si="2"/>
        <v>(10022,'Detection Type 1 Index','Detection Type 1 Index',2,2,'A',40,'1','',0,0)</v>
      </c>
      <c r="I22" t="s">
        <v>243</v>
      </c>
      <c r="J22" t="str">
        <f t="shared" si="3"/>
        <v>(10022,'Program Type 1 Index','Program Type 1 Index',2,2,'A',10,'1','',0,0),(10022,'Program Type 2 Index','Program Type 2 Index',2,2,'A',11,'2','',0,0),(10022,'Program Type 3 Index','Program Type 3 Index',2,2,'A',12,'3','',0,0),(10022,'Program Type 4 Index','Program Type 4 Index',2,2,'A',13,'4','',0,0),(10022,'Program Type 1 Score','Program Type 1 Score',2,2,'B',10,'4','',0,0),(10022,'Program Type 2 Score','Program Type 2 Score',2,2,'B',11,'3','',0,0),(10022,'Program Type 3 Score','Program Type 3 Score',2,2,'B',12,'2','',0,0),(10022,'Program Type 4 Score','Program Type 4 Score',2,2,'B',13,'1','',0,0),(10022,'Program Type Risk Score','Program Type Risk Score',2,2,'A',20,'Lookup(A3,A10:A13,B10:B13)','',0,0),(10022,'Count of Detection Methods','Count of Detection Methods',2,2,'A',30,'','',0,0),(10022,'Detection Type 1 Index','Detection Type 1 Index',2,2,'A',40,'1','',0,0)</v>
      </c>
    </row>
    <row r="23" spans="2:10" x14ac:dyDescent="0.25">
      <c r="B23" t="s">
        <v>92</v>
      </c>
      <c r="C23" t="s">
        <v>100</v>
      </c>
      <c r="D23">
        <v>2</v>
      </c>
      <c r="E23">
        <v>2</v>
      </c>
      <c r="G23" s="11" t="s">
        <v>65</v>
      </c>
      <c r="H23" t="str">
        <f t="shared" si="2"/>
        <v>(10022,'Detection Type 2 Index','Detection Type 2 Index',2,2,'A',41,'2','',0,0)</v>
      </c>
      <c r="I23" t="s">
        <v>244</v>
      </c>
      <c r="J23" t="str">
        <f t="shared" si="3"/>
        <v>(10022,'Program Type 1 Index','Program Type 1 Index',2,2,'A',10,'1','',0,0),(10022,'Program Type 2 Index','Program Type 2 Index',2,2,'A',11,'2','',0,0),(10022,'Program Type 3 Index','Program Type 3 Index',2,2,'A',12,'3','',0,0),(10022,'Program Type 4 Index','Program Type 4 Index',2,2,'A',13,'4','',0,0),(10022,'Program Type 1 Score','Program Type 1 Score',2,2,'B',10,'4','',0,0),(10022,'Program Type 2 Score','Program Type 2 Score',2,2,'B',11,'3','',0,0),(10022,'Program Type 3 Score','Program Type 3 Score',2,2,'B',12,'2','',0,0),(10022,'Program Type 4 Score','Program Type 4 Score',2,2,'B',13,'1','',0,0),(10022,'Program Type Risk Score','Program Type Risk Score',2,2,'A',20,'Lookup(A3,A10:A13,B10:B13)','',0,0),(10022,'Count of Detection Methods','Count of Detection Methods',2,2,'A',30,'','',0,0),(10022,'Detection Type 1 Index','Detection Type 1 Index',2,2,'A',40,'1','',0,0),(10022,'Detection Type 2 Index','Detection Type 2 Index',2,2,'A',41,'2','',0,0)</v>
      </c>
    </row>
    <row r="24" spans="2:10" x14ac:dyDescent="0.25">
      <c r="B24" t="s">
        <v>93</v>
      </c>
      <c r="C24" t="s">
        <v>101</v>
      </c>
      <c r="D24">
        <v>3</v>
      </c>
      <c r="E24">
        <v>3</v>
      </c>
      <c r="G24" s="11" t="s">
        <v>65</v>
      </c>
      <c r="H24" t="str">
        <f t="shared" si="2"/>
        <v>(10022,'Detection Type 3 Index','Detection Type 3 Index',2,2,'A',42,'3','',0,0)</v>
      </c>
      <c r="I24" t="s">
        <v>245</v>
      </c>
      <c r="J24" t="str">
        <f t="shared" si="3"/>
        <v>(10022,'Program Type 1 Index','Program Type 1 Index',2,2,'A',10,'1','',0,0),(10022,'Program Type 2 Index','Program Type 2 Index',2,2,'A',11,'2','',0,0),(10022,'Program Type 3 Index','Program Type 3 Index',2,2,'A',12,'3','',0,0),(10022,'Program Type 4 Index','Program Type 4 Index',2,2,'A',13,'4','',0,0),(10022,'Program Type 1 Score','Program Type 1 Score',2,2,'B',10,'4','',0,0),(10022,'Program Type 2 Score','Program Type 2 Score',2,2,'B',11,'3','',0,0),(10022,'Program Type 3 Score','Program Type 3 Score',2,2,'B',12,'2','',0,0),(10022,'Program Type 4 Score','Program Type 4 Score',2,2,'B',13,'1','',0,0),(10022,'Program Type Risk Score','Program Type Risk Score',2,2,'A',20,'Lookup(A3,A10:A13,B10:B13)','',0,0),(10022,'Count of Detection Methods','Count of Detection Methods',2,2,'A',30,'','',0,0),(10022,'Detection Type 1 Index','Detection Type 1 Index',2,2,'A',40,'1','',0,0),(10022,'Detection Type 2 Index','Detection Type 2 Index',2,2,'A',41,'2','',0,0),(10022,'Detection Type 3 Index','Detection Type 3 Index',2,2,'A',42,'3','',0,0)</v>
      </c>
    </row>
    <row r="25" spans="2:10" x14ac:dyDescent="0.25">
      <c r="B25" t="s">
        <v>94</v>
      </c>
      <c r="C25" t="s">
        <v>102</v>
      </c>
      <c r="D25">
        <v>4</v>
      </c>
      <c r="E25">
        <v>4</v>
      </c>
      <c r="G25" s="11" t="s">
        <v>65</v>
      </c>
      <c r="H25" t="str">
        <f t="shared" si="2"/>
        <v>(10022,'Detection Type 4 Index','Detection Type 4 Index',2,2,'A',43,'4','',0,0)</v>
      </c>
      <c r="I25" t="s">
        <v>246</v>
      </c>
      <c r="J25" t="str">
        <f t="shared" si="3"/>
        <v>(10022,'Program Type 1 Index','Program Type 1 Index',2,2,'A',10,'1','',0,0),(10022,'Program Type 2 Index','Program Type 2 Index',2,2,'A',11,'2','',0,0),(10022,'Program Type 3 Index','Program Type 3 Index',2,2,'A',12,'3','',0,0),(10022,'Program Type 4 Index','Program Type 4 Index',2,2,'A',13,'4','',0,0),(10022,'Program Type 1 Score','Program Type 1 Score',2,2,'B',10,'4','',0,0),(10022,'Program Type 2 Score','Program Type 2 Score',2,2,'B',11,'3','',0,0),(10022,'Program Type 3 Score','Program Type 3 Score',2,2,'B',12,'2','',0,0),(10022,'Program Type 4 Score','Program Type 4 Score',2,2,'B',13,'1','',0,0),(10022,'Program Type Risk Score','Program Type Risk Score',2,2,'A',20,'Lookup(A3,A10:A13,B10:B13)','',0,0),(10022,'Count of Detection Methods','Count of Detection Methods',2,2,'A',30,'','',0,0),(10022,'Detection Type 1 Index','Detection Type 1 Index',2,2,'A',40,'1','',0,0),(10022,'Detection Type 2 Index','Detection Type 2 Index',2,2,'A',41,'2','',0,0),(10022,'Detection Type 3 Index','Detection Type 3 Index',2,2,'A',42,'3','',0,0),(10022,'Detection Type 4 Index','Detection Type 4 Index',2,2,'A',43,'4','',0,0)</v>
      </c>
    </row>
    <row r="26" spans="2:10" x14ac:dyDescent="0.25">
      <c r="B26" t="s">
        <v>95</v>
      </c>
      <c r="C26" t="s">
        <v>103</v>
      </c>
      <c r="D26">
        <v>2</v>
      </c>
      <c r="E26">
        <v>2</v>
      </c>
      <c r="G26" s="11" t="s">
        <v>65</v>
      </c>
      <c r="H26" t="str">
        <f t="shared" si="2"/>
        <v>(10022,'Detection Type 1 Score','Detection Type 1 Score',2,2,'B',40,'2','',0,0)</v>
      </c>
      <c r="I26" t="s">
        <v>247</v>
      </c>
      <c r="J26" t="str">
        <f t="shared" si="3"/>
        <v>(10022,'Program Type 1 Index','Program Type 1 Index',2,2,'A',10,'1','',0,0),(10022,'Program Type 2 Index','Program Type 2 Index',2,2,'A',11,'2','',0,0),(10022,'Program Type 3 Index','Program Type 3 Index',2,2,'A',12,'3','',0,0),(10022,'Program Type 4 Index','Program Type 4 Index',2,2,'A',13,'4','',0,0),(10022,'Program Type 1 Score','Program Type 1 Score',2,2,'B',10,'4','',0,0),(10022,'Program Type 2 Score','Program Type 2 Score',2,2,'B',11,'3','',0,0),(10022,'Program Type 3 Score','Program Type 3 Score',2,2,'B',12,'2','',0,0),(10022,'Program Type 4 Score','Program Type 4 Score',2,2,'B',13,'1','',0,0),(10022,'Program Type Risk Score','Program Type Risk Score',2,2,'A',20,'Lookup(A3,A10:A13,B10:B13)','',0,0),(10022,'Count of Detection Methods','Count of Detection Methods',2,2,'A',30,'','',0,0),(10022,'Detection Type 1 Index','Detection Type 1 Index',2,2,'A',40,'1','',0,0),(10022,'Detection Type 2 Index','Detection Type 2 Index',2,2,'A',41,'2','',0,0),(10022,'Detection Type 3 Index','Detection Type 3 Index',2,2,'A',42,'3','',0,0),(10022,'Detection Type 4 Index','Detection Type 4 Index',2,2,'A',43,'4','',0,0),(10022,'Detection Type 1 Score','Detection Type 1 Score',2,2,'B',40,'2','',0,0)</v>
      </c>
    </row>
    <row r="27" spans="2:10" x14ac:dyDescent="0.25">
      <c r="B27" t="s">
        <v>96</v>
      </c>
      <c r="C27" t="s">
        <v>104</v>
      </c>
      <c r="D27">
        <v>2</v>
      </c>
      <c r="E27">
        <v>2</v>
      </c>
      <c r="G27" s="11" t="s">
        <v>65</v>
      </c>
      <c r="H27" t="str">
        <f t="shared" si="2"/>
        <v>(10022,'Detection Type 2 Score','Detection Type 2 Score',2,2,'B',41,'2','',0,0)</v>
      </c>
      <c r="I27" t="s">
        <v>248</v>
      </c>
      <c r="J27" t="str">
        <f t="shared" si="3"/>
        <v>(10022,'Program Type 1 Index','Program Type 1 Index',2,2,'A',10,'1','',0,0),(10022,'Program Type 2 Index','Program Type 2 Index',2,2,'A',11,'2','',0,0),(10022,'Program Type 3 Index','Program Type 3 Index',2,2,'A',12,'3','',0,0),(10022,'Program Type 4 Index','Program Type 4 Index',2,2,'A',13,'4','',0,0),(10022,'Program Type 1 Score','Program Type 1 Score',2,2,'B',10,'4','',0,0),(10022,'Program Type 2 Score','Program Type 2 Score',2,2,'B',11,'3','',0,0),(10022,'Program Type 3 Score','Program Type 3 Score',2,2,'B',12,'2','',0,0),(10022,'Program Type 4 Score','Program Type 4 Score',2,2,'B',13,'1','',0,0),(10022,'Program Type Risk Score','Program Type Risk Score',2,2,'A',20,'Lookup(A3,A10:A13,B10:B13)','',0,0),(10022,'Count of Detection Methods','Count of Detection Methods',2,2,'A',30,'','',0,0),(10022,'Detection Type 1 Index','Detection Type 1 Index',2,2,'A',40,'1','',0,0),(10022,'Detection Type 2 Index','Detection Type 2 Index',2,2,'A',41,'2','',0,0),(10022,'Detection Type 3 Index','Detection Type 3 Index',2,2,'A',42,'3','',0,0),(10022,'Detection Type 4 Index','Detection Type 4 Index',2,2,'A',43,'4','',0,0),(10022,'Detection Type 1 Score','Detection Type 1 Score',2,2,'B',40,'2','',0,0),(10022,'Detection Type 2 Score','Detection Type 2 Score',2,2,'B',41,'2','',0,0)</v>
      </c>
    </row>
    <row r="28" spans="2:10" x14ac:dyDescent="0.25">
      <c r="B28" t="s">
        <v>97</v>
      </c>
      <c r="C28" t="s">
        <v>105</v>
      </c>
      <c r="D28">
        <v>2</v>
      </c>
      <c r="E28">
        <v>2</v>
      </c>
      <c r="G28" s="11" t="s">
        <v>65</v>
      </c>
      <c r="H28" t="str">
        <f t="shared" si="2"/>
        <v>(10022,'Detection Type 3 Score','Detection Type 3 Score',2,2,'B',42,'2','',0,0)</v>
      </c>
      <c r="I28" t="s">
        <v>249</v>
      </c>
      <c r="J28" t="str">
        <f t="shared" si="3"/>
        <v>(10022,'Program Type 1 Index','Program Type 1 Index',2,2,'A',10,'1','',0,0),(10022,'Program Type 2 Index','Program Type 2 Index',2,2,'A',11,'2','',0,0),(10022,'Program Type 3 Index','Program Type 3 Index',2,2,'A',12,'3','',0,0),(10022,'Program Type 4 Index','Program Type 4 Index',2,2,'A',13,'4','',0,0),(10022,'Program Type 1 Score','Program Type 1 Score',2,2,'B',10,'4','',0,0),(10022,'Program Type 2 Score','Program Type 2 Score',2,2,'B',11,'3','',0,0),(10022,'Program Type 3 Score','Program Type 3 Score',2,2,'B',12,'2','',0,0),(10022,'Program Type 4 Score','Program Type 4 Score',2,2,'B',13,'1','',0,0),(10022,'Program Type Risk Score','Program Type Risk Score',2,2,'A',20,'Lookup(A3,A10:A13,B10:B13)','',0,0),(10022,'Count of Detection Methods','Count of Detection Methods',2,2,'A',30,'','',0,0),(10022,'Detection Type 1 Index','Detection Type 1 Index',2,2,'A',40,'1','',0,0),(10022,'Detection Type 2 Index','Detection Type 2 Index',2,2,'A',41,'2','',0,0),(10022,'Detection Type 3 Index','Detection Type 3 Index',2,2,'A',42,'3','',0,0),(10022,'Detection Type 4 Index','Detection Type 4 Index',2,2,'A',43,'4','',0,0),(10022,'Detection Type 1 Score','Detection Type 1 Score',2,2,'B',40,'2','',0,0),(10022,'Detection Type 2 Score','Detection Type 2 Score',2,2,'B',41,'2','',0,0),(10022,'Detection Type 3 Score','Detection Type 3 Score',2,2,'B',42,'2','',0,0)</v>
      </c>
    </row>
    <row r="29" spans="2:10" x14ac:dyDescent="0.25">
      <c r="B29" t="s">
        <v>98</v>
      </c>
      <c r="C29" t="s">
        <v>106</v>
      </c>
      <c r="D29">
        <v>1</v>
      </c>
      <c r="E29">
        <v>1</v>
      </c>
      <c r="G29" s="11" t="s">
        <v>65</v>
      </c>
      <c r="H29" t="str">
        <f t="shared" si="2"/>
        <v>(10022,'Detection Type 4 Score','Detection Type 4 Score',2,2,'B',43,'1','',0,0)</v>
      </c>
      <c r="I29" t="s">
        <v>250</v>
      </c>
      <c r="J29" t="str">
        <f t="shared" si="3"/>
        <v>(10022,'Program Type 1 Index','Program Type 1 Index',2,2,'A',10,'1','',0,0),(10022,'Program Type 2 Index','Program Type 2 Index',2,2,'A',11,'2','',0,0),(10022,'Program Type 3 Index','Program Type 3 Index',2,2,'A',12,'3','',0,0),(10022,'Program Type 4 Index','Program Type 4 Index',2,2,'A',13,'4','',0,0),(10022,'Program Type 1 Score','Program Type 1 Score',2,2,'B',10,'4','',0,0),(10022,'Program Type 2 Score','Program Type 2 Score',2,2,'B',11,'3','',0,0),(10022,'Program Type 3 Score','Program Type 3 Score',2,2,'B',12,'2','',0,0),(10022,'Program Type 4 Score','Program Type 4 Score',2,2,'B',13,'1','',0,0),(10022,'Program Type Risk Score','Program Type Risk Score',2,2,'A',20,'Lookup(A3,A10:A13,B10:B13)','',0,0),(10022,'Count of Detection Methods','Count of Detection Methods',2,2,'A',30,'','',0,0),(10022,'Detection Type 1 Index','Detection Type 1 Index',2,2,'A',40,'1','',0,0),(10022,'Detection Type 2 Index','Detection Type 2 Index',2,2,'A',41,'2','',0,0),(10022,'Detection Type 3 Index','Detection Type 3 Index',2,2,'A',42,'3','',0,0),(10022,'Detection Type 4 Index','Detection Type 4 Index',2,2,'A',43,'4','',0,0),(10022,'Detection Type 1 Score','Detection Type 1 Score',2,2,'B',40,'2','',0,0),(10022,'Detection Type 2 Score','Detection Type 2 Score',2,2,'B',41,'2','',0,0),(10022,'Detection Type 3 Score','Detection Type 3 Score',2,2,'B',42,'2','',0,0),(10022,'Detection Type 4 Score','Detection Type 4 Score',2,2,'B',43,'1','',0,0)</v>
      </c>
    </row>
    <row r="30" spans="2:10" x14ac:dyDescent="0.25">
      <c r="G30" s="11"/>
      <c r="J30" t="str">
        <f t="shared" si="3"/>
        <v>(10022,'Program Type 1 Index','Program Type 1 Index',2,2,'A',10,'1','',0,0),(10022,'Program Type 2 Index','Program Type 2 Index',2,2,'A',11,'2','',0,0),(10022,'Program Type 3 Index','Program Type 3 Index',2,2,'A',12,'3','',0,0),(10022,'Program Type 4 Index','Program Type 4 Index',2,2,'A',13,'4','',0,0),(10022,'Program Type 1 Score','Program Type 1 Score',2,2,'B',10,'4','',0,0),(10022,'Program Type 2 Score','Program Type 2 Score',2,2,'B',11,'3','',0,0),(10022,'Program Type 3 Score','Program Type 3 Score',2,2,'B',12,'2','',0,0),(10022,'Program Type 4 Score','Program Type 4 Score',2,2,'B',13,'1','',0,0),(10022,'Program Type Risk Score','Program Type Risk Score',2,2,'A',20,'Lookup(A3,A10:A13,B10:B13)','',0,0),(10022,'Count of Detection Methods','Count of Detection Methods',2,2,'A',30,'','',0,0),(10022,'Detection Type 1 Index','Detection Type 1 Index',2,2,'A',40,'1','',0,0),(10022,'Detection Type 2 Index','Detection Type 2 Index',2,2,'A',41,'2','',0,0),(10022,'Detection Type 3 Index','Detection Type 3 Index',2,2,'A',42,'3','',0,0),(10022,'Detection Type 4 Index','Detection Type 4 Index',2,2,'A',43,'4','',0,0),(10022,'Detection Type 1 Score','Detection Type 1 Score',2,2,'B',40,'2','',0,0),(10022,'Detection Type 2 Score','Detection Type 2 Score',2,2,'B',41,'2','',0,0),(10022,'Detection Type 3 Score','Detection Type 3 Score',2,2,'B',42,'2','',0,0),(10022,'Detection Type 4 Score','Detection Type 4 Score',2,2,'B',43,'1','',0,0)</v>
      </c>
    </row>
    <row r="31" spans="2:10" x14ac:dyDescent="0.25">
      <c r="B31" t="s">
        <v>109</v>
      </c>
      <c r="C31" s="13" t="s">
        <v>110</v>
      </c>
      <c r="E31">
        <v>2</v>
      </c>
      <c r="G31" s="11" t="s">
        <v>65</v>
      </c>
      <c r="H31" t="str">
        <f t="shared" si="2"/>
        <v>(10022,'Detection Type SingleSelection','Detection Type SingleSelection',2,2,'A',48,'','',0,0)</v>
      </c>
      <c r="I31" t="s">
        <v>251</v>
      </c>
      <c r="J31" t="str">
        <f t="shared" si="3"/>
        <v>(10022,'Program Type 1 Index','Program Type 1 Index',2,2,'A',10,'1','',0,0),(10022,'Program Type 2 Index','Program Type 2 Index',2,2,'A',11,'2','',0,0),(10022,'Program Type 3 Index','Program Type 3 Index',2,2,'A',12,'3','',0,0),(10022,'Program Type 4 Index','Program Type 4 Index',2,2,'A',13,'4','',0,0),(10022,'Program Type 1 Score','Program Type 1 Score',2,2,'B',10,'4','',0,0),(10022,'Program Type 2 Score','Program Type 2 Score',2,2,'B',11,'3','',0,0),(10022,'Program Type 3 Score','Program Type 3 Score',2,2,'B',12,'2','',0,0),(10022,'Program Type 4 Score','Program Type 4 Score',2,2,'B',13,'1','',0,0),(10022,'Program Type Risk Score','Program Type Risk Score',2,2,'A',20,'Lookup(A3,A10:A13,B10:B13)','',0,0),(10022,'Count of Detection Methods','Count of Detection Methods',2,2,'A',30,'','',0,0),(10022,'Detection Type 1 Index','Detection Type 1 Index',2,2,'A',40,'1','',0,0),(10022,'Detection Type 2 Index','Detection Type 2 Index',2,2,'A',41,'2','',0,0),(10022,'Detection Type 3 Index','Detection Type 3 Index',2,2,'A',42,'3','',0,0),(10022,'Detection Type 4 Index','Detection Type 4 Index',2,2,'A',43,'4','',0,0),(10022,'Detection Type 1 Score','Detection Type 1 Score',2,2,'B',40,'2','',0,0),(10022,'Detection Type 2 Score','Detection Type 2 Score',2,2,'B',41,'2','',0,0),(10022,'Detection Type 3 Score','Detection Type 3 Score',2,2,'B',42,'2','',0,0),(10022,'Detection Type 4 Score','Detection Type 4 Score',2,2,'B',43,'1','',0,0),(10022,'Detection Type SingleSelection','Detection Type SingleSelection',2,2,'A',48,'','',0,0)</v>
      </c>
    </row>
    <row r="32" spans="2:10" x14ac:dyDescent="0.25">
      <c r="B32" t="s">
        <v>108</v>
      </c>
      <c r="C32" t="s">
        <v>111</v>
      </c>
      <c r="D32" s="1" t="s">
        <v>112</v>
      </c>
      <c r="E32">
        <f>LOOKUP(E31,E22:E25,E26:E29)</f>
        <v>2</v>
      </c>
      <c r="G32" s="11" t="s">
        <v>65</v>
      </c>
      <c r="H32" t="str">
        <f t="shared" si="2"/>
        <v>(10022,'Detection Type Lookup','Detection Type Lookup',2,2,'A',49,'Lookup(A48,A40:A43,B40:B43)','',0,0)</v>
      </c>
      <c r="I32" t="s">
        <v>252</v>
      </c>
      <c r="J32" t="str">
        <f t="shared" si="3"/>
        <v>(10022,'Program Type 1 Index','Program Type 1 Index',2,2,'A',10,'1','',0,0),(10022,'Program Type 2 Index','Program Type 2 Index',2,2,'A',11,'2','',0,0),(10022,'Program Type 3 Index','Program Type 3 Index',2,2,'A',12,'3','',0,0),(10022,'Program Type 4 Index','Program Type 4 Index',2,2,'A',13,'4','',0,0),(10022,'Program Type 1 Score','Program Type 1 Score',2,2,'B',10,'4','',0,0),(10022,'Program Type 2 Score','Program Type 2 Score',2,2,'B',11,'3','',0,0),(10022,'Program Type 3 Score','Program Type 3 Score',2,2,'B',12,'2','',0,0),(10022,'Program Type 4 Score','Program Type 4 Score',2,2,'B',13,'1','',0,0),(10022,'Program Type Risk Score','Program Type Risk Score',2,2,'A',20,'Lookup(A3,A10:A13,B10:B13)','',0,0),(10022,'Count of Detection Methods','Count of Detection Methods',2,2,'A',30,'','',0,0),(10022,'Detection Type 1 Index','Detection Type 1 Index',2,2,'A',40,'1','',0,0),(10022,'Detection Type 2 Index','Detection Type 2 Index',2,2,'A',41,'2','',0,0),(10022,'Detection Type 3 Index','Detection Type 3 Index',2,2,'A',42,'3','',0,0),(10022,'Detection Type 4 Index','Detection Type 4 Index',2,2,'A',43,'4','',0,0),(10022,'Detection Type 1 Score','Detection Type 1 Score',2,2,'B',40,'2','',0,0),(10022,'Detection Type 2 Score','Detection Type 2 Score',2,2,'B',41,'2','',0,0),(10022,'Detection Type 3 Score','Detection Type 3 Score',2,2,'B',42,'2','',0,0),(10022,'Detection Type 4 Score','Detection Type 4 Score',2,2,'B',43,'1','',0,0),(10022,'Detection Type SingleSelection','Detection Type SingleSelection',2,2,'A',48,'','',0,0),(10022,'Detection Type Lookup','Detection Type Lookup',2,2,'A',49,'Lookup(A48,A40:A43,B40:B43)','',0,0)</v>
      </c>
    </row>
    <row r="33" spans="2:10" x14ac:dyDescent="0.25">
      <c r="B33" t="s">
        <v>53</v>
      </c>
      <c r="C33" t="s">
        <v>107</v>
      </c>
      <c r="D33" s="1" t="s">
        <v>232</v>
      </c>
      <c r="E33">
        <f>IF(E21=1,E32,IF(E21&gt;1,1,4))</f>
        <v>2</v>
      </c>
      <c r="G33" s="11" t="s">
        <v>65</v>
      </c>
      <c r="H33" t="str">
        <f t="shared" si="2"/>
        <v>(10022,'Detection Type Risk Score','Detection Type Risk Score',2,2,'A',50,'IF(A30=1,A49,IF(A30&gt;1,1,4))','',0,0)</v>
      </c>
      <c r="I33" t="s">
        <v>253</v>
      </c>
      <c r="J33" t="str">
        <f t="shared" si="3"/>
        <v>(10022,'Program Type 1 Index','Program Type 1 Index',2,2,'A',10,'1','',0,0),(10022,'Program Type 2 Index','Program Type 2 Index',2,2,'A',11,'2','',0,0),(10022,'Program Type 3 Index','Program Type 3 Index',2,2,'A',12,'3','',0,0),(10022,'Program Type 4 Index','Program Type 4 Index',2,2,'A',13,'4','',0,0),(10022,'Program Type 1 Score','Program Type 1 Score',2,2,'B',10,'4','',0,0),(10022,'Program Type 2 Score','Program Type 2 Score',2,2,'B',11,'3','',0,0),(10022,'Program Type 3 Score','Program Type 3 Score',2,2,'B',12,'2','',0,0),(10022,'Program Type 4 Score','Program Type 4 Score',2,2,'B',13,'1','',0,0),(10022,'Program Type Risk Score','Program Type Risk Score',2,2,'A',20,'Lookup(A3,A10:A13,B10:B13)','',0,0),(10022,'Count of Detection Methods','Count of Detection Methods',2,2,'A',30,'','',0,0),(10022,'Detection Type 1 Index','Detection Type 1 Index',2,2,'A',40,'1','',0,0),(10022,'Detection Type 2 Index','Detection Type 2 Index',2,2,'A',41,'2','',0,0),(10022,'Detection Type 3 Index','Detection Type 3 Index',2,2,'A',42,'3','',0,0),(10022,'Detection Type 4 Index','Detection Type 4 Index',2,2,'A',43,'4','',0,0),(10022,'Detection Type 1 Score','Detection Type 1 Score',2,2,'B',40,'2','',0,0),(10022,'Detection Type 2 Score','Detection Type 2 Score',2,2,'B',41,'2','',0,0),(10022,'Detection Type 3 Score','Detection Type 3 Score',2,2,'B',42,'2','',0,0),(10022,'Detection Type 4 Score','Detection Type 4 Score',2,2,'B',43,'1','',0,0),(10022,'Detection Type SingleSelection','Detection Type SingleSelection',2,2,'A',48,'','',0,0),(10022,'Detection Type Lookup','Detection Type Lookup',2,2,'A',49,'Lookup(A48,A40:A43,B40:B43)','',0,0),(10022,'Detection Type Risk Score','Detection Type Risk Score',2,2,'A',50,'IF(A30=1,A49,IF(A30&gt;1,1,4))','',0,0)</v>
      </c>
    </row>
    <row r="34" spans="2:10" x14ac:dyDescent="0.25">
      <c r="G34" s="11"/>
      <c r="J34" t="str">
        <f t="shared" si="3"/>
        <v>(10022,'Program Type 1 Index','Program Type 1 Index',2,2,'A',10,'1','',0,0),(10022,'Program Type 2 Index','Program Type 2 Index',2,2,'A',11,'2','',0,0),(10022,'Program Type 3 Index','Program Type 3 Index',2,2,'A',12,'3','',0,0),(10022,'Program Type 4 Index','Program Type 4 Index',2,2,'A',13,'4','',0,0),(10022,'Program Type 1 Score','Program Type 1 Score',2,2,'B',10,'4','',0,0),(10022,'Program Type 2 Score','Program Type 2 Score',2,2,'B',11,'3','',0,0),(10022,'Program Type 3 Score','Program Type 3 Score',2,2,'B',12,'2','',0,0),(10022,'Program Type 4 Score','Program Type 4 Score',2,2,'B',13,'1','',0,0),(10022,'Program Type Risk Score','Program Type Risk Score',2,2,'A',20,'Lookup(A3,A10:A13,B10:B13)','',0,0),(10022,'Count of Detection Methods','Count of Detection Methods',2,2,'A',30,'','',0,0),(10022,'Detection Type 1 Index','Detection Type 1 Index',2,2,'A',40,'1','',0,0),(10022,'Detection Type 2 Index','Detection Type 2 Index',2,2,'A',41,'2','',0,0),(10022,'Detection Type 3 Index','Detection Type 3 Index',2,2,'A',42,'3','',0,0),(10022,'Detection Type 4 Index','Detection Type 4 Index',2,2,'A',43,'4','',0,0),(10022,'Detection Type 1 Score','Detection Type 1 Score',2,2,'B',40,'2','',0,0),(10022,'Detection Type 2 Score','Detection Type 2 Score',2,2,'B',41,'2','',0,0),(10022,'Detection Type 3 Score','Detection Type 3 Score',2,2,'B',42,'2','',0,0),(10022,'Detection Type 4 Score','Detection Type 4 Score',2,2,'B',43,'1','',0,0),(10022,'Detection Type SingleSelection','Detection Type SingleSelection',2,2,'A',48,'','',0,0),(10022,'Detection Type Lookup','Detection Type Lookup',2,2,'A',49,'Lookup(A48,A40:A43,B40:B43)','',0,0),(10022,'Detection Type Risk Score','Detection Type Risk Score',2,2,'A',50,'IF(A30=1,A49,IF(A30&gt;1,1,4))','',0,0)</v>
      </c>
    </row>
    <row r="35" spans="2:10" x14ac:dyDescent="0.25">
      <c r="B35" t="s">
        <v>113</v>
      </c>
      <c r="C35" t="s">
        <v>115</v>
      </c>
      <c r="D35">
        <v>0</v>
      </c>
      <c r="E35">
        <v>0</v>
      </c>
      <c r="G35" s="11" t="s">
        <v>65</v>
      </c>
      <c r="H35" t="str">
        <f t="shared" si="2"/>
        <v>(10022,'Employee Size 1','Employee Size 1',2,2,'A',60,'0','',0,0)</v>
      </c>
      <c r="I35" t="s">
        <v>254</v>
      </c>
      <c r="J35" t="str">
        <f t="shared" si="3"/>
        <v>(10022,'Program Type 1 Index','Program Type 1 Index',2,2,'A',10,'1','',0,0),(10022,'Program Type 2 Index','Program Type 2 Index',2,2,'A',11,'2','',0,0),(10022,'Program Type 3 Index','Program Type 3 Index',2,2,'A',12,'3','',0,0),(10022,'Program Type 4 Index','Program Type 4 Index',2,2,'A',13,'4','',0,0),(10022,'Program Type 1 Score','Program Type 1 Score',2,2,'B',10,'4','',0,0),(10022,'Program Type 2 Score','Program Type 2 Score',2,2,'B',11,'3','',0,0),(10022,'Program Type 3 Score','Program Type 3 Score',2,2,'B',12,'2','',0,0),(10022,'Program Type 4 Score','Program Type 4 Score',2,2,'B',13,'1','',0,0),(10022,'Program Type Risk Score','Program Type Risk Score',2,2,'A',20,'Lookup(A3,A10:A13,B10:B13)','',0,0),(10022,'Count of Detection Methods','Count of Detection Methods',2,2,'A',30,'','',0,0),(10022,'Detection Type 1 Index','Detection Type 1 Index',2,2,'A',40,'1','',0,0),(10022,'Detection Type 2 Index','Detection Type 2 Index',2,2,'A',41,'2','',0,0),(10022,'Detection Type 3 Index','Detection Type 3 Index',2,2,'A',42,'3','',0,0),(10022,'Detection Type 4 Index','Detection Type 4 Index',2,2,'A',43,'4','',0,0),(10022,'Detection Type 1 Score','Detection Type 1 Score',2,2,'B',40,'2','',0,0),(10022,'Detection Type 2 Score','Detection Type 2 Score',2,2,'B',41,'2','',0,0),(10022,'Detection Type 3 Score','Detection Type 3 Score',2,2,'B',42,'2','',0,0),(10022,'Detection Type 4 Score','Detection Type 4 Score',2,2,'B',43,'1','',0,0),(10022,'Detection Type SingleSelection','Detection Type SingleSelection',2,2,'A',48,'','',0,0),(10022,'Detection Type Lookup','Detection Type Lookup',2,2,'A',49,'Lookup(A48,A40:A43,B40:B43)','',0,0),(10022,'Detection Type Risk Score','Detection Type Risk Score',2,2,'A',50,'IF(A30=1,A49,IF(A30&gt;1,1,4))','',0,0),(10022,'Employee Size 1','Employee Size 1',2,2,'A',60,'0','',0,0)</v>
      </c>
    </row>
    <row r="36" spans="2:10" x14ac:dyDescent="0.25">
      <c r="B36" t="s">
        <v>114</v>
      </c>
      <c r="C36" t="s">
        <v>116</v>
      </c>
      <c r="D36">
        <v>500</v>
      </c>
      <c r="E36">
        <v>500</v>
      </c>
      <c r="G36" s="11" t="s">
        <v>65</v>
      </c>
      <c r="H36" t="str">
        <f t="shared" si="2"/>
        <v>(10022,'Employee Size 2','Employee Size 2',2,2,'A',61,'500','',0,0)</v>
      </c>
      <c r="I36" t="s">
        <v>255</v>
      </c>
      <c r="J36" t="str">
        <f t="shared" si="3"/>
        <v>(10022,'Program Type 1 Index','Program Type 1 Index',2,2,'A',10,'1','',0,0),(10022,'Program Type 2 Index','Program Type 2 Index',2,2,'A',11,'2','',0,0),(10022,'Program Type 3 Index','Program Type 3 Index',2,2,'A',12,'3','',0,0),(10022,'Program Type 4 Index','Program Type 4 Index',2,2,'A',13,'4','',0,0),(10022,'Program Type 1 Score','Program Type 1 Score',2,2,'B',10,'4','',0,0),(10022,'Program Type 2 Score','Program Type 2 Score',2,2,'B',11,'3','',0,0),(10022,'Program Type 3 Score','Program Type 3 Score',2,2,'B',12,'2','',0,0),(10022,'Program Type 4 Score','Program Type 4 Score',2,2,'B',13,'1','',0,0),(10022,'Program Type Risk Score','Program Type Risk Score',2,2,'A',20,'Lookup(A3,A10:A13,B10:B13)','',0,0),(10022,'Count of Detection Methods','Count of Detection Methods',2,2,'A',30,'','',0,0),(10022,'Detection Type 1 Index','Detection Type 1 Index',2,2,'A',40,'1','',0,0),(10022,'Detection Type 2 Index','Detection Type 2 Index',2,2,'A',41,'2','',0,0),(10022,'Detection Type 3 Index','Detection Type 3 Index',2,2,'A',42,'3','',0,0),(10022,'Detection Type 4 Index','Detection Type 4 Index',2,2,'A',43,'4','',0,0),(10022,'Detection Type 1 Score','Detection Type 1 Score',2,2,'B',40,'2','',0,0),(10022,'Detection Type 2 Score','Detection Type 2 Score',2,2,'B',41,'2','',0,0),(10022,'Detection Type 3 Score','Detection Type 3 Score',2,2,'B',42,'2','',0,0),(10022,'Detection Type 4 Score','Detection Type 4 Score',2,2,'B',43,'1','',0,0),(10022,'Detection Type SingleSelection','Detection Type SingleSelection',2,2,'A',48,'','',0,0),(10022,'Detection Type Lookup','Detection Type Lookup',2,2,'A',49,'Lookup(A48,A40:A43,B40:B43)','',0,0),(10022,'Detection Type Risk Score','Detection Type Risk Score',2,2,'A',50,'IF(A30=1,A49,IF(A30&gt;1,1,4))','',0,0),(10022,'Employee Size 1','Employee Size 1',2,2,'A',60,'0','',0,0),(10022,'Employee Size 2','Employee Size 2',2,2,'A',61,'500','',0,0)</v>
      </c>
    </row>
    <row r="37" spans="2:10" x14ac:dyDescent="0.25">
      <c r="B37" t="s">
        <v>121</v>
      </c>
      <c r="C37" t="s">
        <v>117</v>
      </c>
      <c r="D37">
        <v>1000</v>
      </c>
      <c r="E37">
        <v>1000</v>
      </c>
      <c r="G37" s="11" t="s">
        <v>65</v>
      </c>
      <c r="H37" t="str">
        <f t="shared" si="2"/>
        <v>(10022,'Employee Size 3','Employee Size 3',2,2,'A',62,'1000','',0,0)</v>
      </c>
      <c r="I37" t="s">
        <v>256</v>
      </c>
      <c r="J37" t="str">
        <f t="shared" si="3"/>
        <v>(10022,'Program Type 1 Index','Program Type 1 Index',2,2,'A',10,'1','',0,0),(10022,'Program Type 2 Index','Program Type 2 Index',2,2,'A',11,'2','',0,0),(10022,'Program Type 3 Index','Program Type 3 Index',2,2,'A',12,'3','',0,0),(10022,'Program Type 4 Index','Program Type 4 Index',2,2,'A',13,'4','',0,0),(10022,'Program Type 1 Score','Program Type 1 Score',2,2,'B',10,'4','',0,0),(10022,'Program Type 2 Score','Program Type 2 Score',2,2,'B',11,'3','',0,0),(10022,'Program Type 3 Score','Program Type 3 Score',2,2,'B',12,'2','',0,0),(10022,'Program Type 4 Score','Program Type 4 Score',2,2,'B',13,'1','',0,0),(10022,'Program Type Risk Score','Program Type Risk Score',2,2,'A',20,'Lookup(A3,A10:A13,B10:B13)','',0,0),(10022,'Count of Detection Methods','Count of Detection Methods',2,2,'A',30,'','',0,0),(10022,'Detection Type 1 Index','Detection Type 1 Index',2,2,'A',40,'1','',0,0),(10022,'Detection Type 2 Index','Detection Type 2 Index',2,2,'A',41,'2','',0,0),(10022,'Detection Type 3 Index','Detection Type 3 Index',2,2,'A',42,'3','',0,0),(10022,'Detection Type 4 Index','Detection Type 4 Index',2,2,'A',43,'4','',0,0),(10022,'Detection Type 1 Score','Detection Type 1 Score',2,2,'B',40,'2','',0,0),(10022,'Detection Type 2 Score','Detection Type 2 Score',2,2,'B',41,'2','',0,0),(10022,'Detection Type 3 Score','Detection Type 3 Score',2,2,'B',42,'2','',0,0),(10022,'Detection Type 4 Score','Detection Type 4 Score',2,2,'B',43,'1','',0,0),(10022,'Detection Type SingleSelection','Detection Type SingleSelection',2,2,'A',48,'','',0,0),(10022,'Detection Type Lookup','Detection Type Lookup',2,2,'A',49,'Lookup(A48,A40:A43,B40:B43)','',0,0),(10022,'Detection Type Risk Score','Detection Type Risk Score',2,2,'A',50,'IF(A30=1,A49,IF(A30&gt;1,1,4))','',0,0),(10022,'Employee Size 1','Employee Size 1',2,2,'A',60,'0','',0,0),(10022,'Employee Size 2','Employee Size 2',2,2,'A',61,'500','',0,0),(10022,'Employee Size 3','Employee Size 3',2,2,'A',62,'1000','',0,0)</v>
      </c>
    </row>
    <row r="38" spans="2:10" x14ac:dyDescent="0.25">
      <c r="B38" t="s">
        <v>122</v>
      </c>
      <c r="C38" t="s">
        <v>118</v>
      </c>
      <c r="D38">
        <v>5000</v>
      </c>
      <c r="E38">
        <v>5000</v>
      </c>
      <c r="G38" s="11" t="s">
        <v>65</v>
      </c>
      <c r="H38" t="str">
        <f t="shared" si="2"/>
        <v>(10022,'Employee Size 4','Employee Size 4',2,2,'A',63,'5000','',0,0)</v>
      </c>
      <c r="I38" t="s">
        <v>257</v>
      </c>
      <c r="J38" t="str">
        <f t="shared" si="3"/>
        <v>(10022,'Program Type 1 Index','Program Type 1 Index',2,2,'A',10,'1','',0,0),(10022,'Program Type 2 Index','Program Type 2 Index',2,2,'A',11,'2','',0,0),(10022,'Program Type 3 Index','Program Type 3 Index',2,2,'A',12,'3','',0,0),(10022,'Program Type 4 Index','Program Type 4 Index',2,2,'A',13,'4','',0,0),(10022,'Program Type 1 Score','Program Type 1 Score',2,2,'B',10,'4','',0,0),(10022,'Program Type 2 Score','Program Type 2 Score',2,2,'B',11,'3','',0,0),(10022,'Program Type 3 Score','Program Type 3 Score',2,2,'B',12,'2','',0,0),(10022,'Program Type 4 Score','Program Type 4 Score',2,2,'B',13,'1','',0,0),(10022,'Program Type Risk Score','Program Type Risk Score',2,2,'A',20,'Lookup(A3,A10:A13,B10:B13)','',0,0),(10022,'Count of Detection Methods','Count of Detection Methods',2,2,'A',30,'','',0,0),(10022,'Detection Type 1 Index','Detection Type 1 Index',2,2,'A',40,'1','',0,0),(10022,'Detection Type 2 Index','Detection Type 2 Index',2,2,'A',41,'2','',0,0),(10022,'Detection Type 3 Index','Detection Type 3 Index',2,2,'A',42,'3','',0,0),(10022,'Detection Type 4 Index','Detection Type 4 Index',2,2,'A',43,'4','',0,0),(10022,'Detection Type 1 Score','Detection Type 1 Score',2,2,'B',40,'2','',0,0),(10022,'Detection Type 2 Score','Detection Type 2 Score',2,2,'B',41,'2','',0,0),(10022,'Detection Type 3 Score','Detection Type 3 Score',2,2,'B',42,'2','',0,0),(10022,'Detection Type 4 Score','Detection Type 4 Score',2,2,'B',43,'1','',0,0),(10022,'Detection Type SingleSelection','Detection Type SingleSelection',2,2,'A',48,'','',0,0),(10022,'Detection Type Lookup','Detection Type Lookup',2,2,'A',49,'Lookup(A48,A40:A43,B40:B43)','',0,0),(10022,'Detection Type Risk Score','Detection Type Risk Score',2,2,'A',50,'IF(A30=1,A49,IF(A30&gt;1,1,4))','',0,0),(10022,'Employee Size 1','Employee Size 1',2,2,'A',60,'0','',0,0),(10022,'Employee Size 2','Employee Size 2',2,2,'A',61,'500','',0,0),(10022,'Employee Size 3','Employee Size 3',2,2,'A',62,'1000','',0,0),(10022,'Employee Size 4','Employee Size 4',2,2,'A',63,'5000','',0,0)</v>
      </c>
    </row>
    <row r="39" spans="2:10" x14ac:dyDescent="0.25">
      <c r="B39" t="s">
        <v>123</v>
      </c>
      <c r="C39" t="s">
        <v>119</v>
      </c>
      <c r="D39">
        <v>10000</v>
      </c>
      <c r="E39">
        <v>10000</v>
      </c>
      <c r="G39" s="11" t="s">
        <v>65</v>
      </c>
      <c r="H39" t="str">
        <f t="shared" si="2"/>
        <v>(10022,'Employee Size 5','Employee Size 5',2,2,'A',64,'10000','',0,0)</v>
      </c>
      <c r="I39" t="s">
        <v>258</v>
      </c>
      <c r="J39" t="str">
        <f t="shared" si="3"/>
        <v>(10022,'Program Type 1 Index','Program Type 1 Index',2,2,'A',10,'1','',0,0),(10022,'Program Type 2 Index','Program Type 2 Index',2,2,'A',11,'2','',0,0),(10022,'Program Type 3 Index','Program Type 3 Index',2,2,'A',12,'3','',0,0),(10022,'Program Type 4 Index','Program Type 4 Index',2,2,'A',13,'4','',0,0),(10022,'Program Type 1 Score','Program Type 1 Score',2,2,'B',10,'4','',0,0),(10022,'Program Type 2 Score','Program Type 2 Score',2,2,'B',11,'3','',0,0),(10022,'Program Type 3 Score','Program Type 3 Score',2,2,'B',12,'2','',0,0),(10022,'Program Type 4 Score','Program Type 4 Score',2,2,'B',13,'1','',0,0),(10022,'Program Type Risk Score','Program Type Risk Score',2,2,'A',20,'Lookup(A3,A10:A13,B10:B13)','',0,0),(10022,'Count of Detection Methods','Count of Detection Methods',2,2,'A',30,'','',0,0),(10022,'Detection Type 1 Index','Detection Type 1 Index',2,2,'A',40,'1','',0,0),(10022,'Detection Type 2 Index','Detection Type 2 Index',2,2,'A',41,'2','',0,0),(10022,'Detection Type 3 Index','Detection Type 3 Index',2,2,'A',42,'3','',0,0),(10022,'Detection Type 4 Index','Detection Type 4 Index',2,2,'A',43,'4','',0,0),(10022,'Detection Type 1 Score','Detection Type 1 Score',2,2,'B',40,'2','',0,0),(10022,'Detection Type 2 Score','Detection Type 2 Score',2,2,'B',41,'2','',0,0),(10022,'Detection Type 3 Score','Detection Type 3 Score',2,2,'B',42,'2','',0,0),(10022,'Detection Type 4 Score','Detection Type 4 Score',2,2,'B',43,'1','',0,0),(10022,'Detection Type SingleSelection','Detection Type SingleSelection',2,2,'A',48,'','',0,0),(10022,'Detection Type Lookup','Detection Type Lookup',2,2,'A',49,'Lookup(A48,A40:A43,B40:B43)','',0,0),(10022,'Detection Type Risk Score','Detection Type Risk Score',2,2,'A',50,'IF(A30=1,A49,IF(A30&gt;1,1,4))','',0,0),(10022,'Employee Size 1','Employee Size 1',2,2,'A',60,'0','',0,0),(10022,'Employee Size 2','Employee Size 2',2,2,'A',61,'500','',0,0),(10022,'Employee Size 3','Employee Size 3',2,2,'A',62,'1000','',0,0),(10022,'Employee Size 4','Employee Size 4',2,2,'A',63,'5000','',0,0),(10022,'Employee Size 5','Employee Size 5',2,2,'A',64,'10000','',0,0)</v>
      </c>
    </row>
    <row r="40" spans="2:10" x14ac:dyDescent="0.25">
      <c r="B40" t="s">
        <v>124</v>
      </c>
      <c r="C40" t="s">
        <v>120</v>
      </c>
      <c r="D40">
        <v>25000</v>
      </c>
      <c r="E40">
        <v>25000</v>
      </c>
      <c r="G40" s="11" t="s">
        <v>65</v>
      </c>
      <c r="H40" t="str">
        <f t="shared" si="2"/>
        <v>(10022,'Employee Size 6','Employee Size 6',2,2,'A',65,'25000','',0,0)</v>
      </c>
      <c r="I40" t="s">
        <v>259</v>
      </c>
      <c r="J40" t="str">
        <f t="shared" si="3"/>
        <v>(10022,'Program Type 1 Index','Program Type 1 Index',2,2,'A',10,'1','',0,0),(10022,'Program Type 2 Index','Program Type 2 Index',2,2,'A',11,'2','',0,0),(10022,'Program Type 3 Index','Program Type 3 Index',2,2,'A',12,'3','',0,0),(10022,'Program Type 4 Index','Program Type 4 Index',2,2,'A',13,'4','',0,0),(10022,'Program Type 1 Score','Program Type 1 Score',2,2,'B',10,'4','',0,0),(10022,'Program Type 2 Score','Program Type 2 Score',2,2,'B',11,'3','',0,0),(10022,'Program Type 3 Score','Program Type 3 Score',2,2,'B',12,'2','',0,0),(10022,'Program Type 4 Score','Program Type 4 Score',2,2,'B',13,'1','',0,0),(10022,'Program Type Risk Score','Program Type Risk Score',2,2,'A',20,'Lookup(A3,A10:A13,B10:B13)','',0,0),(10022,'Count of Detection Methods','Count of Detection Methods',2,2,'A',30,'','',0,0),(10022,'Detection Type 1 Index','Detection Type 1 Index',2,2,'A',40,'1','',0,0),(10022,'Detection Type 2 Index','Detection Type 2 Index',2,2,'A',41,'2','',0,0),(10022,'Detection Type 3 Index','Detection Type 3 Index',2,2,'A',42,'3','',0,0),(10022,'Detection Type 4 Index','Detection Type 4 Index',2,2,'A',43,'4','',0,0),(10022,'Detection Type 1 Score','Detection Type 1 Score',2,2,'B',40,'2','',0,0),(10022,'Detection Type 2 Score','Detection Type 2 Score',2,2,'B',41,'2','',0,0),(10022,'Detection Type 3 Score','Detection Type 3 Score',2,2,'B',42,'2','',0,0),(10022,'Detection Type 4 Score','Detection Type 4 Score',2,2,'B',43,'1','',0,0),(10022,'Detection Type SingleSelection','Detection Type SingleSelection',2,2,'A',48,'','',0,0),(10022,'Detection Type Lookup','Detection Type Lookup',2,2,'A',49,'Lookup(A48,A40:A43,B40:B43)','',0,0),(10022,'Detection Type Risk Score','Detection Type Risk Score',2,2,'A',50,'IF(A30=1,A49,IF(A30&gt;1,1,4))','',0,0),(10022,'Employee Size 1','Employee Size 1',2,2,'A',60,'0','',0,0),(10022,'Employee Size 2','Employee Size 2',2,2,'A',61,'500','',0,0),(10022,'Employee Size 3','Employee Size 3',2,2,'A',62,'1000','',0,0),(10022,'Employee Size 4','Employee Size 4',2,2,'A',63,'5000','',0,0),(10022,'Employee Size 5','Employee Size 5',2,2,'A',64,'10000','',0,0),(10022,'Employee Size 6','Employee Size 6',2,2,'A',65,'25000','',0,0)</v>
      </c>
    </row>
    <row r="41" spans="2:10" x14ac:dyDescent="0.25">
      <c r="B41" t="s">
        <v>125</v>
      </c>
      <c r="C41" t="s">
        <v>127</v>
      </c>
      <c r="D41">
        <v>1</v>
      </c>
      <c r="E41">
        <v>1</v>
      </c>
      <c r="G41" s="11" t="s">
        <v>65</v>
      </c>
      <c r="H41" t="str">
        <f t="shared" si="2"/>
        <v>(10022,'Employee Size Risk 1','Employee Size Risk 1',2,2,'B',60,'1','',0,0)</v>
      </c>
      <c r="I41" t="s">
        <v>260</v>
      </c>
      <c r="J41" t="str">
        <f t="shared" si="3"/>
        <v>(10022,'Program Type 1 Index','Program Type 1 Index',2,2,'A',10,'1','',0,0),(10022,'Program Type 2 Index','Program Type 2 Index',2,2,'A',11,'2','',0,0),(10022,'Program Type 3 Index','Program Type 3 Index',2,2,'A',12,'3','',0,0),(10022,'Program Type 4 Index','Program Type 4 Index',2,2,'A',13,'4','',0,0),(10022,'Program Type 1 Score','Program Type 1 Score',2,2,'B',10,'4','',0,0),(10022,'Program Type 2 Score','Program Type 2 Score',2,2,'B',11,'3','',0,0),(10022,'Program Type 3 Score','Program Type 3 Score',2,2,'B',12,'2','',0,0),(10022,'Program Type 4 Score','Program Type 4 Score',2,2,'B',13,'1','',0,0),(10022,'Program Type Risk Score','Program Type Risk Score',2,2,'A',20,'Lookup(A3,A10:A13,B10:B13)','',0,0),(10022,'Count of Detection Methods','Count of Detection Methods',2,2,'A',30,'','',0,0),(10022,'Detection Type 1 Index','Detection Type 1 Index',2,2,'A',40,'1','',0,0),(10022,'Detection Type 2 Index','Detection Type 2 Index',2,2,'A',41,'2','',0,0),(10022,'Detection Type 3 Index','Detection Type 3 Index',2,2,'A',42,'3','',0,0),(10022,'Detection Type 4 Index','Detection Type 4 Index',2,2,'A',43,'4','',0,0),(10022,'Detection Type 1 Score','Detection Type 1 Score',2,2,'B',40,'2','',0,0),(10022,'Detection Type 2 Score','Detection Type 2 Score',2,2,'B',41,'2','',0,0),(10022,'Detection Type 3 Score','Detection Type 3 Score',2,2,'B',42,'2','',0,0),(10022,'Detection Type 4 Score','Detection Type 4 Score',2,2,'B',43,'1','',0,0),(10022,'Detection Type SingleSelection','Detection Type SingleSelection',2,2,'A',48,'','',0,0),(10022,'Detection Type Lookup','Detection Type Lookup',2,2,'A',49,'Lookup(A48,A40:A43,B40:B43)','',0,0),(10022,'Detection Type Risk Score','Detection Type Risk Score',2,2,'A',50,'IF(A30=1,A49,IF(A30&gt;1,1,4))','',0,0),(10022,'Employee Size 1','Employee Size 1',2,2,'A',60,'0','',0,0),(10022,'Employee Size 2','Employee Size 2',2,2,'A',61,'500','',0,0),(10022,'Employee Size 3','Employee Size 3',2,2,'A',62,'1000','',0,0),(10022,'Employee Size 4','Employee Size 4',2,2,'A',63,'5000','',0,0),(10022,'Employee Size 5','Employee Size 5',2,2,'A',64,'10000','',0,0),(10022,'Employee Size 6','Employee Size 6',2,2,'A',65,'25000','',0,0),(10022,'Employee Size Risk 1','Employee Size Risk 1',2,2,'B',60,'1','',0,0)</v>
      </c>
    </row>
    <row r="42" spans="2:10" x14ac:dyDescent="0.25">
      <c r="B42" t="s">
        <v>126</v>
      </c>
      <c r="C42" t="s">
        <v>128</v>
      </c>
      <c r="D42">
        <v>2</v>
      </c>
      <c r="E42">
        <v>2</v>
      </c>
      <c r="G42" s="11" t="s">
        <v>65</v>
      </c>
      <c r="H42" t="str">
        <f t="shared" si="2"/>
        <v>(10022,'Employee Size Risk 2','Employee Size Risk 2',2,2,'B',61,'2','',0,0)</v>
      </c>
      <c r="I42" t="s">
        <v>261</v>
      </c>
      <c r="J42" t="str">
        <f t="shared" si="3"/>
        <v>(10022,'Program Type 1 Index','Program Type 1 Index',2,2,'A',10,'1','',0,0),(10022,'Program Type 2 Index','Program Type 2 Index',2,2,'A',11,'2','',0,0),(10022,'Program Type 3 Index','Program Type 3 Index',2,2,'A',12,'3','',0,0),(10022,'Program Type 4 Index','Program Type 4 Index',2,2,'A',13,'4','',0,0),(10022,'Program Type 1 Score','Program Type 1 Score',2,2,'B',10,'4','',0,0),(10022,'Program Type 2 Score','Program Type 2 Score',2,2,'B',11,'3','',0,0),(10022,'Program Type 3 Score','Program Type 3 Score',2,2,'B',12,'2','',0,0),(10022,'Program Type 4 Score','Program Type 4 Score',2,2,'B',13,'1','',0,0),(10022,'Program Type Risk Score','Program Type Risk Score',2,2,'A',20,'Lookup(A3,A10:A13,B10:B13)','',0,0),(10022,'Count of Detection Methods','Count of Detection Methods',2,2,'A',30,'','',0,0),(10022,'Detection Type 1 Index','Detection Type 1 Index',2,2,'A',40,'1','',0,0),(10022,'Detection Type 2 Index','Detection Type 2 Index',2,2,'A',41,'2','',0,0),(10022,'Detection Type 3 Index','Detection Type 3 Index',2,2,'A',42,'3','',0,0),(10022,'Detection Type 4 Index','Detection Type 4 Index',2,2,'A',43,'4','',0,0),(10022,'Detection Type 1 Score','Detection Type 1 Score',2,2,'B',40,'2','',0,0),(10022,'Detection Type 2 Score','Detection Type 2 Score',2,2,'B',41,'2','',0,0),(10022,'Detection Type 3 Score','Detection Type 3 Score',2,2,'B',42,'2','',0,0),(10022,'Detection Type 4 Score','Detection Type 4 Score',2,2,'B',43,'1','',0,0),(10022,'Detection Type SingleSelection','Detection Type SingleSelection',2,2,'A',48,'','',0,0),(10022,'Detection Type Lookup','Detection Type Lookup',2,2,'A',49,'Lookup(A48,A40:A43,B40:B43)','',0,0),(10022,'Detection Type Risk Score','Detection Type Risk Score',2,2,'A',50,'IF(A30=1,A49,IF(A30&gt;1,1,4))','',0,0),(10022,'Employee Size 1','Employee Size 1',2,2,'A',60,'0','',0,0),(10022,'Employee Size 2','Employee Size 2',2,2,'A',61,'500','',0,0),(10022,'Employee Size 3','Employee Size 3',2,2,'A',62,'1000','',0,0),(10022,'Employee Size 4','Employee Size 4',2,2,'A',63,'5000','',0,0),(10022,'Employee Size 5','Employee Size 5',2,2,'A',64,'10000','',0,0),(10022,'Employee Size 6','Employee Size 6',2,2,'A',65,'25000','',0,0),(10022,'Employee Size Risk 1','Employee Size Risk 1',2,2,'B',60,'1','',0,0),(10022,'Employee Size Risk 2','Employee Size Risk 2',2,2,'B',61,'2','',0,0)</v>
      </c>
    </row>
    <row r="43" spans="2:10" x14ac:dyDescent="0.25">
      <c r="B43" t="s">
        <v>133</v>
      </c>
      <c r="C43" t="s">
        <v>129</v>
      </c>
      <c r="D43">
        <v>3</v>
      </c>
      <c r="E43">
        <v>3</v>
      </c>
      <c r="G43" s="11" t="s">
        <v>65</v>
      </c>
      <c r="H43" t="str">
        <f t="shared" si="2"/>
        <v>(10022,'Employee Size Risk 3','Employee Size Risk 3',2,2,'B',62,'3','',0,0)</v>
      </c>
      <c r="I43" t="s">
        <v>262</v>
      </c>
      <c r="J43" t="str">
        <f t="shared" si="3"/>
        <v>(10022,'Program Type 1 Index','Program Type 1 Index',2,2,'A',10,'1','',0,0),(10022,'Program Type 2 Index','Program Type 2 Index',2,2,'A',11,'2','',0,0),(10022,'Program Type 3 Index','Program Type 3 Index',2,2,'A',12,'3','',0,0),(10022,'Program Type 4 Index','Program Type 4 Index',2,2,'A',13,'4','',0,0),(10022,'Program Type 1 Score','Program Type 1 Score',2,2,'B',10,'4','',0,0),(10022,'Program Type 2 Score','Program Type 2 Score',2,2,'B',11,'3','',0,0),(10022,'Program Type 3 Score','Program Type 3 Score',2,2,'B',12,'2','',0,0),(10022,'Program Type 4 Score','Program Type 4 Score',2,2,'B',13,'1','',0,0),(10022,'Program Type Risk Score','Program Type Risk Score',2,2,'A',20,'Lookup(A3,A10:A13,B10:B13)','',0,0),(10022,'Count of Detection Methods','Count of Detection Methods',2,2,'A',30,'','',0,0),(10022,'Detection Type 1 Index','Detection Type 1 Index',2,2,'A',40,'1','',0,0),(10022,'Detection Type 2 Index','Detection Type 2 Index',2,2,'A',41,'2','',0,0),(10022,'Detection Type 3 Index','Detection Type 3 Index',2,2,'A',42,'3','',0,0),(10022,'Detection Type 4 Index','Detection Type 4 Index',2,2,'A',43,'4','',0,0),(10022,'Detection Type 1 Score','Detection Type 1 Score',2,2,'B',40,'2','',0,0),(10022,'Detection Type 2 Score','Detection Type 2 Score',2,2,'B',41,'2','',0,0),(10022,'Detection Type 3 Score','Detection Type 3 Score',2,2,'B',42,'2','',0,0),(10022,'Detection Type 4 Score','Detection Type 4 Score',2,2,'B',43,'1','',0,0),(10022,'Detection Type SingleSelection','Detection Type SingleSelection',2,2,'A',48,'','',0,0),(10022,'Detection Type Lookup','Detection Type Lookup',2,2,'A',49,'Lookup(A48,A40:A43,B40:B43)','',0,0),(10022,'Detection Type Risk Score','Detection Type Risk Score',2,2,'A',50,'IF(A30=1,A49,IF(A30&gt;1,1,4))','',0,0),(10022,'Employee Size 1','Employee Size 1',2,2,'A',60,'0','',0,0),(10022,'Employee Size 2','Employee Size 2',2,2,'A',61,'500','',0,0),(10022,'Employee Size 3','Employee Size 3',2,2,'A',62,'1000','',0,0),(10022,'Employee Size 4','Employee Size 4',2,2,'A',63,'5000','',0,0),(10022,'Employee Size 5','Employee Size 5',2,2,'A',64,'10000','',0,0),(10022,'Employee Size 6','Employee Size 6',2,2,'A',65,'25000','',0,0),(10022,'Employee Size Risk 1','Employee Size Risk 1',2,2,'B',60,'1','',0,0),(10022,'Employee Size Risk 2','Employee Size Risk 2',2,2,'B',61,'2','',0,0),(10022,'Employee Size Risk 3','Employee Size Risk 3',2,2,'B',62,'3','',0,0)</v>
      </c>
    </row>
    <row r="44" spans="2:10" x14ac:dyDescent="0.25">
      <c r="B44" t="s">
        <v>134</v>
      </c>
      <c r="C44" t="s">
        <v>130</v>
      </c>
      <c r="D44">
        <v>4</v>
      </c>
      <c r="E44">
        <v>4</v>
      </c>
      <c r="G44" s="11" t="s">
        <v>65</v>
      </c>
      <c r="H44" t="str">
        <f t="shared" si="2"/>
        <v>(10022,'Employee Size Risk 4','Employee Size Risk 4',2,2,'B',63,'4','',0,0)</v>
      </c>
      <c r="I44" t="s">
        <v>263</v>
      </c>
      <c r="J44" t="str">
        <f t="shared" si="3"/>
        <v>(10022,'Program Type 1 Index','Program Type 1 Index',2,2,'A',10,'1','',0,0),(10022,'Program Type 2 Index','Program Type 2 Index',2,2,'A',11,'2','',0,0),(10022,'Program Type 3 Index','Program Type 3 Index',2,2,'A',12,'3','',0,0),(10022,'Program Type 4 Index','Program Type 4 Index',2,2,'A',13,'4','',0,0),(10022,'Program Type 1 Score','Program Type 1 Score',2,2,'B',10,'4','',0,0),(10022,'Program Type 2 Score','Program Type 2 Score',2,2,'B',11,'3','',0,0),(10022,'Program Type 3 Score','Program Type 3 Score',2,2,'B',12,'2','',0,0),(10022,'Program Type 4 Score','Program Type 4 Score',2,2,'B',13,'1','',0,0),(10022,'Program Type Risk Score','Program Type Risk Score',2,2,'A',20,'Lookup(A3,A10:A13,B10:B13)','',0,0),(10022,'Count of Detection Methods','Count of Detection Methods',2,2,'A',30,'','',0,0),(10022,'Detection Type 1 Index','Detection Type 1 Index',2,2,'A',40,'1','',0,0),(10022,'Detection Type 2 Index','Detection Type 2 Index',2,2,'A',41,'2','',0,0),(10022,'Detection Type 3 Index','Detection Type 3 Index',2,2,'A',42,'3','',0,0),(10022,'Detection Type 4 Index','Detection Type 4 Index',2,2,'A',43,'4','',0,0),(10022,'Detection Type 1 Score','Detection Type 1 Score',2,2,'B',40,'2','',0,0),(10022,'Detection Type 2 Score','Detection Type 2 Score',2,2,'B',41,'2','',0,0),(10022,'Detection Type 3 Score','Detection Type 3 Score',2,2,'B',42,'2','',0,0),(10022,'Detection Type 4 Score','Detection Type 4 Score',2,2,'B',43,'1','',0,0),(10022,'Detection Type SingleSelection','Detection Type SingleSelection',2,2,'A',48,'','',0,0),(10022,'Detection Type Lookup','Detection Type Lookup',2,2,'A',49,'Lookup(A48,A40:A43,B40:B43)','',0,0),(10022,'Detection Type Risk Score','Detection Type Risk Score',2,2,'A',50,'IF(A30=1,A49,IF(A30&gt;1,1,4))','',0,0),(10022,'Employee Size 1','Employee Size 1',2,2,'A',60,'0','',0,0),(10022,'Employee Size 2','Employee Size 2',2,2,'A',61,'500','',0,0),(10022,'Employee Size 3','Employee Size 3',2,2,'A',62,'1000','',0,0),(10022,'Employee Size 4','Employee Size 4',2,2,'A',63,'5000','',0,0),(10022,'Employee Size 5','Employee Size 5',2,2,'A',64,'10000','',0,0),(10022,'Employee Size 6','Employee Size 6',2,2,'A',65,'25000','',0,0),(10022,'Employee Size Risk 1','Employee Size Risk 1',2,2,'B',60,'1','',0,0),(10022,'Employee Size Risk 2','Employee Size Risk 2',2,2,'B',61,'2','',0,0),(10022,'Employee Size Risk 3','Employee Size Risk 3',2,2,'B',62,'3','',0,0),(10022,'Employee Size Risk 4','Employee Size Risk 4',2,2,'B',63,'4','',0,0)</v>
      </c>
    </row>
    <row r="45" spans="2:10" x14ac:dyDescent="0.25">
      <c r="B45" t="s">
        <v>135</v>
      </c>
      <c r="C45" t="s">
        <v>131</v>
      </c>
      <c r="D45">
        <v>5</v>
      </c>
      <c r="E45">
        <v>5</v>
      </c>
      <c r="G45" s="11" t="s">
        <v>65</v>
      </c>
      <c r="H45" t="str">
        <f t="shared" si="2"/>
        <v>(10022,'Employee Size Risk 5','Employee Size Risk 5',2,2,'B',64,'5','',0,0)</v>
      </c>
      <c r="I45" t="s">
        <v>264</v>
      </c>
      <c r="J45" t="str">
        <f t="shared" si="3"/>
        <v>(10022,'Program Type 1 Index','Program Type 1 Index',2,2,'A',10,'1','',0,0),(10022,'Program Type 2 Index','Program Type 2 Index',2,2,'A',11,'2','',0,0),(10022,'Program Type 3 Index','Program Type 3 Index',2,2,'A',12,'3','',0,0),(10022,'Program Type 4 Index','Program Type 4 Index',2,2,'A',13,'4','',0,0),(10022,'Program Type 1 Score','Program Type 1 Score',2,2,'B',10,'4','',0,0),(10022,'Program Type 2 Score','Program Type 2 Score',2,2,'B',11,'3','',0,0),(10022,'Program Type 3 Score','Program Type 3 Score',2,2,'B',12,'2','',0,0),(10022,'Program Type 4 Score','Program Type 4 Score',2,2,'B',13,'1','',0,0),(10022,'Program Type Risk Score','Program Type Risk Score',2,2,'A',20,'Lookup(A3,A10:A13,B10:B13)','',0,0),(10022,'Count of Detection Methods','Count of Detection Methods',2,2,'A',30,'','',0,0),(10022,'Detection Type 1 Index','Detection Type 1 Index',2,2,'A',40,'1','',0,0),(10022,'Detection Type 2 Index','Detection Type 2 Index',2,2,'A',41,'2','',0,0),(10022,'Detection Type 3 Index','Detection Type 3 Index',2,2,'A',42,'3','',0,0),(10022,'Detection Type 4 Index','Detection Type 4 Index',2,2,'A',43,'4','',0,0),(10022,'Detection Type 1 Score','Detection Type 1 Score',2,2,'B',40,'2','',0,0),(10022,'Detection Type 2 Score','Detection Type 2 Score',2,2,'B',41,'2','',0,0),(10022,'Detection Type 3 Score','Detection Type 3 Score',2,2,'B',42,'2','',0,0),(10022,'Detection Type 4 Score','Detection Type 4 Score',2,2,'B',43,'1','',0,0),(10022,'Detection Type SingleSelection','Detection Type SingleSelection',2,2,'A',48,'','',0,0),(10022,'Detection Type Lookup','Detection Type Lookup',2,2,'A',49,'Lookup(A48,A40:A43,B40:B43)','',0,0),(10022,'Detection Type Risk Score','Detection Type Risk Score',2,2,'A',50,'IF(A30=1,A49,IF(A30&gt;1,1,4))','',0,0),(10022,'Employee Size 1','Employee Size 1',2,2,'A',60,'0','',0,0),(10022,'Employee Size 2','Employee Size 2',2,2,'A',61,'500','',0,0),(10022,'Employee Size 3','Employee Size 3',2,2,'A',62,'1000','',0,0),(10022,'Employee Size 4','Employee Size 4',2,2,'A',63,'5000','',0,0),(10022,'Employee Size 5','Employee Size 5',2,2,'A',64,'10000','',0,0),(10022,'Employee Size 6','Employee Size 6',2,2,'A',65,'25000','',0,0),(10022,'Employee Size Risk 1','Employee Size Risk 1',2,2,'B',60,'1','',0,0),(10022,'Employee Size Risk 2','Employee Size Risk 2',2,2,'B',61,'2','',0,0),(10022,'Employee Size Risk 3','Employee Size Risk 3',2,2,'B',62,'3','',0,0),(10022,'Employee Size Risk 4','Employee Size Risk 4',2,2,'B',63,'4','',0,0),(10022,'Employee Size Risk 5','Employee Size Risk 5',2,2,'B',64,'5','',0,0)</v>
      </c>
    </row>
    <row r="46" spans="2:10" x14ac:dyDescent="0.25">
      <c r="B46" t="s">
        <v>136</v>
      </c>
      <c r="C46" t="s">
        <v>132</v>
      </c>
      <c r="D46">
        <v>6</v>
      </c>
      <c r="E46">
        <v>6</v>
      </c>
      <c r="G46" s="11" t="s">
        <v>65</v>
      </c>
      <c r="H46" t="str">
        <f t="shared" si="2"/>
        <v>(10022,'Employee Size Risk 6','Employee Size Risk 6',2,2,'B',65,'6','',0,0)</v>
      </c>
      <c r="I46" t="s">
        <v>265</v>
      </c>
      <c r="J46" t="str">
        <f t="shared" si="3"/>
        <v>(10022,'Program Type 1 Index','Program Type 1 Index',2,2,'A',10,'1','',0,0),(10022,'Program Type 2 Index','Program Type 2 Index',2,2,'A',11,'2','',0,0),(10022,'Program Type 3 Index','Program Type 3 Index',2,2,'A',12,'3','',0,0),(10022,'Program Type 4 Index','Program Type 4 Index',2,2,'A',13,'4','',0,0),(10022,'Program Type 1 Score','Program Type 1 Score',2,2,'B',10,'4','',0,0),(10022,'Program Type 2 Score','Program Type 2 Score',2,2,'B',11,'3','',0,0),(10022,'Program Type 3 Score','Program Type 3 Score',2,2,'B',12,'2','',0,0),(10022,'Program Type 4 Score','Program Type 4 Score',2,2,'B',13,'1','',0,0),(10022,'Program Type Risk Score','Program Type Risk Score',2,2,'A',20,'Lookup(A3,A10:A13,B10:B13)','',0,0),(10022,'Count of Detection Methods','Count of Detection Methods',2,2,'A',30,'','',0,0),(10022,'Detection Type 1 Index','Detection Type 1 Index',2,2,'A',40,'1','',0,0),(10022,'Detection Type 2 Index','Detection Type 2 Index',2,2,'A',41,'2','',0,0),(10022,'Detection Type 3 Index','Detection Type 3 Index',2,2,'A',42,'3','',0,0),(10022,'Detection Type 4 Index','Detection Type 4 Index',2,2,'A',43,'4','',0,0),(10022,'Detection Type 1 Score','Detection Type 1 Score',2,2,'B',40,'2','',0,0),(10022,'Detection Type 2 Score','Detection Type 2 Score',2,2,'B',41,'2','',0,0),(10022,'Detection Type 3 Score','Detection Type 3 Score',2,2,'B',42,'2','',0,0),(10022,'Detection Type 4 Score','Detection Type 4 Score',2,2,'B',43,'1','',0,0),(10022,'Detection Type SingleSelection','Detection Type SingleSelection',2,2,'A',48,'','',0,0),(10022,'Detection Type Lookup','Detection Type Lookup',2,2,'A',49,'Lookup(A48,A40:A43,B40:B43)','',0,0),(10022,'Detection Type Risk Score','Detection Type Risk Score',2,2,'A',50,'IF(A30=1,A49,IF(A30&gt;1,1,4))','',0,0),(10022,'Employee Size 1','Employee Size 1',2,2,'A',60,'0','',0,0),(10022,'Employee Size 2','Employee Size 2',2,2,'A',61,'500','',0,0),(10022,'Employee Size 3','Employee Size 3',2,2,'A',62,'1000','',0,0),(10022,'Employee Size 4','Employee Size 4',2,2,'A',63,'5000','',0,0),(10022,'Employee Size 5','Employee Size 5',2,2,'A',64,'10000','',0,0),(10022,'Employee Size 6','Employee Size 6',2,2,'A',65,'25000','',0,0),(10022,'Employee Size Risk 1','Employee Size Risk 1',2,2,'B',60,'1','',0,0),(10022,'Employee Size Risk 2','Employee Size Risk 2',2,2,'B',61,'2','',0,0),(10022,'Employee Size Risk 3','Employee Size Risk 3',2,2,'B',62,'3','',0,0),(10022,'Employee Size Risk 4','Employee Size Risk 4',2,2,'B',63,'4','',0,0),(10022,'Employee Size Risk 5','Employee Size Risk 5',2,2,'B',64,'5','',0,0),(10022,'Employee Size Risk 6','Employee Size Risk 6',2,2,'B',65,'6','',0,0)</v>
      </c>
    </row>
    <row r="47" spans="2:10" x14ac:dyDescent="0.25">
      <c r="G47" s="11"/>
      <c r="J47" t="str">
        <f t="shared" si="3"/>
        <v>(10022,'Program Type 1 Index','Program Type 1 Index',2,2,'A',10,'1','',0,0),(10022,'Program Type 2 Index','Program Type 2 Index',2,2,'A',11,'2','',0,0),(10022,'Program Type 3 Index','Program Type 3 Index',2,2,'A',12,'3','',0,0),(10022,'Program Type 4 Index','Program Type 4 Index',2,2,'A',13,'4','',0,0),(10022,'Program Type 1 Score','Program Type 1 Score',2,2,'B',10,'4','',0,0),(10022,'Program Type 2 Score','Program Type 2 Score',2,2,'B',11,'3','',0,0),(10022,'Program Type 3 Score','Program Type 3 Score',2,2,'B',12,'2','',0,0),(10022,'Program Type 4 Score','Program Type 4 Score',2,2,'B',13,'1','',0,0),(10022,'Program Type Risk Score','Program Type Risk Score',2,2,'A',20,'Lookup(A3,A10:A13,B10:B13)','',0,0),(10022,'Count of Detection Methods','Count of Detection Methods',2,2,'A',30,'','',0,0),(10022,'Detection Type 1 Index','Detection Type 1 Index',2,2,'A',40,'1','',0,0),(10022,'Detection Type 2 Index','Detection Type 2 Index',2,2,'A',41,'2','',0,0),(10022,'Detection Type 3 Index','Detection Type 3 Index',2,2,'A',42,'3','',0,0),(10022,'Detection Type 4 Index','Detection Type 4 Index',2,2,'A',43,'4','',0,0),(10022,'Detection Type 1 Score','Detection Type 1 Score',2,2,'B',40,'2','',0,0),(10022,'Detection Type 2 Score','Detection Type 2 Score',2,2,'B',41,'2','',0,0),(10022,'Detection Type 3 Score','Detection Type 3 Score',2,2,'B',42,'2','',0,0),(10022,'Detection Type 4 Score','Detection Type 4 Score',2,2,'B',43,'1','',0,0),(10022,'Detection Type SingleSelection','Detection Type SingleSelection',2,2,'A',48,'','',0,0),(10022,'Detection Type Lookup','Detection Type Lookup',2,2,'A',49,'Lookup(A48,A40:A43,B40:B43)','',0,0),(10022,'Detection Type Risk Score','Detection Type Risk Score',2,2,'A',50,'IF(A30=1,A49,IF(A30&gt;1,1,4))','',0,0),(10022,'Employee Size 1','Employee Size 1',2,2,'A',60,'0','',0,0),(10022,'Employee Size 2','Employee Size 2',2,2,'A',61,'500','',0,0),(10022,'Employee Size 3','Employee Size 3',2,2,'A',62,'1000','',0,0),(10022,'Employee Size 4','Employee Size 4',2,2,'A',63,'5000','',0,0),(10022,'Employee Size 5','Employee Size 5',2,2,'A',64,'10000','',0,0),(10022,'Employee Size 6','Employee Size 6',2,2,'A',65,'25000','',0,0),(10022,'Employee Size Risk 1','Employee Size Risk 1',2,2,'B',60,'1','',0,0),(10022,'Employee Size Risk 2','Employee Size Risk 2',2,2,'B',61,'2','',0,0),(10022,'Employee Size Risk 3','Employee Size Risk 3',2,2,'B',62,'3','',0,0),(10022,'Employee Size Risk 4','Employee Size Risk 4',2,2,'B',63,'4','',0,0),(10022,'Employee Size Risk 5','Employee Size Risk 5',2,2,'B',64,'5','',0,0),(10022,'Employee Size Risk 6','Employee Size Risk 6',2,2,'B',65,'6','',0,0)</v>
      </c>
    </row>
    <row r="48" spans="2:10" x14ac:dyDescent="0.25">
      <c r="B48" t="s">
        <v>137</v>
      </c>
      <c r="C48" t="s">
        <v>138</v>
      </c>
      <c r="D48" s="1" t="s">
        <v>139</v>
      </c>
      <c r="E48">
        <f>LOOKUP(E5,E35:E40,E41:E46)</f>
        <v>4</v>
      </c>
      <c r="G48" s="11" t="s">
        <v>65</v>
      </c>
      <c r="H48" t="str">
        <f t="shared" si="2"/>
        <v>(10022,'Employee Size Risk Score','Employee Size Risk Score',2,2,'A',66,'LOOKUP(A1,A60:A65,B60:B65)','',0,0)</v>
      </c>
      <c r="I48" t="s">
        <v>266</v>
      </c>
      <c r="J48" t="str">
        <f t="shared" si="3"/>
        <v>(10022,'Program Type 1 Index','Program Type 1 Index',2,2,'A',10,'1','',0,0),(10022,'Program Type 2 Index','Program Type 2 Index',2,2,'A',11,'2','',0,0),(10022,'Program Type 3 Index','Program Type 3 Index',2,2,'A',12,'3','',0,0),(10022,'Program Type 4 Index','Program Type 4 Index',2,2,'A',13,'4','',0,0),(10022,'Program Type 1 Score','Program Type 1 Score',2,2,'B',10,'4','',0,0),(10022,'Program Type 2 Score','Program Type 2 Score',2,2,'B',11,'3','',0,0),(10022,'Program Type 3 Score','Program Type 3 Score',2,2,'B',12,'2','',0,0),(10022,'Program Type 4 Score','Program Type 4 Score',2,2,'B',13,'1','',0,0),(10022,'Program Type Risk Score','Program Type Risk Score',2,2,'A',20,'Lookup(A3,A10:A13,B10:B13)','',0,0),(10022,'Count of Detection Methods','Count of Detection Methods',2,2,'A',30,'','',0,0),(10022,'Detection Type 1 Index','Detection Type 1 Index',2,2,'A',40,'1','',0,0),(10022,'Detection Type 2 Index','Detection Type 2 Index',2,2,'A',41,'2','',0,0),(10022,'Detection Type 3 Index','Detection Type 3 Index',2,2,'A',42,'3','',0,0),(10022,'Detection Type 4 Index','Detection Type 4 Index',2,2,'A',43,'4','',0,0),(10022,'Detection Type 1 Score','Detection Type 1 Score',2,2,'B',40,'2','',0,0),(10022,'Detection Type 2 Score','Detection Type 2 Score',2,2,'B',41,'2','',0,0),(10022,'Detection Type 3 Score','Detection Type 3 Score',2,2,'B',42,'2','',0,0),(10022,'Detection Type 4 Score','Detection Type 4 Score',2,2,'B',43,'1','',0,0),(10022,'Detection Type SingleSelection','Detection Type SingleSelection',2,2,'A',48,'','',0,0),(10022,'Detection Type Lookup','Detection Type Lookup',2,2,'A',49,'Lookup(A48,A40:A43,B40:B43)','',0,0),(10022,'Detection Type Risk Score','Detection Type Risk Score',2,2,'A',50,'IF(A30=1,A49,IF(A30&gt;1,1,4))','',0,0),(10022,'Employee Size 1','Employee Size 1',2,2,'A',60,'0','',0,0),(10022,'Employee Size 2','Employee Size 2',2,2,'A',61,'500','',0,0),(10022,'Employee Size 3','Employee Size 3',2,2,'A',62,'1000','',0,0),(10022,'Employee Size 4','Employee Size 4',2,2,'A',63,'5000','',0,0),(10022,'Employee Size 5','Employee Size 5',2,2,'A',64,'10000','',0,0),(10022,'Employee Size 6','Employee Size 6',2,2,'A',65,'25000','',0,0),(10022,'Employee Size Risk 1','Employee Size Risk 1',2,2,'B',60,'1','',0,0),(10022,'Employee Size Risk 2','Employee Size Risk 2',2,2,'B',61,'2','',0,0),(10022,'Employee Size Risk 3','Employee Size Risk 3',2,2,'B',62,'3','',0,0),(10022,'Employee Size Risk 4','Employee Size Risk 4',2,2,'B',63,'4','',0,0),(10022,'Employee Size Risk 5','Employee Size Risk 5',2,2,'B',64,'5','',0,0),(10022,'Employee Size Risk 6','Employee Size Risk 6',2,2,'B',65,'6','',0,0),(10022,'Employee Size Risk Score','Employee Size Risk Score',2,2,'A',66,'LOOKUP(A1,A60:A65,B60:B65)','',0,0)</v>
      </c>
    </row>
    <row r="49" spans="2:10" x14ac:dyDescent="0.25">
      <c r="D49" s="1"/>
      <c r="G49" s="11"/>
      <c r="J49" t="str">
        <f t="shared" si="3"/>
        <v>(10022,'Program Type 1 Index','Program Type 1 Index',2,2,'A',10,'1','',0,0),(10022,'Program Type 2 Index','Program Type 2 Index',2,2,'A',11,'2','',0,0),(10022,'Program Type 3 Index','Program Type 3 Index',2,2,'A',12,'3','',0,0),(10022,'Program Type 4 Index','Program Type 4 Index',2,2,'A',13,'4','',0,0),(10022,'Program Type 1 Score','Program Type 1 Score',2,2,'B',10,'4','',0,0),(10022,'Program Type 2 Score','Program Type 2 Score',2,2,'B',11,'3','',0,0),(10022,'Program Type 3 Score','Program Type 3 Score',2,2,'B',12,'2','',0,0),(10022,'Program Type 4 Score','Program Type 4 Score',2,2,'B',13,'1','',0,0),(10022,'Program Type Risk Score','Program Type Risk Score',2,2,'A',20,'Lookup(A3,A10:A13,B10:B13)','',0,0),(10022,'Count of Detection Methods','Count of Detection Methods',2,2,'A',30,'','',0,0),(10022,'Detection Type 1 Index','Detection Type 1 Index',2,2,'A',40,'1','',0,0),(10022,'Detection Type 2 Index','Detection Type 2 Index',2,2,'A',41,'2','',0,0),(10022,'Detection Type 3 Index','Detection Type 3 Index',2,2,'A',42,'3','',0,0),(10022,'Detection Type 4 Index','Detection Type 4 Index',2,2,'A',43,'4','',0,0),(10022,'Detection Type 1 Score','Detection Type 1 Score',2,2,'B',40,'2','',0,0),(10022,'Detection Type 2 Score','Detection Type 2 Score',2,2,'B',41,'2','',0,0),(10022,'Detection Type 3 Score','Detection Type 3 Score',2,2,'B',42,'2','',0,0),(10022,'Detection Type 4 Score','Detection Type 4 Score',2,2,'B',43,'1','',0,0),(10022,'Detection Type SingleSelection','Detection Type SingleSelection',2,2,'A',48,'','',0,0),(10022,'Detection Type Lookup','Detection Type Lookup',2,2,'A',49,'Lookup(A48,A40:A43,B40:B43)','',0,0),(10022,'Detection Type Risk Score','Detection Type Risk Score',2,2,'A',50,'IF(A30=1,A49,IF(A30&gt;1,1,4))','',0,0),(10022,'Employee Size 1','Employee Size 1',2,2,'A',60,'0','',0,0),(10022,'Employee Size 2','Employee Size 2',2,2,'A',61,'500','',0,0),(10022,'Employee Size 3','Employee Size 3',2,2,'A',62,'1000','',0,0),(10022,'Employee Size 4','Employee Size 4',2,2,'A',63,'5000','',0,0),(10022,'Employee Size 5','Employee Size 5',2,2,'A',64,'10000','',0,0),(10022,'Employee Size 6','Employee Size 6',2,2,'A',65,'25000','',0,0),(10022,'Employee Size Risk 1','Employee Size Risk 1',2,2,'B',60,'1','',0,0),(10022,'Employee Size Risk 2','Employee Size Risk 2',2,2,'B',61,'2','',0,0),(10022,'Employee Size Risk 3','Employee Size Risk 3',2,2,'B',62,'3','',0,0),(10022,'Employee Size Risk 4','Employee Size Risk 4',2,2,'B',63,'4','',0,0),(10022,'Employee Size Risk 5','Employee Size Risk 5',2,2,'B',64,'5','',0,0),(10022,'Employee Size Risk 6','Employee Size Risk 6',2,2,'B',65,'6','',0,0),(10022,'Employee Size Risk Score','Employee Size Risk Score',2,2,'A',66,'LOOKUP(A1,A60:A65,B60:B65)','',0,0)</v>
      </c>
    </row>
    <row r="50" spans="2:10" x14ac:dyDescent="0.25">
      <c r="B50" t="s">
        <v>141</v>
      </c>
      <c r="C50" t="s">
        <v>142</v>
      </c>
      <c r="D50" s="1" t="s">
        <v>143</v>
      </c>
      <c r="E50" s="10">
        <f>(E6/E5)*100</f>
        <v>5.8823529411764701</v>
      </c>
      <c r="G50" s="11" t="s">
        <v>65</v>
      </c>
      <c r="H50" t="str">
        <f t="shared" si="2"/>
        <v>(10022,'Number of Reports','Number of Reports',2,2,'A',69,'(A2/A1)*100','',0,0)</v>
      </c>
      <c r="I50" t="s">
        <v>267</v>
      </c>
      <c r="J50" t="str">
        <f t="shared" si="3"/>
        <v>(10022,'Program Type 1 Index','Program Type 1 Index',2,2,'A',10,'1','',0,0),(10022,'Program Type 2 Index','Program Type 2 Index',2,2,'A',11,'2','',0,0),(10022,'Program Type 3 Index','Program Type 3 Index',2,2,'A',12,'3','',0,0),(10022,'Program Type 4 Index','Program Type 4 Index',2,2,'A',13,'4','',0,0),(10022,'Program Type 1 Score','Program Type 1 Score',2,2,'B',10,'4','',0,0),(10022,'Program Type 2 Score','Program Type 2 Score',2,2,'B',11,'3','',0,0),(10022,'Program Type 3 Score','Program Type 3 Score',2,2,'B',12,'2','',0,0),(10022,'Program Type 4 Score','Program Type 4 Score',2,2,'B',13,'1','',0,0),(10022,'Program Type Risk Score','Program Type Risk Score',2,2,'A',20,'Lookup(A3,A10:A13,B10:B13)','',0,0),(10022,'Count of Detection Methods','Count of Detection Methods',2,2,'A',30,'','',0,0),(10022,'Detection Type 1 Index','Detection Type 1 Index',2,2,'A',40,'1','',0,0),(10022,'Detection Type 2 Index','Detection Type 2 Index',2,2,'A',41,'2','',0,0),(10022,'Detection Type 3 Index','Detection Type 3 Index',2,2,'A',42,'3','',0,0),(10022,'Detection Type 4 Index','Detection Type 4 Index',2,2,'A',43,'4','',0,0),(10022,'Detection Type 1 Score','Detection Type 1 Score',2,2,'B',40,'2','',0,0),(10022,'Detection Type 2 Score','Detection Type 2 Score',2,2,'B',41,'2','',0,0),(10022,'Detection Type 3 Score','Detection Type 3 Score',2,2,'B',42,'2','',0,0),(10022,'Detection Type 4 Score','Detection Type 4 Score',2,2,'B',43,'1','',0,0),(10022,'Detection Type SingleSelection','Detection Type SingleSelection',2,2,'A',48,'','',0,0),(10022,'Detection Type Lookup','Detection Type Lookup',2,2,'A',49,'Lookup(A48,A40:A43,B40:B43)','',0,0),(10022,'Detection Type Risk Score','Detection Type Risk Score',2,2,'A',50,'IF(A30=1,A49,IF(A30&gt;1,1,4))','',0,0),(10022,'Employee Size 1','Employee Size 1',2,2,'A',60,'0','',0,0),(10022,'Employee Size 2','Employee Size 2',2,2,'A',61,'500','',0,0),(10022,'Employee Size 3','Employee Size 3',2,2,'A',62,'1000','',0,0),(10022,'Employee Size 4','Employee Size 4',2,2,'A',63,'5000','',0,0),(10022,'Employee Size 5','Employee Size 5',2,2,'A',64,'10000','',0,0),(10022,'Employee Size 6','Employee Size 6',2,2,'A',65,'25000','',0,0),(10022,'Employee Size Risk 1','Employee Size Risk 1',2,2,'B',60,'1','',0,0),(10022,'Employee Size Risk 2','Employee Size Risk 2',2,2,'B',61,'2','',0,0),(10022,'Employee Size Risk 3','Employee Size Risk 3',2,2,'B',62,'3','',0,0),(10022,'Employee Size Risk 4','Employee Size Risk 4',2,2,'B',63,'4','',0,0),(10022,'Employee Size Risk 5','Employee Size Risk 5',2,2,'B',64,'5','',0,0),(10022,'Employee Size Risk 6','Employee Size Risk 6',2,2,'B',65,'6','',0,0),(10022,'Employee Size Risk Score','Employee Size Risk Score',2,2,'A',66,'LOOKUP(A1,A60:A65,B60:B65)','',0,0),(10022,'Number of Reports','Number of Reports',2,2,'A',69,'(A2/A1)*100','',0,0)</v>
      </c>
    </row>
    <row r="51" spans="2:10" x14ac:dyDescent="0.25">
      <c r="D51" s="1"/>
      <c r="G51" s="11"/>
      <c r="J51" t="str">
        <f t="shared" si="3"/>
        <v>(10022,'Program Type 1 Index','Program Type 1 Index',2,2,'A',10,'1','',0,0),(10022,'Program Type 2 Index','Program Type 2 Index',2,2,'A',11,'2','',0,0),(10022,'Program Type 3 Index','Program Type 3 Index',2,2,'A',12,'3','',0,0),(10022,'Program Type 4 Index','Program Type 4 Index',2,2,'A',13,'4','',0,0),(10022,'Program Type 1 Score','Program Type 1 Score',2,2,'B',10,'4','',0,0),(10022,'Program Type 2 Score','Program Type 2 Score',2,2,'B',11,'3','',0,0),(10022,'Program Type 3 Score','Program Type 3 Score',2,2,'B',12,'2','',0,0),(10022,'Program Type 4 Score','Program Type 4 Score',2,2,'B',13,'1','',0,0),(10022,'Program Type Risk Score','Program Type Risk Score',2,2,'A',20,'Lookup(A3,A10:A13,B10:B13)','',0,0),(10022,'Count of Detection Methods','Count of Detection Methods',2,2,'A',30,'','',0,0),(10022,'Detection Type 1 Index','Detection Type 1 Index',2,2,'A',40,'1','',0,0),(10022,'Detection Type 2 Index','Detection Type 2 Index',2,2,'A',41,'2','',0,0),(10022,'Detection Type 3 Index','Detection Type 3 Index',2,2,'A',42,'3','',0,0),(10022,'Detection Type 4 Index','Detection Type 4 Index',2,2,'A',43,'4','',0,0),(10022,'Detection Type 1 Score','Detection Type 1 Score',2,2,'B',40,'2','',0,0),(10022,'Detection Type 2 Score','Detection Type 2 Score',2,2,'B',41,'2','',0,0),(10022,'Detection Type 3 Score','Detection Type 3 Score',2,2,'B',42,'2','',0,0),(10022,'Detection Type 4 Score','Detection Type 4 Score',2,2,'B',43,'1','',0,0),(10022,'Detection Type SingleSelection','Detection Type SingleSelection',2,2,'A',48,'','',0,0),(10022,'Detection Type Lookup','Detection Type Lookup',2,2,'A',49,'Lookup(A48,A40:A43,B40:B43)','',0,0),(10022,'Detection Type Risk Score','Detection Type Risk Score',2,2,'A',50,'IF(A30=1,A49,IF(A30&gt;1,1,4))','',0,0),(10022,'Employee Size 1','Employee Size 1',2,2,'A',60,'0','',0,0),(10022,'Employee Size 2','Employee Size 2',2,2,'A',61,'500','',0,0),(10022,'Employee Size 3','Employee Size 3',2,2,'A',62,'1000','',0,0),(10022,'Employee Size 4','Employee Size 4',2,2,'A',63,'5000','',0,0),(10022,'Employee Size 5','Employee Size 5',2,2,'A',64,'10000','',0,0),(10022,'Employee Size 6','Employee Size 6',2,2,'A',65,'25000','',0,0),(10022,'Employee Size Risk 1','Employee Size Risk 1',2,2,'B',60,'1','',0,0),(10022,'Employee Size Risk 2','Employee Size Risk 2',2,2,'B',61,'2','',0,0),(10022,'Employee Size Risk 3','Employee Size Risk 3',2,2,'B',62,'3','',0,0),(10022,'Employee Size Risk 4','Employee Size Risk 4',2,2,'B',63,'4','',0,0),(10022,'Employee Size Risk 5','Employee Size Risk 5',2,2,'B',64,'5','',0,0),(10022,'Employee Size Risk 6','Employee Size Risk 6',2,2,'B',65,'6','',0,0),(10022,'Employee Size Risk Score','Employee Size Risk Score',2,2,'A',66,'LOOKUP(A1,A60:A65,B60:B65)','',0,0),(10022,'Number of Reports','Number of Reports',2,2,'A',69,'(A2/A1)*100','',0,0)</v>
      </c>
    </row>
    <row r="52" spans="2:10" x14ac:dyDescent="0.25">
      <c r="B52" t="s">
        <v>140</v>
      </c>
      <c r="C52" t="s">
        <v>144</v>
      </c>
      <c r="D52" s="1">
        <v>0</v>
      </c>
      <c r="E52" s="1">
        <v>0</v>
      </c>
      <c r="G52" s="11" t="s">
        <v>65</v>
      </c>
      <c r="H52" t="str">
        <f t="shared" si="2"/>
        <v>(10022,'Report Lower Threshold 1','Report Lower Threshold 1',2,2,'A',70,'0','',0,0)</v>
      </c>
      <c r="I52" t="s">
        <v>268</v>
      </c>
      <c r="J52" t="str">
        <f t="shared" si="3"/>
        <v>(10022,'Program Type 1 Index','Program Type 1 Index',2,2,'A',10,'1','',0,0),(10022,'Program Type 2 Index','Program Type 2 Index',2,2,'A',11,'2','',0,0),(10022,'Program Type 3 Index','Program Type 3 Index',2,2,'A',12,'3','',0,0),(10022,'Program Type 4 Index','Program Type 4 Index',2,2,'A',13,'4','',0,0),(10022,'Program Type 1 Score','Program Type 1 Score',2,2,'B',10,'4','',0,0),(10022,'Program Type 2 Score','Program Type 2 Score',2,2,'B',11,'3','',0,0),(10022,'Program Type 3 Score','Program Type 3 Score',2,2,'B',12,'2','',0,0),(10022,'Program Type 4 Score','Program Type 4 Score',2,2,'B',13,'1','',0,0),(10022,'Program Type Risk Score','Program Type Risk Score',2,2,'A',20,'Lookup(A3,A10:A13,B10:B13)','',0,0),(10022,'Count of Detection Methods','Count of Detection Methods',2,2,'A',30,'','',0,0),(10022,'Detection Type 1 Index','Detection Type 1 Index',2,2,'A',40,'1','',0,0),(10022,'Detection Type 2 Index','Detection Type 2 Index',2,2,'A',41,'2','',0,0),(10022,'Detection Type 3 Index','Detection Type 3 Index',2,2,'A',42,'3','',0,0),(10022,'Detection Type 4 Index','Detection Type 4 Index',2,2,'A',43,'4','',0,0),(10022,'Detection Type 1 Score','Detection Type 1 Score',2,2,'B',40,'2','',0,0),(10022,'Detection Type 2 Score','Detection Type 2 Score',2,2,'B',41,'2','',0,0),(10022,'Detection Type 3 Score','Detection Type 3 Score',2,2,'B',42,'2','',0,0),(10022,'Detection Type 4 Score','Detection Type 4 Score',2,2,'B',43,'1','',0,0),(10022,'Detection Type SingleSelection','Detection Type SingleSelection',2,2,'A',48,'','',0,0),(10022,'Detection Type Lookup','Detection Type Lookup',2,2,'A',49,'Lookup(A48,A40:A43,B40:B43)','',0,0),(10022,'Detection Type Risk Score','Detection Type Risk Score',2,2,'A',50,'IF(A30=1,A49,IF(A30&gt;1,1,4))','',0,0),(10022,'Employee Size 1','Employee Size 1',2,2,'A',60,'0','',0,0),(10022,'Employee Size 2','Employee Size 2',2,2,'A',61,'500','',0,0),(10022,'Employee Size 3','Employee Size 3',2,2,'A',62,'1000','',0,0),(10022,'Employee Size 4','Employee Size 4',2,2,'A',63,'5000','',0,0),(10022,'Employee Size 5','Employee Size 5',2,2,'A',64,'10000','',0,0),(10022,'Employee Size 6','Employee Size 6',2,2,'A',65,'25000','',0,0),(10022,'Employee Size Risk 1','Employee Size Risk 1',2,2,'B',60,'1','',0,0),(10022,'Employee Size Risk 2','Employee Size Risk 2',2,2,'B',61,'2','',0,0),(10022,'Employee Size Risk 3','Employee Size Risk 3',2,2,'B',62,'3','',0,0),(10022,'Employee Size Risk 4','Employee Size Risk 4',2,2,'B',63,'4','',0,0),(10022,'Employee Size Risk 5','Employee Size Risk 5',2,2,'B',64,'5','',0,0),(10022,'Employee Size Risk 6','Employee Size Risk 6',2,2,'B',65,'6','',0,0),(10022,'Employee Size Risk Score','Employee Size Risk Score',2,2,'A',66,'LOOKUP(A1,A60:A65,B60:B65)','',0,0),(10022,'Number of Reports','Number of Reports',2,2,'A',69,'(A2/A1)*100','',0,0),(10022,'Report Lower Threshold 1','Report Lower Threshold 1',2,2,'A',70,'0','',0,0)</v>
      </c>
    </row>
    <row r="53" spans="2:10" x14ac:dyDescent="0.25">
      <c r="B53" t="s">
        <v>146</v>
      </c>
      <c r="C53" t="s">
        <v>145</v>
      </c>
      <c r="D53" s="1">
        <v>0.5</v>
      </c>
      <c r="E53" s="1">
        <v>0.5</v>
      </c>
      <c r="G53" s="11" t="s">
        <v>65</v>
      </c>
      <c r="H53" t="str">
        <f t="shared" si="2"/>
        <v>(10022,'Report Lower Threshold 2','Report Lower Threshold 2',2,2,'A',71,'0.5','',0,0)</v>
      </c>
      <c r="I53" t="s">
        <v>269</v>
      </c>
      <c r="J53" t="str">
        <f t="shared" si="3"/>
        <v>(10022,'Program Type 1 Index','Program Type 1 Index',2,2,'A',10,'1','',0,0),(10022,'Program Type 2 Index','Program Type 2 Index',2,2,'A',11,'2','',0,0),(10022,'Program Type 3 Index','Program Type 3 Index',2,2,'A',12,'3','',0,0),(10022,'Program Type 4 Index','Program Type 4 Index',2,2,'A',13,'4','',0,0),(10022,'Program Type 1 Score','Program Type 1 Score',2,2,'B',10,'4','',0,0),(10022,'Program Type 2 Score','Program Type 2 Score',2,2,'B',11,'3','',0,0),(10022,'Program Type 3 Score','Program Type 3 Score',2,2,'B',12,'2','',0,0),(10022,'Program Type 4 Score','Program Type 4 Score',2,2,'B',13,'1','',0,0),(10022,'Program Type Risk Score','Program Type Risk Score',2,2,'A',20,'Lookup(A3,A10:A13,B10:B13)','',0,0),(10022,'Count of Detection Methods','Count of Detection Methods',2,2,'A',30,'','',0,0),(10022,'Detection Type 1 Index','Detection Type 1 Index',2,2,'A',40,'1','',0,0),(10022,'Detection Type 2 Index','Detection Type 2 Index',2,2,'A',41,'2','',0,0),(10022,'Detection Type 3 Index','Detection Type 3 Index',2,2,'A',42,'3','',0,0),(10022,'Detection Type 4 Index','Detection Type 4 Index',2,2,'A',43,'4','',0,0),(10022,'Detection Type 1 Score','Detection Type 1 Score',2,2,'B',40,'2','',0,0),(10022,'Detection Type 2 Score','Detection Type 2 Score',2,2,'B',41,'2','',0,0),(10022,'Detection Type 3 Score','Detection Type 3 Score',2,2,'B',42,'2','',0,0),(10022,'Detection Type 4 Score','Detection Type 4 Score',2,2,'B',43,'1','',0,0),(10022,'Detection Type SingleSelection','Detection Type SingleSelection',2,2,'A',48,'','',0,0),(10022,'Detection Type Lookup','Detection Type Lookup',2,2,'A',49,'Lookup(A48,A40:A43,B40:B43)','',0,0),(10022,'Detection Type Risk Score','Detection Type Risk Score',2,2,'A',50,'IF(A30=1,A49,IF(A30&gt;1,1,4))','',0,0),(10022,'Employee Size 1','Employee Size 1',2,2,'A',60,'0','',0,0),(10022,'Employee Size 2','Employee Size 2',2,2,'A',61,'500','',0,0),(10022,'Employee Size 3','Employee Size 3',2,2,'A',62,'1000','',0,0),(10022,'Employee Size 4','Employee Size 4',2,2,'A',63,'5000','',0,0),(10022,'Employee Size 5','Employee Size 5',2,2,'A',64,'10000','',0,0),(10022,'Employee Size 6','Employee Size 6',2,2,'A',65,'25000','',0,0),(10022,'Employee Size Risk 1','Employee Size Risk 1',2,2,'B',60,'1','',0,0),(10022,'Employee Size Risk 2','Employee Size Risk 2',2,2,'B',61,'2','',0,0),(10022,'Employee Size Risk 3','Employee Size Risk 3',2,2,'B',62,'3','',0,0),(10022,'Employee Size Risk 4','Employee Size Risk 4',2,2,'B',63,'4','',0,0),(10022,'Employee Size Risk 5','Employee Size Risk 5',2,2,'B',64,'5','',0,0),(10022,'Employee Size Risk 6','Employee Size Risk 6',2,2,'B',65,'6','',0,0),(10022,'Employee Size Risk Score','Employee Size Risk Score',2,2,'A',66,'LOOKUP(A1,A60:A65,B60:B65)','',0,0),(10022,'Number of Reports','Number of Reports',2,2,'A',69,'(A2/A1)*100','',0,0),(10022,'Report Lower Threshold 1','Report Lower Threshold 1',2,2,'A',70,'0','',0,0),(10022,'Report Lower Threshold 2','Report Lower Threshold 2',2,2,'A',71,'0.5','',0,0)</v>
      </c>
    </row>
    <row r="54" spans="2:10" x14ac:dyDescent="0.25">
      <c r="B54" t="s">
        <v>147</v>
      </c>
      <c r="C54" t="s">
        <v>150</v>
      </c>
      <c r="D54" s="1">
        <v>4</v>
      </c>
      <c r="E54" s="1">
        <v>4</v>
      </c>
      <c r="G54" s="11" t="s">
        <v>65</v>
      </c>
      <c r="H54" t="str">
        <f t="shared" si="2"/>
        <v>(10022,'Report Lower Threshold 3','Report Lower Threshold 3',2,2,'A',72,'4','',0,0)</v>
      </c>
      <c r="I54" t="s">
        <v>270</v>
      </c>
      <c r="J54" t="str">
        <f t="shared" si="3"/>
        <v>(10022,'Program Type 1 Index','Program Type 1 Index',2,2,'A',10,'1','',0,0),(10022,'Program Type 2 Index','Program Type 2 Index',2,2,'A',11,'2','',0,0),(10022,'Program Type 3 Index','Program Type 3 Index',2,2,'A',12,'3','',0,0),(10022,'Program Type 4 Index','Program Type 4 Index',2,2,'A',13,'4','',0,0),(10022,'Program Type 1 Score','Program Type 1 Score',2,2,'B',10,'4','',0,0),(10022,'Program Type 2 Score','Program Type 2 Score',2,2,'B',11,'3','',0,0),(10022,'Program Type 3 Score','Program Type 3 Score',2,2,'B',12,'2','',0,0),(10022,'Program Type 4 Score','Program Type 4 Score',2,2,'B',13,'1','',0,0),(10022,'Program Type Risk Score','Program Type Risk Score',2,2,'A',20,'Lookup(A3,A10:A13,B10:B13)','',0,0),(10022,'Count of Detection Methods','Count of Detection Methods',2,2,'A',30,'','',0,0),(10022,'Detection Type 1 Index','Detection Type 1 Index',2,2,'A',40,'1','',0,0),(10022,'Detection Type 2 Index','Detection Type 2 Index',2,2,'A',41,'2','',0,0),(10022,'Detection Type 3 Index','Detection Type 3 Index',2,2,'A',42,'3','',0,0),(10022,'Detection Type 4 Index','Detection Type 4 Index',2,2,'A',43,'4','',0,0),(10022,'Detection Type 1 Score','Detection Type 1 Score',2,2,'B',40,'2','',0,0),(10022,'Detection Type 2 Score','Detection Type 2 Score',2,2,'B',41,'2','',0,0),(10022,'Detection Type 3 Score','Detection Type 3 Score',2,2,'B',42,'2','',0,0),(10022,'Detection Type 4 Score','Detection Type 4 Score',2,2,'B',43,'1','',0,0),(10022,'Detection Type SingleSelection','Detection Type SingleSelection',2,2,'A',48,'','',0,0),(10022,'Detection Type Lookup','Detection Type Lookup',2,2,'A',49,'Lookup(A48,A40:A43,B40:B43)','',0,0),(10022,'Detection Type Risk Score','Detection Type Risk Score',2,2,'A',50,'IF(A30=1,A49,IF(A30&gt;1,1,4))','',0,0),(10022,'Employee Size 1','Employee Size 1',2,2,'A',60,'0','',0,0),(10022,'Employee Size 2','Employee Size 2',2,2,'A',61,'500','',0,0),(10022,'Employee Size 3','Employee Size 3',2,2,'A',62,'1000','',0,0),(10022,'Employee Size 4','Employee Size 4',2,2,'A',63,'5000','',0,0),(10022,'Employee Size 5','Employee Size 5',2,2,'A',64,'10000','',0,0),(10022,'Employee Size 6','Employee Size 6',2,2,'A',65,'25000','',0,0),(10022,'Employee Size Risk 1','Employee Size Risk 1',2,2,'B',60,'1','',0,0),(10022,'Employee Size Risk 2','Employee Size Risk 2',2,2,'B',61,'2','',0,0),(10022,'Employee Size Risk 3','Employee Size Risk 3',2,2,'B',62,'3','',0,0),(10022,'Employee Size Risk 4','Employee Size Risk 4',2,2,'B',63,'4','',0,0),(10022,'Employee Size Risk 5','Employee Size Risk 5',2,2,'B',64,'5','',0,0),(10022,'Employee Size Risk 6','Employee Size Risk 6',2,2,'B',65,'6','',0,0),(10022,'Employee Size Risk Score','Employee Size Risk Score',2,2,'A',66,'LOOKUP(A1,A60:A65,B60:B65)','',0,0),(10022,'Number of Reports','Number of Reports',2,2,'A',69,'(A2/A1)*100','',0,0),(10022,'Report Lower Threshold 1','Report Lower Threshold 1',2,2,'A',70,'0','',0,0),(10022,'Report Lower Threshold 2','Report Lower Threshold 2',2,2,'A',71,'0.5','',0,0),(10022,'Report Lower Threshold 3','Report Lower Threshold 3',2,2,'A',72,'4','',0,0)</v>
      </c>
    </row>
    <row r="55" spans="2:10" x14ac:dyDescent="0.25">
      <c r="B55" t="s">
        <v>148</v>
      </c>
      <c r="C55" t="s">
        <v>151</v>
      </c>
      <c r="D55" s="1">
        <v>10</v>
      </c>
      <c r="E55" s="1">
        <v>10</v>
      </c>
      <c r="G55" s="11" t="s">
        <v>65</v>
      </c>
      <c r="H55" t="str">
        <f t="shared" si="2"/>
        <v>(10022,'Report Lower Threshold 4','Report Lower Threshold 4',2,2,'A',73,'10','',0,0)</v>
      </c>
      <c r="I55" t="s">
        <v>271</v>
      </c>
      <c r="J55" t="str">
        <f t="shared" si="3"/>
        <v>(10022,'Program Type 1 Index','Program Type 1 Index',2,2,'A',10,'1','',0,0),(10022,'Program Type 2 Index','Program Type 2 Index',2,2,'A',11,'2','',0,0),(10022,'Program Type 3 Index','Program Type 3 Index',2,2,'A',12,'3','',0,0),(10022,'Program Type 4 Index','Program Type 4 Index',2,2,'A',13,'4','',0,0),(10022,'Program Type 1 Score','Program Type 1 Score',2,2,'B',10,'4','',0,0),(10022,'Program Type 2 Score','Program Type 2 Score',2,2,'B',11,'3','',0,0),(10022,'Program Type 3 Score','Program Type 3 Score',2,2,'B',12,'2','',0,0),(10022,'Program Type 4 Score','Program Type 4 Score',2,2,'B',13,'1','',0,0),(10022,'Program Type Risk Score','Program Type Risk Score',2,2,'A',20,'Lookup(A3,A10:A13,B10:B13)','',0,0),(10022,'Count of Detection Methods','Count of Detection Methods',2,2,'A',30,'','',0,0),(10022,'Detection Type 1 Index','Detection Type 1 Index',2,2,'A',40,'1','',0,0),(10022,'Detection Type 2 Index','Detection Type 2 Index',2,2,'A',41,'2','',0,0),(10022,'Detection Type 3 Index','Detection Type 3 Index',2,2,'A',42,'3','',0,0),(10022,'Detection Type 4 Index','Detection Type 4 Index',2,2,'A',43,'4','',0,0),(10022,'Detection Type 1 Score','Detection Type 1 Score',2,2,'B',40,'2','',0,0),(10022,'Detection Type 2 Score','Detection Type 2 Score',2,2,'B',41,'2','',0,0),(10022,'Detection Type 3 Score','Detection Type 3 Score',2,2,'B',42,'2','',0,0),(10022,'Detection Type 4 Score','Detection Type 4 Score',2,2,'B',43,'1','',0,0),(10022,'Detection Type SingleSelection','Detection Type SingleSelection',2,2,'A',48,'','',0,0),(10022,'Detection Type Lookup','Detection Type Lookup',2,2,'A',49,'Lookup(A48,A40:A43,B40:B43)','',0,0),(10022,'Detection Type Risk Score','Detection Type Risk Score',2,2,'A',50,'IF(A30=1,A49,IF(A30&gt;1,1,4))','',0,0),(10022,'Employee Size 1','Employee Size 1',2,2,'A',60,'0','',0,0),(10022,'Employee Size 2','Employee Size 2',2,2,'A',61,'500','',0,0),(10022,'Employee Size 3','Employee Size 3',2,2,'A',62,'1000','',0,0),(10022,'Employee Size 4','Employee Size 4',2,2,'A',63,'5000','',0,0),(10022,'Employee Size 5','Employee Size 5',2,2,'A',64,'10000','',0,0),(10022,'Employee Size 6','Employee Size 6',2,2,'A',65,'25000','',0,0),(10022,'Employee Size Risk 1','Employee Size Risk 1',2,2,'B',60,'1','',0,0),(10022,'Employee Size Risk 2','Employee Size Risk 2',2,2,'B',61,'2','',0,0),(10022,'Employee Size Risk 3','Employee Size Risk 3',2,2,'B',62,'3','',0,0),(10022,'Employee Size Risk 4','Employee Size Risk 4',2,2,'B',63,'4','',0,0),(10022,'Employee Size Risk 5','Employee Size Risk 5',2,2,'B',64,'5','',0,0),(10022,'Employee Size Risk 6','Employee Size Risk 6',2,2,'B',65,'6','',0,0),(10022,'Employee Size Risk Score','Employee Size Risk Score',2,2,'A',66,'LOOKUP(A1,A60:A65,B60:B65)','',0,0),(10022,'Number of Reports','Number of Reports',2,2,'A',69,'(A2/A1)*100','',0,0),(10022,'Report Lower Threshold 1','Report Lower Threshold 1',2,2,'A',70,'0','',0,0),(10022,'Report Lower Threshold 2','Report Lower Threshold 2',2,2,'A',71,'0.5','',0,0),(10022,'Report Lower Threshold 3','Report Lower Threshold 3',2,2,'A',72,'4','',0,0),(10022,'Report Lower Threshold 4','Report Lower Threshold 4',2,2,'A',73,'10','',0,0)</v>
      </c>
    </row>
    <row r="56" spans="2:10" x14ac:dyDescent="0.25">
      <c r="B56" t="s">
        <v>149</v>
      </c>
      <c r="C56" t="s">
        <v>152</v>
      </c>
      <c r="D56" s="1">
        <v>25</v>
      </c>
      <c r="E56" s="1">
        <v>25</v>
      </c>
      <c r="G56" s="11" t="s">
        <v>65</v>
      </c>
      <c r="H56" t="str">
        <f t="shared" si="2"/>
        <v>(10022,'Report Lower Threshold 5','Report Lower Threshold 5',2,2,'A',74,'25','',0,0)</v>
      </c>
      <c r="I56" t="s">
        <v>272</v>
      </c>
      <c r="J56" t="str">
        <f t="shared" si="3"/>
        <v>(10022,'Program Type 1 Index','Program Type 1 Index',2,2,'A',10,'1','',0,0),(10022,'Program Type 2 Index','Program Type 2 Index',2,2,'A',11,'2','',0,0),(10022,'Program Type 3 Index','Program Type 3 Index',2,2,'A',12,'3','',0,0),(10022,'Program Type 4 Index','Program Type 4 Index',2,2,'A',13,'4','',0,0),(10022,'Program Type 1 Score','Program Type 1 Score',2,2,'B',10,'4','',0,0),(10022,'Program Type 2 Score','Program Type 2 Score',2,2,'B',11,'3','',0,0),(10022,'Program Type 3 Score','Program Type 3 Score',2,2,'B',12,'2','',0,0),(10022,'Program Type 4 Score','Program Type 4 Score',2,2,'B',13,'1','',0,0),(10022,'Program Type Risk Score','Program Type Risk Score',2,2,'A',20,'Lookup(A3,A10:A13,B10:B13)','',0,0),(10022,'Count of Detection Methods','Count of Detection Methods',2,2,'A',30,'','',0,0),(10022,'Detection Type 1 Index','Detection Type 1 Index',2,2,'A',40,'1','',0,0),(10022,'Detection Type 2 Index','Detection Type 2 Index',2,2,'A',41,'2','',0,0),(10022,'Detection Type 3 Index','Detection Type 3 Index',2,2,'A',42,'3','',0,0),(10022,'Detection Type 4 Index','Detection Type 4 Index',2,2,'A',43,'4','',0,0),(10022,'Detection Type 1 Score','Detection Type 1 Score',2,2,'B',40,'2','',0,0),(10022,'Detection Type 2 Score','Detection Type 2 Score',2,2,'B',41,'2','',0,0),(10022,'Detection Type 3 Score','Detection Type 3 Score',2,2,'B',42,'2','',0,0),(10022,'Detection Type 4 Score','Detection Type 4 Score',2,2,'B',43,'1','',0,0),(10022,'Detection Type SingleSelection','Detection Type SingleSelection',2,2,'A',48,'','',0,0),(10022,'Detection Type Lookup','Detection Type Lookup',2,2,'A',49,'Lookup(A48,A40:A43,B40:B43)','',0,0),(10022,'Detection Type Risk Score','Detection Type Risk Score',2,2,'A',50,'IF(A30=1,A49,IF(A30&gt;1,1,4))','',0,0),(10022,'Employee Size 1','Employee Size 1',2,2,'A',60,'0','',0,0),(10022,'Employee Size 2','Employee Size 2',2,2,'A',61,'500','',0,0),(10022,'Employee Size 3','Employee Size 3',2,2,'A',62,'1000','',0,0),(10022,'Employee Size 4','Employee Size 4',2,2,'A',63,'5000','',0,0),(10022,'Employee Size 5','Employee Size 5',2,2,'A',64,'10000','',0,0),(10022,'Employee Size 6','Employee Size 6',2,2,'A',65,'25000','',0,0),(10022,'Employee Size Risk 1','Employee Size Risk 1',2,2,'B',60,'1','',0,0),(10022,'Employee Size Risk 2','Employee Size Risk 2',2,2,'B',61,'2','',0,0),(10022,'Employee Size Risk 3','Employee Size Risk 3',2,2,'B',62,'3','',0,0),(10022,'Employee Size Risk 4','Employee Size Risk 4',2,2,'B',63,'4','',0,0),(10022,'Employee Size Risk 5','Employee Size Risk 5',2,2,'B',64,'5','',0,0),(10022,'Employee Size Risk 6','Employee Size Risk 6',2,2,'B',65,'6','',0,0),(10022,'Employee Size Risk Score','Employee Size Risk Score',2,2,'A',66,'LOOKUP(A1,A60:A65,B60:B65)','',0,0),(10022,'Number of Reports','Number of Reports',2,2,'A',69,'(A2/A1)*100','',0,0),(10022,'Report Lower Threshold 1','Report Lower Threshold 1',2,2,'A',70,'0','',0,0),(10022,'Report Lower Threshold 2','Report Lower Threshold 2',2,2,'A',71,'0.5','',0,0),(10022,'Report Lower Threshold 3','Report Lower Threshold 3',2,2,'A',72,'4','',0,0),(10022,'Report Lower Threshold 4','Report Lower Threshold 4',2,2,'A',73,'10','',0,0),(10022,'Report Lower Threshold 5','Report Lower Threshold 5',2,2,'A',74,'25','',0,0)</v>
      </c>
    </row>
    <row r="57" spans="2:10" x14ac:dyDescent="0.25">
      <c r="B57" t="s">
        <v>153</v>
      </c>
      <c r="C57" t="s">
        <v>155</v>
      </c>
      <c r="D57" s="1">
        <v>3</v>
      </c>
      <c r="E57" s="1">
        <v>3</v>
      </c>
      <c r="G57" s="11" t="s">
        <v>65</v>
      </c>
      <c r="H57" t="str">
        <f t="shared" si="2"/>
        <v>(10022,'Report Risk 1','Report Risk 1',2,2,'B',70,'3','',0,0)</v>
      </c>
      <c r="I57" t="s">
        <v>273</v>
      </c>
      <c r="J57" t="str">
        <f t="shared" si="3"/>
        <v>(10022,'Program Type 1 Index','Program Type 1 Index',2,2,'A',10,'1','',0,0),(10022,'Program Type 2 Index','Program Type 2 Index',2,2,'A',11,'2','',0,0),(10022,'Program Type 3 Index','Program Type 3 Index',2,2,'A',12,'3','',0,0),(10022,'Program Type 4 Index','Program Type 4 Index',2,2,'A',13,'4','',0,0),(10022,'Program Type 1 Score','Program Type 1 Score',2,2,'B',10,'4','',0,0),(10022,'Program Type 2 Score','Program Type 2 Score',2,2,'B',11,'3','',0,0),(10022,'Program Type 3 Score','Program Type 3 Score',2,2,'B',12,'2','',0,0),(10022,'Program Type 4 Score','Program Type 4 Score',2,2,'B',13,'1','',0,0),(10022,'Program Type Risk Score','Program Type Risk Score',2,2,'A',20,'Lookup(A3,A10:A13,B10:B13)','',0,0),(10022,'Count of Detection Methods','Count of Detection Methods',2,2,'A',30,'','',0,0),(10022,'Detection Type 1 Index','Detection Type 1 Index',2,2,'A',40,'1','',0,0),(10022,'Detection Type 2 Index','Detection Type 2 Index',2,2,'A',41,'2','',0,0),(10022,'Detection Type 3 Index','Detection Type 3 Index',2,2,'A',42,'3','',0,0),(10022,'Detection Type 4 Index','Detection Type 4 Index',2,2,'A',43,'4','',0,0),(10022,'Detection Type 1 Score','Detection Type 1 Score',2,2,'B',40,'2','',0,0),(10022,'Detection Type 2 Score','Detection Type 2 Score',2,2,'B',41,'2','',0,0),(10022,'Detection Type 3 Score','Detection Type 3 Score',2,2,'B',42,'2','',0,0),(10022,'Detection Type 4 Score','Detection Type 4 Score',2,2,'B',43,'1','',0,0),(10022,'Detection Type SingleSelection','Detection Type SingleSelection',2,2,'A',48,'','',0,0),(10022,'Detection Type Lookup','Detection Type Lookup',2,2,'A',49,'Lookup(A48,A40:A43,B40:B43)','',0,0),(10022,'Detection Type Risk Score','Detection Type Risk Score',2,2,'A',50,'IF(A30=1,A49,IF(A30&gt;1,1,4))','',0,0),(10022,'Employee Size 1','Employee Size 1',2,2,'A',60,'0','',0,0),(10022,'Employee Size 2','Employee Size 2',2,2,'A',61,'500','',0,0),(10022,'Employee Size 3','Employee Size 3',2,2,'A',62,'1000','',0,0),(10022,'Employee Size 4','Employee Size 4',2,2,'A',63,'5000','',0,0),(10022,'Employee Size 5','Employee Size 5',2,2,'A',64,'10000','',0,0),(10022,'Employee Size 6','Employee Size 6',2,2,'A',65,'25000','',0,0),(10022,'Employee Size Risk 1','Employee Size Risk 1',2,2,'B',60,'1','',0,0),(10022,'Employee Size Risk 2','Employee Size Risk 2',2,2,'B',61,'2','',0,0),(10022,'Employee Size Risk 3','Employee Size Risk 3',2,2,'B',62,'3','',0,0),(10022,'Employee Size Risk 4','Employee Size Risk 4',2,2,'B',63,'4','',0,0),(10022,'Employee Size Risk 5','Employee Size Risk 5',2,2,'B',64,'5','',0,0),(10022,'Employee Size Risk 6','Employee Size Risk 6',2,2,'B',65,'6','',0,0),(10022,'Employee Size Risk Score','Employee Size Risk Score',2,2,'A',66,'LOOKUP(A1,A60:A65,B60:B65)','',0,0),(10022,'Number of Reports','Number of Reports',2,2,'A',69,'(A2/A1)*100','',0,0),(10022,'Report Lower Threshold 1','Report Lower Threshold 1',2,2,'A',70,'0','',0,0),(10022,'Report Lower Threshold 2','Report Lower Threshold 2',2,2,'A',71,'0.5','',0,0),(10022,'Report Lower Threshold 3','Report Lower Threshold 3',2,2,'A',72,'4','',0,0),(10022,'Report Lower Threshold 4','Report Lower Threshold 4',2,2,'A',73,'10','',0,0),(10022,'Report Lower Threshold 5','Report Lower Threshold 5',2,2,'A',74,'25','',0,0),(10022,'Report Risk 1','Report Risk 1',2,2,'B',70,'3','',0,0)</v>
      </c>
    </row>
    <row r="58" spans="2:10" x14ac:dyDescent="0.25">
      <c r="B58" t="s">
        <v>154</v>
      </c>
      <c r="C58" t="s">
        <v>156</v>
      </c>
      <c r="D58" s="1">
        <v>1</v>
      </c>
      <c r="E58" s="1">
        <v>1</v>
      </c>
      <c r="G58" s="11" t="s">
        <v>65</v>
      </c>
      <c r="H58" t="str">
        <f t="shared" si="2"/>
        <v>(10022,'Report Risk 2','Report Risk 2',2,2,'B',71,'1','',0,0)</v>
      </c>
      <c r="I58" t="s">
        <v>274</v>
      </c>
      <c r="J58" t="str">
        <f t="shared" si="3"/>
        <v>(10022,'Program Type 1 Index','Program Type 1 Index',2,2,'A',10,'1','',0,0),(10022,'Program Type 2 Index','Program Type 2 Index',2,2,'A',11,'2','',0,0),(10022,'Program Type 3 Index','Program Type 3 Index',2,2,'A',12,'3','',0,0),(10022,'Program Type 4 Index','Program Type 4 Index',2,2,'A',13,'4','',0,0),(10022,'Program Type 1 Score','Program Type 1 Score',2,2,'B',10,'4','',0,0),(10022,'Program Type 2 Score','Program Type 2 Score',2,2,'B',11,'3','',0,0),(10022,'Program Type 3 Score','Program Type 3 Score',2,2,'B',12,'2','',0,0),(10022,'Program Type 4 Score','Program Type 4 Score',2,2,'B',13,'1','',0,0),(10022,'Program Type Risk Score','Program Type Risk Score',2,2,'A',20,'Lookup(A3,A10:A13,B10:B13)','',0,0),(10022,'Count of Detection Methods','Count of Detection Methods',2,2,'A',30,'','',0,0),(10022,'Detection Type 1 Index','Detection Type 1 Index',2,2,'A',40,'1','',0,0),(10022,'Detection Type 2 Index','Detection Type 2 Index',2,2,'A',41,'2','',0,0),(10022,'Detection Type 3 Index','Detection Type 3 Index',2,2,'A',42,'3','',0,0),(10022,'Detection Type 4 Index','Detection Type 4 Index',2,2,'A',43,'4','',0,0),(10022,'Detection Type 1 Score','Detection Type 1 Score',2,2,'B',40,'2','',0,0),(10022,'Detection Type 2 Score','Detection Type 2 Score',2,2,'B',41,'2','',0,0),(10022,'Detection Type 3 Score','Detection Type 3 Score',2,2,'B',42,'2','',0,0),(10022,'Detection Type 4 Score','Detection Type 4 Score',2,2,'B',43,'1','',0,0),(10022,'Detection Type SingleSelection','Detection Type SingleSelection',2,2,'A',48,'','',0,0),(10022,'Detection Type Lookup','Detection Type Lookup',2,2,'A',49,'Lookup(A48,A40:A43,B40:B43)','',0,0),(10022,'Detection Type Risk Score','Detection Type Risk Score',2,2,'A',50,'IF(A30=1,A49,IF(A30&gt;1,1,4))','',0,0),(10022,'Employee Size 1','Employee Size 1',2,2,'A',60,'0','',0,0),(10022,'Employee Size 2','Employee Size 2',2,2,'A',61,'500','',0,0),(10022,'Employee Size 3','Employee Size 3',2,2,'A',62,'1000','',0,0),(10022,'Employee Size 4','Employee Size 4',2,2,'A',63,'5000','',0,0),(10022,'Employee Size 5','Employee Size 5',2,2,'A',64,'10000','',0,0),(10022,'Employee Size 6','Employee Size 6',2,2,'A',65,'25000','',0,0),(10022,'Employee Size Risk 1','Employee Size Risk 1',2,2,'B',60,'1','',0,0),(10022,'Employee Size Risk 2','Employee Size Risk 2',2,2,'B',61,'2','',0,0),(10022,'Employee Size Risk 3','Employee Size Risk 3',2,2,'B',62,'3','',0,0),(10022,'Employee Size Risk 4','Employee Size Risk 4',2,2,'B',63,'4','',0,0),(10022,'Employee Size Risk 5','Employee Size Risk 5',2,2,'B',64,'5','',0,0),(10022,'Employee Size Risk 6','Employee Size Risk 6',2,2,'B',65,'6','',0,0),(10022,'Employee Size Risk Score','Employee Size Risk Score',2,2,'A',66,'LOOKUP(A1,A60:A65,B60:B65)','',0,0),(10022,'Number of Reports','Number of Reports',2,2,'A',69,'(A2/A1)*100','',0,0),(10022,'Report Lower Threshold 1','Report Lower Threshold 1',2,2,'A',70,'0','',0,0),(10022,'Report Lower Threshold 2','Report Lower Threshold 2',2,2,'A',71,'0.5','',0,0),(10022,'Report Lower Threshold 3','Report Lower Threshold 3',2,2,'A',72,'4','',0,0),(10022,'Report Lower Threshold 4','Report Lower Threshold 4',2,2,'A',73,'10','',0,0),(10022,'Report Lower Threshold 5','Report Lower Threshold 5',2,2,'A',74,'25','',0,0),(10022,'Report Risk 1','Report Risk 1',2,2,'B',70,'3','',0,0),(10022,'Report Risk 2','Report Risk 2',2,2,'B',71,'1','',0,0)</v>
      </c>
    </row>
    <row r="59" spans="2:10" x14ac:dyDescent="0.25">
      <c r="B59" t="s">
        <v>160</v>
      </c>
      <c r="C59" t="s">
        <v>157</v>
      </c>
      <c r="D59" s="1">
        <v>2</v>
      </c>
      <c r="E59" s="1">
        <v>2</v>
      </c>
      <c r="G59" s="11" t="s">
        <v>65</v>
      </c>
      <c r="H59" t="str">
        <f t="shared" si="2"/>
        <v>(10022,'Report Risk 3','Report Risk 3',2,2,'B',72,'2','',0,0)</v>
      </c>
      <c r="I59" t="s">
        <v>275</v>
      </c>
      <c r="J59" t="str">
        <f t="shared" si="3"/>
        <v>(10022,'Program Type 1 Index','Program Type 1 Index',2,2,'A',10,'1','',0,0),(10022,'Program Type 2 Index','Program Type 2 Index',2,2,'A',11,'2','',0,0),(10022,'Program Type 3 Index','Program Type 3 Index',2,2,'A',12,'3','',0,0),(10022,'Program Type 4 Index','Program Type 4 Index',2,2,'A',13,'4','',0,0),(10022,'Program Type 1 Score','Program Type 1 Score',2,2,'B',10,'4','',0,0),(10022,'Program Type 2 Score','Program Type 2 Score',2,2,'B',11,'3','',0,0),(10022,'Program Type 3 Score','Program Type 3 Score',2,2,'B',12,'2','',0,0),(10022,'Program Type 4 Score','Program Type 4 Score',2,2,'B',13,'1','',0,0),(10022,'Program Type Risk Score','Program Type Risk Score',2,2,'A',20,'Lookup(A3,A10:A13,B10:B13)','',0,0),(10022,'Count of Detection Methods','Count of Detection Methods',2,2,'A',30,'','',0,0),(10022,'Detection Type 1 Index','Detection Type 1 Index',2,2,'A',40,'1','',0,0),(10022,'Detection Type 2 Index','Detection Type 2 Index',2,2,'A',41,'2','',0,0),(10022,'Detection Type 3 Index','Detection Type 3 Index',2,2,'A',42,'3','',0,0),(10022,'Detection Type 4 Index','Detection Type 4 Index',2,2,'A',43,'4','',0,0),(10022,'Detection Type 1 Score','Detection Type 1 Score',2,2,'B',40,'2','',0,0),(10022,'Detection Type 2 Score','Detection Type 2 Score',2,2,'B',41,'2','',0,0),(10022,'Detection Type 3 Score','Detection Type 3 Score',2,2,'B',42,'2','',0,0),(10022,'Detection Type 4 Score','Detection Type 4 Score',2,2,'B',43,'1','',0,0),(10022,'Detection Type SingleSelection','Detection Type SingleSelection',2,2,'A',48,'','',0,0),(10022,'Detection Type Lookup','Detection Type Lookup',2,2,'A',49,'Lookup(A48,A40:A43,B40:B43)','',0,0),(10022,'Detection Type Risk Score','Detection Type Risk Score',2,2,'A',50,'IF(A30=1,A49,IF(A30&gt;1,1,4))','',0,0),(10022,'Employee Size 1','Employee Size 1',2,2,'A',60,'0','',0,0),(10022,'Employee Size 2','Employee Size 2',2,2,'A',61,'500','',0,0),(10022,'Employee Size 3','Employee Size 3',2,2,'A',62,'1000','',0,0),(10022,'Employee Size 4','Employee Size 4',2,2,'A',63,'5000','',0,0),(10022,'Employee Size 5','Employee Size 5',2,2,'A',64,'10000','',0,0),(10022,'Employee Size 6','Employee Size 6',2,2,'A',65,'25000','',0,0),(10022,'Employee Size Risk 1','Employee Size Risk 1',2,2,'B',60,'1','',0,0),(10022,'Employee Size Risk 2','Employee Size Risk 2',2,2,'B',61,'2','',0,0),(10022,'Employee Size Risk 3','Employee Size Risk 3',2,2,'B',62,'3','',0,0),(10022,'Employee Size Risk 4','Employee Size Risk 4',2,2,'B',63,'4','',0,0),(10022,'Employee Size Risk 5','Employee Size Risk 5',2,2,'B',64,'5','',0,0),(10022,'Employee Size Risk 6','Employee Size Risk 6',2,2,'B',65,'6','',0,0),(10022,'Employee Size Risk Score','Employee Size Risk Score',2,2,'A',66,'LOOKUP(A1,A60:A65,B60:B65)','',0,0),(10022,'Number of Reports','Number of Reports',2,2,'A',69,'(A2/A1)*100','',0,0),(10022,'Report Lower Threshold 1','Report Lower Threshold 1',2,2,'A',70,'0','',0,0),(10022,'Report Lower Threshold 2','Report Lower Threshold 2',2,2,'A',71,'0.5','',0,0),(10022,'Report Lower Threshold 3','Report Lower Threshold 3',2,2,'A',72,'4','',0,0),(10022,'Report Lower Threshold 4','Report Lower Threshold 4',2,2,'A',73,'10','',0,0),(10022,'Report Lower Threshold 5','Report Lower Threshold 5',2,2,'A',74,'25','',0,0),(10022,'Report Risk 1','Report Risk 1',2,2,'B',70,'3','',0,0),(10022,'Report Risk 2','Report Risk 2',2,2,'B',71,'1','',0,0),(10022,'Report Risk 3','Report Risk 3',2,2,'B',72,'2','',0,0)</v>
      </c>
    </row>
    <row r="60" spans="2:10" x14ac:dyDescent="0.25">
      <c r="B60" t="s">
        <v>161</v>
      </c>
      <c r="C60" t="s">
        <v>158</v>
      </c>
      <c r="D60" s="1">
        <v>3</v>
      </c>
      <c r="E60" s="1">
        <v>3</v>
      </c>
      <c r="G60" s="11" t="s">
        <v>65</v>
      </c>
      <c r="H60" t="str">
        <f t="shared" si="2"/>
        <v>(10022,'Report Risk 4','Report Risk 4',2,2,'B',73,'3','',0,0)</v>
      </c>
      <c r="I60" t="s">
        <v>276</v>
      </c>
      <c r="J60" t="str">
        <f t="shared" si="3"/>
        <v>(10022,'Program Type 1 Index','Program Type 1 Index',2,2,'A',10,'1','',0,0),(10022,'Program Type 2 Index','Program Type 2 Index',2,2,'A',11,'2','',0,0),(10022,'Program Type 3 Index','Program Type 3 Index',2,2,'A',12,'3','',0,0),(10022,'Program Type 4 Index','Program Type 4 Index',2,2,'A',13,'4','',0,0),(10022,'Program Type 1 Score','Program Type 1 Score',2,2,'B',10,'4','',0,0),(10022,'Program Type 2 Score','Program Type 2 Score',2,2,'B',11,'3','',0,0),(10022,'Program Type 3 Score','Program Type 3 Score',2,2,'B',12,'2','',0,0),(10022,'Program Type 4 Score','Program Type 4 Score',2,2,'B',13,'1','',0,0),(10022,'Program Type Risk Score','Program Type Risk Score',2,2,'A',20,'Lookup(A3,A10:A13,B10:B13)','',0,0),(10022,'Count of Detection Methods','Count of Detection Methods',2,2,'A',30,'','',0,0),(10022,'Detection Type 1 Index','Detection Type 1 Index',2,2,'A',40,'1','',0,0),(10022,'Detection Type 2 Index','Detection Type 2 Index',2,2,'A',41,'2','',0,0),(10022,'Detection Type 3 Index','Detection Type 3 Index',2,2,'A',42,'3','',0,0),(10022,'Detection Type 4 Index','Detection Type 4 Index',2,2,'A',43,'4','',0,0),(10022,'Detection Type 1 Score','Detection Type 1 Score',2,2,'B',40,'2','',0,0),(10022,'Detection Type 2 Score','Detection Type 2 Score',2,2,'B',41,'2','',0,0),(10022,'Detection Type 3 Score','Detection Type 3 Score',2,2,'B',42,'2','',0,0),(10022,'Detection Type 4 Score','Detection Type 4 Score',2,2,'B',43,'1','',0,0),(10022,'Detection Type SingleSelection','Detection Type SingleSelection',2,2,'A',48,'','',0,0),(10022,'Detection Type Lookup','Detection Type Lookup',2,2,'A',49,'Lookup(A48,A40:A43,B40:B43)','',0,0),(10022,'Detection Type Risk Score','Detection Type Risk Score',2,2,'A',50,'IF(A30=1,A49,IF(A30&gt;1,1,4))','',0,0),(10022,'Employee Size 1','Employee Size 1',2,2,'A',60,'0','',0,0),(10022,'Employee Size 2','Employee Size 2',2,2,'A',61,'500','',0,0),(10022,'Employee Size 3','Employee Size 3',2,2,'A',62,'1000','',0,0),(10022,'Employee Size 4','Employee Size 4',2,2,'A',63,'5000','',0,0),(10022,'Employee Size 5','Employee Size 5',2,2,'A',64,'10000','',0,0),(10022,'Employee Size 6','Employee Size 6',2,2,'A',65,'25000','',0,0),(10022,'Employee Size Risk 1','Employee Size Risk 1',2,2,'B',60,'1','',0,0),(10022,'Employee Size Risk 2','Employee Size Risk 2',2,2,'B',61,'2','',0,0),(10022,'Employee Size Risk 3','Employee Size Risk 3',2,2,'B',62,'3','',0,0),(10022,'Employee Size Risk 4','Employee Size Risk 4',2,2,'B',63,'4','',0,0),(10022,'Employee Size Risk 5','Employee Size Risk 5',2,2,'B',64,'5','',0,0),(10022,'Employee Size Risk 6','Employee Size Risk 6',2,2,'B',65,'6','',0,0),(10022,'Employee Size Risk Score','Employee Size Risk Score',2,2,'A',66,'LOOKUP(A1,A60:A65,B60:B65)','',0,0),(10022,'Number of Reports','Number of Reports',2,2,'A',69,'(A2/A1)*100','',0,0),(10022,'Report Lower Threshold 1','Report Lower Threshold 1',2,2,'A',70,'0','',0,0),(10022,'Report Lower Threshold 2','Report Lower Threshold 2',2,2,'A',71,'0.5','',0,0),(10022,'Report Lower Threshold 3','Report Lower Threshold 3',2,2,'A',72,'4','',0,0),(10022,'Report Lower Threshold 4','Report Lower Threshold 4',2,2,'A',73,'10','',0,0),(10022,'Report Lower Threshold 5','Report Lower Threshold 5',2,2,'A',74,'25','',0,0),(10022,'Report Risk 1','Report Risk 1',2,2,'B',70,'3','',0,0),(10022,'Report Risk 2','Report Risk 2',2,2,'B',71,'1','',0,0),(10022,'Report Risk 3','Report Risk 3',2,2,'B',72,'2','',0,0),(10022,'Report Risk 4','Report Risk 4',2,2,'B',73,'3','',0,0)</v>
      </c>
    </row>
    <row r="61" spans="2:10" x14ac:dyDescent="0.25">
      <c r="B61" t="s">
        <v>162</v>
      </c>
      <c r="C61" t="s">
        <v>159</v>
      </c>
      <c r="D61" s="1">
        <v>4</v>
      </c>
      <c r="E61" s="1">
        <v>4</v>
      </c>
      <c r="G61" s="11" t="s">
        <v>65</v>
      </c>
      <c r="H61" t="str">
        <f t="shared" si="2"/>
        <v>(10022,'Report Risk 5','Report Risk 5',2,2,'B',74,'4','',0,0)</v>
      </c>
      <c r="I61" t="s">
        <v>277</v>
      </c>
      <c r="J61" t="str">
        <f t="shared" si="3"/>
        <v>(10022,'Program Type 1 Index','Program Type 1 Index',2,2,'A',10,'1','',0,0),(10022,'Program Type 2 Index','Program Type 2 Index',2,2,'A',11,'2','',0,0),(10022,'Program Type 3 Index','Program Type 3 Index',2,2,'A',12,'3','',0,0),(10022,'Program Type 4 Index','Program Type 4 Index',2,2,'A',13,'4','',0,0),(10022,'Program Type 1 Score','Program Type 1 Score',2,2,'B',10,'4','',0,0),(10022,'Program Type 2 Score','Program Type 2 Score',2,2,'B',11,'3','',0,0),(10022,'Program Type 3 Score','Program Type 3 Score',2,2,'B',12,'2','',0,0),(10022,'Program Type 4 Score','Program Type 4 Score',2,2,'B',13,'1','',0,0),(10022,'Program Type Risk Score','Program Type Risk Score',2,2,'A',20,'Lookup(A3,A10:A13,B10:B13)','',0,0),(10022,'Count of Detection Methods','Count of Detection Methods',2,2,'A',30,'','',0,0),(10022,'Detection Type 1 Index','Detection Type 1 Index',2,2,'A',40,'1','',0,0),(10022,'Detection Type 2 Index','Detection Type 2 Index',2,2,'A',41,'2','',0,0),(10022,'Detection Type 3 Index','Detection Type 3 Index',2,2,'A',42,'3','',0,0),(10022,'Detection Type 4 Index','Detection Type 4 Index',2,2,'A',43,'4','',0,0),(10022,'Detection Type 1 Score','Detection Type 1 Score',2,2,'B',40,'2','',0,0),(10022,'Detection Type 2 Score','Detection Type 2 Score',2,2,'B',41,'2','',0,0),(10022,'Detection Type 3 Score','Detection Type 3 Score',2,2,'B',42,'2','',0,0),(10022,'Detection Type 4 Score','Detection Type 4 Score',2,2,'B',43,'1','',0,0),(10022,'Detection Type SingleSelection','Detection Type SingleSelection',2,2,'A',48,'','',0,0),(10022,'Detection Type Lookup','Detection Type Lookup',2,2,'A',49,'Lookup(A48,A40:A43,B40:B43)','',0,0),(10022,'Detection Type Risk Score','Detection Type Risk Score',2,2,'A',50,'IF(A30=1,A49,IF(A30&gt;1,1,4))','',0,0),(10022,'Employee Size 1','Employee Size 1',2,2,'A',60,'0','',0,0),(10022,'Employee Size 2','Employee Size 2',2,2,'A',61,'500','',0,0),(10022,'Employee Size 3','Employee Size 3',2,2,'A',62,'1000','',0,0),(10022,'Employee Size 4','Employee Size 4',2,2,'A',63,'5000','',0,0),(10022,'Employee Size 5','Employee Size 5',2,2,'A',64,'10000','',0,0),(10022,'Employee Size 6','Employee Size 6',2,2,'A',65,'25000','',0,0),(10022,'Employee Size Risk 1','Employee Size Risk 1',2,2,'B',60,'1','',0,0),(10022,'Employee Size Risk 2','Employee Size Risk 2',2,2,'B',61,'2','',0,0),(10022,'Employee Size Risk 3','Employee Size Risk 3',2,2,'B',62,'3','',0,0),(10022,'Employee Size Risk 4','Employee Size Risk 4',2,2,'B',63,'4','',0,0),(10022,'Employee Size Risk 5','Employee Size Risk 5',2,2,'B',64,'5','',0,0),(10022,'Employee Size Risk 6','Employee Size Risk 6',2,2,'B',65,'6','',0,0),(10022,'Employee Size Risk Score','Employee Size Risk Score',2,2,'A',66,'LOOKUP(A1,A60:A65,B60:B65)','',0,0),(10022,'Number of Reports','Number of Reports',2,2,'A',69,'(A2/A1)*100','',0,0),(10022,'Report Lower Threshold 1','Report Lower Threshold 1',2,2,'A',70,'0','',0,0),(10022,'Report Lower Threshold 2','Report Lower Threshold 2',2,2,'A',71,'0.5','',0,0),(10022,'Report Lower Threshold 3','Report Lower Threshold 3',2,2,'A',72,'4','',0,0),(10022,'Report Lower Threshold 4','Report Lower Threshold 4',2,2,'A',73,'10','',0,0),(10022,'Report Lower Threshold 5','Report Lower Threshold 5',2,2,'A',74,'25','',0,0),(10022,'Report Risk 1','Report Risk 1',2,2,'B',70,'3','',0,0),(10022,'Report Risk 2','Report Risk 2',2,2,'B',71,'1','',0,0),(10022,'Report Risk 3','Report Risk 3',2,2,'B',72,'2','',0,0),(10022,'Report Risk 4','Report Risk 4',2,2,'B',73,'3','',0,0),(10022,'Report Risk 5','Report Risk 5',2,2,'B',74,'4','',0,0)</v>
      </c>
    </row>
    <row r="62" spans="2:10" x14ac:dyDescent="0.25">
      <c r="G62" s="11"/>
      <c r="J62" t="str">
        <f t="shared" si="3"/>
        <v>(10022,'Program Type 1 Index','Program Type 1 Index',2,2,'A',10,'1','',0,0),(10022,'Program Type 2 Index','Program Type 2 Index',2,2,'A',11,'2','',0,0),(10022,'Program Type 3 Index','Program Type 3 Index',2,2,'A',12,'3','',0,0),(10022,'Program Type 4 Index','Program Type 4 Index',2,2,'A',13,'4','',0,0),(10022,'Program Type 1 Score','Program Type 1 Score',2,2,'B',10,'4','',0,0),(10022,'Program Type 2 Score','Program Type 2 Score',2,2,'B',11,'3','',0,0),(10022,'Program Type 3 Score','Program Type 3 Score',2,2,'B',12,'2','',0,0),(10022,'Program Type 4 Score','Program Type 4 Score',2,2,'B',13,'1','',0,0),(10022,'Program Type Risk Score','Program Type Risk Score',2,2,'A',20,'Lookup(A3,A10:A13,B10:B13)','',0,0),(10022,'Count of Detection Methods','Count of Detection Methods',2,2,'A',30,'','',0,0),(10022,'Detection Type 1 Index','Detection Type 1 Index',2,2,'A',40,'1','',0,0),(10022,'Detection Type 2 Index','Detection Type 2 Index',2,2,'A',41,'2','',0,0),(10022,'Detection Type 3 Index','Detection Type 3 Index',2,2,'A',42,'3','',0,0),(10022,'Detection Type 4 Index','Detection Type 4 Index',2,2,'A',43,'4','',0,0),(10022,'Detection Type 1 Score','Detection Type 1 Score',2,2,'B',40,'2','',0,0),(10022,'Detection Type 2 Score','Detection Type 2 Score',2,2,'B',41,'2','',0,0),(10022,'Detection Type 3 Score','Detection Type 3 Score',2,2,'B',42,'2','',0,0),(10022,'Detection Type 4 Score','Detection Type 4 Score',2,2,'B',43,'1','',0,0),(10022,'Detection Type SingleSelection','Detection Type SingleSelection',2,2,'A',48,'','',0,0),(10022,'Detection Type Lookup','Detection Type Lookup',2,2,'A',49,'Lookup(A48,A40:A43,B40:B43)','',0,0),(10022,'Detection Type Risk Score','Detection Type Risk Score',2,2,'A',50,'IF(A30=1,A49,IF(A30&gt;1,1,4))','',0,0),(10022,'Employee Size 1','Employee Size 1',2,2,'A',60,'0','',0,0),(10022,'Employee Size 2','Employee Size 2',2,2,'A',61,'500','',0,0),(10022,'Employee Size 3','Employee Size 3',2,2,'A',62,'1000','',0,0),(10022,'Employee Size 4','Employee Size 4',2,2,'A',63,'5000','',0,0),(10022,'Employee Size 5','Employee Size 5',2,2,'A',64,'10000','',0,0),(10022,'Employee Size 6','Employee Size 6',2,2,'A',65,'25000','',0,0),(10022,'Employee Size Risk 1','Employee Size Risk 1',2,2,'B',60,'1','',0,0),(10022,'Employee Size Risk 2','Employee Size Risk 2',2,2,'B',61,'2','',0,0),(10022,'Employee Size Risk 3','Employee Size Risk 3',2,2,'B',62,'3','',0,0),(10022,'Employee Size Risk 4','Employee Size Risk 4',2,2,'B',63,'4','',0,0),(10022,'Employee Size Risk 5','Employee Size Risk 5',2,2,'B',64,'5','',0,0),(10022,'Employee Size Risk 6','Employee Size Risk 6',2,2,'B',65,'6','',0,0),(10022,'Employee Size Risk Score','Employee Size Risk Score',2,2,'A',66,'LOOKUP(A1,A60:A65,B60:B65)','',0,0),(10022,'Number of Reports','Number of Reports',2,2,'A',69,'(A2/A1)*100','',0,0),(10022,'Report Lower Threshold 1','Report Lower Threshold 1',2,2,'A',70,'0','',0,0),(10022,'Report Lower Threshold 2','Report Lower Threshold 2',2,2,'A',71,'0.5','',0,0),(10022,'Report Lower Threshold 3','Report Lower Threshold 3',2,2,'A',72,'4','',0,0),(10022,'Report Lower Threshold 4','Report Lower Threshold 4',2,2,'A',73,'10','',0,0),(10022,'Report Lower Threshold 5','Report Lower Threshold 5',2,2,'A',74,'25','',0,0),(10022,'Report Risk 1','Report Risk 1',2,2,'B',70,'3','',0,0),(10022,'Report Risk 2','Report Risk 2',2,2,'B',71,'1','',0,0),(10022,'Report Risk 3','Report Risk 3',2,2,'B',72,'2','',0,0),(10022,'Report Risk 4','Report Risk 4',2,2,'B',73,'3','',0,0),(10022,'Report Risk 5','Report Risk 5',2,2,'B',74,'4','',0,0)</v>
      </c>
    </row>
    <row r="63" spans="2:10" x14ac:dyDescent="0.25">
      <c r="B63" t="s">
        <v>163</v>
      </c>
      <c r="C63" t="s">
        <v>164</v>
      </c>
      <c r="D63" s="1" t="s">
        <v>165</v>
      </c>
      <c r="E63">
        <f>LOOKUP(E50,E52:E56,E57:E61)</f>
        <v>2</v>
      </c>
      <c r="G63" s="11" t="s">
        <v>65</v>
      </c>
      <c r="H63" t="str">
        <f t="shared" si="2"/>
        <v>(10022,'Report Risk Score','Report Risk Score',2,2,'A',75,'LOOKUP(A69,A70:A74,B70:B74)','',0,0)</v>
      </c>
      <c r="I63" t="s">
        <v>278</v>
      </c>
      <c r="J63" t="str">
        <f t="shared" si="3"/>
        <v>(10022,'Program Type 1 Index','Program Type 1 Index',2,2,'A',10,'1','',0,0),(10022,'Program Type 2 Index','Program Type 2 Index',2,2,'A',11,'2','',0,0),(10022,'Program Type 3 Index','Program Type 3 Index',2,2,'A',12,'3','',0,0),(10022,'Program Type 4 Index','Program Type 4 Index',2,2,'A',13,'4','',0,0),(10022,'Program Type 1 Score','Program Type 1 Score',2,2,'B',10,'4','',0,0),(10022,'Program Type 2 Score','Program Type 2 Score',2,2,'B',11,'3','',0,0),(10022,'Program Type 3 Score','Program Type 3 Score',2,2,'B',12,'2','',0,0),(10022,'Program Type 4 Score','Program Type 4 Score',2,2,'B',13,'1','',0,0),(10022,'Program Type Risk Score','Program Type Risk Score',2,2,'A',20,'Lookup(A3,A10:A13,B10:B13)','',0,0),(10022,'Count of Detection Methods','Count of Detection Methods',2,2,'A',30,'','',0,0),(10022,'Detection Type 1 Index','Detection Type 1 Index',2,2,'A',40,'1','',0,0),(10022,'Detection Type 2 Index','Detection Type 2 Index',2,2,'A',41,'2','',0,0),(10022,'Detection Type 3 Index','Detection Type 3 Index',2,2,'A',42,'3','',0,0),(10022,'Detection Type 4 Index','Detection Type 4 Index',2,2,'A',43,'4','',0,0),(10022,'Detection Type 1 Score','Detection Type 1 Score',2,2,'B',40,'2','',0,0),(10022,'Detection Type 2 Score','Detection Type 2 Score',2,2,'B',41,'2','',0,0),(10022,'Detection Type 3 Score','Detection Type 3 Score',2,2,'B',42,'2','',0,0),(10022,'Detection Type 4 Score','Detection Type 4 Score',2,2,'B',43,'1','',0,0),(10022,'Detection Type SingleSelection','Detection Type SingleSelection',2,2,'A',48,'','',0,0),(10022,'Detection Type Lookup','Detection Type Lookup',2,2,'A',49,'Lookup(A48,A40:A43,B40:B43)','',0,0),(10022,'Detection Type Risk Score','Detection Type Risk Score',2,2,'A',50,'IF(A30=1,A49,IF(A30&gt;1,1,4))','',0,0),(10022,'Employee Size 1','Employee Size 1',2,2,'A',60,'0','',0,0),(10022,'Employee Size 2','Employee Size 2',2,2,'A',61,'500','',0,0),(10022,'Employee Size 3','Employee Size 3',2,2,'A',62,'1000','',0,0),(10022,'Employee Size 4','Employee Size 4',2,2,'A',63,'5000','',0,0),(10022,'Employee Size 5','Employee Size 5',2,2,'A',64,'10000','',0,0),(10022,'Employee Size 6','Employee Size 6',2,2,'A',65,'25000','',0,0),(10022,'Employee Size Risk 1','Employee Size Risk 1',2,2,'B',60,'1','',0,0),(10022,'Employee Size Risk 2','Employee Size Risk 2',2,2,'B',61,'2','',0,0),(10022,'Employee Size Risk 3','Employee Size Risk 3',2,2,'B',62,'3','',0,0),(10022,'Employee Size Risk 4','Employee Size Risk 4',2,2,'B',63,'4','',0,0),(10022,'Employee Size Risk 5','Employee Size Risk 5',2,2,'B',64,'5','',0,0),(10022,'Employee Size Risk 6','Employee Size Risk 6',2,2,'B',65,'6','',0,0),(10022,'Employee Size Risk Score','Employee Size Risk Score',2,2,'A',66,'LOOKUP(A1,A60:A65,B60:B65)','',0,0),(10022,'Number of Reports','Number of Reports',2,2,'A',69,'(A2/A1)*100','',0,0),(10022,'Report Lower Threshold 1','Report Lower Threshold 1',2,2,'A',70,'0','',0,0),(10022,'Report Lower Threshold 2','Report Lower Threshold 2',2,2,'A',71,'0.5','',0,0),(10022,'Report Lower Threshold 3','Report Lower Threshold 3',2,2,'A',72,'4','',0,0),(10022,'Report Lower Threshold 4','Report Lower Threshold 4',2,2,'A',73,'10','',0,0),(10022,'Report Lower Threshold 5','Report Lower Threshold 5',2,2,'A',74,'25','',0,0),(10022,'Report Risk 1','Report Risk 1',2,2,'B',70,'3','',0,0),(10022,'Report Risk 2','Report Risk 2',2,2,'B',71,'1','',0,0),(10022,'Report Risk 3','Report Risk 3',2,2,'B',72,'2','',0,0),(10022,'Report Risk 4','Report Risk 4',2,2,'B',73,'3','',0,0),(10022,'Report Risk 5','Report Risk 5',2,2,'B',74,'4','',0,0),(10022,'Report Risk Score','Report Risk Score',2,2,'A',75,'LOOKUP(A69,A70:A74,B70:B74)','',0,0)</v>
      </c>
    </row>
    <row r="64" spans="2:10" x14ac:dyDescent="0.25">
      <c r="G64" s="11"/>
      <c r="J64" t="str">
        <f t="shared" si="3"/>
        <v>(10022,'Program Type 1 Index','Program Type 1 Index',2,2,'A',10,'1','',0,0),(10022,'Program Type 2 Index','Program Type 2 Index',2,2,'A',11,'2','',0,0),(10022,'Program Type 3 Index','Program Type 3 Index',2,2,'A',12,'3','',0,0),(10022,'Program Type 4 Index','Program Type 4 Index',2,2,'A',13,'4','',0,0),(10022,'Program Type 1 Score','Program Type 1 Score',2,2,'B',10,'4','',0,0),(10022,'Program Type 2 Score','Program Type 2 Score',2,2,'B',11,'3','',0,0),(10022,'Program Type 3 Score','Program Type 3 Score',2,2,'B',12,'2','',0,0),(10022,'Program Type 4 Score','Program Type 4 Score',2,2,'B',13,'1','',0,0),(10022,'Program Type Risk Score','Program Type Risk Score',2,2,'A',20,'Lookup(A3,A10:A13,B10:B13)','',0,0),(10022,'Count of Detection Methods','Count of Detection Methods',2,2,'A',30,'','',0,0),(10022,'Detection Type 1 Index','Detection Type 1 Index',2,2,'A',40,'1','',0,0),(10022,'Detection Type 2 Index','Detection Type 2 Index',2,2,'A',41,'2','',0,0),(10022,'Detection Type 3 Index','Detection Type 3 Index',2,2,'A',42,'3','',0,0),(10022,'Detection Type 4 Index','Detection Type 4 Index',2,2,'A',43,'4','',0,0),(10022,'Detection Type 1 Score','Detection Type 1 Score',2,2,'B',40,'2','',0,0),(10022,'Detection Type 2 Score','Detection Type 2 Score',2,2,'B',41,'2','',0,0),(10022,'Detection Type 3 Score','Detection Type 3 Score',2,2,'B',42,'2','',0,0),(10022,'Detection Type 4 Score','Detection Type 4 Score',2,2,'B',43,'1','',0,0),(10022,'Detection Type SingleSelection','Detection Type SingleSelection',2,2,'A',48,'','',0,0),(10022,'Detection Type Lookup','Detection Type Lookup',2,2,'A',49,'Lookup(A48,A40:A43,B40:B43)','',0,0),(10022,'Detection Type Risk Score','Detection Type Risk Score',2,2,'A',50,'IF(A30=1,A49,IF(A30&gt;1,1,4))','',0,0),(10022,'Employee Size 1','Employee Size 1',2,2,'A',60,'0','',0,0),(10022,'Employee Size 2','Employee Size 2',2,2,'A',61,'500','',0,0),(10022,'Employee Size 3','Employee Size 3',2,2,'A',62,'1000','',0,0),(10022,'Employee Size 4','Employee Size 4',2,2,'A',63,'5000','',0,0),(10022,'Employee Size 5','Employee Size 5',2,2,'A',64,'10000','',0,0),(10022,'Employee Size 6','Employee Size 6',2,2,'A',65,'25000','',0,0),(10022,'Employee Size Risk 1','Employee Size Risk 1',2,2,'B',60,'1','',0,0),(10022,'Employee Size Risk 2','Employee Size Risk 2',2,2,'B',61,'2','',0,0),(10022,'Employee Size Risk 3','Employee Size Risk 3',2,2,'B',62,'3','',0,0),(10022,'Employee Size Risk 4','Employee Size Risk 4',2,2,'B',63,'4','',0,0),(10022,'Employee Size Risk 5','Employee Size Risk 5',2,2,'B',64,'5','',0,0),(10022,'Employee Size Risk 6','Employee Size Risk 6',2,2,'B',65,'6','',0,0),(10022,'Employee Size Risk Score','Employee Size Risk Score',2,2,'A',66,'LOOKUP(A1,A60:A65,B60:B65)','',0,0),(10022,'Number of Reports','Number of Reports',2,2,'A',69,'(A2/A1)*100','',0,0),(10022,'Report Lower Threshold 1','Report Lower Threshold 1',2,2,'A',70,'0','',0,0),(10022,'Report Lower Threshold 2','Report Lower Threshold 2',2,2,'A',71,'0.5','',0,0),(10022,'Report Lower Threshold 3','Report Lower Threshold 3',2,2,'A',72,'4','',0,0),(10022,'Report Lower Threshold 4','Report Lower Threshold 4',2,2,'A',73,'10','',0,0),(10022,'Report Lower Threshold 5','Report Lower Threshold 5',2,2,'A',74,'25','',0,0),(10022,'Report Risk 1','Report Risk 1',2,2,'B',70,'3','',0,0),(10022,'Report Risk 2','Report Risk 2',2,2,'B',71,'1','',0,0),(10022,'Report Risk 3','Report Risk 3',2,2,'B',72,'2','',0,0),(10022,'Report Risk 4','Report Risk 4',2,2,'B',73,'3','',0,0),(10022,'Report Risk 5','Report Risk 5',2,2,'B',74,'4','',0,0),(10022,'Report Risk Score','Report Risk Score',2,2,'A',75,'LOOKUP(A69,A70:A74,B70:B74)','',0,0)</v>
      </c>
    </row>
    <row r="65" spans="2:10" x14ac:dyDescent="0.25">
      <c r="B65" t="s">
        <v>166</v>
      </c>
      <c r="C65" t="s">
        <v>167</v>
      </c>
      <c r="D65" s="1" t="s">
        <v>168</v>
      </c>
      <c r="E65">
        <f>(E63+E48)*(E19+E33)</f>
        <v>24</v>
      </c>
      <c r="G65" s="11" t="s">
        <v>65</v>
      </c>
      <c r="H65" t="str">
        <f t="shared" si="2"/>
        <v>(10022,'Risk Multiplier','Risk Multiplier',2,2,'A',80,'(A20+A50 )*(A66+A75)','',0,0)</v>
      </c>
      <c r="I65" t="s">
        <v>279</v>
      </c>
      <c r="J65" t="str">
        <f t="shared" si="3"/>
        <v>(10022,'Program Type 1 Index','Program Type 1 Index',2,2,'A',10,'1','',0,0),(10022,'Program Type 2 Index','Program Type 2 Index',2,2,'A',11,'2','',0,0),(10022,'Program Type 3 Index','Program Type 3 Index',2,2,'A',12,'3','',0,0),(10022,'Program Type 4 Index','Program Type 4 Index',2,2,'A',13,'4','',0,0),(10022,'Program Type 1 Score','Program Type 1 Score',2,2,'B',10,'4','',0,0),(10022,'Program Type 2 Score','Program Type 2 Score',2,2,'B',11,'3','',0,0),(10022,'Program Type 3 Score','Program Type 3 Score',2,2,'B',12,'2','',0,0),(10022,'Program Type 4 Score','Program Type 4 Score',2,2,'B',13,'1','',0,0),(10022,'Program Type Risk Score','Program Type Risk Score',2,2,'A',20,'Lookup(A3,A10:A13,B10:B13)','',0,0),(10022,'Count of Detection Methods','Count of Detection Methods',2,2,'A',30,'','',0,0),(10022,'Detection Type 1 Index','Detection Type 1 Index',2,2,'A',40,'1','',0,0),(10022,'Detection Type 2 Index','Detection Type 2 Index',2,2,'A',41,'2','',0,0),(10022,'Detection Type 3 Index','Detection Type 3 Index',2,2,'A',42,'3','',0,0),(10022,'Detection Type 4 Index','Detection Type 4 Index',2,2,'A',43,'4','',0,0),(10022,'Detection Type 1 Score','Detection Type 1 Score',2,2,'B',40,'2','',0,0),(10022,'Detection Type 2 Score','Detection Type 2 Score',2,2,'B',41,'2','',0,0),(10022,'Detection Type 3 Score','Detection Type 3 Score',2,2,'B',42,'2','',0,0),(10022,'Detection Type 4 Score','Detection Type 4 Score',2,2,'B',43,'1','',0,0),(10022,'Detection Type SingleSelection','Detection Type SingleSelection',2,2,'A',48,'','',0,0),(10022,'Detection Type Lookup','Detection Type Lookup',2,2,'A',49,'Lookup(A48,A40:A43,B40:B43)','',0,0),(10022,'Detection Type Risk Score','Detection Type Risk Score',2,2,'A',50,'IF(A30=1,A49,IF(A30&gt;1,1,4))','',0,0),(10022,'Employee Size 1','Employee Size 1',2,2,'A',60,'0','',0,0),(10022,'Employee Size 2','Employee Size 2',2,2,'A',61,'500','',0,0),(10022,'Employee Size 3','Employee Size 3',2,2,'A',62,'1000','',0,0),(10022,'Employee Size 4','Employee Size 4',2,2,'A',63,'5000','',0,0),(10022,'Employee Size 5','Employee Size 5',2,2,'A',64,'10000','',0,0),(10022,'Employee Size 6','Employee Size 6',2,2,'A',65,'25000','',0,0),(10022,'Employee Size Risk 1','Employee Size Risk 1',2,2,'B',60,'1','',0,0),(10022,'Employee Size Risk 2','Employee Size Risk 2',2,2,'B',61,'2','',0,0),(10022,'Employee Size Risk 3','Employee Size Risk 3',2,2,'B',62,'3','',0,0),(10022,'Employee Size Risk 4','Employee Size Risk 4',2,2,'B',63,'4','',0,0),(10022,'Employee Size Risk 5','Employee Size Risk 5',2,2,'B',64,'5','',0,0),(10022,'Employee Size Risk 6','Employee Size Risk 6',2,2,'B',65,'6','',0,0),(10022,'Employee Size Risk Score','Employee Size Risk Score',2,2,'A',66,'LOOKUP(A1,A60:A65,B60:B65)','',0,0),(10022,'Number of Reports','Number of Reports',2,2,'A',69,'(A2/A1)*100','',0,0),(10022,'Report Lower Threshold 1','Report Lower Threshold 1',2,2,'A',70,'0','',0,0),(10022,'Report Lower Threshold 2','Report Lower Threshold 2',2,2,'A',71,'0.5','',0,0),(10022,'Report Lower Threshold 3','Report Lower Threshold 3',2,2,'A',72,'4','',0,0),(10022,'Report Lower Threshold 4','Report Lower Threshold 4',2,2,'A',73,'10','',0,0),(10022,'Report Lower Threshold 5','Report Lower Threshold 5',2,2,'A',74,'25','',0,0),(10022,'Report Risk 1','Report Risk 1',2,2,'B',70,'3','',0,0),(10022,'Report Risk 2','Report Risk 2',2,2,'B',71,'1','',0,0),(10022,'Report Risk 3','Report Risk 3',2,2,'B',72,'2','',0,0),(10022,'Report Risk 4','Report Risk 4',2,2,'B',73,'3','',0,0),(10022,'Report Risk 5','Report Risk 5',2,2,'B',74,'4','',0,0),(10022,'Report Risk Score','Report Risk Score',2,2,'A',75,'LOOKUP(A69,A70:A74,B70:B74)','',0,0),(10022,'Risk Multiplier','Risk Multiplier',2,2,'A',80,'(A20+A50 )*(A66+A75)','',0,0)</v>
      </c>
    </row>
    <row r="66" spans="2:10" x14ac:dyDescent="0.25">
      <c r="G66" s="11"/>
      <c r="J66" t="str">
        <f t="shared" si="3"/>
        <v>(10022,'Program Type 1 Index','Program Type 1 Index',2,2,'A',10,'1','',0,0),(10022,'Program Type 2 Index','Program Type 2 Index',2,2,'A',11,'2','',0,0),(10022,'Program Type 3 Index','Program Type 3 Index',2,2,'A',12,'3','',0,0),(10022,'Program Type 4 Index','Program Type 4 Index',2,2,'A',13,'4','',0,0),(10022,'Program Type 1 Score','Program Type 1 Score',2,2,'B',10,'4','',0,0),(10022,'Program Type 2 Score','Program Type 2 Score',2,2,'B',11,'3','',0,0),(10022,'Program Type 3 Score','Program Type 3 Score',2,2,'B',12,'2','',0,0),(10022,'Program Type 4 Score','Program Type 4 Score',2,2,'B',13,'1','',0,0),(10022,'Program Type Risk Score','Program Type Risk Score',2,2,'A',20,'Lookup(A3,A10:A13,B10:B13)','',0,0),(10022,'Count of Detection Methods','Count of Detection Methods',2,2,'A',30,'','',0,0),(10022,'Detection Type 1 Index','Detection Type 1 Index',2,2,'A',40,'1','',0,0),(10022,'Detection Type 2 Index','Detection Type 2 Index',2,2,'A',41,'2','',0,0),(10022,'Detection Type 3 Index','Detection Type 3 Index',2,2,'A',42,'3','',0,0),(10022,'Detection Type 4 Index','Detection Type 4 Index',2,2,'A',43,'4','',0,0),(10022,'Detection Type 1 Score','Detection Type 1 Score',2,2,'B',40,'2','',0,0),(10022,'Detection Type 2 Score','Detection Type 2 Score',2,2,'B',41,'2','',0,0),(10022,'Detection Type 3 Score','Detection Type 3 Score',2,2,'B',42,'2','',0,0),(10022,'Detection Type 4 Score','Detection Type 4 Score',2,2,'B',43,'1','',0,0),(10022,'Detection Type SingleSelection','Detection Type SingleSelection',2,2,'A',48,'','',0,0),(10022,'Detection Type Lookup','Detection Type Lookup',2,2,'A',49,'Lookup(A48,A40:A43,B40:B43)','',0,0),(10022,'Detection Type Risk Score','Detection Type Risk Score',2,2,'A',50,'IF(A30=1,A49,IF(A30&gt;1,1,4))','',0,0),(10022,'Employee Size 1','Employee Size 1',2,2,'A',60,'0','',0,0),(10022,'Employee Size 2','Employee Size 2',2,2,'A',61,'500','',0,0),(10022,'Employee Size 3','Employee Size 3',2,2,'A',62,'1000','',0,0),(10022,'Employee Size 4','Employee Size 4',2,2,'A',63,'5000','',0,0),(10022,'Employee Size 5','Employee Size 5',2,2,'A',64,'10000','',0,0),(10022,'Employee Size 6','Employee Size 6',2,2,'A',65,'25000','',0,0),(10022,'Employee Size Risk 1','Employee Size Risk 1',2,2,'B',60,'1','',0,0),(10022,'Employee Size Risk 2','Employee Size Risk 2',2,2,'B',61,'2','',0,0),(10022,'Employee Size Risk 3','Employee Size Risk 3',2,2,'B',62,'3','',0,0),(10022,'Employee Size Risk 4','Employee Size Risk 4',2,2,'B',63,'4','',0,0),(10022,'Employee Size Risk 5','Employee Size Risk 5',2,2,'B',64,'5','',0,0),(10022,'Employee Size Risk 6','Employee Size Risk 6',2,2,'B',65,'6','',0,0),(10022,'Employee Size Risk Score','Employee Size Risk Score',2,2,'A',66,'LOOKUP(A1,A60:A65,B60:B65)','',0,0),(10022,'Number of Reports','Number of Reports',2,2,'A',69,'(A2/A1)*100','',0,0),(10022,'Report Lower Threshold 1','Report Lower Threshold 1',2,2,'A',70,'0','',0,0),(10022,'Report Lower Threshold 2','Report Lower Threshold 2',2,2,'A',71,'0.5','',0,0),(10022,'Report Lower Threshold 3','Report Lower Threshold 3',2,2,'A',72,'4','',0,0),(10022,'Report Lower Threshold 4','Report Lower Threshold 4',2,2,'A',73,'10','',0,0),(10022,'Report Lower Threshold 5','Report Lower Threshold 5',2,2,'A',74,'25','',0,0),(10022,'Report Risk 1','Report Risk 1',2,2,'B',70,'3','',0,0),(10022,'Report Risk 2','Report Risk 2',2,2,'B',71,'1','',0,0),(10022,'Report Risk 3','Report Risk 3',2,2,'B',72,'2','',0,0),(10022,'Report Risk 4','Report Risk 4',2,2,'B',73,'3','',0,0),(10022,'Report Risk 5','Report Risk 5',2,2,'B',74,'4','',0,0),(10022,'Report Risk Score','Report Risk Score',2,2,'A',75,'LOOKUP(A69,A70:A74,B70:B74)','',0,0),(10022,'Risk Multiplier','Risk Multiplier',2,2,'A',80,'(A20+A50 )*(A66+A75)','',0,0)</v>
      </c>
    </row>
    <row r="67" spans="2:10" x14ac:dyDescent="0.25">
      <c r="B67" t="s">
        <v>169</v>
      </c>
      <c r="C67" t="s">
        <v>178</v>
      </c>
      <c r="D67" s="1" t="s">
        <v>179</v>
      </c>
      <c r="E67">
        <f>E5*0.014</f>
        <v>119</v>
      </c>
      <c r="G67" s="11" t="s">
        <v>65</v>
      </c>
      <c r="H67" t="str">
        <f t="shared" si="2"/>
        <v>(10022,'Median Cases Received','Median Cases Received',2,2,'A',101,'0.014*A1','',0,0)</v>
      </c>
      <c r="I67" t="s">
        <v>280</v>
      </c>
      <c r="J67" t="str">
        <f t="shared" si="3"/>
        <v>(10022,'Program Type 1 Index','Program Type 1 Index',2,2,'A',10,'1','',0,0),(10022,'Program Type 2 Index','Program Type 2 Index',2,2,'A',11,'2','',0,0),(10022,'Program Type 3 Index','Program Type 3 Index',2,2,'A',12,'3','',0,0),(10022,'Program Type 4 Index','Program Type 4 Index',2,2,'A',13,'4','',0,0),(10022,'Program Type 1 Score','Program Type 1 Score',2,2,'B',10,'4','',0,0),(10022,'Program Type 2 Score','Program Type 2 Score',2,2,'B',11,'3','',0,0),(10022,'Program Type 3 Score','Program Type 3 Score',2,2,'B',12,'2','',0,0),(10022,'Program Type 4 Score','Program Type 4 Score',2,2,'B',13,'1','',0,0),(10022,'Program Type Risk Score','Program Type Risk Score',2,2,'A',20,'Lookup(A3,A10:A13,B10:B13)','',0,0),(10022,'Count of Detection Methods','Count of Detection Methods',2,2,'A',30,'','',0,0),(10022,'Detection Type 1 Index','Detection Type 1 Index',2,2,'A',40,'1','',0,0),(10022,'Detection Type 2 Index','Detection Type 2 Index',2,2,'A',41,'2','',0,0),(10022,'Detection Type 3 Index','Detection Type 3 Index',2,2,'A',42,'3','',0,0),(10022,'Detection Type 4 Index','Detection Type 4 Index',2,2,'A',43,'4','',0,0),(10022,'Detection Type 1 Score','Detection Type 1 Score',2,2,'B',40,'2','',0,0),(10022,'Detection Type 2 Score','Detection Type 2 Score',2,2,'B',41,'2','',0,0),(10022,'Detection Type 3 Score','Detection Type 3 Score',2,2,'B',42,'2','',0,0),(10022,'Detection Type 4 Score','Detection Type 4 Score',2,2,'B',43,'1','',0,0),(10022,'Detection Type SingleSelection','Detection Type SingleSelection',2,2,'A',48,'','',0,0),(10022,'Detection Type Lookup','Detection Type Lookup',2,2,'A',49,'Lookup(A48,A40:A43,B40:B43)','',0,0),(10022,'Detection Type Risk Score','Detection Type Risk Score',2,2,'A',50,'IF(A30=1,A49,IF(A30&gt;1,1,4))','',0,0),(10022,'Employee Size 1','Employee Size 1',2,2,'A',60,'0','',0,0),(10022,'Employee Size 2','Employee Size 2',2,2,'A',61,'500','',0,0),(10022,'Employee Size 3','Employee Size 3',2,2,'A',62,'1000','',0,0),(10022,'Employee Size 4','Employee Size 4',2,2,'A',63,'5000','',0,0),(10022,'Employee Size 5','Employee Size 5',2,2,'A',64,'10000','',0,0),(10022,'Employee Size 6','Employee Size 6',2,2,'A',65,'25000','',0,0),(10022,'Employee Size Risk 1','Employee Size Risk 1',2,2,'B',60,'1','',0,0),(10022,'Employee Size Risk 2','Employee Size Risk 2',2,2,'B',61,'2','',0,0),(10022,'Employee Size Risk 3','Employee Size Risk 3',2,2,'B',62,'3','',0,0),(10022,'Employee Size Risk 4','Employee Size Risk 4',2,2,'B',63,'4','',0,0),(10022,'Employee Size Risk 5','Employee Size Risk 5',2,2,'B',64,'5','',0,0),(10022,'Employee Size Risk 6','Employee Size Risk 6',2,2,'B',65,'6','',0,0),(10022,'Employee Size Risk Score','Employee Size Risk Score',2,2,'A',66,'LOOKUP(A1,A60:A65,B60:B65)','',0,0),(10022,'Number of Reports','Number of Reports',2,2,'A',69,'(A2/A1)*100','',0,0),(10022,'Report Lower Threshold 1','Report Lower Threshold 1',2,2,'A',70,'0','',0,0),(10022,'Report Lower Threshold 2','Report Lower Threshold 2',2,2,'A',71,'0.5','',0,0),(10022,'Report Lower Threshold 3','Report Lower Threshold 3',2,2,'A',72,'4','',0,0),(10022,'Report Lower Threshold 4','Report Lower Threshold 4',2,2,'A',73,'10','',0,0),(10022,'Report Lower Threshold 5','Report Lower Threshold 5',2,2,'A',74,'25','',0,0),(10022,'Report Risk 1','Report Risk 1',2,2,'B',70,'3','',0,0),(10022,'Report Risk 2','Report Risk 2',2,2,'B',71,'1','',0,0),(10022,'Report Risk 3','Report Risk 3',2,2,'B',72,'2','',0,0),(10022,'Report Risk 4','Report Risk 4',2,2,'B',73,'3','',0,0),(10022,'Report Risk 5','Report Risk 5',2,2,'B',74,'4','',0,0),(10022,'Report Risk Score','Report Risk Score',2,2,'A',75,'LOOKUP(A69,A70:A74,B70:B74)','',0,0),(10022,'Risk Multiplier','Risk Multiplier',2,2,'A',80,'(A20+A50 )*(A66+A75)','',0,0),(10022,'Median Cases Received','Median Cases Received',2,2,'A',101,'0.014*A1','',0,0)</v>
      </c>
    </row>
    <row r="68" spans="2:10" x14ac:dyDescent="0.25">
      <c r="B68" t="s">
        <v>170</v>
      </c>
      <c r="C68" t="s">
        <v>180</v>
      </c>
      <c r="D68" s="1" t="s">
        <v>181</v>
      </c>
      <c r="E68" s="16">
        <f>E67*0.5</f>
        <v>59.5</v>
      </c>
      <c r="G68" s="11" t="s">
        <v>65</v>
      </c>
      <c r="H68" t="str">
        <f t="shared" si="2"/>
        <v>(10022,'Transcribe Time From Voicemail','Transcribe Time From Voicemail',2,2,'A',102,'A101*0.5','',0,0)</v>
      </c>
      <c r="I68" t="s">
        <v>281</v>
      </c>
      <c r="J68" t="str">
        <f t="shared" si="3"/>
        <v>(10022,'Program Type 1 Index','Program Type 1 Index',2,2,'A',10,'1','',0,0),(10022,'Program Type 2 Index','Program Type 2 Index',2,2,'A',11,'2','',0,0),(10022,'Program Type 3 Index','Program Type 3 Index',2,2,'A',12,'3','',0,0),(10022,'Program Type 4 Index','Program Type 4 Index',2,2,'A',13,'4','',0,0),(10022,'Program Type 1 Score','Program Type 1 Score',2,2,'B',10,'4','',0,0),(10022,'Program Type 2 Score','Program Type 2 Score',2,2,'B',11,'3','',0,0),(10022,'Program Type 3 Score','Program Type 3 Score',2,2,'B',12,'2','',0,0),(10022,'Program Type 4 Score','Program Type 4 Score',2,2,'B',13,'1','',0,0),(10022,'Program Type Risk Score','Program Type Risk Score',2,2,'A',20,'Lookup(A3,A10:A13,B10:B13)','',0,0),(10022,'Count of Detection Methods','Count of Detection Methods',2,2,'A',30,'','',0,0),(10022,'Detection Type 1 Index','Detection Type 1 Index',2,2,'A',40,'1','',0,0),(10022,'Detection Type 2 Index','Detection Type 2 Index',2,2,'A',41,'2','',0,0),(10022,'Detection Type 3 Index','Detection Type 3 Index',2,2,'A',42,'3','',0,0),(10022,'Detection Type 4 Index','Detection Type 4 Index',2,2,'A',43,'4','',0,0),(10022,'Detection Type 1 Score','Detection Type 1 Score',2,2,'B',40,'2','',0,0),(10022,'Detection Type 2 Score','Detection Type 2 Score',2,2,'B',41,'2','',0,0),(10022,'Detection Type 3 Score','Detection Type 3 Score',2,2,'B',42,'2','',0,0),(10022,'Detection Type 4 Score','Detection Type 4 Score',2,2,'B',43,'1','',0,0),(10022,'Detection Type SingleSelection','Detection Type SingleSelection',2,2,'A',48,'','',0,0),(10022,'Detection Type Lookup','Detection Type Lookup',2,2,'A',49,'Lookup(A48,A40:A43,B40:B43)','',0,0),(10022,'Detection Type Risk Score','Detection Type Risk Score',2,2,'A',50,'IF(A30=1,A49,IF(A30&gt;1,1,4))','',0,0),(10022,'Employee Size 1','Employee Size 1',2,2,'A',60,'0','',0,0),(10022,'Employee Size 2','Employee Size 2',2,2,'A',61,'500','',0,0),(10022,'Employee Size 3','Employee Size 3',2,2,'A',62,'1000','',0,0),(10022,'Employee Size 4','Employee Size 4',2,2,'A',63,'5000','',0,0),(10022,'Employee Size 5','Employee Size 5',2,2,'A',64,'10000','',0,0),(10022,'Employee Size 6','Employee Size 6',2,2,'A',65,'25000','',0,0),(10022,'Employee Size Risk 1','Employee Size Risk 1',2,2,'B',60,'1','',0,0),(10022,'Employee Size Risk 2','Employee Size Risk 2',2,2,'B',61,'2','',0,0),(10022,'Employee Size Risk 3','Employee Size Risk 3',2,2,'B',62,'3','',0,0),(10022,'Employee Size Risk 4','Employee Size Risk 4',2,2,'B',63,'4','',0,0),(10022,'Employee Size Risk 5','Employee Size Risk 5',2,2,'B',64,'5','',0,0),(10022,'Employee Size Risk 6','Employee Size Risk 6',2,2,'B',65,'6','',0,0),(10022,'Employee Size Risk Score','Employee Size Risk Score',2,2,'A',66,'LOOKUP(A1,A60:A65,B60:B65)','',0,0),(10022,'Number of Reports','Number of Reports',2,2,'A',69,'(A2/A1)*100','',0,0),(10022,'Report Lower Threshold 1','Report Lower Threshold 1',2,2,'A',70,'0','',0,0),(10022,'Report Lower Threshold 2','Report Lower Threshold 2',2,2,'A',71,'0.5','',0,0),(10022,'Report Lower Threshold 3','Report Lower Threshold 3',2,2,'A',72,'4','',0,0),(10022,'Report Lower Threshold 4','Report Lower Threshold 4',2,2,'A',73,'10','',0,0),(10022,'Report Lower Threshold 5','Report Lower Threshold 5',2,2,'A',74,'25','',0,0),(10022,'Report Risk 1','Report Risk 1',2,2,'B',70,'3','',0,0),(10022,'Report Risk 2','Report Risk 2',2,2,'B',71,'1','',0,0),(10022,'Report Risk 3','Report Risk 3',2,2,'B',72,'2','',0,0),(10022,'Report Risk 4','Report Risk 4',2,2,'B',73,'3','',0,0),(10022,'Report Risk 5','Report Risk 5',2,2,'B',74,'4','',0,0),(10022,'Report Risk Score','Report Risk Score',2,2,'A',75,'LOOKUP(A69,A70:A74,B70:B74)','',0,0),(10022,'Risk Multiplier','Risk Multiplier',2,2,'A',80,'(A20+A50 )*(A66+A75)','',0,0),(10022,'Median Cases Received','Median Cases Received',2,2,'A',101,'0.014*A1','',0,0),(10022,'Transcribe Time From Voicemail','Transcribe Time From Voicemail',2,2,'A',102,'A101*0.5','',0,0)</v>
      </c>
    </row>
    <row r="69" spans="2:10" x14ac:dyDescent="0.25">
      <c r="B69" t="s">
        <v>171</v>
      </c>
      <c r="C69" t="s">
        <v>182</v>
      </c>
      <c r="D69">
        <v>19</v>
      </c>
      <c r="E69">
        <v>19</v>
      </c>
      <c r="G69" s="11" t="s">
        <v>226</v>
      </c>
      <c r="H69" t="str">
        <f t="shared" si="2"/>
        <v>(10022,'Salaries for Transcribe Work','Salaries for Transcribe Work',2,2,'A',103,'19','',0,0)</v>
      </c>
      <c r="I69" t="s">
        <v>282</v>
      </c>
      <c r="J69" t="str">
        <f t="shared" si="3"/>
        <v>(10022,'Program Type 1 Index','Program Type 1 Index',2,2,'A',10,'1','',0,0),(10022,'Program Type 2 Index','Program Type 2 Index',2,2,'A',11,'2','',0,0),(10022,'Program Type 3 Index','Program Type 3 Index',2,2,'A',12,'3','',0,0),(10022,'Program Type 4 Index','Program Type 4 Index',2,2,'A',13,'4','',0,0),(10022,'Program Type 1 Score','Program Type 1 Score',2,2,'B',10,'4','',0,0),(10022,'Program Type 2 Score','Program Type 2 Score',2,2,'B',11,'3','',0,0),(10022,'Program Type 3 Score','Program Type 3 Score',2,2,'B',12,'2','',0,0),(10022,'Program Type 4 Score','Program Type 4 Score',2,2,'B',13,'1','',0,0),(10022,'Program Type Risk Score','Program Type Risk Score',2,2,'A',20,'Lookup(A3,A10:A13,B10:B13)','',0,0),(10022,'Count of Detection Methods','Count of Detection Methods',2,2,'A',30,'','',0,0),(10022,'Detection Type 1 Index','Detection Type 1 Index',2,2,'A',40,'1','',0,0),(10022,'Detection Type 2 Index','Detection Type 2 Index',2,2,'A',41,'2','',0,0),(10022,'Detection Type 3 Index','Detection Type 3 Index',2,2,'A',42,'3','',0,0),(10022,'Detection Type 4 Index','Detection Type 4 Index',2,2,'A',43,'4','',0,0),(10022,'Detection Type 1 Score','Detection Type 1 Score',2,2,'B',40,'2','',0,0),(10022,'Detection Type 2 Score','Detection Type 2 Score',2,2,'B',41,'2','',0,0),(10022,'Detection Type 3 Score','Detection Type 3 Score',2,2,'B',42,'2','',0,0),(10022,'Detection Type 4 Score','Detection Type 4 Score',2,2,'B',43,'1','',0,0),(10022,'Detection Type SingleSelection','Detection Type SingleSelection',2,2,'A',48,'','',0,0),(10022,'Detection Type Lookup','Detection Type Lookup',2,2,'A',49,'Lookup(A48,A40:A43,B40:B43)','',0,0),(10022,'Detection Type Risk Score','Detection Type Risk Score',2,2,'A',50,'IF(A30=1,A49,IF(A30&gt;1,1,4))','',0,0),(10022,'Employee Size 1','Employee Size 1',2,2,'A',60,'0','',0,0),(10022,'Employee Size 2','Employee Size 2',2,2,'A',61,'500','',0,0),(10022,'Employee Size 3','Employee Size 3',2,2,'A',62,'1000','',0,0),(10022,'Employee Size 4','Employee Size 4',2,2,'A',63,'5000','',0,0),(10022,'Employee Size 5','Employee Size 5',2,2,'A',64,'10000','',0,0),(10022,'Employee Size 6','Employee Size 6',2,2,'A',65,'25000','',0,0),(10022,'Employee Size Risk 1','Employee Size Risk 1',2,2,'B',60,'1','',0,0),(10022,'Employee Size Risk 2','Employee Size Risk 2',2,2,'B',61,'2','',0,0),(10022,'Employee Size Risk 3','Employee Size Risk 3',2,2,'B',62,'3','',0,0),(10022,'Employee Size Risk 4','Employee Size Risk 4',2,2,'B',63,'4','',0,0),(10022,'Employee Size Risk 5','Employee Size Risk 5',2,2,'B',64,'5','',0,0),(10022,'Employee Size Risk 6','Employee Size Risk 6',2,2,'B',65,'6','',0,0),(10022,'Employee Size Risk Score','Employee Size Risk Score',2,2,'A',66,'LOOKUP(A1,A60:A65,B60:B65)','',0,0),(10022,'Number of Reports','Number of Reports',2,2,'A',69,'(A2/A1)*100','',0,0),(10022,'Report Lower Threshold 1','Report Lower Threshold 1',2,2,'A',70,'0','',0,0),(10022,'Report Lower Threshold 2','Report Lower Threshold 2',2,2,'A',71,'0.5','',0,0),(10022,'Report Lower Threshold 3','Report Lower Threshold 3',2,2,'A',72,'4','',0,0),(10022,'Report Lower Threshold 4','Report Lower Threshold 4',2,2,'A',73,'10','',0,0),(10022,'Report Lower Threshold 5','Report Lower Threshold 5',2,2,'A',74,'25','',0,0),(10022,'Report Risk 1','Report Risk 1',2,2,'B',70,'3','',0,0),(10022,'Report Risk 2','Report Risk 2',2,2,'B',71,'1','',0,0),(10022,'Report Risk 3','Report Risk 3',2,2,'B',72,'2','',0,0),(10022,'Report Risk 4','Report Risk 4',2,2,'B',73,'3','',0,0),(10022,'Report Risk 5','Report Risk 5',2,2,'B',74,'4','',0,0),(10022,'Report Risk Score','Report Risk Score',2,2,'A',75,'LOOKUP(A69,A70:A74,B70:B74)','',0,0),(10022,'Risk Multiplier','Risk Multiplier',2,2,'A',80,'(A20+A50 )*(A66+A75)','',0,0),(10022,'Median Cases Received','Median Cases Received',2,2,'A',101,'0.014*A1','',0,0),(10022,'Transcribe Time From Voicemail','Transcribe Time From Voicemail',2,2,'A',102,'A101*0.5','',0,0),(10022,'Salaries for Transcribe Work','Salaries for Transcribe Work',2,2,'A',103,'19','',0,0)</v>
      </c>
    </row>
    <row r="70" spans="2:10" x14ac:dyDescent="0.25">
      <c r="B70" t="s">
        <v>172</v>
      </c>
      <c r="C70" t="s">
        <v>183</v>
      </c>
      <c r="D70" s="1" t="s">
        <v>184</v>
      </c>
      <c r="E70">
        <f>E69*E68</f>
        <v>1130.5</v>
      </c>
      <c r="G70" s="11" t="s">
        <v>226</v>
      </c>
      <c r="H70" t="str">
        <f t="shared" si="2"/>
        <v>(10022,'Total Annual Cost of Transcribe Work','Total Annual Cost of Transcribe Work',2,2,'A',104,'A102*A103','',0,0)</v>
      </c>
      <c r="I70" t="s">
        <v>283</v>
      </c>
      <c r="J70" t="str">
        <f t="shared" si="3"/>
        <v>(10022,'Program Type 1 Index','Program Type 1 Index',2,2,'A',10,'1','',0,0),(10022,'Program Type 2 Index','Program Type 2 Index',2,2,'A',11,'2','',0,0),(10022,'Program Type 3 Index','Program Type 3 Index',2,2,'A',12,'3','',0,0),(10022,'Program Type 4 Index','Program Type 4 Index',2,2,'A',13,'4','',0,0),(10022,'Program Type 1 Score','Program Type 1 Score',2,2,'B',10,'4','',0,0),(10022,'Program Type 2 Score','Program Type 2 Score',2,2,'B',11,'3','',0,0),(10022,'Program Type 3 Score','Program Type 3 Score',2,2,'B',12,'2','',0,0),(10022,'Program Type 4 Score','Program Type 4 Score',2,2,'B',13,'1','',0,0),(10022,'Program Type Risk Score','Program Type Risk Score',2,2,'A',20,'Lookup(A3,A10:A13,B10:B13)','',0,0),(10022,'Count of Detection Methods','Count of Detection Methods',2,2,'A',30,'','',0,0),(10022,'Detection Type 1 Index','Detection Type 1 Index',2,2,'A',40,'1','',0,0),(10022,'Detection Type 2 Index','Detection Type 2 Index',2,2,'A',41,'2','',0,0),(10022,'Detection Type 3 Index','Detection Type 3 Index',2,2,'A',42,'3','',0,0),(10022,'Detection Type 4 Index','Detection Type 4 Index',2,2,'A',43,'4','',0,0),(10022,'Detection Type 1 Score','Detection Type 1 Score',2,2,'B',40,'2','',0,0),(10022,'Detection Type 2 Score','Detection Type 2 Score',2,2,'B',41,'2','',0,0),(10022,'Detection Type 3 Score','Detection Type 3 Score',2,2,'B',42,'2','',0,0),(10022,'Detection Type 4 Score','Detection Type 4 Score',2,2,'B',43,'1','',0,0),(10022,'Detection Type SingleSelection','Detection Type SingleSelection',2,2,'A',48,'','',0,0),(10022,'Detection Type Lookup','Detection Type Lookup',2,2,'A',49,'Lookup(A48,A40:A43,B40:B43)','',0,0),(10022,'Detection Type Risk Score','Detection Type Risk Score',2,2,'A',50,'IF(A30=1,A49,IF(A30&gt;1,1,4))','',0,0),(10022,'Employee Size 1','Employee Size 1',2,2,'A',60,'0','',0,0),(10022,'Employee Size 2','Employee Size 2',2,2,'A',61,'500','',0,0),(10022,'Employee Size 3','Employee Size 3',2,2,'A',62,'1000','',0,0),(10022,'Employee Size 4','Employee Size 4',2,2,'A',63,'5000','',0,0),(10022,'Employee Size 5','Employee Size 5',2,2,'A',64,'10000','',0,0),(10022,'Employee Size 6','Employee Size 6',2,2,'A',65,'25000','',0,0),(10022,'Employee Size Risk 1','Employee Size Risk 1',2,2,'B',60,'1','',0,0),(10022,'Employee Size Risk 2','Employee Size Risk 2',2,2,'B',61,'2','',0,0),(10022,'Employee Size Risk 3','Employee Size Risk 3',2,2,'B',62,'3','',0,0),(10022,'Employee Size Risk 4','Employee Size Risk 4',2,2,'B',63,'4','',0,0),(10022,'Employee Size Risk 5','Employee Size Risk 5',2,2,'B',64,'5','',0,0),(10022,'Employee Size Risk 6','Employee Size Risk 6',2,2,'B',65,'6','',0,0),(10022,'Employee Size Risk Score','Employee Size Risk Score',2,2,'A',66,'LOOKUP(A1,A60:A65,B60:B65)','',0,0),(10022,'Number of Reports','Number of Reports',2,2,'A',69,'(A2/A1)*100','',0,0),(10022,'Report Lower Threshold 1','Report Lower Threshold 1',2,2,'A',70,'0','',0,0),(10022,'Report Lower Threshold 2','Report Lower Threshold 2',2,2,'A',71,'0.5','',0,0),(10022,'Report Lower Threshold 3','Report Lower Threshold 3',2,2,'A',72,'4','',0,0),(10022,'Report Lower Threshold 4','Report Lower Threshold 4',2,2,'A',73,'10','',0,0),(10022,'Report Lower Threshold 5','Report Lower Threshold 5',2,2,'A',74,'25','',0,0),(10022,'Report Risk 1','Report Risk 1',2,2,'B',70,'3','',0,0),(10022,'Report Risk 2','Report Risk 2',2,2,'B',71,'1','',0,0),(10022,'Report Risk 3','Report Risk 3',2,2,'B',72,'2','',0,0),(10022,'Report Risk 4','Report Risk 4',2,2,'B',73,'3','',0,0),(10022,'Report Risk 5','Report Risk 5',2,2,'B',74,'4','',0,0),(10022,'Report Risk Score','Report Risk Score',2,2,'A',75,'LOOKUP(A69,A70:A74,B70:B74)','',0,0),(10022,'Risk Multiplier','Risk Multiplier',2,2,'A',80,'(A20+A50 )*(A66+A75)','',0,0),(10022,'Median Cases Received','Median Cases Received',2,2,'A',101,'0.014*A1','',0,0),(10022,'Transcribe Time From Voicemail','Transcribe Time From Voicemail',2,2,'A',102,'A101*0.5','',0,0),(10022,'Salaries for Transcribe Work','Salaries for Transcribe Work',2,2,'A',103,'19','',0,0),(10022,'Total Annual Cost of Transcribe Work','Total Annual Cost of Transcribe Work',2,2,'A',104,'A102*A103','',0,0)</v>
      </c>
    </row>
    <row r="71" spans="2:10" x14ac:dyDescent="0.25">
      <c r="B71" t="s">
        <v>173</v>
      </c>
      <c r="C71" t="s">
        <v>185</v>
      </c>
      <c r="D71" s="1" t="s">
        <v>169</v>
      </c>
      <c r="E71">
        <f>E67</f>
        <v>119</v>
      </c>
      <c r="G71" s="11" t="s">
        <v>65</v>
      </c>
      <c r="H71" t="str">
        <f t="shared" si="2"/>
        <v>(10022,'Time to Manage Case Notifications','Time to Manage Case Notifications',2,2,'A',105,'A101','',0,0)</v>
      </c>
      <c r="I71" t="s">
        <v>284</v>
      </c>
      <c r="J71" t="str">
        <f t="shared" si="3"/>
        <v>(10022,'Program Type 1 Index','Program Type 1 Index',2,2,'A',10,'1','',0,0),(10022,'Program Type 2 Index','Program Type 2 Index',2,2,'A',11,'2','',0,0),(10022,'Program Type 3 Index','Program Type 3 Index',2,2,'A',12,'3','',0,0),(10022,'Program Type 4 Index','Program Type 4 Index',2,2,'A',13,'4','',0,0),(10022,'Program Type 1 Score','Program Type 1 Score',2,2,'B',10,'4','',0,0),(10022,'Program Type 2 Score','Program Type 2 Score',2,2,'B',11,'3','',0,0),(10022,'Program Type 3 Score','Program Type 3 Score',2,2,'B',12,'2','',0,0),(10022,'Program Type 4 Score','Program Type 4 Score',2,2,'B',13,'1','',0,0),(10022,'Program Type Risk Score','Program Type Risk Score',2,2,'A',20,'Lookup(A3,A10:A13,B10:B13)','',0,0),(10022,'Count of Detection Methods','Count of Detection Methods',2,2,'A',30,'','',0,0),(10022,'Detection Type 1 Index','Detection Type 1 Index',2,2,'A',40,'1','',0,0),(10022,'Detection Type 2 Index','Detection Type 2 Index',2,2,'A',41,'2','',0,0),(10022,'Detection Type 3 Index','Detection Type 3 Index',2,2,'A',42,'3','',0,0),(10022,'Detection Type 4 Index','Detection Type 4 Index',2,2,'A',43,'4','',0,0),(10022,'Detection Type 1 Score','Detection Type 1 Score',2,2,'B',40,'2','',0,0),(10022,'Detection Type 2 Score','Detection Type 2 Score',2,2,'B',41,'2','',0,0),(10022,'Detection Type 3 Score','Detection Type 3 Score',2,2,'B',42,'2','',0,0),(10022,'Detection Type 4 Score','Detection Type 4 Score',2,2,'B',43,'1','',0,0),(10022,'Detection Type SingleSelection','Detection Type SingleSelection',2,2,'A',48,'','',0,0),(10022,'Detection Type Lookup','Detection Type Lookup',2,2,'A',49,'Lookup(A48,A40:A43,B40:B43)','',0,0),(10022,'Detection Type Risk Score','Detection Type Risk Score',2,2,'A',50,'IF(A30=1,A49,IF(A30&gt;1,1,4))','',0,0),(10022,'Employee Size 1','Employee Size 1',2,2,'A',60,'0','',0,0),(10022,'Employee Size 2','Employee Size 2',2,2,'A',61,'500','',0,0),(10022,'Employee Size 3','Employee Size 3',2,2,'A',62,'1000','',0,0),(10022,'Employee Size 4','Employee Size 4',2,2,'A',63,'5000','',0,0),(10022,'Employee Size 5','Employee Size 5',2,2,'A',64,'10000','',0,0),(10022,'Employee Size 6','Employee Size 6',2,2,'A',65,'25000','',0,0),(10022,'Employee Size Risk 1','Employee Size Risk 1',2,2,'B',60,'1','',0,0),(10022,'Employee Size Risk 2','Employee Size Risk 2',2,2,'B',61,'2','',0,0),(10022,'Employee Size Risk 3','Employee Size Risk 3',2,2,'B',62,'3','',0,0),(10022,'Employee Size Risk 4','Employee Size Risk 4',2,2,'B',63,'4','',0,0),(10022,'Employee Size Risk 5','Employee Size Risk 5',2,2,'B',64,'5','',0,0),(10022,'Employee Size Risk 6','Employee Size Risk 6',2,2,'B',65,'6','',0,0),(10022,'Employee Size Risk Score','Employee Size Risk Score',2,2,'A',66,'LOOKUP(A1,A60:A65,B60:B65)','',0,0),(10022,'Number of Reports','Number of Reports',2,2,'A',69,'(A2/A1)*100','',0,0),(10022,'Report Lower Threshold 1','Report Lower Threshold 1',2,2,'A',70,'0','',0,0),(10022,'Report Lower Threshold 2','Report Lower Threshold 2',2,2,'A',71,'0.5','',0,0),(10022,'Report Lower Threshold 3','Report Lower Threshold 3',2,2,'A',72,'4','',0,0),(10022,'Report Lower Threshold 4','Report Lower Threshold 4',2,2,'A',73,'10','',0,0),(10022,'Report Lower Threshold 5','Report Lower Threshold 5',2,2,'A',74,'25','',0,0),(10022,'Report Risk 1','Report Risk 1',2,2,'B',70,'3','',0,0),(10022,'Report Risk 2','Report Risk 2',2,2,'B',71,'1','',0,0),(10022,'Report Risk 3','Report Risk 3',2,2,'B',72,'2','',0,0),(10022,'Report Risk 4','Report Risk 4',2,2,'B',73,'3','',0,0),(10022,'Report Risk 5','Report Risk 5',2,2,'B',74,'4','',0,0),(10022,'Report Risk Score','Report Risk Score',2,2,'A',75,'LOOKUP(A69,A70:A74,B70:B74)','',0,0),(10022,'Risk Multiplier','Risk Multiplier',2,2,'A',80,'(A20+A50 )*(A66+A75)','',0,0),(10022,'Median Cases Received','Median Cases Received',2,2,'A',101,'0.014*A1','',0,0),(10022,'Transcribe Time From Voicemail','Transcribe Time From Voicemail',2,2,'A',102,'A101*0.5','',0,0),(10022,'Salaries for Transcribe Work','Salaries for Transcribe Work',2,2,'A',103,'19','',0,0),(10022,'Total Annual Cost of Transcribe Work','Total Annual Cost of Transcribe Work',2,2,'A',104,'A102*A103','',0,0),(10022,'Time to Manage Case Notifications','Time to Manage Case Notifications',2,2,'A',105,'A101','',0,0)</v>
      </c>
    </row>
    <row r="72" spans="2:10" x14ac:dyDescent="0.25">
      <c r="B72" t="s">
        <v>174</v>
      </c>
      <c r="C72" t="s">
        <v>186</v>
      </c>
      <c r="D72">
        <v>36</v>
      </c>
      <c r="E72">
        <v>36</v>
      </c>
      <c r="G72" s="11" t="s">
        <v>226</v>
      </c>
      <c r="H72" t="str">
        <f t="shared" si="2"/>
        <v>(10022,'Salaries for case Administrators','Salaries for case Administrators',2,2,'A',106,'36','',0,0)</v>
      </c>
      <c r="I72" t="s">
        <v>285</v>
      </c>
      <c r="J72" t="str">
        <f t="shared" si="3"/>
        <v>(10022,'Program Type 1 Index','Program Type 1 Index',2,2,'A',10,'1','',0,0),(10022,'Program Type 2 Index','Program Type 2 Index',2,2,'A',11,'2','',0,0),(10022,'Program Type 3 Index','Program Type 3 Index',2,2,'A',12,'3','',0,0),(10022,'Program Type 4 Index','Program Type 4 Index',2,2,'A',13,'4','',0,0),(10022,'Program Type 1 Score','Program Type 1 Score',2,2,'B',10,'4','',0,0),(10022,'Program Type 2 Score','Program Type 2 Score',2,2,'B',11,'3','',0,0),(10022,'Program Type 3 Score','Program Type 3 Score',2,2,'B',12,'2','',0,0),(10022,'Program Type 4 Score','Program Type 4 Score',2,2,'B',13,'1','',0,0),(10022,'Program Type Risk Score','Program Type Risk Score',2,2,'A',20,'Lookup(A3,A10:A13,B10:B13)','',0,0),(10022,'Count of Detection Methods','Count of Detection Methods',2,2,'A',30,'','',0,0),(10022,'Detection Type 1 Index','Detection Type 1 Index',2,2,'A',40,'1','',0,0),(10022,'Detection Type 2 Index','Detection Type 2 Index',2,2,'A',41,'2','',0,0),(10022,'Detection Type 3 Index','Detection Type 3 Index',2,2,'A',42,'3','',0,0),(10022,'Detection Type 4 Index','Detection Type 4 Index',2,2,'A',43,'4','',0,0),(10022,'Detection Type 1 Score','Detection Type 1 Score',2,2,'B',40,'2','',0,0),(10022,'Detection Type 2 Score','Detection Type 2 Score',2,2,'B',41,'2','',0,0),(10022,'Detection Type 3 Score','Detection Type 3 Score',2,2,'B',42,'2','',0,0),(10022,'Detection Type 4 Score','Detection Type 4 Score',2,2,'B',43,'1','',0,0),(10022,'Detection Type SingleSelection','Detection Type SingleSelection',2,2,'A',48,'','',0,0),(10022,'Detection Type Lookup','Detection Type Lookup',2,2,'A',49,'Lookup(A48,A40:A43,B40:B43)','',0,0),(10022,'Detection Type Risk Score','Detection Type Risk Score',2,2,'A',50,'IF(A30=1,A49,IF(A30&gt;1,1,4))','',0,0),(10022,'Employee Size 1','Employee Size 1',2,2,'A',60,'0','',0,0),(10022,'Employee Size 2','Employee Size 2',2,2,'A',61,'500','',0,0),(10022,'Employee Size 3','Employee Size 3',2,2,'A',62,'1000','',0,0),(10022,'Employee Size 4','Employee Size 4',2,2,'A',63,'5000','',0,0),(10022,'Employee Size 5','Employee Size 5',2,2,'A',64,'10000','',0,0),(10022,'Employee Size 6','Employee Size 6',2,2,'A',65,'25000','',0,0),(10022,'Employee Size Risk 1','Employee Size Risk 1',2,2,'B',60,'1','',0,0),(10022,'Employee Size Risk 2','Employee Size Risk 2',2,2,'B',61,'2','',0,0),(10022,'Employee Size Risk 3','Employee Size Risk 3',2,2,'B',62,'3','',0,0),(10022,'Employee Size Risk 4','Employee Size Risk 4',2,2,'B',63,'4','',0,0),(10022,'Employee Size Risk 5','Employee Size Risk 5',2,2,'B',64,'5','',0,0),(10022,'Employee Size Risk 6','Employee Size Risk 6',2,2,'B',65,'6','',0,0),(10022,'Employee Size Risk Score','Employee Size Risk Score',2,2,'A',66,'LOOKUP(A1,A60:A65,B60:B65)','',0,0),(10022,'Number of Reports','Number of Reports',2,2,'A',69,'(A2/A1)*100','',0,0),(10022,'Report Lower Threshold 1','Report Lower Threshold 1',2,2,'A',70,'0','',0,0),(10022,'Report Lower Threshold 2','Report Lower Threshold 2',2,2,'A',71,'0.5','',0,0),(10022,'Report Lower Threshold 3','Report Lower Threshold 3',2,2,'A',72,'4','',0,0),(10022,'Report Lower Threshold 4','Report Lower Threshold 4',2,2,'A',73,'10','',0,0),(10022,'Report Lower Threshold 5','Report Lower Threshold 5',2,2,'A',74,'25','',0,0),(10022,'Report Risk 1','Report Risk 1',2,2,'B',70,'3','',0,0),(10022,'Report Risk 2','Report Risk 2',2,2,'B',71,'1','',0,0),(10022,'Report Risk 3','Report Risk 3',2,2,'B',72,'2','',0,0),(10022,'Report Risk 4','Report Risk 4',2,2,'B',73,'3','',0,0),(10022,'Report Risk 5','Report Risk 5',2,2,'B',74,'4','',0,0),(10022,'Report Risk Score','Report Risk Score',2,2,'A',75,'LOOKUP(A69,A70:A74,B70:B74)','',0,0),(10022,'Risk Multiplier','Risk Multiplier',2,2,'A',80,'(A20+A50 )*(A66+A75)','',0,0),(10022,'Median Cases Received','Median Cases Received',2,2,'A',101,'0.014*A1','',0,0),(10022,'Transcribe Time From Voicemail','Transcribe Time From Voicemail',2,2,'A',102,'A101*0.5','',0,0),(10022,'Salaries for Transcribe Work','Salaries for Transcribe Work',2,2,'A',103,'19','',0,0),(10022,'Total Annual Cost of Transcribe Work','Total Annual Cost of Transcribe Work',2,2,'A',104,'A102*A103','',0,0),(10022,'Time to Manage Case Notifications','Time to Manage Case Notifications',2,2,'A',105,'A101','',0,0),(10022,'Salaries for case Administrators','Salaries for case Administrators',2,2,'A',106,'36','',0,0)</v>
      </c>
    </row>
    <row r="73" spans="2:10" x14ac:dyDescent="0.25">
      <c r="B73" t="s">
        <v>175</v>
      </c>
      <c r="C73" t="s">
        <v>187</v>
      </c>
      <c r="D73" s="1" t="s">
        <v>188</v>
      </c>
      <c r="E73">
        <f>E72*E71</f>
        <v>4284</v>
      </c>
      <c r="G73" s="11" t="s">
        <v>226</v>
      </c>
      <c r="H73" t="str">
        <f t="shared" si="2"/>
        <v>(10022,'Annual Cost of Transcription Work','Annual Cost of Transcription Work',2,2,'A',107,'A106*A105','',0,0)</v>
      </c>
      <c r="I73" t="s">
        <v>286</v>
      </c>
      <c r="J73" t="str">
        <f t="shared" si="3"/>
        <v>(10022,'Program Type 1 Index','Program Type 1 Index',2,2,'A',10,'1','',0,0),(10022,'Program Type 2 Index','Program Type 2 Index',2,2,'A',11,'2','',0,0),(10022,'Program Type 3 Index','Program Type 3 Index',2,2,'A',12,'3','',0,0),(10022,'Program Type 4 Index','Program Type 4 Index',2,2,'A',13,'4','',0,0),(10022,'Program Type 1 Score','Program Type 1 Score',2,2,'B',10,'4','',0,0),(10022,'Program Type 2 Score','Program Type 2 Score',2,2,'B',11,'3','',0,0),(10022,'Program Type 3 Score','Program Type 3 Score',2,2,'B',12,'2','',0,0),(10022,'Program Type 4 Score','Program Type 4 Score',2,2,'B',13,'1','',0,0),(10022,'Program Type Risk Score','Program Type Risk Score',2,2,'A',20,'Lookup(A3,A10:A13,B10:B13)','',0,0),(10022,'Count of Detection Methods','Count of Detection Methods',2,2,'A',30,'','',0,0),(10022,'Detection Type 1 Index','Detection Type 1 Index',2,2,'A',40,'1','',0,0),(10022,'Detection Type 2 Index','Detection Type 2 Index',2,2,'A',41,'2','',0,0),(10022,'Detection Type 3 Index','Detection Type 3 Index',2,2,'A',42,'3','',0,0),(10022,'Detection Type 4 Index','Detection Type 4 Index',2,2,'A',43,'4','',0,0),(10022,'Detection Type 1 Score','Detection Type 1 Score',2,2,'B',40,'2','',0,0),(10022,'Detection Type 2 Score','Detection Type 2 Score',2,2,'B',41,'2','',0,0),(10022,'Detection Type 3 Score','Detection Type 3 Score',2,2,'B',42,'2','',0,0),(10022,'Detection Type 4 Score','Detection Type 4 Score',2,2,'B',43,'1','',0,0),(10022,'Detection Type SingleSelection','Detection Type SingleSelection',2,2,'A',48,'','',0,0),(10022,'Detection Type Lookup','Detection Type Lookup',2,2,'A',49,'Lookup(A48,A40:A43,B40:B43)','',0,0),(10022,'Detection Type Risk Score','Detection Type Risk Score',2,2,'A',50,'IF(A30=1,A49,IF(A30&gt;1,1,4))','',0,0),(10022,'Employee Size 1','Employee Size 1',2,2,'A',60,'0','',0,0),(10022,'Employee Size 2','Employee Size 2',2,2,'A',61,'500','',0,0),(10022,'Employee Size 3','Employee Size 3',2,2,'A',62,'1000','',0,0),(10022,'Employee Size 4','Employee Size 4',2,2,'A',63,'5000','',0,0),(10022,'Employee Size 5','Employee Size 5',2,2,'A',64,'10000','',0,0),(10022,'Employee Size 6','Employee Size 6',2,2,'A',65,'25000','',0,0),(10022,'Employee Size Risk 1','Employee Size Risk 1',2,2,'B',60,'1','',0,0),(10022,'Employee Size Risk 2','Employee Size Risk 2',2,2,'B',61,'2','',0,0),(10022,'Employee Size Risk 3','Employee Size Risk 3',2,2,'B',62,'3','',0,0),(10022,'Employee Size Risk 4','Employee Size Risk 4',2,2,'B',63,'4','',0,0),(10022,'Employee Size Risk 5','Employee Size Risk 5',2,2,'B',64,'5','',0,0),(10022,'Employee Size Risk 6','Employee Size Risk 6',2,2,'B',65,'6','',0,0),(10022,'Employee Size Risk Score','Employee Size Risk Score',2,2,'A',66,'LOOKUP(A1,A60:A65,B60:B65)','',0,0),(10022,'Number of Reports','Number of Reports',2,2,'A',69,'(A2/A1)*100','',0,0),(10022,'Report Lower Threshold 1','Report Lower Threshold 1',2,2,'A',70,'0','',0,0),(10022,'Report Lower Threshold 2','Report Lower Threshold 2',2,2,'A',71,'0.5','',0,0),(10022,'Report Lower Threshold 3','Report Lower Threshold 3',2,2,'A',72,'4','',0,0),(10022,'Report Lower Threshold 4','Report Lower Threshold 4',2,2,'A',73,'10','',0,0),(10022,'Report Lower Threshold 5','Report Lower Threshold 5',2,2,'A',74,'25','',0,0),(10022,'Report Risk 1','Report Risk 1',2,2,'B',70,'3','',0,0),(10022,'Report Risk 2','Report Risk 2',2,2,'B',71,'1','',0,0),(10022,'Report Risk 3','Report Risk 3',2,2,'B',72,'2','',0,0),(10022,'Report Risk 4','Report Risk 4',2,2,'B',73,'3','',0,0),(10022,'Report Risk 5','Report Risk 5',2,2,'B',74,'4','',0,0),(10022,'Report Risk Score','Report Risk Score',2,2,'A',75,'LOOKUP(A69,A70:A74,B70:B74)','',0,0),(10022,'Risk Multiplier','Risk Multiplier',2,2,'A',80,'(A20+A50 )*(A66+A75)','',0,0),(10022,'Median Cases Received','Median Cases Received',2,2,'A',101,'0.014*A1','',0,0),(10022,'Transcribe Time From Voicemail','Transcribe Time From Voicemail',2,2,'A',102,'A101*0.5','',0,0),(10022,'Salaries for Transcribe Work','Salaries for Transcribe Work',2,2,'A',103,'19','',0,0),(10022,'Total Annual Cost of Transcribe Work','Total Annual Cost of Transcribe Work',2,2,'A',104,'A102*A103','',0,0),(10022,'Time to Manage Case Notifications','Time to Manage Case Notifications',2,2,'A',105,'A101','',0,0),(10022,'Salaries for case Administrators','Salaries for case Administrators',2,2,'A',106,'36','',0,0),(10022,'Annual Cost of Transcription Work','Annual Cost of Transcription Work',2,2,'A',107,'A106*A105','',0,0)</v>
      </c>
    </row>
    <row r="74" spans="2:10" x14ac:dyDescent="0.25">
      <c r="B74" t="s">
        <v>176</v>
      </c>
      <c r="C74" t="s">
        <v>189</v>
      </c>
      <c r="D74">
        <v>120</v>
      </c>
      <c r="E74">
        <v>120</v>
      </c>
      <c r="G74" s="11" t="s">
        <v>65</v>
      </c>
      <c r="H74" t="str">
        <f t="shared" si="2"/>
        <v>(10022,'Time To Prepare Board Report','Time To Prepare Board Report',2,2,'A',108,'120','',0,0)</v>
      </c>
      <c r="I74" t="s">
        <v>287</v>
      </c>
      <c r="J74" t="str">
        <f t="shared" si="3"/>
        <v>(10022,'Program Type 1 Index','Program Type 1 Index',2,2,'A',10,'1','',0,0),(10022,'Program Type 2 Index','Program Type 2 Index',2,2,'A',11,'2','',0,0),(10022,'Program Type 3 Index','Program Type 3 Index',2,2,'A',12,'3','',0,0),(10022,'Program Type 4 Index','Program Type 4 Index',2,2,'A',13,'4','',0,0),(10022,'Program Type 1 Score','Program Type 1 Score',2,2,'B',10,'4','',0,0),(10022,'Program Type 2 Score','Program Type 2 Score',2,2,'B',11,'3','',0,0),(10022,'Program Type 3 Score','Program Type 3 Score',2,2,'B',12,'2','',0,0),(10022,'Program Type 4 Score','Program Type 4 Score',2,2,'B',13,'1','',0,0),(10022,'Program Type Risk Score','Program Type Risk Score',2,2,'A',20,'Lookup(A3,A10:A13,B10:B13)','',0,0),(10022,'Count of Detection Methods','Count of Detection Methods',2,2,'A',30,'','',0,0),(10022,'Detection Type 1 Index','Detection Type 1 Index',2,2,'A',40,'1','',0,0),(10022,'Detection Type 2 Index','Detection Type 2 Index',2,2,'A',41,'2','',0,0),(10022,'Detection Type 3 Index','Detection Type 3 Index',2,2,'A',42,'3','',0,0),(10022,'Detection Type 4 Index','Detection Type 4 Index',2,2,'A',43,'4','',0,0),(10022,'Detection Type 1 Score','Detection Type 1 Score',2,2,'B',40,'2','',0,0),(10022,'Detection Type 2 Score','Detection Type 2 Score',2,2,'B',41,'2','',0,0),(10022,'Detection Type 3 Score','Detection Type 3 Score',2,2,'B',42,'2','',0,0),(10022,'Detection Type 4 Score','Detection Type 4 Score',2,2,'B',43,'1','',0,0),(10022,'Detection Type SingleSelection','Detection Type SingleSelection',2,2,'A',48,'','',0,0),(10022,'Detection Type Lookup','Detection Type Lookup',2,2,'A',49,'Lookup(A48,A40:A43,B40:B43)','',0,0),(10022,'Detection Type Risk Score','Detection Type Risk Score',2,2,'A',50,'IF(A30=1,A49,IF(A30&gt;1,1,4))','',0,0),(10022,'Employee Size 1','Employee Size 1',2,2,'A',60,'0','',0,0),(10022,'Employee Size 2','Employee Size 2',2,2,'A',61,'500','',0,0),(10022,'Employee Size 3','Employee Size 3',2,2,'A',62,'1000','',0,0),(10022,'Employee Size 4','Employee Size 4',2,2,'A',63,'5000','',0,0),(10022,'Employee Size 5','Employee Size 5',2,2,'A',64,'10000','',0,0),(10022,'Employee Size 6','Employee Size 6',2,2,'A',65,'25000','',0,0),(10022,'Employee Size Risk 1','Employee Size Risk 1',2,2,'B',60,'1','',0,0),(10022,'Employee Size Risk 2','Employee Size Risk 2',2,2,'B',61,'2','',0,0),(10022,'Employee Size Risk 3','Employee Size Risk 3',2,2,'B',62,'3','',0,0),(10022,'Employee Size Risk 4','Employee Size Risk 4',2,2,'B',63,'4','',0,0),(10022,'Employee Size Risk 5','Employee Size Risk 5',2,2,'B',64,'5','',0,0),(10022,'Employee Size Risk 6','Employee Size Risk 6',2,2,'B',65,'6','',0,0),(10022,'Employee Size Risk Score','Employee Size Risk Score',2,2,'A',66,'LOOKUP(A1,A60:A65,B60:B65)','',0,0),(10022,'Number of Reports','Number of Reports',2,2,'A',69,'(A2/A1)*100','',0,0),(10022,'Report Lower Threshold 1','Report Lower Threshold 1',2,2,'A',70,'0','',0,0),(10022,'Report Lower Threshold 2','Report Lower Threshold 2',2,2,'A',71,'0.5','',0,0),(10022,'Report Lower Threshold 3','Report Lower Threshold 3',2,2,'A',72,'4','',0,0),(10022,'Report Lower Threshold 4','Report Lower Threshold 4',2,2,'A',73,'10','',0,0),(10022,'Report Lower Threshold 5','Report Lower Threshold 5',2,2,'A',74,'25','',0,0),(10022,'Report Risk 1','Report Risk 1',2,2,'B',70,'3','',0,0),(10022,'Report Risk 2','Report Risk 2',2,2,'B',71,'1','',0,0),(10022,'Report Risk 3','Report Risk 3',2,2,'B',72,'2','',0,0),(10022,'Report Risk 4','Report Risk 4',2,2,'B',73,'3','',0,0),(10022,'Report Risk 5','Report Risk 5',2,2,'B',74,'4','',0,0),(10022,'Report Risk Score','Report Risk Score',2,2,'A',75,'LOOKUP(A69,A70:A74,B70:B74)','',0,0),(10022,'Risk Multiplier','Risk Multiplier',2,2,'A',80,'(A20+A50 )*(A66+A75)','',0,0),(10022,'Median Cases Received','Median Cases Received',2,2,'A',101,'0.014*A1','',0,0),(10022,'Transcribe Time From Voicemail','Transcribe Time From Voicemail',2,2,'A',102,'A101*0.5','',0,0),(10022,'Salaries for Transcribe Work','Salaries for Transcribe Work',2,2,'A',103,'19','',0,0),(10022,'Total Annual Cost of Transcribe Work','Total Annual Cost of Transcribe Work',2,2,'A',104,'A102*A103','',0,0),(10022,'Time to Manage Case Notifications','Time to Manage Case Notifications',2,2,'A',105,'A101','',0,0),(10022,'Salaries for case Administrators','Salaries for case Administrators',2,2,'A',106,'36','',0,0),(10022,'Annual Cost of Transcription Work','Annual Cost of Transcription Work',2,2,'A',107,'A106*A105','',0,0),(10022,'Time To Prepare Board Report','Time To Prepare Board Report',2,2,'A',108,'120','',0,0)</v>
      </c>
    </row>
    <row r="75" spans="2:10" x14ac:dyDescent="0.25">
      <c r="B75" t="s">
        <v>177</v>
      </c>
      <c r="C75" t="s">
        <v>190</v>
      </c>
      <c r="D75" s="1" t="s">
        <v>191</v>
      </c>
      <c r="E75">
        <f>E74*E72</f>
        <v>4320</v>
      </c>
      <c r="G75" s="11" t="s">
        <v>226</v>
      </c>
      <c r="H75" t="str">
        <f t="shared" si="2"/>
        <v>(10022,'Annual Cost of Report Prep','Annual Cost of Report Prep',2,2,'A',109,'A108*A106','',0,0)</v>
      </c>
      <c r="I75" t="s">
        <v>288</v>
      </c>
      <c r="J75" t="str">
        <f t="shared" si="3"/>
        <v>(10022,'Program Type 1 Index','Program Type 1 Index',2,2,'A',10,'1','',0,0),(10022,'Program Type 2 Index','Program Type 2 Index',2,2,'A',11,'2','',0,0),(10022,'Program Type 3 Index','Program Type 3 Index',2,2,'A',12,'3','',0,0),(10022,'Program Type 4 Index','Program Type 4 Index',2,2,'A',13,'4','',0,0),(10022,'Program Type 1 Score','Program Type 1 Score',2,2,'B',10,'4','',0,0),(10022,'Program Type 2 Score','Program Type 2 Score',2,2,'B',11,'3','',0,0),(10022,'Program Type 3 Score','Program Type 3 Score',2,2,'B',12,'2','',0,0),(10022,'Program Type 4 Score','Program Type 4 Score',2,2,'B',13,'1','',0,0),(10022,'Program Type Risk Score','Program Type Risk Score',2,2,'A',20,'Lookup(A3,A10:A13,B10:B13)','',0,0),(10022,'Count of Detection Methods','Count of Detection Methods',2,2,'A',30,'','',0,0),(10022,'Detection Type 1 Index','Detection Type 1 Index',2,2,'A',40,'1','',0,0),(10022,'Detection Type 2 Index','Detection Type 2 Index',2,2,'A',41,'2','',0,0),(10022,'Detection Type 3 Index','Detection Type 3 Index',2,2,'A',42,'3','',0,0),(10022,'Detection Type 4 Index','Detection Type 4 Index',2,2,'A',43,'4','',0,0),(10022,'Detection Type 1 Score','Detection Type 1 Score',2,2,'B',40,'2','',0,0),(10022,'Detection Type 2 Score','Detection Type 2 Score',2,2,'B',41,'2','',0,0),(10022,'Detection Type 3 Score','Detection Type 3 Score',2,2,'B',42,'2','',0,0),(10022,'Detection Type 4 Score','Detection Type 4 Score',2,2,'B',43,'1','',0,0),(10022,'Detection Type SingleSelection','Detection Type SingleSelection',2,2,'A',48,'','',0,0),(10022,'Detection Type Lookup','Detection Type Lookup',2,2,'A',49,'Lookup(A48,A40:A43,B40:B43)','',0,0),(10022,'Detection Type Risk Score','Detection Type Risk Score',2,2,'A',50,'IF(A30=1,A49,IF(A30&gt;1,1,4))','',0,0),(10022,'Employee Size 1','Employee Size 1',2,2,'A',60,'0','',0,0),(10022,'Employee Size 2','Employee Size 2',2,2,'A',61,'500','',0,0),(10022,'Employee Size 3','Employee Size 3',2,2,'A',62,'1000','',0,0),(10022,'Employee Size 4','Employee Size 4',2,2,'A',63,'5000','',0,0),(10022,'Employee Size 5','Employee Size 5',2,2,'A',64,'10000','',0,0),(10022,'Employee Size 6','Employee Size 6',2,2,'A',65,'25000','',0,0),(10022,'Employee Size Risk 1','Employee Size Risk 1',2,2,'B',60,'1','',0,0),(10022,'Employee Size Risk 2','Employee Size Risk 2',2,2,'B',61,'2','',0,0),(10022,'Employee Size Risk 3','Employee Size Risk 3',2,2,'B',62,'3','',0,0),(10022,'Employee Size Risk 4','Employee Size Risk 4',2,2,'B',63,'4','',0,0),(10022,'Employee Size Risk 5','Employee Size Risk 5',2,2,'B',64,'5','',0,0),(10022,'Employee Size Risk 6','Employee Size Risk 6',2,2,'B',65,'6','',0,0),(10022,'Employee Size Risk Score','Employee Size Risk Score',2,2,'A',66,'LOOKUP(A1,A60:A65,B60:B65)','',0,0),(10022,'Number of Reports','Number of Reports',2,2,'A',69,'(A2/A1)*100','',0,0),(10022,'Report Lower Threshold 1','Report Lower Threshold 1',2,2,'A',70,'0','',0,0),(10022,'Report Lower Threshold 2','Report Lower Threshold 2',2,2,'A',71,'0.5','',0,0),(10022,'Report Lower Threshold 3','Report Lower Threshold 3',2,2,'A',72,'4','',0,0),(10022,'Report Lower Threshold 4','Report Lower Threshold 4',2,2,'A',73,'10','',0,0),(10022,'Report Lower Threshold 5','Report Lower Threshold 5',2,2,'A',74,'25','',0,0),(10022,'Report Risk 1','Report Risk 1',2,2,'B',70,'3','',0,0),(10022,'Report Risk 2','Report Risk 2',2,2,'B',71,'1','',0,0),(10022,'Report Risk 3','Report Risk 3',2,2,'B',72,'2','',0,0),(10022,'Report Risk 4','Report Risk 4',2,2,'B',73,'3','',0,0),(10022,'Report Risk 5','Report Risk 5',2,2,'B',74,'4','',0,0),(10022,'Report Risk Score','Report Risk Score',2,2,'A',75,'LOOKUP(A69,A70:A74,B70:B74)','',0,0),(10022,'Risk Multiplier','Risk Multiplier',2,2,'A',80,'(A20+A50 )*(A66+A75)','',0,0),(10022,'Median Cases Received','Median Cases Received',2,2,'A',101,'0.014*A1','',0,0),(10022,'Transcribe Time From Voicemail','Transcribe Time From Voicemail',2,2,'A',102,'A101*0.5','',0,0),(10022,'Salaries for Transcribe Work','Salaries for Transcribe Work',2,2,'A',103,'19','',0,0),(10022,'Total Annual Cost of Transcribe Work','Total Annual Cost of Transcribe Work',2,2,'A',104,'A102*A103','',0,0),(10022,'Time to Manage Case Notifications','Time to Manage Case Notifications',2,2,'A',105,'A101','',0,0),(10022,'Salaries for case Administrators','Salaries for case Administrators',2,2,'A',106,'36','',0,0),(10022,'Annual Cost of Transcription Work','Annual Cost of Transcription Work',2,2,'A',107,'A106*A105','',0,0),(10022,'Time To Prepare Board Report','Time To Prepare Board Report',2,2,'A',108,'120','',0,0),(10022,'Annual Cost of Report Prep','Annual Cost of Report Prep',2,2,'A',109,'A108*A106','',0,0)</v>
      </c>
    </row>
    <row r="76" spans="2:10" x14ac:dyDescent="0.25">
      <c r="G76" s="11"/>
      <c r="J76" t="str">
        <f t="shared" si="3"/>
        <v>(10022,'Program Type 1 Index','Program Type 1 Index',2,2,'A',10,'1','',0,0),(10022,'Program Type 2 Index','Program Type 2 Index',2,2,'A',11,'2','',0,0),(10022,'Program Type 3 Index','Program Type 3 Index',2,2,'A',12,'3','',0,0),(10022,'Program Type 4 Index','Program Type 4 Index',2,2,'A',13,'4','',0,0),(10022,'Program Type 1 Score','Program Type 1 Score',2,2,'B',10,'4','',0,0),(10022,'Program Type 2 Score','Program Type 2 Score',2,2,'B',11,'3','',0,0),(10022,'Program Type 3 Score','Program Type 3 Score',2,2,'B',12,'2','',0,0),(10022,'Program Type 4 Score','Program Type 4 Score',2,2,'B',13,'1','',0,0),(10022,'Program Type Risk Score','Program Type Risk Score',2,2,'A',20,'Lookup(A3,A10:A13,B10:B13)','',0,0),(10022,'Count of Detection Methods','Count of Detection Methods',2,2,'A',30,'','',0,0),(10022,'Detection Type 1 Index','Detection Type 1 Index',2,2,'A',40,'1','',0,0),(10022,'Detection Type 2 Index','Detection Type 2 Index',2,2,'A',41,'2','',0,0),(10022,'Detection Type 3 Index','Detection Type 3 Index',2,2,'A',42,'3','',0,0),(10022,'Detection Type 4 Index','Detection Type 4 Index',2,2,'A',43,'4','',0,0),(10022,'Detection Type 1 Score','Detection Type 1 Score',2,2,'B',40,'2','',0,0),(10022,'Detection Type 2 Score','Detection Type 2 Score',2,2,'B',41,'2','',0,0),(10022,'Detection Type 3 Score','Detection Type 3 Score',2,2,'B',42,'2','',0,0),(10022,'Detection Type 4 Score','Detection Type 4 Score',2,2,'B',43,'1','',0,0),(10022,'Detection Type SingleSelection','Detection Type SingleSelection',2,2,'A',48,'','',0,0),(10022,'Detection Type Lookup','Detection Type Lookup',2,2,'A',49,'Lookup(A48,A40:A43,B40:B43)','',0,0),(10022,'Detection Type Risk Score','Detection Type Risk Score',2,2,'A',50,'IF(A30=1,A49,IF(A30&gt;1,1,4))','',0,0),(10022,'Employee Size 1','Employee Size 1',2,2,'A',60,'0','',0,0),(10022,'Employee Size 2','Employee Size 2',2,2,'A',61,'500','',0,0),(10022,'Employee Size 3','Employee Size 3',2,2,'A',62,'1000','',0,0),(10022,'Employee Size 4','Employee Size 4',2,2,'A',63,'5000','',0,0),(10022,'Employee Size 5','Employee Size 5',2,2,'A',64,'10000','',0,0),(10022,'Employee Size 6','Employee Size 6',2,2,'A',65,'25000','',0,0),(10022,'Employee Size Risk 1','Employee Size Risk 1',2,2,'B',60,'1','',0,0),(10022,'Employee Size Risk 2','Employee Size Risk 2',2,2,'B',61,'2','',0,0),(10022,'Employee Size Risk 3','Employee Size Risk 3',2,2,'B',62,'3','',0,0),(10022,'Employee Size Risk 4','Employee Size Risk 4',2,2,'B',63,'4','',0,0),(10022,'Employee Size Risk 5','Employee Size Risk 5',2,2,'B',64,'5','',0,0),(10022,'Employee Size Risk 6','Employee Size Risk 6',2,2,'B',65,'6','',0,0),(10022,'Employee Size Risk Score','Employee Size Risk Score',2,2,'A',66,'LOOKUP(A1,A60:A65,B60:B65)','',0,0),(10022,'Number of Reports','Number of Reports',2,2,'A',69,'(A2/A1)*100','',0,0),(10022,'Report Lower Threshold 1','Report Lower Threshold 1',2,2,'A',70,'0','',0,0),(10022,'Report Lower Threshold 2','Report Lower Threshold 2',2,2,'A',71,'0.5','',0,0),(10022,'Report Lower Threshold 3','Report Lower Threshold 3',2,2,'A',72,'4','',0,0),(10022,'Report Lower Threshold 4','Report Lower Threshold 4',2,2,'A',73,'10','',0,0),(10022,'Report Lower Threshold 5','Report Lower Threshold 5',2,2,'A',74,'25','',0,0),(10022,'Report Risk 1','Report Risk 1',2,2,'B',70,'3','',0,0),(10022,'Report Risk 2','Report Risk 2',2,2,'B',71,'1','',0,0),(10022,'Report Risk 3','Report Risk 3',2,2,'B',72,'2','',0,0),(10022,'Report Risk 4','Report Risk 4',2,2,'B',73,'3','',0,0),(10022,'Report Risk 5','Report Risk 5',2,2,'B',74,'4','',0,0),(10022,'Report Risk Score','Report Risk Score',2,2,'A',75,'LOOKUP(A69,A70:A74,B70:B74)','',0,0),(10022,'Risk Multiplier','Risk Multiplier',2,2,'A',80,'(A20+A50 )*(A66+A75)','',0,0),(10022,'Median Cases Received','Median Cases Received',2,2,'A',101,'0.014*A1','',0,0),(10022,'Transcribe Time From Voicemail','Transcribe Time From Voicemail',2,2,'A',102,'A101*0.5','',0,0),(10022,'Salaries for Transcribe Work','Salaries for Transcribe Work',2,2,'A',103,'19','',0,0),(10022,'Total Annual Cost of Transcribe Work','Total Annual Cost of Transcribe Work',2,2,'A',104,'A102*A103','',0,0),(10022,'Time to Manage Case Notifications','Time to Manage Case Notifications',2,2,'A',105,'A101','',0,0),(10022,'Salaries for case Administrators','Salaries for case Administrators',2,2,'A',106,'36','',0,0),(10022,'Annual Cost of Transcription Work','Annual Cost of Transcription Work',2,2,'A',107,'A106*A105','',0,0),(10022,'Time To Prepare Board Report','Time To Prepare Board Report',2,2,'A',108,'120','',0,0),(10022,'Annual Cost of Report Prep','Annual Cost of Report Prep',2,2,'A',109,'A108*A106','',0,0)</v>
      </c>
    </row>
    <row r="77" spans="2:10" x14ac:dyDescent="0.25">
      <c r="B77" t="s">
        <v>192</v>
      </c>
      <c r="C77" t="s">
        <v>193</v>
      </c>
      <c r="D77" s="1" t="s">
        <v>194</v>
      </c>
      <c r="E77">
        <f>E75+E73+E70</f>
        <v>9734.5</v>
      </c>
      <c r="G77" s="11" t="s">
        <v>226</v>
      </c>
      <c r="H77" t="str">
        <f t="shared" si="2"/>
        <v>(10022,'Total Cost for Manual Intake','Total Cost for Manual Intake',2,2,'A',110,'A104+A107+A109','',0,0)</v>
      </c>
      <c r="I77" t="s">
        <v>289</v>
      </c>
      <c r="J77" t="str">
        <f t="shared" si="3"/>
        <v>(10022,'Program Type 1 Index','Program Type 1 Index',2,2,'A',10,'1','',0,0),(10022,'Program Type 2 Index','Program Type 2 Index',2,2,'A',11,'2','',0,0),(10022,'Program Type 3 Index','Program Type 3 Index',2,2,'A',12,'3','',0,0),(10022,'Program Type 4 Index','Program Type 4 Index',2,2,'A',13,'4','',0,0),(10022,'Program Type 1 Score','Program Type 1 Score',2,2,'B',10,'4','',0,0),(10022,'Program Type 2 Score','Program Type 2 Score',2,2,'B',11,'3','',0,0),(10022,'Program Type 3 Score','Program Type 3 Score',2,2,'B',12,'2','',0,0),(10022,'Program Type 4 Score','Program Type 4 Score',2,2,'B',13,'1','',0,0),(10022,'Program Type Risk Score','Program Type Risk Score',2,2,'A',20,'Lookup(A3,A10:A13,B10:B13)','',0,0),(10022,'Count of Detection Methods','Count of Detection Methods',2,2,'A',30,'','',0,0),(10022,'Detection Type 1 Index','Detection Type 1 Index',2,2,'A',40,'1','',0,0),(10022,'Detection Type 2 Index','Detection Type 2 Index',2,2,'A',41,'2','',0,0),(10022,'Detection Type 3 Index','Detection Type 3 Index',2,2,'A',42,'3','',0,0),(10022,'Detection Type 4 Index','Detection Type 4 Index',2,2,'A',43,'4','',0,0),(10022,'Detection Type 1 Score','Detection Type 1 Score',2,2,'B',40,'2','',0,0),(10022,'Detection Type 2 Score','Detection Type 2 Score',2,2,'B',41,'2','',0,0),(10022,'Detection Type 3 Score','Detection Type 3 Score',2,2,'B',42,'2','',0,0),(10022,'Detection Type 4 Score','Detection Type 4 Score',2,2,'B',43,'1','',0,0),(10022,'Detection Type SingleSelection','Detection Type SingleSelection',2,2,'A',48,'','',0,0),(10022,'Detection Type Lookup','Detection Type Lookup',2,2,'A',49,'Lookup(A48,A40:A43,B40:B43)','',0,0),(10022,'Detection Type Risk Score','Detection Type Risk Score',2,2,'A',50,'IF(A30=1,A49,IF(A30&gt;1,1,4))','',0,0),(10022,'Employee Size 1','Employee Size 1',2,2,'A',60,'0','',0,0),(10022,'Employee Size 2','Employee Size 2',2,2,'A',61,'500','',0,0),(10022,'Employee Size 3','Employee Size 3',2,2,'A',62,'1000','',0,0),(10022,'Employee Size 4','Employee Size 4',2,2,'A',63,'5000','',0,0),(10022,'Employee Size 5','Employee Size 5',2,2,'A',64,'10000','',0,0),(10022,'Employee Size 6','Employee Size 6',2,2,'A',65,'25000','',0,0),(10022,'Employee Size Risk 1','Employee Size Risk 1',2,2,'B',60,'1','',0,0),(10022,'Employee Size Risk 2','Employee Size Risk 2',2,2,'B',61,'2','',0,0),(10022,'Employee Size Risk 3','Employee Size Risk 3',2,2,'B',62,'3','',0,0),(10022,'Employee Size Risk 4','Employee Size Risk 4',2,2,'B',63,'4','',0,0),(10022,'Employee Size Risk 5','Employee Size Risk 5',2,2,'B',64,'5','',0,0),(10022,'Employee Size Risk 6','Employee Size Risk 6',2,2,'B',65,'6','',0,0),(10022,'Employee Size Risk Score','Employee Size Risk Score',2,2,'A',66,'LOOKUP(A1,A60:A65,B60:B65)','',0,0),(10022,'Number of Reports','Number of Reports',2,2,'A',69,'(A2/A1)*100','',0,0),(10022,'Report Lower Threshold 1','Report Lower Threshold 1',2,2,'A',70,'0','',0,0),(10022,'Report Lower Threshold 2','Report Lower Threshold 2',2,2,'A',71,'0.5','',0,0),(10022,'Report Lower Threshold 3','Report Lower Threshold 3',2,2,'A',72,'4','',0,0),(10022,'Report Lower Threshold 4','Report Lower Threshold 4',2,2,'A',73,'10','',0,0),(10022,'Report Lower Threshold 5','Report Lower Threshold 5',2,2,'A',74,'25','',0,0),(10022,'Report Risk 1','Report Risk 1',2,2,'B',70,'3','',0,0),(10022,'Report Risk 2','Report Risk 2',2,2,'B',71,'1','',0,0),(10022,'Report Risk 3','Report Risk 3',2,2,'B',72,'2','',0,0),(10022,'Report Risk 4','Report Risk 4',2,2,'B',73,'3','',0,0),(10022,'Report Risk 5','Report Risk 5',2,2,'B',74,'4','',0,0),(10022,'Report Risk Score','Report Risk Score',2,2,'A',75,'LOOKUP(A69,A70:A74,B70:B74)','',0,0),(10022,'Risk Multiplier','Risk Multiplier',2,2,'A',80,'(A20+A50 )*(A66+A75)','',0,0),(10022,'Median Cases Received','Median Cases Received',2,2,'A',101,'0.014*A1','',0,0),(10022,'Transcribe Time From Voicemail','Transcribe Time From Voicemail',2,2,'A',102,'A101*0.5','',0,0),(10022,'Salaries for Transcribe Work','Salaries for Transcribe Work',2,2,'A',103,'19','',0,0),(10022,'Total Annual Cost of Transcribe Work','Total Annual Cost of Transcribe Work',2,2,'A',104,'A102*A103','',0,0),(10022,'Time to Manage Case Notifications','Time to Manage Case Notifications',2,2,'A',105,'A101','',0,0),(10022,'Salaries for case Administrators','Salaries for case Administrators',2,2,'A',106,'36','',0,0),(10022,'Annual Cost of Transcription Work','Annual Cost of Transcription Work',2,2,'A',107,'A106*A105','',0,0),(10022,'Time To Prepare Board Report','Time To Prepare Board Report',2,2,'A',108,'120','',0,0),(10022,'Annual Cost of Report Prep','Annual Cost of Report Prep',2,2,'A',109,'A108*A106','',0,0),(10022,'Total Cost for Manual Intake','Total Cost for Manual Intake',2,2,'A',110,'A104+A107+A109','',0,0)</v>
      </c>
    </row>
    <row r="78" spans="2:10" x14ac:dyDescent="0.25">
      <c r="D78" s="1"/>
      <c r="G78" s="11"/>
      <c r="J78" t="str">
        <f t="shared" si="3"/>
        <v>(10022,'Program Type 1 Index','Program Type 1 Index',2,2,'A',10,'1','',0,0),(10022,'Program Type 2 Index','Program Type 2 Index',2,2,'A',11,'2','',0,0),(10022,'Program Type 3 Index','Program Type 3 Index',2,2,'A',12,'3','',0,0),(10022,'Program Type 4 Index','Program Type 4 Index',2,2,'A',13,'4','',0,0),(10022,'Program Type 1 Score','Program Type 1 Score',2,2,'B',10,'4','',0,0),(10022,'Program Type 2 Score','Program Type 2 Score',2,2,'B',11,'3','',0,0),(10022,'Program Type 3 Score','Program Type 3 Score',2,2,'B',12,'2','',0,0),(10022,'Program Type 4 Score','Program Type 4 Score',2,2,'B',13,'1','',0,0),(10022,'Program Type Risk Score','Program Type Risk Score',2,2,'A',20,'Lookup(A3,A10:A13,B10:B13)','',0,0),(10022,'Count of Detection Methods','Count of Detection Methods',2,2,'A',30,'','',0,0),(10022,'Detection Type 1 Index','Detection Type 1 Index',2,2,'A',40,'1','',0,0),(10022,'Detection Type 2 Index','Detection Type 2 Index',2,2,'A',41,'2','',0,0),(10022,'Detection Type 3 Index','Detection Type 3 Index',2,2,'A',42,'3','',0,0),(10022,'Detection Type 4 Index','Detection Type 4 Index',2,2,'A',43,'4','',0,0),(10022,'Detection Type 1 Score','Detection Type 1 Score',2,2,'B',40,'2','',0,0),(10022,'Detection Type 2 Score','Detection Type 2 Score',2,2,'B',41,'2','',0,0),(10022,'Detection Type 3 Score','Detection Type 3 Score',2,2,'B',42,'2','',0,0),(10022,'Detection Type 4 Score','Detection Type 4 Score',2,2,'B',43,'1','',0,0),(10022,'Detection Type SingleSelection','Detection Type SingleSelection',2,2,'A',48,'','',0,0),(10022,'Detection Type Lookup','Detection Type Lookup',2,2,'A',49,'Lookup(A48,A40:A43,B40:B43)','',0,0),(10022,'Detection Type Risk Score','Detection Type Risk Score',2,2,'A',50,'IF(A30=1,A49,IF(A30&gt;1,1,4))','',0,0),(10022,'Employee Size 1','Employee Size 1',2,2,'A',60,'0','',0,0),(10022,'Employee Size 2','Employee Size 2',2,2,'A',61,'500','',0,0),(10022,'Employee Size 3','Employee Size 3',2,2,'A',62,'1000','',0,0),(10022,'Employee Size 4','Employee Size 4',2,2,'A',63,'5000','',0,0),(10022,'Employee Size 5','Employee Size 5',2,2,'A',64,'10000','',0,0),(10022,'Employee Size 6','Employee Size 6',2,2,'A',65,'25000','',0,0),(10022,'Employee Size Risk 1','Employee Size Risk 1',2,2,'B',60,'1','',0,0),(10022,'Employee Size Risk 2','Employee Size Risk 2',2,2,'B',61,'2','',0,0),(10022,'Employee Size Risk 3','Employee Size Risk 3',2,2,'B',62,'3','',0,0),(10022,'Employee Size Risk 4','Employee Size Risk 4',2,2,'B',63,'4','',0,0),(10022,'Employee Size Risk 5','Employee Size Risk 5',2,2,'B',64,'5','',0,0),(10022,'Employee Size Risk 6','Employee Size Risk 6',2,2,'B',65,'6','',0,0),(10022,'Employee Size Risk Score','Employee Size Risk Score',2,2,'A',66,'LOOKUP(A1,A60:A65,B60:B65)','',0,0),(10022,'Number of Reports','Number of Reports',2,2,'A',69,'(A2/A1)*100','',0,0),(10022,'Report Lower Threshold 1','Report Lower Threshold 1',2,2,'A',70,'0','',0,0),(10022,'Report Lower Threshold 2','Report Lower Threshold 2',2,2,'A',71,'0.5','',0,0),(10022,'Report Lower Threshold 3','Report Lower Threshold 3',2,2,'A',72,'4','',0,0),(10022,'Report Lower Threshold 4','Report Lower Threshold 4',2,2,'A',73,'10','',0,0),(10022,'Report Lower Threshold 5','Report Lower Threshold 5',2,2,'A',74,'25','',0,0),(10022,'Report Risk 1','Report Risk 1',2,2,'B',70,'3','',0,0),(10022,'Report Risk 2','Report Risk 2',2,2,'B',71,'1','',0,0),(10022,'Report Risk 3','Report Risk 3',2,2,'B',72,'2','',0,0),(10022,'Report Risk 4','Report Risk 4',2,2,'B',73,'3','',0,0),(10022,'Report Risk 5','Report Risk 5',2,2,'B',74,'4','',0,0),(10022,'Report Risk Score','Report Risk Score',2,2,'A',75,'LOOKUP(A69,A70:A74,B70:B74)','',0,0),(10022,'Risk Multiplier','Risk Multiplier',2,2,'A',80,'(A20+A50 )*(A66+A75)','',0,0),(10022,'Median Cases Received','Median Cases Received',2,2,'A',101,'0.014*A1','',0,0),(10022,'Transcribe Time From Voicemail','Transcribe Time From Voicemail',2,2,'A',102,'A101*0.5','',0,0),(10022,'Salaries for Transcribe Work','Salaries for Transcribe Work',2,2,'A',103,'19','',0,0),(10022,'Total Annual Cost of Transcribe Work','Total Annual Cost of Transcribe Work',2,2,'A',104,'A102*A103','',0,0),(10022,'Time to Manage Case Notifications','Time to Manage Case Notifications',2,2,'A',105,'A101','',0,0),(10022,'Salaries for case Administrators','Salaries for case Administrators',2,2,'A',106,'36','',0,0),(10022,'Annual Cost of Transcription Work','Annual Cost of Transcription Work',2,2,'A',107,'A106*A105','',0,0),(10022,'Time To Prepare Board Report','Time To Prepare Board Report',2,2,'A',108,'120','',0,0),(10022,'Annual Cost of Report Prep','Annual Cost of Report Prep',2,2,'A',109,'A108*A106','',0,0),(10022,'Total Cost for Manual Intake','Total Cost for Manual Intake',2,2,'A',110,'A104+A107+A109','',0,0)</v>
      </c>
    </row>
    <row r="79" spans="2:10" x14ac:dyDescent="0.25">
      <c r="B79" t="s">
        <v>196</v>
      </c>
      <c r="C79" t="s">
        <v>197</v>
      </c>
      <c r="D79" s="1">
        <v>200</v>
      </c>
      <c r="E79" s="1">
        <v>200</v>
      </c>
      <c r="G79" s="11" t="s">
        <v>65</v>
      </c>
      <c r="H79" t="str">
        <f t="shared" si="2"/>
        <v>(10022,'EPIM Cost Threshold 1','EPIM Cost Threshold 1',2,2,'A',120,'200','',0,0)</v>
      </c>
      <c r="I79" t="s">
        <v>290</v>
      </c>
      <c r="J79" t="str">
        <f t="shared" si="3"/>
        <v>(10022,'Program Type 1 Index','Program Type 1 Index',2,2,'A',10,'1','',0,0),(10022,'Program Type 2 Index','Program Type 2 Index',2,2,'A',11,'2','',0,0),(10022,'Program Type 3 Index','Program Type 3 Index',2,2,'A',12,'3','',0,0),(10022,'Program Type 4 Index','Program Type 4 Index',2,2,'A',13,'4','',0,0),(10022,'Program Type 1 Score','Program Type 1 Score',2,2,'B',10,'4','',0,0),(10022,'Program Type 2 Score','Program Type 2 Score',2,2,'B',11,'3','',0,0),(10022,'Program Type 3 Score','Program Type 3 Score',2,2,'B',12,'2','',0,0),(10022,'Program Type 4 Score','Program Type 4 Score',2,2,'B',13,'1','',0,0),(10022,'Program Type Risk Score','Program Type Risk Score',2,2,'A',20,'Lookup(A3,A10:A13,B10:B13)','',0,0),(10022,'Count of Detection Methods','Count of Detection Methods',2,2,'A',30,'','',0,0),(10022,'Detection Type 1 Index','Detection Type 1 Index',2,2,'A',40,'1','',0,0),(10022,'Detection Type 2 Index','Detection Type 2 Index',2,2,'A',41,'2','',0,0),(10022,'Detection Type 3 Index','Detection Type 3 Index',2,2,'A',42,'3','',0,0),(10022,'Detection Type 4 Index','Detection Type 4 Index',2,2,'A',43,'4','',0,0),(10022,'Detection Type 1 Score','Detection Type 1 Score',2,2,'B',40,'2','',0,0),(10022,'Detection Type 2 Score','Detection Type 2 Score',2,2,'B',41,'2','',0,0),(10022,'Detection Type 3 Score','Detection Type 3 Score',2,2,'B',42,'2','',0,0),(10022,'Detection Type 4 Score','Detection Type 4 Score',2,2,'B',43,'1','',0,0),(10022,'Detection Type SingleSelection','Detection Type SingleSelection',2,2,'A',48,'','',0,0),(10022,'Detection Type Lookup','Detection Type Lookup',2,2,'A',49,'Lookup(A48,A40:A43,B40:B43)','',0,0),(10022,'Detection Type Risk Score','Detection Type Risk Score',2,2,'A',50,'IF(A30=1,A49,IF(A30&gt;1,1,4))','',0,0),(10022,'Employee Size 1','Employee Size 1',2,2,'A',60,'0','',0,0),(10022,'Employee Size 2','Employee Size 2',2,2,'A',61,'500','',0,0),(10022,'Employee Size 3','Employee Size 3',2,2,'A',62,'1000','',0,0),(10022,'Employee Size 4','Employee Size 4',2,2,'A',63,'5000','',0,0),(10022,'Employee Size 5','Employee Size 5',2,2,'A',64,'10000','',0,0),(10022,'Employee Size 6','Employee Size 6',2,2,'A',65,'25000','',0,0),(10022,'Employee Size Risk 1','Employee Size Risk 1',2,2,'B',60,'1','',0,0),(10022,'Employee Size Risk 2','Employee Size Risk 2',2,2,'B',61,'2','',0,0),(10022,'Employee Size Risk 3','Employee Size Risk 3',2,2,'B',62,'3','',0,0),(10022,'Employee Size Risk 4','Employee Size Risk 4',2,2,'B',63,'4','',0,0),(10022,'Employee Size Risk 5','Employee Size Risk 5',2,2,'B',64,'5','',0,0),(10022,'Employee Size Risk 6','Employee Size Risk 6',2,2,'B',65,'6','',0,0),(10022,'Employee Size Risk Score','Employee Size Risk Score',2,2,'A',66,'LOOKUP(A1,A60:A65,B60:B65)','',0,0),(10022,'Number of Reports','Number of Reports',2,2,'A',69,'(A2/A1)*100','',0,0),(10022,'Report Lower Threshold 1','Report Lower Threshold 1',2,2,'A',70,'0','',0,0),(10022,'Report Lower Threshold 2','Report Lower Threshold 2',2,2,'A',71,'0.5','',0,0),(10022,'Report Lower Threshold 3','Report Lower Threshold 3',2,2,'A',72,'4','',0,0),(10022,'Report Lower Threshold 4','Report Lower Threshold 4',2,2,'A',73,'10','',0,0),(10022,'Report Lower Threshold 5','Report Lower Threshold 5',2,2,'A',74,'25','',0,0),(10022,'Report Risk 1','Report Risk 1',2,2,'B',70,'3','',0,0),(10022,'Report Risk 2','Report Risk 2',2,2,'B',71,'1','',0,0),(10022,'Report Risk 3','Report Risk 3',2,2,'B',72,'2','',0,0),(10022,'Report Risk 4','Report Risk 4',2,2,'B',73,'3','',0,0),(10022,'Report Risk 5','Report Risk 5',2,2,'B',74,'4','',0,0),(10022,'Report Risk Score','Report Risk Score',2,2,'A',75,'LOOKUP(A69,A70:A74,B70:B74)','',0,0),(10022,'Risk Multiplier','Risk Multiplier',2,2,'A',80,'(A20+A50 )*(A66+A75)','',0,0),(10022,'Median Cases Received','Median Cases Received',2,2,'A',101,'0.014*A1','',0,0),(10022,'Transcribe Time From Voicemail','Transcribe Time From Voicemail',2,2,'A',102,'A101*0.5','',0,0),(10022,'Salaries for Transcribe Work','Salaries for Transcribe Work',2,2,'A',103,'19','',0,0),(10022,'Total Annual Cost of Transcribe Work','Total Annual Cost of Transcribe Work',2,2,'A',104,'A102*A103','',0,0),(10022,'Time to Manage Case Notifications','Time to Manage Case Notifications',2,2,'A',105,'A101','',0,0),(10022,'Salaries for case Administrators','Salaries for case Administrators',2,2,'A',106,'36','',0,0),(10022,'Annual Cost of Transcription Work','Annual Cost of Transcription Work',2,2,'A',107,'A106*A105','',0,0),(10022,'Time To Prepare Board Report','Time To Prepare Board Report',2,2,'A',108,'120','',0,0),(10022,'Annual Cost of Report Prep','Annual Cost of Report Prep',2,2,'A',109,'A108*A106','',0,0),(10022,'Total Cost for Manual Intake','Total Cost for Manual Intake',2,2,'A',110,'A104+A107+A109','',0,0),(10022,'EPIM Cost Threshold 1','EPIM Cost Threshold 1',2,2,'A',120,'200','',0,0)</v>
      </c>
    </row>
    <row r="80" spans="2:10" x14ac:dyDescent="0.25">
      <c r="B80" t="s">
        <v>209</v>
      </c>
      <c r="C80" t="s">
        <v>198</v>
      </c>
      <c r="D80" s="1">
        <v>500</v>
      </c>
      <c r="E80" s="1">
        <v>500</v>
      </c>
      <c r="G80" s="11" t="s">
        <v>65</v>
      </c>
      <c r="H80" t="str">
        <f t="shared" si="2"/>
        <v>(10022,'EPIM Cost Threshold 2','EPIM Cost Threshold 2',2,2,'A',121,'500','',0,0)</v>
      </c>
      <c r="I80" t="s">
        <v>291</v>
      </c>
      <c r="J80" t="str">
        <f t="shared" si="3"/>
        <v>(10022,'Program Type 1 Index','Program Type 1 Index',2,2,'A',10,'1','',0,0),(10022,'Program Type 2 Index','Program Type 2 Index',2,2,'A',11,'2','',0,0),(10022,'Program Type 3 Index','Program Type 3 Index',2,2,'A',12,'3','',0,0),(10022,'Program Type 4 Index','Program Type 4 Index',2,2,'A',13,'4','',0,0),(10022,'Program Type 1 Score','Program Type 1 Score',2,2,'B',10,'4','',0,0),(10022,'Program Type 2 Score','Program Type 2 Score',2,2,'B',11,'3','',0,0),(10022,'Program Type 3 Score','Program Type 3 Score',2,2,'B',12,'2','',0,0),(10022,'Program Type 4 Score','Program Type 4 Score',2,2,'B',13,'1','',0,0),(10022,'Program Type Risk Score','Program Type Risk Score',2,2,'A',20,'Lookup(A3,A10:A13,B10:B13)','',0,0),(10022,'Count of Detection Methods','Count of Detection Methods',2,2,'A',30,'','',0,0),(10022,'Detection Type 1 Index','Detection Type 1 Index',2,2,'A',40,'1','',0,0),(10022,'Detection Type 2 Index','Detection Type 2 Index',2,2,'A',41,'2','',0,0),(10022,'Detection Type 3 Index','Detection Type 3 Index',2,2,'A',42,'3','',0,0),(10022,'Detection Type 4 Index','Detection Type 4 Index',2,2,'A',43,'4','',0,0),(10022,'Detection Type 1 Score','Detection Type 1 Score',2,2,'B',40,'2','',0,0),(10022,'Detection Type 2 Score','Detection Type 2 Score',2,2,'B',41,'2','',0,0),(10022,'Detection Type 3 Score','Detection Type 3 Score',2,2,'B',42,'2','',0,0),(10022,'Detection Type 4 Score','Detection Type 4 Score',2,2,'B',43,'1','',0,0),(10022,'Detection Type SingleSelection','Detection Type SingleSelection',2,2,'A',48,'','',0,0),(10022,'Detection Type Lookup','Detection Type Lookup',2,2,'A',49,'Lookup(A48,A40:A43,B40:B43)','',0,0),(10022,'Detection Type Risk Score','Detection Type Risk Score',2,2,'A',50,'IF(A30=1,A49,IF(A30&gt;1,1,4))','',0,0),(10022,'Employee Size 1','Employee Size 1',2,2,'A',60,'0','',0,0),(10022,'Employee Size 2','Employee Size 2',2,2,'A',61,'500','',0,0),(10022,'Employee Size 3','Employee Size 3',2,2,'A',62,'1000','',0,0),(10022,'Employee Size 4','Employee Size 4',2,2,'A',63,'5000','',0,0),(10022,'Employee Size 5','Employee Size 5',2,2,'A',64,'10000','',0,0),(10022,'Employee Size 6','Employee Size 6',2,2,'A',65,'25000','',0,0),(10022,'Employee Size Risk 1','Employee Size Risk 1',2,2,'B',60,'1','',0,0),(10022,'Employee Size Risk 2','Employee Size Risk 2',2,2,'B',61,'2','',0,0),(10022,'Employee Size Risk 3','Employee Size Risk 3',2,2,'B',62,'3','',0,0),(10022,'Employee Size Risk 4','Employee Size Risk 4',2,2,'B',63,'4','',0,0),(10022,'Employee Size Risk 5','Employee Size Risk 5',2,2,'B',64,'5','',0,0),(10022,'Employee Size Risk 6','Employee Size Risk 6',2,2,'B',65,'6','',0,0),(10022,'Employee Size Risk Score','Employee Size Risk Score',2,2,'A',66,'LOOKUP(A1,A60:A65,B60:B65)','',0,0),(10022,'Number of Reports','Number of Reports',2,2,'A',69,'(A2/A1)*100','',0,0),(10022,'Report Lower Threshold 1','Report Lower Threshold 1',2,2,'A',70,'0','',0,0),(10022,'Report Lower Threshold 2','Report Lower Threshold 2',2,2,'A',71,'0.5','',0,0),(10022,'Report Lower Threshold 3','Report Lower Threshold 3',2,2,'A',72,'4','',0,0),(10022,'Report Lower Threshold 4','Report Lower Threshold 4',2,2,'A',73,'10','',0,0),(10022,'Report Lower Threshold 5','Report Lower Threshold 5',2,2,'A',74,'25','',0,0),(10022,'Report Risk 1','Report Risk 1',2,2,'B',70,'3','',0,0),(10022,'Report Risk 2','Report Risk 2',2,2,'B',71,'1','',0,0),(10022,'Report Risk 3','Report Risk 3',2,2,'B',72,'2','',0,0),(10022,'Report Risk 4','Report Risk 4',2,2,'B',73,'3','',0,0),(10022,'Report Risk 5','Report Risk 5',2,2,'B',74,'4','',0,0),(10022,'Report Risk Score','Report Risk Score',2,2,'A',75,'LOOKUP(A69,A70:A74,B70:B74)','',0,0),(10022,'Risk Multiplier','Risk Multiplier',2,2,'A',80,'(A20+A50 )*(A66+A75)','',0,0),(10022,'Median Cases Received','Median Cases Received',2,2,'A',101,'0.014*A1','',0,0),(10022,'Transcribe Time From Voicemail','Transcribe Time From Voicemail',2,2,'A',102,'A101*0.5','',0,0),(10022,'Salaries for Transcribe Work','Salaries for Transcribe Work',2,2,'A',103,'19','',0,0),(10022,'Total Annual Cost of Transcribe Work','Total Annual Cost of Transcribe Work',2,2,'A',104,'A102*A103','',0,0),(10022,'Time to Manage Case Notifications','Time to Manage Case Notifications',2,2,'A',105,'A101','',0,0),(10022,'Salaries for case Administrators','Salaries for case Administrators',2,2,'A',106,'36','',0,0),(10022,'Annual Cost of Transcription Work','Annual Cost of Transcription Work',2,2,'A',107,'A106*A105','',0,0),(10022,'Time To Prepare Board Report','Time To Prepare Board Report',2,2,'A',108,'120','',0,0),(10022,'Annual Cost of Report Prep','Annual Cost of Report Prep',2,2,'A',109,'A108*A106','',0,0),(10022,'Total Cost for Manual Intake','Total Cost for Manual Intake',2,2,'A',110,'A104+A107+A109','',0,0),(10022,'EPIM Cost Threshold 1','EPIM Cost Threshold 1',2,2,'A',120,'200','',0,0),(10022,'EPIM Cost Threshold 2','EPIM Cost Threshold 2',2,2,'A',121,'500','',0,0)</v>
      </c>
    </row>
    <row r="81" spans="2:11" x14ac:dyDescent="0.25">
      <c r="B81" t="s">
        <v>210</v>
      </c>
      <c r="C81" t="s">
        <v>199</v>
      </c>
      <c r="D81" s="1">
        <v>1000</v>
      </c>
      <c r="E81" s="1">
        <v>1000</v>
      </c>
      <c r="G81" s="11" t="s">
        <v>65</v>
      </c>
      <c r="H81" t="str">
        <f t="shared" si="2"/>
        <v>(10022,'EPIM Cost Threshold 3','EPIM Cost Threshold 3',2,2,'A',122,'1000','',0,0)</v>
      </c>
      <c r="I81" t="s">
        <v>292</v>
      </c>
      <c r="J81" t="str">
        <f t="shared" si="3"/>
        <v>(10022,'Program Type 1 Index','Program Type 1 Index',2,2,'A',10,'1','',0,0),(10022,'Program Type 2 Index','Program Type 2 Index',2,2,'A',11,'2','',0,0),(10022,'Program Type 3 Index','Program Type 3 Index',2,2,'A',12,'3','',0,0),(10022,'Program Type 4 Index','Program Type 4 Index',2,2,'A',13,'4','',0,0),(10022,'Program Type 1 Score','Program Type 1 Score',2,2,'B',10,'4','',0,0),(10022,'Program Type 2 Score','Program Type 2 Score',2,2,'B',11,'3','',0,0),(10022,'Program Type 3 Score','Program Type 3 Score',2,2,'B',12,'2','',0,0),(10022,'Program Type 4 Score','Program Type 4 Score',2,2,'B',13,'1','',0,0),(10022,'Program Type Risk Score','Program Type Risk Score',2,2,'A',20,'Lookup(A3,A10:A13,B10:B13)','',0,0),(10022,'Count of Detection Methods','Count of Detection Methods',2,2,'A',30,'','',0,0),(10022,'Detection Type 1 Index','Detection Type 1 Index',2,2,'A',40,'1','',0,0),(10022,'Detection Type 2 Index','Detection Type 2 Index',2,2,'A',41,'2','',0,0),(10022,'Detection Type 3 Index','Detection Type 3 Index',2,2,'A',42,'3','',0,0),(10022,'Detection Type 4 Index','Detection Type 4 Index',2,2,'A',43,'4','',0,0),(10022,'Detection Type 1 Score','Detection Type 1 Score',2,2,'B',40,'2','',0,0),(10022,'Detection Type 2 Score','Detection Type 2 Score',2,2,'B',41,'2','',0,0),(10022,'Detection Type 3 Score','Detection Type 3 Score',2,2,'B',42,'2','',0,0),(10022,'Detection Type 4 Score','Detection Type 4 Score',2,2,'B',43,'1','',0,0),(10022,'Detection Type SingleSelection','Detection Type SingleSelection',2,2,'A',48,'','',0,0),(10022,'Detection Type Lookup','Detection Type Lookup',2,2,'A',49,'Lookup(A48,A40:A43,B40:B43)','',0,0),(10022,'Detection Type Risk Score','Detection Type Risk Score',2,2,'A',50,'IF(A30=1,A49,IF(A30&gt;1,1,4))','',0,0),(10022,'Employee Size 1','Employee Size 1',2,2,'A',60,'0','',0,0),(10022,'Employee Size 2','Employee Size 2',2,2,'A',61,'500','',0,0),(10022,'Employee Size 3','Employee Size 3',2,2,'A',62,'1000','',0,0),(10022,'Employee Size 4','Employee Size 4',2,2,'A',63,'5000','',0,0),(10022,'Employee Size 5','Employee Size 5',2,2,'A',64,'10000','',0,0),(10022,'Employee Size 6','Employee Size 6',2,2,'A',65,'25000','',0,0),(10022,'Employee Size Risk 1','Employee Size Risk 1',2,2,'B',60,'1','',0,0),(10022,'Employee Size Risk 2','Employee Size Risk 2',2,2,'B',61,'2','',0,0),(10022,'Employee Size Risk 3','Employee Size Risk 3',2,2,'B',62,'3','',0,0),(10022,'Employee Size Risk 4','Employee Size Risk 4',2,2,'B',63,'4','',0,0),(10022,'Employee Size Risk 5','Employee Size Risk 5',2,2,'B',64,'5','',0,0),(10022,'Employee Size Risk 6','Employee Size Risk 6',2,2,'B',65,'6','',0,0),(10022,'Employee Size Risk Score','Employee Size Risk Score',2,2,'A',66,'LOOKUP(A1,A60:A65,B60:B65)','',0,0),(10022,'Number of Reports','Number of Reports',2,2,'A',69,'(A2/A1)*100','',0,0),(10022,'Report Lower Threshold 1','Report Lower Threshold 1',2,2,'A',70,'0','',0,0),(10022,'Report Lower Threshold 2','Report Lower Threshold 2',2,2,'A',71,'0.5','',0,0),(10022,'Report Lower Threshold 3','Report Lower Threshold 3',2,2,'A',72,'4','',0,0),(10022,'Report Lower Threshold 4','Report Lower Threshold 4',2,2,'A',73,'10','',0,0),(10022,'Report Lower Threshold 5','Report Lower Threshold 5',2,2,'A',74,'25','',0,0),(10022,'Report Risk 1','Report Risk 1',2,2,'B',70,'3','',0,0),(10022,'Report Risk 2','Report Risk 2',2,2,'B',71,'1','',0,0),(10022,'Report Risk 3','Report Risk 3',2,2,'B',72,'2','',0,0),(10022,'Report Risk 4','Report Risk 4',2,2,'B',73,'3','',0,0),(10022,'Report Risk 5','Report Risk 5',2,2,'B',74,'4','',0,0),(10022,'Report Risk Score','Report Risk Score',2,2,'A',75,'LOOKUP(A69,A70:A74,B70:B74)','',0,0),(10022,'Risk Multiplier','Risk Multiplier',2,2,'A',80,'(A20+A50 )*(A66+A75)','',0,0),(10022,'Median Cases Received','Median Cases Received',2,2,'A',101,'0.014*A1','',0,0),(10022,'Transcribe Time From Voicemail','Transcribe Time From Voicemail',2,2,'A',102,'A101*0.5','',0,0),(10022,'Salaries for Transcribe Work','Salaries for Transcribe Work',2,2,'A',103,'19','',0,0),(10022,'Total Annual Cost of Transcribe Work','Total Annual Cost of Transcribe Work',2,2,'A',104,'A102*A103','',0,0),(10022,'Time to Manage Case Notifications','Time to Manage Case Notifications',2,2,'A',105,'A101','',0,0),(10022,'Salaries for case Administrators','Salaries for case Administrators',2,2,'A',106,'36','',0,0),(10022,'Annual Cost of Transcription Work','Annual Cost of Transcription Work',2,2,'A',107,'A106*A105','',0,0),(10022,'Time To Prepare Board Report','Time To Prepare Board Report',2,2,'A',108,'120','',0,0),(10022,'Annual Cost of Report Prep','Annual Cost of Report Prep',2,2,'A',109,'A108*A106','',0,0),(10022,'Total Cost for Manual Intake','Total Cost for Manual Intake',2,2,'A',110,'A104+A107+A109','',0,0),(10022,'EPIM Cost Threshold 1','EPIM Cost Threshold 1',2,2,'A',120,'200','',0,0),(10022,'EPIM Cost Threshold 2','EPIM Cost Threshold 2',2,2,'A',121,'500','',0,0),(10022,'EPIM Cost Threshold 3','EPIM Cost Threshold 3',2,2,'A',122,'1000','',0,0)</v>
      </c>
    </row>
    <row r="82" spans="2:11" x14ac:dyDescent="0.25">
      <c r="B82" t="s">
        <v>211</v>
      </c>
      <c r="C82" t="s">
        <v>200</v>
      </c>
      <c r="D82" s="1">
        <v>1500</v>
      </c>
      <c r="E82" s="1">
        <v>1500</v>
      </c>
      <c r="G82" s="11" t="s">
        <v>65</v>
      </c>
      <c r="H82" t="str">
        <f t="shared" si="2"/>
        <v>(10022,'EPIM Cost Threshold 4','EPIM Cost Threshold 4',2,2,'A',123,'1500','',0,0)</v>
      </c>
      <c r="I82" t="s">
        <v>293</v>
      </c>
      <c r="J82" t="str">
        <f t="shared" si="3"/>
        <v>(10022,'Program Type 1 Index','Program Type 1 Index',2,2,'A',10,'1','',0,0),(10022,'Program Type 2 Index','Program Type 2 Index',2,2,'A',11,'2','',0,0),(10022,'Program Type 3 Index','Program Type 3 Index',2,2,'A',12,'3','',0,0),(10022,'Program Type 4 Index','Program Type 4 Index',2,2,'A',13,'4','',0,0),(10022,'Program Type 1 Score','Program Type 1 Score',2,2,'B',10,'4','',0,0),(10022,'Program Type 2 Score','Program Type 2 Score',2,2,'B',11,'3','',0,0),(10022,'Program Type 3 Score','Program Type 3 Score',2,2,'B',12,'2','',0,0),(10022,'Program Type 4 Score','Program Type 4 Score',2,2,'B',13,'1','',0,0),(10022,'Program Type Risk Score','Program Type Risk Score',2,2,'A',20,'Lookup(A3,A10:A13,B10:B13)','',0,0),(10022,'Count of Detection Methods','Count of Detection Methods',2,2,'A',30,'','',0,0),(10022,'Detection Type 1 Index','Detection Type 1 Index',2,2,'A',40,'1','',0,0),(10022,'Detection Type 2 Index','Detection Type 2 Index',2,2,'A',41,'2','',0,0),(10022,'Detection Type 3 Index','Detection Type 3 Index',2,2,'A',42,'3','',0,0),(10022,'Detection Type 4 Index','Detection Type 4 Index',2,2,'A',43,'4','',0,0),(10022,'Detection Type 1 Score','Detection Type 1 Score',2,2,'B',40,'2','',0,0),(10022,'Detection Type 2 Score','Detection Type 2 Score',2,2,'B',41,'2','',0,0),(10022,'Detection Type 3 Score','Detection Type 3 Score',2,2,'B',42,'2','',0,0),(10022,'Detection Type 4 Score','Detection Type 4 Score',2,2,'B',43,'1','',0,0),(10022,'Detection Type SingleSelection','Detection Type SingleSelection',2,2,'A',48,'','',0,0),(10022,'Detection Type Lookup','Detection Type Lookup',2,2,'A',49,'Lookup(A48,A40:A43,B40:B43)','',0,0),(10022,'Detection Type Risk Score','Detection Type Risk Score',2,2,'A',50,'IF(A30=1,A49,IF(A30&gt;1,1,4))','',0,0),(10022,'Employee Size 1','Employee Size 1',2,2,'A',60,'0','',0,0),(10022,'Employee Size 2','Employee Size 2',2,2,'A',61,'500','',0,0),(10022,'Employee Size 3','Employee Size 3',2,2,'A',62,'1000','',0,0),(10022,'Employee Size 4','Employee Size 4',2,2,'A',63,'5000','',0,0),(10022,'Employee Size 5','Employee Size 5',2,2,'A',64,'10000','',0,0),(10022,'Employee Size 6','Employee Size 6',2,2,'A',65,'25000','',0,0),(10022,'Employee Size Risk 1','Employee Size Risk 1',2,2,'B',60,'1','',0,0),(10022,'Employee Size Risk 2','Employee Size Risk 2',2,2,'B',61,'2','',0,0),(10022,'Employee Size Risk 3','Employee Size Risk 3',2,2,'B',62,'3','',0,0),(10022,'Employee Size Risk 4','Employee Size Risk 4',2,2,'B',63,'4','',0,0),(10022,'Employee Size Risk 5','Employee Size Risk 5',2,2,'B',64,'5','',0,0),(10022,'Employee Size Risk 6','Employee Size Risk 6',2,2,'B',65,'6','',0,0),(10022,'Employee Size Risk Score','Employee Size Risk Score',2,2,'A',66,'LOOKUP(A1,A60:A65,B60:B65)','',0,0),(10022,'Number of Reports','Number of Reports',2,2,'A',69,'(A2/A1)*100','',0,0),(10022,'Report Lower Threshold 1','Report Lower Threshold 1',2,2,'A',70,'0','',0,0),(10022,'Report Lower Threshold 2','Report Lower Threshold 2',2,2,'A',71,'0.5','',0,0),(10022,'Report Lower Threshold 3','Report Lower Threshold 3',2,2,'A',72,'4','',0,0),(10022,'Report Lower Threshold 4','Report Lower Threshold 4',2,2,'A',73,'10','',0,0),(10022,'Report Lower Threshold 5','Report Lower Threshold 5',2,2,'A',74,'25','',0,0),(10022,'Report Risk 1','Report Risk 1',2,2,'B',70,'3','',0,0),(10022,'Report Risk 2','Report Risk 2',2,2,'B',71,'1','',0,0),(10022,'Report Risk 3','Report Risk 3',2,2,'B',72,'2','',0,0),(10022,'Report Risk 4','Report Risk 4',2,2,'B',73,'3','',0,0),(10022,'Report Risk 5','Report Risk 5',2,2,'B',74,'4','',0,0),(10022,'Report Risk Score','Report Risk Score',2,2,'A',75,'LOOKUP(A69,A70:A74,B70:B74)','',0,0),(10022,'Risk Multiplier','Risk Multiplier',2,2,'A',80,'(A20+A50 )*(A66+A75)','',0,0),(10022,'Median Cases Received','Median Cases Received',2,2,'A',101,'0.014*A1','',0,0),(10022,'Transcribe Time From Voicemail','Transcribe Time From Voicemail',2,2,'A',102,'A101*0.5','',0,0),(10022,'Salaries for Transcribe Work','Salaries for Transcribe Work',2,2,'A',103,'19','',0,0),(10022,'Total Annual Cost of Transcribe Work','Total Annual Cost of Transcribe Work',2,2,'A',104,'A102*A103','',0,0),(10022,'Time to Manage Case Notifications','Time to Manage Case Notifications',2,2,'A',105,'A101','',0,0),(10022,'Salaries for case Administrators','Salaries for case Administrators',2,2,'A',106,'36','',0,0),(10022,'Annual Cost of Transcription Work','Annual Cost of Transcription Work',2,2,'A',107,'A106*A105','',0,0),(10022,'Time To Prepare Board Report','Time To Prepare Board Report',2,2,'A',108,'120','',0,0),(10022,'Annual Cost of Report Prep','Annual Cost of Report Prep',2,2,'A',109,'A108*A106','',0,0),(10022,'Total Cost for Manual Intake','Total Cost for Manual Intake',2,2,'A',110,'A104+A107+A109','',0,0),(10022,'EPIM Cost Threshold 1','EPIM Cost Threshold 1',2,2,'A',120,'200','',0,0),(10022,'EPIM Cost Threshold 2','EPIM Cost Threshold 2',2,2,'A',121,'500','',0,0),(10022,'EPIM Cost Threshold 3','EPIM Cost Threshold 3',2,2,'A',122,'1000','',0,0),(10022,'EPIM Cost Threshold 4','EPIM Cost Threshold 4',2,2,'A',123,'1500','',0,0)</v>
      </c>
    </row>
    <row r="83" spans="2:11" x14ac:dyDescent="0.25">
      <c r="B83" t="s">
        <v>212</v>
      </c>
      <c r="C83" t="s">
        <v>201</v>
      </c>
      <c r="D83" s="1">
        <v>2001</v>
      </c>
      <c r="E83" s="1">
        <v>2001</v>
      </c>
      <c r="G83" s="11" t="s">
        <v>65</v>
      </c>
      <c r="H83" t="str">
        <f t="shared" si="2"/>
        <v>(10022,'EPIM Cost Threshold 5','EPIM Cost Threshold 5',2,2,'A',124,'2001','',0,0)</v>
      </c>
      <c r="I83" t="s">
        <v>294</v>
      </c>
      <c r="J83" t="str">
        <f t="shared" si="3"/>
        <v>(10022,'Program Type 1 Index','Program Type 1 Index',2,2,'A',10,'1','',0,0),(10022,'Program Type 2 Index','Program Type 2 Index',2,2,'A',11,'2','',0,0),(10022,'Program Type 3 Index','Program Type 3 Index',2,2,'A',12,'3','',0,0),(10022,'Program Type 4 Index','Program Type 4 Index',2,2,'A',13,'4','',0,0),(10022,'Program Type 1 Score','Program Type 1 Score',2,2,'B',10,'4','',0,0),(10022,'Program Type 2 Score','Program Type 2 Score',2,2,'B',11,'3','',0,0),(10022,'Program Type 3 Score','Program Type 3 Score',2,2,'B',12,'2','',0,0),(10022,'Program Type 4 Score','Program Type 4 Score',2,2,'B',13,'1','',0,0),(10022,'Program Type Risk Score','Program Type Risk Score',2,2,'A',20,'Lookup(A3,A10:A13,B10:B13)','',0,0),(10022,'Count of Detection Methods','Count of Detection Methods',2,2,'A',30,'','',0,0),(10022,'Detection Type 1 Index','Detection Type 1 Index',2,2,'A',40,'1','',0,0),(10022,'Detection Type 2 Index','Detection Type 2 Index',2,2,'A',41,'2','',0,0),(10022,'Detection Type 3 Index','Detection Type 3 Index',2,2,'A',42,'3','',0,0),(10022,'Detection Type 4 Index','Detection Type 4 Index',2,2,'A',43,'4','',0,0),(10022,'Detection Type 1 Score','Detection Type 1 Score',2,2,'B',40,'2','',0,0),(10022,'Detection Type 2 Score','Detection Type 2 Score',2,2,'B',41,'2','',0,0),(10022,'Detection Type 3 Score','Detection Type 3 Score',2,2,'B',42,'2','',0,0),(10022,'Detection Type 4 Score','Detection Type 4 Score',2,2,'B',43,'1','',0,0),(10022,'Detection Type SingleSelection','Detection Type SingleSelection',2,2,'A',48,'','',0,0),(10022,'Detection Type Lookup','Detection Type Lookup',2,2,'A',49,'Lookup(A48,A40:A43,B40:B43)','',0,0),(10022,'Detection Type Risk Score','Detection Type Risk Score',2,2,'A',50,'IF(A30=1,A49,IF(A30&gt;1,1,4))','',0,0),(10022,'Employee Size 1','Employee Size 1',2,2,'A',60,'0','',0,0),(10022,'Employee Size 2','Employee Size 2',2,2,'A',61,'500','',0,0),(10022,'Employee Size 3','Employee Size 3',2,2,'A',62,'1000','',0,0),(10022,'Employee Size 4','Employee Size 4',2,2,'A',63,'5000','',0,0),(10022,'Employee Size 5','Employee Size 5',2,2,'A',64,'10000','',0,0),(10022,'Employee Size 6','Employee Size 6',2,2,'A',65,'25000','',0,0),(10022,'Employee Size Risk 1','Employee Size Risk 1',2,2,'B',60,'1','',0,0),(10022,'Employee Size Risk 2','Employee Size Risk 2',2,2,'B',61,'2','',0,0),(10022,'Employee Size Risk 3','Employee Size Risk 3',2,2,'B',62,'3','',0,0),(10022,'Employee Size Risk 4','Employee Size Risk 4',2,2,'B',63,'4','',0,0),(10022,'Employee Size Risk 5','Employee Size Risk 5',2,2,'B',64,'5','',0,0),(10022,'Employee Size Risk 6','Employee Size Risk 6',2,2,'B',65,'6','',0,0),(10022,'Employee Size Risk Score','Employee Size Risk Score',2,2,'A',66,'LOOKUP(A1,A60:A65,B60:B65)','',0,0),(10022,'Number of Reports','Number of Reports',2,2,'A',69,'(A2/A1)*100','',0,0),(10022,'Report Lower Threshold 1','Report Lower Threshold 1',2,2,'A',70,'0','',0,0),(10022,'Report Lower Threshold 2','Report Lower Threshold 2',2,2,'A',71,'0.5','',0,0),(10022,'Report Lower Threshold 3','Report Lower Threshold 3',2,2,'A',72,'4','',0,0),(10022,'Report Lower Threshold 4','Report Lower Threshold 4',2,2,'A',73,'10','',0,0),(10022,'Report Lower Threshold 5','Report Lower Threshold 5',2,2,'A',74,'25','',0,0),(10022,'Report Risk 1','Report Risk 1',2,2,'B',70,'3','',0,0),(10022,'Report Risk 2','Report Risk 2',2,2,'B',71,'1','',0,0),(10022,'Report Risk 3','Report Risk 3',2,2,'B',72,'2','',0,0),(10022,'Report Risk 4','Report Risk 4',2,2,'B',73,'3','',0,0),(10022,'Report Risk 5','Report Risk 5',2,2,'B',74,'4','',0,0),(10022,'Report Risk Score','Report Risk Score',2,2,'A',75,'LOOKUP(A69,A70:A74,B70:B74)','',0,0),(10022,'Risk Multiplier','Risk Multiplier',2,2,'A',80,'(A20+A50 )*(A66+A75)','',0,0),(10022,'Median Cases Received','Median Cases Received',2,2,'A',101,'0.014*A1','',0,0),(10022,'Transcribe Time From Voicemail','Transcribe Time From Voicemail',2,2,'A',102,'A101*0.5','',0,0),(10022,'Salaries for Transcribe Work','Salaries for Transcribe Work',2,2,'A',103,'19','',0,0),(10022,'Total Annual Cost of Transcribe Work','Total Annual Cost of Transcribe Work',2,2,'A',104,'A102*A103','',0,0),(10022,'Time to Manage Case Notifications','Time to Manage Case Notifications',2,2,'A',105,'A101','',0,0),(10022,'Salaries for case Administrators','Salaries for case Administrators',2,2,'A',106,'36','',0,0),(10022,'Annual Cost of Transcription Work','Annual Cost of Transcription Work',2,2,'A',107,'A106*A105','',0,0),(10022,'Time To Prepare Board Report','Time To Prepare Board Report',2,2,'A',108,'120','',0,0),(10022,'Annual Cost of Report Prep','Annual Cost of Report Prep',2,2,'A',109,'A108*A106','',0,0),(10022,'Total Cost for Manual Intake','Total Cost for Manual Intake',2,2,'A',110,'A104+A107+A109','',0,0),(10022,'EPIM Cost Threshold 1','EPIM Cost Threshold 1',2,2,'A',120,'200','',0,0),(10022,'EPIM Cost Threshold 2','EPIM Cost Threshold 2',2,2,'A',121,'500','',0,0),(10022,'EPIM Cost Threshold 3','EPIM Cost Threshold 3',2,2,'A',122,'1000','',0,0),(10022,'EPIM Cost Threshold 4','EPIM Cost Threshold 4',2,2,'A',123,'1500','',0,0),(10022,'EPIM Cost Threshold 5','EPIM Cost Threshold 5',2,2,'A',124,'2001','',0,0)</v>
      </c>
    </row>
    <row r="84" spans="2:11" x14ac:dyDescent="0.25">
      <c r="B84" t="s">
        <v>213</v>
      </c>
      <c r="C84" t="s">
        <v>202</v>
      </c>
      <c r="D84" s="1">
        <v>2002</v>
      </c>
      <c r="E84" s="1">
        <v>2002</v>
      </c>
      <c r="G84" s="11" t="s">
        <v>65</v>
      </c>
      <c r="H84" t="str">
        <f t="shared" si="2"/>
        <v>(10022,'EPIM Cost Threshold 6','EPIM Cost Threshold 6',2,2,'A',125,'2002','',0,0)</v>
      </c>
      <c r="I84" t="s">
        <v>295</v>
      </c>
      <c r="J84" t="str">
        <f t="shared" si="3"/>
        <v>(10022,'Program Type 1 Index','Program Type 1 Index',2,2,'A',10,'1','',0,0),(10022,'Program Type 2 Index','Program Type 2 Index',2,2,'A',11,'2','',0,0),(10022,'Program Type 3 Index','Program Type 3 Index',2,2,'A',12,'3','',0,0),(10022,'Program Type 4 Index','Program Type 4 Index',2,2,'A',13,'4','',0,0),(10022,'Program Type 1 Score','Program Type 1 Score',2,2,'B',10,'4','',0,0),(10022,'Program Type 2 Score','Program Type 2 Score',2,2,'B',11,'3','',0,0),(10022,'Program Type 3 Score','Program Type 3 Score',2,2,'B',12,'2','',0,0),(10022,'Program Type 4 Score','Program Type 4 Score',2,2,'B',13,'1','',0,0),(10022,'Program Type Risk Score','Program Type Risk Score',2,2,'A',20,'Lookup(A3,A10:A13,B10:B13)','',0,0),(10022,'Count of Detection Methods','Count of Detection Methods',2,2,'A',30,'','',0,0),(10022,'Detection Type 1 Index','Detection Type 1 Index',2,2,'A',40,'1','',0,0),(10022,'Detection Type 2 Index','Detection Type 2 Index',2,2,'A',41,'2','',0,0),(10022,'Detection Type 3 Index','Detection Type 3 Index',2,2,'A',42,'3','',0,0),(10022,'Detection Type 4 Index','Detection Type 4 Index',2,2,'A',43,'4','',0,0),(10022,'Detection Type 1 Score','Detection Type 1 Score',2,2,'B',40,'2','',0,0),(10022,'Detection Type 2 Score','Detection Type 2 Score',2,2,'B',41,'2','',0,0),(10022,'Detection Type 3 Score','Detection Type 3 Score',2,2,'B',42,'2','',0,0),(10022,'Detection Type 4 Score','Detection Type 4 Score',2,2,'B',43,'1','',0,0),(10022,'Detection Type SingleSelection','Detection Type SingleSelection',2,2,'A',48,'','',0,0),(10022,'Detection Type Lookup','Detection Type Lookup',2,2,'A',49,'Lookup(A48,A40:A43,B40:B43)','',0,0),(10022,'Detection Type Risk Score','Detection Type Risk Score',2,2,'A',50,'IF(A30=1,A49,IF(A30&gt;1,1,4))','',0,0),(10022,'Employee Size 1','Employee Size 1',2,2,'A',60,'0','',0,0),(10022,'Employee Size 2','Employee Size 2',2,2,'A',61,'500','',0,0),(10022,'Employee Size 3','Employee Size 3',2,2,'A',62,'1000','',0,0),(10022,'Employee Size 4','Employee Size 4',2,2,'A',63,'5000','',0,0),(10022,'Employee Size 5','Employee Size 5',2,2,'A',64,'10000','',0,0),(10022,'Employee Size 6','Employee Size 6',2,2,'A',65,'25000','',0,0),(10022,'Employee Size Risk 1','Employee Size Risk 1',2,2,'B',60,'1','',0,0),(10022,'Employee Size Risk 2','Employee Size Risk 2',2,2,'B',61,'2','',0,0),(10022,'Employee Size Risk 3','Employee Size Risk 3',2,2,'B',62,'3','',0,0),(10022,'Employee Size Risk 4','Employee Size Risk 4',2,2,'B',63,'4','',0,0),(10022,'Employee Size Risk 5','Employee Size Risk 5',2,2,'B',64,'5','',0,0),(10022,'Employee Size Risk 6','Employee Size Risk 6',2,2,'B',65,'6','',0,0),(10022,'Employee Size Risk Score','Employee Size Risk Score',2,2,'A',66,'LOOKUP(A1,A60:A65,B60:B65)','',0,0),(10022,'Number of Reports','Number of Reports',2,2,'A',69,'(A2/A1)*100','',0,0),(10022,'Report Lower Threshold 1','Report Lower Threshold 1',2,2,'A',70,'0','',0,0),(10022,'Report Lower Threshold 2','Report Lower Threshold 2',2,2,'A',71,'0.5','',0,0),(10022,'Report Lower Threshold 3','Report Lower Threshold 3',2,2,'A',72,'4','',0,0),(10022,'Report Lower Threshold 4','Report Lower Threshold 4',2,2,'A',73,'10','',0,0),(10022,'Report Lower Threshold 5','Report Lower Threshold 5',2,2,'A',74,'25','',0,0),(10022,'Report Risk 1','Report Risk 1',2,2,'B',70,'3','',0,0),(10022,'Report Risk 2','Report Risk 2',2,2,'B',71,'1','',0,0),(10022,'Report Risk 3','Report Risk 3',2,2,'B',72,'2','',0,0),(10022,'Report Risk 4','Report Risk 4',2,2,'B',73,'3','',0,0),(10022,'Report Risk 5','Report Risk 5',2,2,'B',74,'4','',0,0),(10022,'Report Risk Score','Report Risk Score',2,2,'A',75,'LOOKUP(A69,A70:A74,B70:B74)','',0,0),(10022,'Risk Multiplier','Risk Multiplier',2,2,'A',80,'(A20+A50 )*(A66+A75)','',0,0),(10022,'Median Cases Received','Median Cases Received',2,2,'A',101,'0.014*A1','',0,0),(10022,'Transcribe Time From Voicemail','Transcribe Time From Voicemail',2,2,'A',102,'A101*0.5','',0,0),(10022,'Salaries for Transcribe Work','Salaries for Transcribe Work',2,2,'A',103,'19','',0,0),(10022,'Total Annual Cost of Transcribe Work','Total Annual Cost of Transcribe Work',2,2,'A',104,'A102*A103','',0,0),(10022,'Time to Manage Case Notifications','Time to Manage Case Notifications',2,2,'A',105,'A101','',0,0),(10022,'Salaries for case Administrators','Salaries for case Administrators',2,2,'A',106,'36','',0,0),(10022,'Annual Cost of Transcription Work','Annual Cost of Transcription Work',2,2,'A',107,'A106*A105','',0,0),(10022,'Time To Prepare Board Report','Time To Prepare Board Report',2,2,'A',108,'120','',0,0),(10022,'Annual Cost of Report Prep','Annual Cost of Report Prep',2,2,'A',109,'A108*A106','',0,0),(10022,'Total Cost for Manual Intake','Total Cost for Manual Intake',2,2,'A',110,'A104+A107+A109','',0,0),(10022,'EPIM Cost Threshold 1','EPIM Cost Threshold 1',2,2,'A',120,'200','',0,0),(10022,'EPIM Cost Threshold 2','EPIM Cost Threshold 2',2,2,'A',121,'500','',0,0),(10022,'EPIM Cost Threshold 3','EPIM Cost Threshold 3',2,2,'A',122,'1000','',0,0),(10022,'EPIM Cost Threshold 4','EPIM Cost Threshold 4',2,2,'A',123,'1500','',0,0),(10022,'EPIM Cost Threshold 5','EPIM Cost Threshold 5',2,2,'A',124,'2001','',0,0),(10022,'EPIM Cost Threshold 6','EPIM Cost Threshold 6',2,2,'A',125,'2002','',0,0)</v>
      </c>
    </row>
    <row r="85" spans="2:11" x14ac:dyDescent="0.25">
      <c r="B85" t="s">
        <v>214</v>
      </c>
      <c r="C85" t="s">
        <v>203</v>
      </c>
      <c r="D85" s="1">
        <v>1800</v>
      </c>
      <c r="E85" s="1">
        <v>1800</v>
      </c>
      <c r="G85" s="11" t="s">
        <v>226</v>
      </c>
      <c r="H85" t="str">
        <f t="shared" ref="H85:H90" si="4">"(" &amp;$A$1&amp;",'" &amp;C85 &amp; "','" &amp; C85 &amp; "',2,2,'" &amp; LEFT(B85,1) &amp;"'," &amp; MID(B85,2,LEN(B85)) &amp; ",'" &amp; D85 &amp;"','" &amp; F85&amp;"',0,0)"</f>
        <v>(10022,'EPIM Cost Value 1','EPIM Cost Value 1',2,2,'B',120,'1800','',0,0)</v>
      </c>
      <c r="I85" t="s">
        <v>296</v>
      </c>
      <c r="J85" t="str">
        <f t="shared" ref="J85:J94" si="5">IF(I85="",J84,J84&amp;","&amp;I85)</f>
        <v>(10022,'Program Type 1 Index','Program Type 1 Index',2,2,'A',10,'1','',0,0),(10022,'Program Type 2 Index','Program Type 2 Index',2,2,'A',11,'2','',0,0),(10022,'Program Type 3 Index','Program Type 3 Index',2,2,'A',12,'3','',0,0),(10022,'Program Type 4 Index','Program Type 4 Index',2,2,'A',13,'4','',0,0),(10022,'Program Type 1 Score','Program Type 1 Score',2,2,'B',10,'4','',0,0),(10022,'Program Type 2 Score','Program Type 2 Score',2,2,'B',11,'3','',0,0),(10022,'Program Type 3 Score','Program Type 3 Score',2,2,'B',12,'2','',0,0),(10022,'Program Type 4 Score','Program Type 4 Score',2,2,'B',13,'1','',0,0),(10022,'Program Type Risk Score','Program Type Risk Score',2,2,'A',20,'Lookup(A3,A10:A13,B10:B13)','',0,0),(10022,'Count of Detection Methods','Count of Detection Methods',2,2,'A',30,'','',0,0),(10022,'Detection Type 1 Index','Detection Type 1 Index',2,2,'A',40,'1','',0,0),(10022,'Detection Type 2 Index','Detection Type 2 Index',2,2,'A',41,'2','',0,0),(10022,'Detection Type 3 Index','Detection Type 3 Index',2,2,'A',42,'3','',0,0),(10022,'Detection Type 4 Index','Detection Type 4 Index',2,2,'A',43,'4','',0,0),(10022,'Detection Type 1 Score','Detection Type 1 Score',2,2,'B',40,'2','',0,0),(10022,'Detection Type 2 Score','Detection Type 2 Score',2,2,'B',41,'2','',0,0),(10022,'Detection Type 3 Score','Detection Type 3 Score',2,2,'B',42,'2','',0,0),(10022,'Detection Type 4 Score','Detection Type 4 Score',2,2,'B',43,'1','',0,0),(10022,'Detection Type SingleSelection','Detection Type SingleSelection',2,2,'A',48,'','',0,0),(10022,'Detection Type Lookup','Detection Type Lookup',2,2,'A',49,'Lookup(A48,A40:A43,B40:B43)','',0,0),(10022,'Detection Type Risk Score','Detection Type Risk Score',2,2,'A',50,'IF(A30=1,A49,IF(A30&gt;1,1,4))','',0,0),(10022,'Employee Size 1','Employee Size 1',2,2,'A',60,'0','',0,0),(10022,'Employee Size 2','Employee Size 2',2,2,'A',61,'500','',0,0),(10022,'Employee Size 3','Employee Size 3',2,2,'A',62,'1000','',0,0),(10022,'Employee Size 4','Employee Size 4',2,2,'A',63,'5000','',0,0),(10022,'Employee Size 5','Employee Size 5',2,2,'A',64,'10000','',0,0),(10022,'Employee Size 6','Employee Size 6',2,2,'A',65,'25000','',0,0),(10022,'Employee Size Risk 1','Employee Size Risk 1',2,2,'B',60,'1','',0,0),(10022,'Employee Size Risk 2','Employee Size Risk 2',2,2,'B',61,'2','',0,0),(10022,'Employee Size Risk 3','Employee Size Risk 3',2,2,'B',62,'3','',0,0),(10022,'Employee Size Risk 4','Employee Size Risk 4',2,2,'B',63,'4','',0,0),(10022,'Employee Size Risk 5','Employee Size Risk 5',2,2,'B',64,'5','',0,0),(10022,'Employee Size Risk 6','Employee Size Risk 6',2,2,'B',65,'6','',0,0),(10022,'Employee Size Risk Score','Employee Size Risk Score',2,2,'A',66,'LOOKUP(A1,A60:A65,B60:B65)','',0,0),(10022,'Number of Reports','Number of Reports',2,2,'A',69,'(A2/A1)*100','',0,0),(10022,'Report Lower Threshold 1','Report Lower Threshold 1',2,2,'A',70,'0','',0,0),(10022,'Report Lower Threshold 2','Report Lower Threshold 2',2,2,'A',71,'0.5','',0,0),(10022,'Report Lower Threshold 3','Report Lower Threshold 3',2,2,'A',72,'4','',0,0),(10022,'Report Lower Threshold 4','Report Lower Threshold 4',2,2,'A',73,'10','',0,0),(10022,'Report Lower Threshold 5','Report Lower Threshold 5',2,2,'A',74,'25','',0,0),(10022,'Report Risk 1','Report Risk 1',2,2,'B',70,'3','',0,0),(10022,'Report Risk 2','Report Risk 2',2,2,'B',71,'1','',0,0),(10022,'Report Risk 3','Report Risk 3',2,2,'B',72,'2','',0,0),(10022,'Report Risk 4','Report Risk 4',2,2,'B',73,'3','',0,0),(10022,'Report Risk 5','Report Risk 5',2,2,'B',74,'4','',0,0),(10022,'Report Risk Score','Report Risk Score',2,2,'A',75,'LOOKUP(A69,A70:A74,B70:B74)','',0,0),(10022,'Risk Multiplier','Risk Multiplier',2,2,'A',80,'(A20+A50 )*(A66+A75)','',0,0),(10022,'Median Cases Received','Median Cases Received',2,2,'A',101,'0.014*A1','',0,0),(10022,'Transcribe Time From Voicemail','Transcribe Time From Voicemail',2,2,'A',102,'A101*0.5','',0,0),(10022,'Salaries for Transcribe Work','Salaries for Transcribe Work',2,2,'A',103,'19','',0,0),(10022,'Total Annual Cost of Transcribe Work','Total Annual Cost of Transcribe Work',2,2,'A',104,'A102*A103','',0,0),(10022,'Time to Manage Case Notifications','Time to Manage Case Notifications',2,2,'A',105,'A101','',0,0),(10022,'Salaries for case Administrators','Salaries for case Administrators',2,2,'A',106,'36','',0,0),(10022,'Annual Cost of Transcription Work','Annual Cost of Transcription Work',2,2,'A',107,'A106*A105','',0,0),(10022,'Time To Prepare Board Report','Time To Prepare Board Report',2,2,'A',108,'120','',0,0),(10022,'Annual Cost of Report Prep','Annual Cost of Report Prep',2,2,'A',109,'A108*A106','',0,0),(10022,'Total Cost for Manual Intake','Total Cost for Manual Intake',2,2,'A',110,'A104+A107+A109','',0,0),(10022,'EPIM Cost Threshold 1','EPIM Cost Threshold 1',2,2,'A',120,'200','',0,0),(10022,'EPIM Cost Threshold 2','EPIM Cost Threshold 2',2,2,'A',121,'500','',0,0),(10022,'EPIM Cost Threshold 3','EPIM Cost Threshold 3',2,2,'A',122,'1000','',0,0),(10022,'EPIM Cost Threshold 4','EPIM Cost Threshold 4',2,2,'A',123,'1500','',0,0),(10022,'EPIM Cost Threshold 5','EPIM Cost Threshold 5',2,2,'A',124,'2001','',0,0),(10022,'EPIM Cost Threshold 6','EPIM Cost Threshold 6',2,2,'A',125,'2002','',0,0),(10022,'EPIM Cost Value 1','EPIM Cost Value 1',2,2,'B',120,'1800','',0,0)</v>
      </c>
    </row>
    <row r="86" spans="2:11" x14ac:dyDescent="0.25">
      <c r="B86" t="s">
        <v>215</v>
      </c>
      <c r="C86" t="s">
        <v>204</v>
      </c>
      <c r="D86" s="1">
        <v>2300</v>
      </c>
      <c r="E86" s="1">
        <v>2300</v>
      </c>
      <c r="G86" s="11" t="s">
        <v>226</v>
      </c>
      <c r="H86" t="str">
        <f t="shared" si="4"/>
        <v>(10022,'EPIM Cost Value 2','EPIM Cost Value 2',2,2,'B',121,'2300','',0,0)</v>
      </c>
      <c r="I86" t="s">
        <v>297</v>
      </c>
      <c r="J86" t="str">
        <f t="shared" si="5"/>
        <v>(10022,'Program Type 1 Index','Program Type 1 Index',2,2,'A',10,'1','',0,0),(10022,'Program Type 2 Index','Program Type 2 Index',2,2,'A',11,'2','',0,0),(10022,'Program Type 3 Index','Program Type 3 Index',2,2,'A',12,'3','',0,0),(10022,'Program Type 4 Index','Program Type 4 Index',2,2,'A',13,'4','',0,0),(10022,'Program Type 1 Score','Program Type 1 Score',2,2,'B',10,'4','',0,0),(10022,'Program Type 2 Score','Program Type 2 Score',2,2,'B',11,'3','',0,0),(10022,'Program Type 3 Score','Program Type 3 Score',2,2,'B',12,'2','',0,0),(10022,'Program Type 4 Score','Program Type 4 Score',2,2,'B',13,'1','',0,0),(10022,'Program Type Risk Score','Program Type Risk Score',2,2,'A',20,'Lookup(A3,A10:A13,B10:B13)','',0,0),(10022,'Count of Detection Methods','Count of Detection Methods',2,2,'A',30,'','',0,0),(10022,'Detection Type 1 Index','Detection Type 1 Index',2,2,'A',40,'1','',0,0),(10022,'Detection Type 2 Index','Detection Type 2 Index',2,2,'A',41,'2','',0,0),(10022,'Detection Type 3 Index','Detection Type 3 Index',2,2,'A',42,'3','',0,0),(10022,'Detection Type 4 Index','Detection Type 4 Index',2,2,'A',43,'4','',0,0),(10022,'Detection Type 1 Score','Detection Type 1 Score',2,2,'B',40,'2','',0,0),(10022,'Detection Type 2 Score','Detection Type 2 Score',2,2,'B',41,'2','',0,0),(10022,'Detection Type 3 Score','Detection Type 3 Score',2,2,'B',42,'2','',0,0),(10022,'Detection Type 4 Score','Detection Type 4 Score',2,2,'B',43,'1','',0,0),(10022,'Detection Type SingleSelection','Detection Type SingleSelection',2,2,'A',48,'','',0,0),(10022,'Detection Type Lookup','Detection Type Lookup',2,2,'A',49,'Lookup(A48,A40:A43,B40:B43)','',0,0),(10022,'Detection Type Risk Score','Detection Type Risk Score',2,2,'A',50,'IF(A30=1,A49,IF(A30&gt;1,1,4))','',0,0),(10022,'Employee Size 1','Employee Size 1',2,2,'A',60,'0','',0,0),(10022,'Employee Size 2','Employee Size 2',2,2,'A',61,'500','',0,0),(10022,'Employee Size 3','Employee Size 3',2,2,'A',62,'1000','',0,0),(10022,'Employee Size 4','Employee Size 4',2,2,'A',63,'5000','',0,0),(10022,'Employee Size 5','Employee Size 5',2,2,'A',64,'10000','',0,0),(10022,'Employee Size 6','Employee Size 6',2,2,'A',65,'25000','',0,0),(10022,'Employee Size Risk 1','Employee Size Risk 1',2,2,'B',60,'1','',0,0),(10022,'Employee Size Risk 2','Employee Size Risk 2',2,2,'B',61,'2','',0,0),(10022,'Employee Size Risk 3','Employee Size Risk 3',2,2,'B',62,'3','',0,0),(10022,'Employee Size Risk 4','Employee Size Risk 4',2,2,'B',63,'4','',0,0),(10022,'Employee Size Risk 5','Employee Size Risk 5',2,2,'B',64,'5','',0,0),(10022,'Employee Size Risk 6','Employee Size Risk 6',2,2,'B',65,'6','',0,0),(10022,'Employee Size Risk Score','Employee Size Risk Score',2,2,'A',66,'LOOKUP(A1,A60:A65,B60:B65)','',0,0),(10022,'Number of Reports','Number of Reports',2,2,'A',69,'(A2/A1)*100','',0,0),(10022,'Report Lower Threshold 1','Report Lower Threshold 1',2,2,'A',70,'0','',0,0),(10022,'Report Lower Threshold 2','Report Lower Threshold 2',2,2,'A',71,'0.5','',0,0),(10022,'Report Lower Threshold 3','Report Lower Threshold 3',2,2,'A',72,'4','',0,0),(10022,'Report Lower Threshold 4','Report Lower Threshold 4',2,2,'A',73,'10','',0,0),(10022,'Report Lower Threshold 5','Report Lower Threshold 5',2,2,'A',74,'25','',0,0),(10022,'Report Risk 1','Report Risk 1',2,2,'B',70,'3','',0,0),(10022,'Report Risk 2','Report Risk 2',2,2,'B',71,'1','',0,0),(10022,'Report Risk 3','Report Risk 3',2,2,'B',72,'2','',0,0),(10022,'Report Risk 4','Report Risk 4',2,2,'B',73,'3','',0,0),(10022,'Report Risk 5','Report Risk 5',2,2,'B',74,'4','',0,0),(10022,'Report Risk Score','Report Risk Score',2,2,'A',75,'LOOKUP(A69,A70:A74,B70:B74)','',0,0),(10022,'Risk Multiplier','Risk Multiplier',2,2,'A',80,'(A20+A50 )*(A66+A75)','',0,0),(10022,'Median Cases Received','Median Cases Received',2,2,'A',101,'0.014*A1','',0,0),(10022,'Transcribe Time From Voicemail','Transcribe Time From Voicemail',2,2,'A',102,'A101*0.5','',0,0),(10022,'Salaries for Transcribe Work','Salaries for Transcribe Work',2,2,'A',103,'19','',0,0),(10022,'Total Annual Cost of Transcribe Work','Total Annual Cost of Transcribe Work',2,2,'A',104,'A102*A103','',0,0),(10022,'Time to Manage Case Notifications','Time to Manage Case Notifications',2,2,'A',105,'A101','',0,0),(10022,'Salaries for case Administrators','Salaries for case Administrators',2,2,'A',106,'36','',0,0),(10022,'Annual Cost of Transcription Work','Annual Cost of Transcription Work',2,2,'A',107,'A106*A105','',0,0),(10022,'Time To Prepare Board Report','Time To Prepare Board Report',2,2,'A',108,'120','',0,0),(10022,'Annual Cost of Report Prep','Annual Cost of Report Prep',2,2,'A',109,'A108*A106','',0,0),(10022,'Total Cost for Manual Intake','Total Cost for Manual Intake',2,2,'A',110,'A104+A107+A109','',0,0),(10022,'EPIM Cost Threshold 1','EPIM Cost Threshold 1',2,2,'A',120,'200','',0,0),(10022,'EPIM Cost Threshold 2','EPIM Cost Threshold 2',2,2,'A',121,'500','',0,0),(10022,'EPIM Cost Threshold 3','EPIM Cost Threshold 3',2,2,'A',122,'1000','',0,0),(10022,'EPIM Cost Threshold 4','EPIM Cost Threshold 4',2,2,'A',123,'1500','',0,0),(10022,'EPIM Cost Threshold 5','EPIM Cost Threshold 5',2,2,'A',124,'2001','',0,0),(10022,'EPIM Cost Threshold 6','EPIM Cost Threshold 6',2,2,'A',125,'2002','',0,0),(10022,'EPIM Cost Value 1','EPIM Cost Value 1',2,2,'B',120,'1800','',0,0),(10022,'EPIM Cost Value 2','EPIM Cost Value 2',2,2,'B',121,'2300','',0,0)</v>
      </c>
    </row>
    <row r="87" spans="2:11" x14ac:dyDescent="0.25">
      <c r="B87" t="s">
        <v>216</v>
      </c>
      <c r="C87" t="s">
        <v>205</v>
      </c>
      <c r="D87" s="1">
        <v>2750</v>
      </c>
      <c r="E87" s="1">
        <v>2750</v>
      </c>
      <c r="G87" s="11" t="s">
        <v>226</v>
      </c>
      <c r="H87" t="str">
        <f t="shared" si="4"/>
        <v>(10022,'EPIM Cost Value 3','EPIM Cost Value 3',2,2,'B',122,'2750','',0,0)</v>
      </c>
      <c r="I87" t="s">
        <v>298</v>
      </c>
      <c r="J87" t="str">
        <f t="shared" si="5"/>
        <v>(10022,'Program Type 1 Index','Program Type 1 Index',2,2,'A',10,'1','',0,0),(10022,'Program Type 2 Index','Program Type 2 Index',2,2,'A',11,'2','',0,0),(10022,'Program Type 3 Index','Program Type 3 Index',2,2,'A',12,'3','',0,0),(10022,'Program Type 4 Index','Program Type 4 Index',2,2,'A',13,'4','',0,0),(10022,'Program Type 1 Score','Program Type 1 Score',2,2,'B',10,'4','',0,0),(10022,'Program Type 2 Score','Program Type 2 Score',2,2,'B',11,'3','',0,0),(10022,'Program Type 3 Score','Program Type 3 Score',2,2,'B',12,'2','',0,0),(10022,'Program Type 4 Score','Program Type 4 Score',2,2,'B',13,'1','',0,0),(10022,'Program Type Risk Score','Program Type Risk Score',2,2,'A',20,'Lookup(A3,A10:A13,B10:B13)','',0,0),(10022,'Count of Detection Methods','Count of Detection Methods',2,2,'A',30,'','',0,0),(10022,'Detection Type 1 Index','Detection Type 1 Index',2,2,'A',40,'1','',0,0),(10022,'Detection Type 2 Index','Detection Type 2 Index',2,2,'A',41,'2','',0,0),(10022,'Detection Type 3 Index','Detection Type 3 Index',2,2,'A',42,'3','',0,0),(10022,'Detection Type 4 Index','Detection Type 4 Index',2,2,'A',43,'4','',0,0),(10022,'Detection Type 1 Score','Detection Type 1 Score',2,2,'B',40,'2','',0,0),(10022,'Detection Type 2 Score','Detection Type 2 Score',2,2,'B',41,'2','',0,0),(10022,'Detection Type 3 Score','Detection Type 3 Score',2,2,'B',42,'2','',0,0),(10022,'Detection Type 4 Score','Detection Type 4 Score',2,2,'B',43,'1','',0,0),(10022,'Detection Type SingleSelection','Detection Type SingleSelection',2,2,'A',48,'','',0,0),(10022,'Detection Type Lookup','Detection Type Lookup',2,2,'A',49,'Lookup(A48,A40:A43,B40:B43)','',0,0),(10022,'Detection Type Risk Score','Detection Type Risk Score',2,2,'A',50,'IF(A30=1,A49,IF(A30&gt;1,1,4))','',0,0),(10022,'Employee Size 1','Employee Size 1',2,2,'A',60,'0','',0,0),(10022,'Employee Size 2','Employee Size 2',2,2,'A',61,'500','',0,0),(10022,'Employee Size 3','Employee Size 3',2,2,'A',62,'1000','',0,0),(10022,'Employee Size 4','Employee Size 4',2,2,'A',63,'5000','',0,0),(10022,'Employee Size 5','Employee Size 5',2,2,'A',64,'10000','',0,0),(10022,'Employee Size 6','Employee Size 6',2,2,'A',65,'25000','',0,0),(10022,'Employee Size Risk 1','Employee Size Risk 1',2,2,'B',60,'1','',0,0),(10022,'Employee Size Risk 2','Employee Size Risk 2',2,2,'B',61,'2','',0,0),(10022,'Employee Size Risk 3','Employee Size Risk 3',2,2,'B',62,'3','',0,0),(10022,'Employee Size Risk 4','Employee Size Risk 4',2,2,'B',63,'4','',0,0),(10022,'Employee Size Risk 5','Employee Size Risk 5',2,2,'B',64,'5','',0,0),(10022,'Employee Size Risk 6','Employee Size Risk 6',2,2,'B',65,'6','',0,0),(10022,'Employee Size Risk Score','Employee Size Risk Score',2,2,'A',66,'LOOKUP(A1,A60:A65,B60:B65)','',0,0),(10022,'Number of Reports','Number of Reports',2,2,'A',69,'(A2/A1)*100','',0,0),(10022,'Report Lower Threshold 1','Report Lower Threshold 1',2,2,'A',70,'0','',0,0),(10022,'Report Lower Threshold 2','Report Lower Threshold 2',2,2,'A',71,'0.5','',0,0),(10022,'Report Lower Threshold 3','Report Lower Threshold 3',2,2,'A',72,'4','',0,0),(10022,'Report Lower Threshold 4','Report Lower Threshold 4',2,2,'A',73,'10','',0,0),(10022,'Report Lower Threshold 5','Report Lower Threshold 5',2,2,'A',74,'25','',0,0),(10022,'Report Risk 1','Report Risk 1',2,2,'B',70,'3','',0,0),(10022,'Report Risk 2','Report Risk 2',2,2,'B',71,'1','',0,0),(10022,'Report Risk 3','Report Risk 3',2,2,'B',72,'2','',0,0),(10022,'Report Risk 4','Report Risk 4',2,2,'B',73,'3','',0,0),(10022,'Report Risk 5','Report Risk 5',2,2,'B',74,'4','',0,0),(10022,'Report Risk Score','Report Risk Score',2,2,'A',75,'LOOKUP(A69,A70:A74,B70:B74)','',0,0),(10022,'Risk Multiplier','Risk Multiplier',2,2,'A',80,'(A20+A50 )*(A66+A75)','',0,0),(10022,'Median Cases Received','Median Cases Received',2,2,'A',101,'0.014*A1','',0,0),(10022,'Transcribe Time From Voicemail','Transcribe Time From Voicemail',2,2,'A',102,'A101*0.5','',0,0),(10022,'Salaries for Transcribe Work','Salaries for Transcribe Work',2,2,'A',103,'19','',0,0),(10022,'Total Annual Cost of Transcribe Work','Total Annual Cost of Transcribe Work',2,2,'A',104,'A102*A103','',0,0),(10022,'Time to Manage Case Notifications','Time to Manage Case Notifications',2,2,'A',105,'A101','',0,0),(10022,'Salaries for case Administrators','Salaries for case Administrators',2,2,'A',106,'36','',0,0),(10022,'Annual Cost of Transcription Work','Annual Cost of Transcription Work',2,2,'A',107,'A106*A105','',0,0),(10022,'Time To Prepare Board Report','Time To Prepare Board Report',2,2,'A',108,'120','',0,0),(10022,'Annual Cost of Report Prep','Annual Cost of Report Prep',2,2,'A',109,'A108*A106','',0,0),(10022,'Total Cost for Manual Intake','Total Cost for Manual Intake',2,2,'A',110,'A104+A107+A109','',0,0),(10022,'EPIM Cost Threshold 1','EPIM Cost Threshold 1',2,2,'A',120,'200','',0,0),(10022,'EPIM Cost Threshold 2','EPIM Cost Threshold 2',2,2,'A',121,'500','',0,0),(10022,'EPIM Cost Threshold 3','EPIM Cost Threshold 3',2,2,'A',122,'1000','',0,0),(10022,'EPIM Cost Threshold 4','EPIM Cost Threshold 4',2,2,'A',123,'1500','',0,0),(10022,'EPIM Cost Threshold 5','EPIM Cost Threshold 5',2,2,'A',124,'2001','',0,0),(10022,'EPIM Cost Threshold 6','EPIM Cost Threshold 6',2,2,'A',125,'2002','',0,0),(10022,'EPIM Cost Value 1','EPIM Cost Value 1',2,2,'B',120,'1800','',0,0),(10022,'EPIM Cost Value 2','EPIM Cost Value 2',2,2,'B',121,'2300','',0,0),(10022,'EPIM Cost Value 3','EPIM Cost Value 3',2,2,'B',122,'2750','',0,0)</v>
      </c>
    </row>
    <row r="88" spans="2:11" x14ac:dyDescent="0.25">
      <c r="B88" t="s">
        <v>217</v>
      </c>
      <c r="C88" t="s">
        <v>206</v>
      </c>
      <c r="D88" s="1">
        <v>3000</v>
      </c>
      <c r="E88" s="1">
        <v>3000</v>
      </c>
      <c r="G88" s="11" t="s">
        <v>226</v>
      </c>
      <c r="H88" t="str">
        <f t="shared" si="4"/>
        <v>(10022,'EPIM Cost Value 4','EPIM Cost Value 4',2,2,'B',123,'3000','',0,0)</v>
      </c>
      <c r="I88" t="s">
        <v>299</v>
      </c>
      <c r="J88" t="str">
        <f t="shared" si="5"/>
        <v>(10022,'Program Type 1 Index','Program Type 1 Index',2,2,'A',10,'1','',0,0),(10022,'Program Type 2 Index','Program Type 2 Index',2,2,'A',11,'2','',0,0),(10022,'Program Type 3 Index','Program Type 3 Index',2,2,'A',12,'3','',0,0),(10022,'Program Type 4 Index','Program Type 4 Index',2,2,'A',13,'4','',0,0),(10022,'Program Type 1 Score','Program Type 1 Score',2,2,'B',10,'4','',0,0),(10022,'Program Type 2 Score','Program Type 2 Score',2,2,'B',11,'3','',0,0),(10022,'Program Type 3 Score','Program Type 3 Score',2,2,'B',12,'2','',0,0),(10022,'Program Type 4 Score','Program Type 4 Score',2,2,'B',13,'1','',0,0),(10022,'Program Type Risk Score','Program Type Risk Score',2,2,'A',20,'Lookup(A3,A10:A13,B10:B13)','',0,0),(10022,'Count of Detection Methods','Count of Detection Methods',2,2,'A',30,'','',0,0),(10022,'Detection Type 1 Index','Detection Type 1 Index',2,2,'A',40,'1','',0,0),(10022,'Detection Type 2 Index','Detection Type 2 Index',2,2,'A',41,'2','',0,0),(10022,'Detection Type 3 Index','Detection Type 3 Index',2,2,'A',42,'3','',0,0),(10022,'Detection Type 4 Index','Detection Type 4 Index',2,2,'A',43,'4','',0,0),(10022,'Detection Type 1 Score','Detection Type 1 Score',2,2,'B',40,'2','',0,0),(10022,'Detection Type 2 Score','Detection Type 2 Score',2,2,'B',41,'2','',0,0),(10022,'Detection Type 3 Score','Detection Type 3 Score',2,2,'B',42,'2','',0,0),(10022,'Detection Type 4 Score','Detection Type 4 Score',2,2,'B',43,'1','',0,0),(10022,'Detection Type SingleSelection','Detection Type SingleSelection',2,2,'A',48,'','',0,0),(10022,'Detection Type Lookup','Detection Type Lookup',2,2,'A',49,'Lookup(A48,A40:A43,B40:B43)','',0,0),(10022,'Detection Type Risk Score','Detection Type Risk Score',2,2,'A',50,'IF(A30=1,A49,IF(A30&gt;1,1,4))','',0,0),(10022,'Employee Size 1','Employee Size 1',2,2,'A',60,'0','',0,0),(10022,'Employee Size 2','Employee Size 2',2,2,'A',61,'500','',0,0),(10022,'Employee Size 3','Employee Size 3',2,2,'A',62,'1000','',0,0),(10022,'Employee Size 4','Employee Size 4',2,2,'A',63,'5000','',0,0),(10022,'Employee Size 5','Employee Size 5',2,2,'A',64,'10000','',0,0),(10022,'Employee Size 6','Employee Size 6',2,2,'A',65,'25000','',0,0),(10022,'Employee Size Risk 1','Employee Size Risk 1',2,2,'B',60,'1','',0,0),(10022,'Employee Size Risk 2','Employee Size Risk 2',2,2,'B',61,'2','',0,0),(10022,'Employee Size Risk 3','Employee Size Risk 3',2,2,'B',62,'3','',0,0),(10022,'Employee Size Risk 4','Employee Size Risk 4',2,2,'B',63,'4','',0,0),(10022,'Employee Size Risk 5','Employee Size Risk 5',2,2,'B',64,'5','',0,0),(10022,'Employee Size Risk 6','Employee Size Risk 6',2,2,'B',65,'6','',0,0),(10022,'Employee Size Risk Score','Employee Size Risk Score',2,2,'A',66,'LOOKUP(A1,A60:A65,B60:B65)','',0,0),(10022,'Number of Reports','Number of Reports',2,2,'A',69,'(A2/A1)*100','',0,0),(10022,'Report Lower Threshold 1','Report Lower Threshold 1',2,2,'A',70,'0','',0,0),(10022,'Report Lower Threshold 2','Report Lower Threshold 2',2,2,'A',71,'0.5','',0,0),(10022,'Report Lower Threshold 3','Report Lower Threshold 3',2,2,'A',72,'4','',0,0),(10022,'Report Lower Threshold 4','Report Lower Threshold 4',2,2,'A',73,'10','',0,0),(10022,'Report Lower Threshold 5','Report Lower Threshold 5',2,2,'A',74,'25','',0,0),(10022,'Report Risk 1','Report Risk 1',2,2,'B',70,'3','',0,0),(10022,'Report Risk 2','Report Risk 2',2,2,'B',71,'1','',0,0),(10022,'Report Risk 3','Report Risk 3',2,2,'B',72,'2','',0,0),(10022,'Report Risk 4','Report Risk 4',2,2,'B',73,'3','',0,0),(10022,'Report Risk 5','Report Risk 5',2,2,'B',74,'4','',0,0),(10022,'Report Risk Score','Report Risk Score',2,2,'A',75,'LOOKUP(A69,A70:A74,B70:B74)','',0,0),(10022,'Risk Multiplier','Risk Multiplier',2,2,'A',80,'(A20+A50 )*(A66+A75)','',0,0),(10022,'Median Cases Received','Median Cases Received',2,2,'A',101,'0.014*A1','',0,0),(10022,'Transcribe Time From Voicemail','Transcribe Time From Voicemail',2,2,'A',102,'A101*0.5','',0,0),(10022,'Salaries for Transcribe Work','Salaries for Transcribe Work',2,2,'A',103,'19','',0,0),(10022,'Total Annual Cost of Transcribe Work','Total Annual Cost of Transcribe Work',2,2,'A',104,'A102*A103','',0,0),(10022,'Time to Manage Case Notifications','Time to Manage Case Notifications',2,2,'A',105,'A101','',0,0),(10022,'Salaries for case Administrators','Salaries for case Administrators',2,2,'A',106,'36','',0,0),(10022,'Annual Cost of Transcription Work','Annual Cost of Transcription Work',2,2,'A',107,'A106*A105','',0,0),(10022,'Time To Prepare Board Report','Time To Prepare Board Report',2,2,'A',108,'120','',0,0),(10022,'Annual Cost of Report Prep','Annual Cost of Report Prep',2,2,'A',109,'A108*A106','',0,0),(10022,'Total Cost for Manual Intake','Total Cost for Manual Intake',2,2,'A',110,'A104+A107+A109','',0,0),(10022,'EPIM Cost Threshold 1','EPIM Cost Threshold 1',2,2,'A',120,'200','',0,0),(10022,'EPIM Cost Threshold 2','EPIM Cost Threshold 2',2,2,'A',121,'500','',0,0),(10022,'EPIM Cost Threshold 3','EPIM Cost Threshold 3',2,2,'A',122,'1000','',0,0),(10022,'EPIM Cost Threshold 4','EPIM Cost Threshold 4',2,2,'A',123,'1500','',0,0),(10022,'EPIM Cost Threshold 5','EPIM Cost Threshold 5',2,2,'A',124,'2001','',0,0),(10022,'EPIM Cost Threshold 6','EPIM Cost Threshold 6',2,2,'A',125,'2002','',0,0),(10022,'EPIM Cost Value 1','EPIM Cost Value 1',2,2,'B',120,'1800','',0,0),(10022,'EPIM Cost Value 2','EPIM Cost Value 2',2,2,'B',121,'2300','',0,0),(10022,'EPIM Cost Value 3','EPIM Cost Value 3',2,2,'B',122,'2750','',0,0),(10022,'EPIM Cost Value 4','EPIM Cost Value 4',2,2,'B',123,'3000','',0,0)</v>
      </c>
    </row>
    <row r="89" spans="2:11" x14ac:dyDescent="0.25">
      <c r="B89" t="s">
        <v>218</v>
      </c>
      <c r="C89" t="s">
        <v>207</v>
      </c>
      <c r="D89" s="1">
        <v>3500</v>
      </c>
      <c r="E89" s="1">
        <v>3500</v>
      </c>
      <c r="G89" s="11" t="s">
        <v>226</v>
      </c>
      <c r="H89" t="str">
        <f t="shared" si="4"/>
        <v>(10022,'EPIM Cost Value 5','EPIM Cost Value 5',2,2,'B',124,'3500','',0,0)</v>
      </c>
      <c r="I89" t="s">
        <v>300</v>
      </c>
      <c r="J89" t="str">
        <f t="shared" si="5"/>
        <v>(10022,'Program Type 1 Index','Program Type 1 Index',2,2,'A',10,'1','',0,0),(10022,'Program Type 2 Index','Program Type 2 Index',2,2,'A',11,'2','',0,0),(10022,'Program Type 3 Index','Program Type 3 Index',2,2,'A',12,'3','',0,0),(10022,'Program Type 4 Index','Program Type 4 Index',2,2,'A',13,'4','',0,0),(10022,'Program Type 1 Score','Program Type 1 Score',2,2,'B',10,'4','',0,0),(10022,'Program Type 2 Score','Program Type 2 Score',2,2,'B',11,'3','',0,0),(10022,'Program Type 3 Score','Program Type 3 Score',2,2,'B',12,'2','',0,0),(10022,'Program Type 4 Score','Program Type 4 Score',2,2,'B',13,'1','',0,0),(10022,'Program Type Risk Score','Program Type Risk Score',2,2,'A',20,'Lookup(A3,A10:A13,B10:B13)','',0,0),(10022,'Count of Detection Methods','Count of Detection Methods',2,2,'A',30,'','',0,0),(10022,'Detection Type 1 Index','Detection Type 1 Index',2,2,'A',40,'1','',0,0),(10022,'Detection Type 2 Index','Detection Type 2 Index',2,2,'A',41,'2','',0,0),(10022,'Detection Type 3 Index','Detection Type 3 Index',2,2,'A',42,'3','',0,0),(10022,'Detection Type 4 Index','Detection Type 4 Index',2,2,'A',43,'4','',0,0),(10022,'Detection Type 1 Score','Detection Type 1 Score',2,2,'B',40,'2','',0,0),(10022,'Detection Type 2 Score','Detection Type 2 Score',2,2,'B',41,'2','',0,0),(10022,'Detection Type 3 Score','Detection Type 3 Score',2,2,'B',42,'2','',0,0),(10022,'Detection Type 4 Score','Detection Type 4 Score',2,2,'B',43,'1','',0,0),(10022,'Detection Type SingleSelection','Detection Type SingleSelection',2,2,'A',48,'','',0,0),(10022,'Detection Type Lookup','Detection Type Lookup',2,2,'A',49,'Lookup(A48,A40:A43,B40:B43)','',0,0),(10022,'Detection Type Risk Score','Detection Type Risk Score',2,2,'A',50,'IF(A30=1,A49,IF(A30&gt;1,1,4))','',0,0),(10022,'Employee Size 1','Employee Size 1',2,2,'A',60,'0','',0,0),(10022,'Employee Size 2','Employee Size 2',2,2,'A',61,'500','',0,0),(10022,'Employee Size 3','Employee Size 3',2,2,'A',62,'1000','',0,0),(10022,'Employee Size 4','Employee Size 4',2,2,'A',63,'5000','',0,0),(10022,'Employee Size 5','Employee Size 5',2,2,'A',64,'10000','',0,0),(10022,'Employee Size 6','Employee Size 6',2,2,'A',65,'25000','',0,0),(10022,'Employee Size Risk 1','Employee Size Risk 1',2,2,'B',60,'1','',0,0),(10022,'Employee Size Risk 2','Employee Size Risk 2',2,2,'B',61,'2','',0,0),(10022,'Employee Size Risk 3','Employee Size Risk 3',2,2,'B',62,'3','',0,0),(10022,'Employee Size Risk 4','Employee Size Risk 4',2,2,'B',63,'4','',0,0),(10022,'Employee Size Risk 5','Employee Size Risk 5',2,2,'B',64,'5','',0,0),(10022,'Employee Size Risk 6','Employee Size Risk 6',2,2,'B',65,'6','',0,0),(10022,'Employee Size Risk Score','Employee Size Risk Score',2,2,'A',66,'LOOKUP(A1,A60:A65,B60:B65)','',0,0),(10022,'Number of Reports','Number of Reports',2,2,'A',69,'(A2/A1)*100','',0,0),(10022,'Report Lower Threshold 1','Report Lower Threshold 1',2,2,'A',70,'0','',0,0),(10022,'Report Lower Threshold 2','Report Lower Threshold 2',2,2,'A',71,'0.5','',0,0),(10022,'Report Lower Threshold 3','Report Lower Threshold 3',2,2,'A',72,'4','',0,0),(10022,'Report Lower Threshold 4','Report Lower Threshold 4',2,2,'A',73,'10','',0,0),(10022,'Report Lower Threshold 5','Report Lower Threshold 5',2,2,'A',74,'25','',0,0),(10022,'Report Risk 1','Report Risk 1',2,2,'B',70,'3','',0,0),(10022,'Report Risk 2','Report Risk 2',2,2,'B',71,'1','',0,0),(10022,'Report Risk 3','Report Risk 3',2,2,'B',72,'2','',0,0),(10022,'Report Risk 4','Report Risk 4',2,2,'B',73,'3','',0,0),(10022,'Report Risk 5','Report Risk 5',2,2,'B',74,'4','',0,0),(10022,'Report Risk Score','Report Risk Score',2,2,'A',75,'LOOKUP(A69,A70:A74,B70:B74)','',0,0),(10022,'Risk Multiplier','Risk Multiplier',2,2,'A',80,'(A20+A50 )*(A66+A75)','',0,0),(10022,'Median Cases Received','Median Cases Received',2,2,'A',101,'0.014*A1','',0,0),(10022,'Transcribe Time From Voicemail','Transcribe Time From Voicemail',2,2,'A',102,'A101*0.5','',0,0),(10022,'Salaries for Transcribe Work','Salaries for Transcribe Work',2,2,'A',103,'19','',0,0),(10022,'Total Annual Cost of Transcribe Work','Total Annual Cost of Transcribe Work',2,2,'A',104,'A102*A103','',0,0),(10022,'Time to Manage Case Notifications','Time to Manage Case Notifications',2,2,'A',105,'A101','',0,0),(10022,'Salaries for case Administrators','Salaries for case Administrators',2,2,'A',106,'36','',0,0),(10022,'Annual Cost of Transcription Work','Annual Cost of Transcription Work',2,2,'A',107,'A106*A105','',0,0),(10022,'Time To Prepare Board Report','Time To Prepare Board Report',2,2,'A',108,'120','',0,0),(10022,'Annual Cost of Report Prep','Annual Cost of Report Prep',2,2,'A',109,'A108*A106','',0,0),(10022,'Total Cost for Manual Intake','Total Cost for Manual Intake',2,2,'A',110,'A104+A107+A109','',0,0),(10022,'EPIM Cost Threshold 1','EPIM Cost Threshold 1',2,2,'A',120,'200','',0,0),(10022,'EPIM Cost Threshold 2','EPIM Cost Threshold 2',2,2,'A',121,'500','',0,0),(10022,'EPIM Cost Threshold 3','EPIM Cost Threshold 3',2,2,'A',122,'1000','',0,0),(10022,'EPIM Cost Threshold 4','EPIM Cost Threshold 4',2,2,'A',123,'1500','',0,0),(10022,'EPIM Cost Threshold 5','EPIM Cost Threshold 5',2,2,'A',124,'2001','',0,0),(10022,'EPIM Cost Threshold 6','EPIM Cost Threshold 6',2,2,'A',125,'2002','',0,0),(10022,'EPIM Cost Value 1','EPIM Cost Value 1',2,2,'B',120,'1800','',0,0),(10022,'EPIM Cost Value 2','EPIM Cost Value 2',2,2,'B',121,'2300','',0,0),(10022,'EPIM Cost Value 3','EPIM Cost Value 3',2,2,'B',122,'2750','',0,0),(10022,'EPIM Cost Value 4','EPIM Cost Value 4',2,2,'B',123,'3000','',0,0),(10022,'EPIM Cost Value 5','EPIM Cost Value 5',2,2,'B',124,'3500','',0,0)</v>
      </c>
    </row>
    <row r="90" spans="2:11" x14ac:dyDescent="0.25">
      <c r="B90" t="s">
        <v>219</v>
      </c>
      <c r="C90" t="s">
        <v>208</v>
      </c>
      <c r="D90" s="1" t="s">
        <v>308</v>
      </c>
      <c r="E90">
        <f>((60*E5^-0.4074)*E5-1700)*1.45</f>
        <v>16074.28189198914</v>
      </c>
      <c r="G90" s="11" t="s">
        <v>226</v>
      </c>
      <c r="H90" t="str">
        <f t="shared" si="4"/>
        <v>(10022,'EPIM Cost Value 6','EPIM Cost Value 6',2,2,'B',125,'((60*A1^-0.4074)*A1-1700)*1.45','',0,0)</v>
      </c>
      <c r="I90" t="s">
        <v>301</v>
      </c>
      <c r="J90" t="str">
        <f t="shared" si="5"/>
        <v>(10022,'Program Type 1 Index','Program Type 1 Index',2,2,'A',10,'1','',0,0),(10022,'Program Type 2 Index','Program Type 2 Index',2,2,'A',11,'2','',0,0),(10022,'Program Type 3 Index','Program Type 3 Index',2,2,'A',12,'3','',0,0),(10022,'Program Type 4 Index','Program Type 4 Index',2,2,'A',13,'4','',0,0),(10022,'Program Type 1 Score','Program Type 1 Score',2,2,'B',10,'4','',0,0),(10022,'Program Type 2 Score','Program Type 2 Score',2,2,'B',11,'3','',0,0),(10022,'Program Type 3 Score','Program Type 3 Score',2,2,'B',12,'2','',0,0),(10022,'Program Type 4 Score','Program Type 4 Score',2,2,'B',13,'1','',0,0),(10022,'Program Type Risk Score','Program Type Risk Score',2,2,'A',20,'Lookup(A3,A10:A13,B10:B13)','',0,0),(10022,'Count of Detection Methods','Count of Detection Methods',2,2,'A',30,'','',0,0),(10022,'Detection Type 1 Index','Detection Type 1 Index',2,2,'A',40,'1','',0,0),(10022,'Detection Type 2 Index','Detection Type 2 Index',2,2,'A',41,'2','',0,0),(10022,'Detection Type 3 Index','Detection Type 3 Index',2,2,'A',42,'3','',0,0),(10022,'Detection Type 4 Index','Detection Type 4 Index',2,2,'A',43,'4','',0,0),(10022,'Detection Type 1 Score','Detection Type 1 Score',2,2,'B',40,'2','',0,0),(10022,'Detection Type 2 Score','Detection Type 2 Score',2,2,'B',41,'2','',0,0),(10022,'Detection Type 3 Score','Detection Type 3 Score',2,2,'B',42,'2','',0,0),(10022,'Detection Type 4 Score','Detection Type 4 Score',2,2,'B',43,'1','',0,0),(10022,'Detection Type SingleSelection','Detection Type SingleSelection',2,2,'A',48,'','',0,0),(10022,'Detection Type Lookup','Detection Type Lookup',2,2,'A',49,'Lookup(A48,A40:A43,B40:B43)','',0,0),(10022,'Detection Type Risk Score','Detection Type Risk Score',2,2,'A',50,'IF(A30=1,A49,IF(A30&gt;1,1,4))','',0,0),(10022,'Employee Size 1','Employee Size 1',2,2,'A',60,'0','',0,0),(10022,'Employee Size 2','Employee Size 2',2,2,'A',61,'500','',0,0),(10022,'Employee Size 3','Employee Size 3',2,2,'A',62,'1000','',0,0),(10022,'Employee Size 4','Employee Size 4',2,2,'A',63,'5000','',0,0),(10022,'Employee Size 5','Employee Size 5',2,2,'A',64,'10000','',0,0),(10022,'Employee Size 6','Employee Size 6',2,2,'A',65,'25000','',0,0),(10022,'Employee Size Risk 1','Employee Size Risk 1',2,2,'B',60,'1','',0,0),(10022,'Employee Size Risk 2','Employee Size Risk 2',2,2,'B',61,'2','',0,0),(10022,'Employee Size Risk 3','Employee Size Risk 3',2,2,'B',62,'3','',0,0),(10022,'Employee Size Risk 4','Employee Size Risk 4',2,2,'B',63,'4','',0,0),(10022,'Employee Size Risk 5','Employee Size Risk 5',2,2,'B',64,'5','',0,0),(10022,'Employee Size Risk 6','Employee Size Risk 6',2,2,'B',65,'6','',0,0),(10022,'Employee Size Risk Score','Employee Size Risk Score',2,2,'A',66,'LOOKUP(A1,A60:A65,B60:B65)','',0,0),(10022,'Number of Reports','Number of Reports',2,2,'A',69,'(A2/A1)*100','',0,0),(10022,'Report Lower Threshold 1','Report Lower Threshold 1',2,2,'A',70,'0','',0,0),(10022,'Report Lower Threshold 2','Report Lower Threshold 2',2,2,'A',71,'0.5','',0,0),(10022,'Report Lower Threshold 3','Report Lower Threshold 3',2,2,'A',72,'4','',0,0),(10022,'Report Lower Threshold 4','Report Lower Threshold 4',2,2,'A',73,'10','',0,0),(10022,'Report Lower Threshold 5','Report Lower Threshold 5',2,2,'A',74,'25','',0,0),(10022,'Report Risk 1','Report Risk 1',2,2,'B',70,'3','',0,0),(10022,'Report Risk 2','Report Risk 2',2,2,'B',71,'1','',0,0),(10022,'Report Risk 3','Report Risk 3',2,2,'B',72,'2','',0,0),(10022,'Report Risk 4','Report Risk 4',2,2,'B',73,'3','',0,0),(10022,'Report Risk 5','Report Risk 5',2,2,'B',74,'4','',0,0),(10022,'Report Risk Score','Report Risk Score',2,2,'A',75,'LOOKUP(A69,A70:A74,B70:B74)','',0,0),(10022,'Risk Multiplier','Risk Multiplier',2,2,'A',80,'(A20+A50 )*(A66+A75)','',0,0),(10022,'Median Cases Received','Median Cases Received',2,2,'A',101,'0.014*A1','',0,0),(10022,'Transcribe Time From Voicemail','Transcribe Time From Voicemail',2,2,'A',102,'A101*0.5','',0,0),(10022,'Salaries for Transcribe Work','Salaries for Transcribe Work',2,2,'A',103,'19','',0,0),(10022,'Total Annual Cost of Transcribe Work','Total Annual Cost of Transcribe Work',2,2,'A',104,'A102*A103','',0,0),(10022,'Time to Manage Case Notifications','Time to Manage Case Notifications',2,2,'A',105,'A101','',0,0),(10022,'Salaries for case Administrators','Salaries for case Administrators',2,2,'A',106,'36','',0,0),(10022,'Annual Cost of Transcription Work','Annual Cost of Transcription Work',2,2,'A',107,'A106*A105','',0,0),(10022,'Time To Prepare Board Report','Time To Prepare Board Report',2,2,'A',108,'120','',0,0),(10022,'Annual Cost of Report Prep','Annual Cost of Report Prep',2,2,'A',109,'A108*A106','',0,0),(10022,'Total Cost for Manual Intake','Total Cost for Manual Intake',2,2,'A',110,'A104+A107+A109','',0,0),(10022,'EPIM Cost Threshold 1','EPIM Cost Threshold 1',2,2,'A',120,'200','',0,0),(10022,'EPIM Cost Threshold 2','EPIM Cost Threshold 2',2,2,'A',121,'500','',0,0),(10022,'EPIM Cost Threshold 3','EPIM Cost Threshold 3',2,2,'A',122,'1000','',0,0),(10022,'EPIM Cost Threshold 4','EPIM Cost Threshold 4',2,2,'A',123,'1500','',0,0),(10022,'EPIM Cost Threshold 5','EPIM Cost Threshold 5',2,2,'A',124,'2001','',0,0),(10022,'EPIM Cost Threshold 6','EPIM Cost Threshold 6',2,2,'A',125,'2002','',0,0),(10022,'EPIM Cost Value 1','EPIM Cost Value 1',2,2,'B',120,'1800','',0,0),(10022,'EPIM Cost Value 2','EPIM Cost Value 2',2,2,'B',121,'2300','',0,0),(10022,'EPIM Cost Value 3','EPIM Cost Value 3',2,2,'B',122,'2750','',0,0),(10022,'EPIM Cost Value 4','EPIM Cost Value 4',2,2,'B',123,'3000','',0,0),(10022,'EPIM Cost Value 5','EPIM Cost Value 5',2,2,'B',124,'3500','',0,0),(10022,'EPIM Cost Value 6','EPIM Cost Value 6',2,2,'B',125,'((60*A2^-0.4074)*A2-1700)*1.45','',0,0)</v>
      </c>
    </row>
    <row r="91" spans="2:11" x14ac:dyDescent="0.25">
      <c r="D91" s="1"/>
      <c r="G91" s="11"/>
      <c r="J91" t="str">
        <f t="shared" si="5"/>
        <v>(10022,'Program Type 1 Index','Program Type 1 Index',2,2,'A',10,'1','',0,0),(10022,'Program Type 2 Index','Program Type 2 Index',2,2,'A',11,'2','',0,0),(10022,'Program Type 3 Index','Program Type 3 Index',2,2,'A',12,'3','',0,0),(10022,'Program Type 4 Index','Program Type 4 Index',2,2,'A',13,'4','',0,0),(10022,'Program Type 1 Score','Program Type 1 Score',2,2,'B',10,'4','',0,0),(10022,'Program Type 2 Score','Program Type 2 Score',2,2,'B',11,'3','',0,0),(10022,'Program Type 3 Score','Program Type 3 Score',2,2,'B',12,'2','',0,0),(10022,'Program Type 4 Score','Program Type 4 Score',2,2,'B',13,'1','',0,0),(10022,'Program Type Risk Score','Program Type Risk Score',2,2,'A',20,'Lookup(A3,A10:A13,B10:B13)','',0,0),(10022,'Count of Detection Methods','Count of Detection Methods',2,2,'A',30,'','',0,0),(10022,'Detection Type 1 Index','Detection Type 1 Index',2,2,'A',40,'1','',0,0),(10022,'Detection Type 2 Index','Detection Type 2 Index',2,2,'A',41,'2','',0,0),(10022,'Detection Type 3 Index','Detection Type 3 Index',2,2,'A',42,'3','',0,0),(10022,'Detection Type 4 Index','Detection Type 4 Index',2,2,'A',43,'4','',0,0),(10022,'Detection Type 1 Score','Detection Type 1 Score',2,2,'B',40,'2','',0,0),(10022,'Detection Type 2 Score','Detection Type 2 Score',2,2,'B',41,'2','',0,0),(10022,'Detection Type 3 Score','Detection Type 3 Score',2,2,'B',42,'2','',0,0),(10022,'Detection Type 4 Score','Detection Type 4 Score',2,2,'B',43,'1','',0,0),(10022,'Detection Type SingleSelection','Detection Type SingleSelection',2,2,'A',48,'','',0,0),(10022,'Detection Type Lookup','Detection Type Lookup',2,2,'A',49,'Lookup(A48,A40:A43,B40:B43)','',0,0),(10022,'Detection Type Risk Score','Detection Type Risk Score',2,2,'A',50,'IF(A30=1,A49,IF(A30&gt;1,1,4))','',0,0),(10022,'Employee Size 1','Employee Size 1',2,2,'A',60,'0','',0,0),(10022,'Employee Size 2','Employee Size 2',2,2,'A',61,'500','',0,0),(10022,'Employee Size 3','Employee Size 3',2,2,'A',62,'1000','',0,0),(10022,'Employee Size 4','Employee Size 4',2,2,'A',63,'5000','',0,0),(10022,'Employee Size 5','Employee Size 5',2,2,'A',64,'10000','',0,0),(10022,'Employee Size 6','Employee Size 6',2,2,'A',65,'25000','',0,0),(10022,'Employee Size Risk 1','Employee Size Risk 1',2,2,'B',60,'1','',0,0),(10022,'Employee Size Risk 2','Employee Size Risk 2',2,2,'B',61,'2','',0,0),(10022,'Employee Size Risk 3','Employee Size Risk 3',2,2,'B',62,'3','',0,0),(10022,'Employee Size Risk 4','Employee Size Risk 4',2,2,'B',63,'4','',0,0),(10022,'Employee Size Risk 5','Employee Size Risk 5',2,2,'B',64,'5','',0,0),(10022,'Employee Size Risk 6','Employee Size Risk 6',2,2,'B',65,'6','',0,0),(10022,'Employee Size Risk Score','Employee Size Risk Score',2,2,'A',66,'LOOKUP(A1,A60:A65,B60:B65)','',0,0),(10022,'Number of Reports','Number of Reports',2,2,'A',69,'(A2/A1)*100','',0,0),(10022,'Report Lower Threshold 1','Report Lower Threshold 1',2,2,'A',70,'0','',0,0),(10022,'Report Lower Threshold 2','Report Lower Threshold 2',2,2,'A',71,'0.5','',0,0),(10022,'Report Lower Threshold 3','Report Lower Threshold 3',2,2,'A',72,'4','',0,0),(10022,'Report Lower Threshold 4','Report Lower Threshold 4',2,2,'A',73,'10','',0,0),(10022,'Report Lower Threshold 5','Report Lower Threshold 5',2,2,'A',74,'25','',0,0),(10022,'Report Risk 1','Report Risk 1',2,2,'B',70,'3','',0,0),(10022,'Report Risk 2','Report Risk 2',2,2,'B',71,'1','',0,0),(10022,'Report Risk 3','Report Risk 3',2,2,'B',72,'2','',0,0),(10022,'Report Risk 4','Report Risk 4',2,2,'B',73,'3','',0,0),(10022,'Report Risk 5','Report Risk 5',2,2,'B',74,'4','',0,0),(10022,'Report Risk Score','Report Risk Score',2,2,'A',75,'LOOKUP(A69,A70:A74,B70:B74)','',0,0),(10022,'Risk Multiplier','Risk Multiplier',2,2,'A',80,'(A20+A50 )*(A66+A75)','',0,0),(10022,'Median Cases Received','Median Cases Received',2,2,'A',101,'0.014*A1','',0,0),(10022,'Transcribe Time From Voicemail','Transcribe Time From Voicemail',2,2,'A',102,'A101*0.5','',0,0),(10022,'Salaries for Transcribe Work','Salaries for Transcribe Work',2,2,'A',103,'19','',0,0),(10022,'Total Annual Cost of Transcribe Work','Total Annual Cost of Transcribe Work',2,2,'A',104,'A102*A103','',0,0),(10022,'Time to Manage Case Notifications','Time to Manage Case Notifications',2,2,'A',105,'A101','',0,0),(10022,'Salaries for case Administrators','Salaries for case Administrators',2,2,'A',106,'36','',0,0),(10022,'Annual Cost of Transcription Work','Annual Cost of Transcription Work',2,2,'A',107,'A106*A105','',0,0),(10022,'Time To Prepare Board Report','Time To Prepare Board Report',2,2,'A',108,'120','',0,0),(10022,'Annual Cost of Report Prep','Annual Cost of Report Prep',2,2,'A',109,'A108*A106','',0,0),(10022,'Total Cost for Manual Intake','Total Cost for Manual Intake',2,2,'A',110,'A104+A107+A109','',0,0),(10022,'EPIM Cost Threshold 1','EPIM Cost Threshold 1',2,2,'A',120,'200','',0,0),(10022,'EPIM Cost Threshold 2','EPIM Cost Threshold 2',2,2,'A',121,'500','',0,0),(10022,'EPIM Cost Threshold 3','EPIM Cost Threshold 3',2,2,'A',122,'1000','',0,0),(10022,'EPIM Cost Threshold 4','EPIM Cost Threshold 4',2,2,'A',123,'1500','',0,0),(10022,'EPIM Cost Threshold 5','EPIM Cost Threshold 5',2,2,'A',124,'2001','',0,0),(10022,'EPIM Cost Threshold 6','EPIM Cost Threshold 6',2,2,'A',125,'2002','',0,0),(10022,'EPIM Cost Value 1','EPIM Cost Value 1',2,2,'B',120,'1800','',0,0),(10022,'EPIM Cost Value 2','EPIM Cost Value 2',2,2,'B',121,'2300','',0,0),(10022,'EPIM Cost Value 3','EPIM Cost Value 3',2,2,'B',122,'2750','',0,0),(10022,'EPIM Cost Value 4','EPIM Cost Value 4',2,2,'B',123,'3000','',0,0),(10022,'EPIM Cost Value 5','EPIM Cost Value 5',2,2,'B',124,'3500','',0,0),(10022,'EPIM Cost Value 6','EPIM Cost Value 6',2,2,'B',125,'((60*A2^-0.4074)*A2-1700)*1.45','',0,0)</v>
      </c>
    </row>
    <row r="92" spans="2:11" x14ac:dyDescent="0.25">
      <c r="B92" t="s">
        <v>220</v>
      </c>
      <c r="C92" t="s">
        <v>221</v>
      </c>
      <c r="D92" s="1" t="s">
        <v>306</v>
      </c>
      <c r="E92">
        <f>IF(E5&lt;1000,2500,5500)</f>
        <v>5500</v>
      </c>
      <c r="G92" s="11" t="s">
        <v>226</v>
      </c>
      <c r="H92" t="str">
        <f t="shared" ref="H92:H94" si="6">"(" &amp;$A$1&amp;",'" &amp;C92 &amp; "','" &amp; C92 &amp; "',2,2,'" &amp; LEFT(B92,1) &amp;"'," &amp; MID(B92,2,LEN(B92)) &amp; ",'" &amp; D92 &amp;"','" &amp; F92&amp;"',0,0)"</f>
        <v>(10022,'Supplemental Cost','Supplemental Cost',2,2,'A',127,'IF(A1&lt;1000,2500,5500)','',0,0)</v>
      </c>
      <c r="I92" t="s">
        <v>302</v>
      </c>
      <c r="J92" t="str">
        <f t="shared" si="5"/>
        <v>(10022,'Program Type 1 Index','Program Type 1 Index',2,2,'A',10,'1','',0,0),(10022,'Program Type 2 Index','Program Type 2 Index',2,2,'A',11,'2','',0,0),(10022,'Program Type 3 Index','Program Type 3 Index',2,2,'A',12,'3','',0,0),(10022,'Program Type 4 Index','Program Type 4 Index',2,2,'A',13,'4','',0,0),(10022,'Program Type 1 Score','Program Type 1 Score',2,2,'B',10,'4','',0,0),(10022,'Program Type 2 Score','Program Type 2 Score',2,2,'B',11,'3','',0,0),(10022,'Program Type 3 Score','Program Type 3 Score',2,2,'B',12,'2','',0,0),(10022,'Program Type 4 Score','Program Type 4 Score',2,2,'B',13,'1','',0,0),(10022,'Program Type Risk Score','Program Type Risk Score',2,2,'A',20,'Lookup(A3,A10:A13,B10:B13)','',0,0),(10022,'Count of Detection Methods','Count of Detection Methods',2,2,'A',30,'','',0,0),(10022,'Detection Type 1 Index','Detection Type 1 Index',2,2,'A',40,'1','',0,0),(10022,'Detection Type 2 Index','Detection Type 2 Index',2,2,'A',41,'2','',0,0),(10022,'Detection Type 3 Index','Detection Type 3 Index',2,2,'A',42,'3','',0,0),(10022,'Detection Type 4 Index','Detection Type 4 Index',2,2,'A',43,'4','',0,0),(10022,'Detection Type 1 Score','Detection Type 1 Score',2,2,'B',40,'2','',0,0),(10022,'Detection Type 2 Score','Detection Type 2 Score',2,2,'B',41,'2','',0,0),(10022,'Detection Type 3 Score','Detection Type 3 Score',2,2,'B',42,'2','',0,0),(10022,'Detection Type 4 Score','Detection Type 4 Score',2,2,'B',43,'1','',0,0),(10022,'Detection Type SingleSelection','Detection Type SingleSelection',2,2,'A',48,'','',0,0),(10022,'Detection Type Lookup','Detection Type Lookup',2,2,'A',49,'Lookup(A48,A40:A43,B40:B43)','',0,0),(10022,'Detection Type Risk Score','Detection Type Risk Score',2,2,'A',50,'IF(A30=1,A49,IF(A30&gt;1,1,4))','',0,0),(10022,'Employee Size 1','Employee Size 1',2,2,'A',60,'0','',0,0),(10022,'Employee Size 2','Employee Size 2',2,2,'A',61,'500','',0,0),(10022,'Employee Size 3','Employee Size 3',2,2,'A',62,'1000','',0,0),(10022,'Employee Size 4','Employee Size 4',2,2,'A',63,'5000','',0,0),(10022,'Employee Size 5','Employee Size 5',2,2,'A',64,'10000','',0,0),(10022,'Employee Size 6','Employee Size 6',2,2,'A',65,'25000','',0,0),(10022,'Employee Size Risk 1','Employee Size Risk 1',2,2,'B',60,'1','',0,0),(10022,'Employee Size Risk 2','Employee Size Risk 2',2,2,'B',61,'2','',0,0),(10022,'Employee Size Risk 3','Employee Size Risk 3',2,2,'B',62,'3','',0,0),(10022,'Employee Size Risk 4','Employee Size Risk 4',2,2,'B',63,'4','',0,0),(10022,'Employee Size Risk 5','Employee Size Risk 5',2,2,'B',64,'5','',0,0),(10022,'Employee Size Risk 6','Employee Size Risk 6',2,2,'B',65,'6','',0,0),(10022,'Employee Size Risk Score','Employee Size Risk Score',2,2,'A',66,'LOOKUP(A1,A60:A65,B60:B65)','',0,0),(10022,'Number of Reports','Number of Reports',2,2,'A',69,'(A2/A1)*100','',0,0),(10022,'Report Lower Threshold 1','Report Lower Threshold 1',2,2,'A',70,'0','',0,0),(10022,'Report Lower Threshold 2','Report Lower Threshold 2',2,2,'A',71,'0.5','',0,0),(10022,'Report Lower Threshold 3','Report Lower Threshold 3',2,2,'A',72,'4','',0,0),(10022,'Report Lower Threshold 4','Report Lower Threshold 4',2,2,'A',73,'10','',0,0),(10022,'Report Lower Threshold 5','Report Lower Threshold 5',2,2,'A',74,'25','',0,0),(10022,'Report Risk 1','Report Risk 1',2,2,'B',70,'3','',0,0),(10022,'Report Risk 2','Report Risk 2',2,2,'B',71,'1','',0,0),(10022,'Report Risk 3','Report Risk 3',2,2,'B',72,'2','',0,0),(10022,'Report Risk 4','Report Risk 4',2,2,'B',73,'3','',0,0),(10022,'Report Risk 5','Report Risk 5',2,2,'B',74,'4','',0,0),(10022,'Report Risk Score','Report Risk Score',2,2,'A',75,'LOOKUP(A69,A70:A74,B70:B74)','',0,0),(10022,'Risk Multiplier','Risk Multiplier',2,2,'A',80,'(A20+A50 )*(A66+A75)','',0,0),(10022,'Median Cases Received','Median Cases Received',2,2,'A',101,'0.014*A1','',0,0),(10022,'Transcribe Time From Voicemail','Transcribe Time From Voicemail',2,2,'A',102,'A101*0.5','',0,0),(10022,'Salaries for Transcribe Work','Salaries for Transcribe Work',2,2,'A',103,'19','',0,0),(10022,'Total Annual Cost of Transcribe Work','Total Annual Cost of Transcribe Work',2,2,'A',104,'A102*A103','',0,0),(10022,'Time to Manage Case Notifications','Time to Manage Case Notifications',2,2,'A',105,'A101','',0,0),(10022,'Salaries for case Administrators','Salaries for case Administrators',2,2,'A',106,'36','',0,0),(10022,'Annual Cost of Transcription Work','Annual Cost of Transcription Work',2,2,'A',107,'A106*A105','',0,0),(10022,'Time To Prepare Board Report','Time To Prepare Board Report',2,2,'A',108,'120','',0,0),(10022,'Annual Cost of Report Prep','Annual Cost of Report Prep',2,2,'A',109,'A108*A106','',0,0),(10022,'Total Cost for Manual Intake','Total Cost for Manual Intake',2,2,'A',110,'A104+A107+A109','',0,0),(10022,'EPIM Cost Threshold 1','EPIM Cost Threshold 1',2,2,'A',120,'200','',0,0),(10022,'EPIM Cost Threshold 2','EPIM Cost Threshold 2',2,2,'A',121,'500','',0,0),(10022,'EPIM Cost Threshold 3','EPIM Cost Threshold 3',2,2,'A',122,'1000','',0,0),(10022,'EPIM Cost Threshold 4','EPIM Cost Threshold 4',2,2,'A',123,'1500','',0,0),(10022,'EPIM Cost Threshold 5','EPIM Cost Threshold 5',2,2,'A',124,'2001','',0,0),(10022,'EPIM Cost Threshold 6','EPIM Cost Threshold 6',2,2,'A',125,'2002','',0,0),(10022,'EPIM Cost Value 1','EPIM Cost Value 1',2,2,'B',120,'1800','',0,0),(10022,'EPIM Cost Value 2','EPIM Cost Value 2',2,2,'B',121,'2300','',0,0),(10022,'EPIM Cost Value 3','EPIM Cost Value 3',2,2,'B',122,'2750','',0,0),(10022,'EPIM Cost Value 4','EPIM Cost Value 4',2,2,'B',123,'3000','',0,0),(10022,'EPIM Cost Value 5','EPIM Cost Value 5',2,2,'B',124,'3500','',0,0),(10022,'EPIM Cost Value 6','EPIM Cost Value 6',2,2,'B',125,'((60*A2^-0.4074)*A2-1700)*1.45','',0,0),(10022,'Supplemental Cost','Supplemental Cost',2,2,'A',127,'IF(A2&lt;1000,2500,5500)','',0,0)</v>
      </c>
    </row>
    <row r="93" spans="2:11" x14ac:dyDescent="0.25">
      <c r="B93" t="s">
        <v>222</v>
      </c>
      <c r="C93" t="s">
        <v>195</v>
      </c>
      <c r="D93" s="1" t="s">
        <v>307</v>
      </c>
      <c r="E93">
        <f>LOOKUP(E5,E79:E84,E85:E90)+E92</f>
        <v>21574.28189198914</v>
      </c>
      <c r="G93" s="11" t="s">
        <v>226</v>
      </c>
      <c r="H93" t="str">
        <f t="shared" si="6"/>
        <v>(10022,'Total Cost for EPIM','Total Cost for EPIM',2,2,'A',130,'LOOKUP(A1,A120:A125,B120:B125)+A127','',0,0)</v>
      </c>
      <c r="I93" t="s">
        <v>303</v>
      </c>
      <c r="J93" t="str">
        <f t="shared" si="5"/>
        <v>(10022,'Program Type 1 Index','Program Type 1 Index',2,2,'A',10,'1','',0,0),(10022,'Program Type 2 Index','Program Type 2 Index',2,2,'A',11,'2','',0,0),(10022,'Program Type 3 Index','Program Type 3 Index',2,2,'A',12,'3','',0,0),(10022,'Program Type 4 Index','Program Type 4 Index',2,2,'A',13,'4','',0,0),(10022,'Program Type 1 Score','Program Type 1 Score',2,2,'B',10,'4','',0,0),(10022,'Program Type 2 Score','Program Type 2 Score',2,2,'B',11,'3','',0,0),(10022,'Program Type 3 Score','Program Type 3 Score',2,2,'B',12,'2','',0,0),(10022,'Program Type 4 Score','Program Type 4 Score',2,2,'B',13,'1','',0,0),(10022,'Program Type Risk Score','Program Type Risk Score',2,2,'A',20,'Lookup(A3,A10:A13,B10:B13)','',0,0),(10022,'Count of Detection Methods','Count of Detection Methods',2,2,'A',30,'','',0,0),(10022,'Detection Type 1 Index','Detection Type 1 Index',2,2,'A',40,'1','',0,0),(10022,'Detection Type 2 Index','Detection Type 2 Index',2,2,'A',41,'2','',0,0),(10022,'Detection Type 3 Index','Detection Type 3 Index',2,2,'A',42,'3','',0,0),(10022,'Detection Type 4 Index','Detection Type 4 Index',2,2,'A',43,'4','',0,0),(10022,'Detection Type 1 Score','Detection Type 1 Score',2,2,'B',40,'2','',0,0),(10022,'Detection Type 2 Score','Detection Type 2 Score',2,2,'B',41,'2','',0,0),(10022,'Detection Type 3 Score','Detection Type 3 Score',2,2,'B',42,'2','',0,0),(10022,'Detection Type 4 Score','Detection Type 4 Score',2,2,'B',43,'1','',0,0),(10022,'Detection Type SingleSelection','Detection Type SingleSelection',2,2,'A',48,'','',0,0),(10022,'Detection Type Lookup','Detection Type Lookup',2,2,'A',49,'Lookup(A48,A40:A43,B40:B43)','',0,0),(10022,'Detection Type Risk Score','Detection Type Risk Score',2,2,'A',50,'IF(A30=1,A49,IF(A30&gt;1,1,4))','',0,0),(10022,'Employee Size 1','Employee Size 1',2,2,'A',60,'0','',0,0),(10022,'Employee Size 2','Employee Size 2',2,2,'A',61,'500','',0,0),(10022,'Employee Size 3','Employee Size 3',2,2,'A',62,'1000','',0,0),(10022,'Employee Size 4','Employee Size 4',2,2,'A',63,'5000','',0,0),(10022,'Employee Size 5','Employee Size 5',2,2,'A',64,'10000','',0,0),(10022,'Employee Size 6','Employee Size 6',2,2,'A',65,'25000','',0,0),(10022,'Employee Size Risk 1','Employee Size Risk 1',2,2,'B',60,'1','',0,0),(10022,'Employee Size Risk 2','Employee Size Risk 2',2,2,'B',61,'2','',0,0),(10022,'Employee Size Risk 3','Employee Size Risk 3',2,2,'B',62,'3','',0,0),(10022,'Employee Size Risk 4','Employee Size Risk 4',2,2,'B',63,'4','',0,0),(10022,'Employee Size Risk 5','Employee Size Risk 5',2,2,'B',64,'5','',0,0),(10022,'Employee Size Risk 6','Employee Size Risk 6',2,2,'B',65,'6','',0,0),(10022,'Employee Size Risk Score','Employee Size Risk Score',2,2,'A',66,'LOOKUP(A1,A60:A65,B60:B65)','',0,0),(10022,'Number of Reports','Number of Reports',2,2,'A',69,'(A2/A1)*100','',0,0),(10022,'Report Lower Threshold 1','Report Lower Threshold 1',2,2,'A',70,'0','',0,0),(10022,'Report Lower Threshold 2','Report Lower Threshold 2',2,2,'A',71,'0.5','',0,0),(10022,'Report Lower Threshold 3','Report Lower Threshold 3',2,2,'A',72,'4','',0,0),(10022,'Report Lower Threshold 4','Report Lower Threshold 4',2,2,'A',73,'10','',0,0),(10022,'Report Lower Threshold 5','Report Lower Threshold 5',2,2,'A',74,'25','',0,0),(10022,'Report Risk 1','Report Risk 1',2,2,'B',70,'3','',0,0),(10022,'Report Risk 2','Report Risk 2',2,2,'B',71,'1','',0,0),(10022,'Report Risk 3','Report Risk 3',2,2,'B',72,'2','',0,0),(10022,'Report Risk 4','Report Risk 4',2,2,'B',73,'3','',0,0),(10022,'Report Risk 5','Report Risk 5',2,2,'B',74,'4','',0,0),(10022,'Report Risk Score','Report Risk Score',2,2,'A',75,'LOOKUP(A69,A70:A74,B70:B74)','',0,0),(10022,'Risk Multiplier','Risk Multiplier',2,2,'A',80,'(A20+A50 )*(A66+A75)','',0,0),(10022,'Median Cases Received','Median Cases Received',2,2,'A',101,'0.014*A1','',0,0),(10022,'Transcribe Time From Voicemail','Transcribe Time From Voicemail',2,2,'A',102,'A101*0.5','',0,0),(10022,'Salaries for Transcribe Work','Salaries for Transcribe Work',2,2,'A',103,'19','',0,0),(10022,'Total Annual Cost of Transcribe Work','Total Annual Cost of Transcribe Work',2,2,'A',104,'A102*A103','',0,0),(10022,'Time to Manage Case Notifications','Time to Manage Case Notifications',2,2,'A',105,'A101','',0,0),(10022,'Salaries for case Administrators','Salaries for case Administrators',2,2,'A',106,'36','',0,0),(10022,'Annual Cost of Transcription Work','Annual Cost of Transcription Work',2,2,'A',107,'A106*A105','',0,0),(10022,'Time To Prepare Board Report','Time To Prepare Board Report',2,2,'A',108,'120','',0,0),(10022,'Annual Cost of Report Prep','Annual Cost of Report Prep',2,2,'A',109,'A108*A106','',0,0),(10022,'Total Cost for Manual Intake','Total Cost for Manual Intake',2,2,'A',110,'A104+A107+A109','',0,0),(10022,'EPIM Cost Threshold 1','EPIM Cost Threshold 1',2,2,'A',120,'200','',0,0),(10022,'EPIM Cost Threshold 2','EPIM Cost Threshold 2',2,2,'A',121,'500','',0,0),(10022,'EPIM Cost Threshold 3','EPIM Cost Threshold 3',2,2,'A',122,'1000','',0,0),(10022,'EPIM Cost Threshold 4','EPIM Cost Threshold 4',2,2,'A',123,'1500','',0,0),(10022,'EPIM Cost Threshold 5','EPIM Cost Threshold 5',2,2,'A',124,'2001','',0,0),(10022,'EPIM Cost Threshold 6','EPIM Cost Threshold 6',2,2,'A',125,'2002','',0,0),(10022,'EPIM Cost Value 1','EPIM Cost Value 1',2,2,'B',120,'1800','',0,0),(10022,'EPIM Cost Value 2','EPIM Cost Value 2',2,2,'B',121,'2300','',0,0),(10022,'EPIM Cost Value 3','EPIM Cost Value 3',2,2,'B',122,'2750','',0,0),(10022,'EPIM Cost Value 4','EPIM Cost Value 4',2,2,'B',123,'3000','',0,0),(10022,'EPIM Cost Value 5','EPIM Cost Value 5',2,2,'B',124,'3500','',0,0),(10022,'EPIM Cost Value 6','EPIM Cost Value 6',2,2,'B',125,'((60*A2^-0.4074)*A2-1700)*1.45','',0,0),(10022,'Supplemental Cost','Supplemental Cost',2,2,'A',127,'IF(A2&lt;1000,2500,5500)','',0,0),(10022,'Total Cost for EPIM','Total Cost for EPIM',2,2,'A',130,'LOOKUP(A2,A120:A125,B120:B125)+A127','',0,0)</v>
      </c>
    </row>
    <row r="94" spans="2:11" x14ac:dyDescent="0.25">
      <c r="B94" t="s">
        <v>223</v>
      </c>
      <c r="C94" t="s">
        <v>224</v>
      </c>
      <c r="D94" s="1" t="s">
        <v>225</v>
      </c>
      <c r="E94" s="16">
        <f>(E77*E65)/E93</f>
        <v>10.82900469965351</v>
      </c>
      <c r="G94" s="11" t="s">
        <v>65</v>
      </c>
      <c r="H94" t="str">
        <f t="shared" si="6"/>
        <v>(10022,'ROI','ROI',2,2,'A',131,'(A110*A80)/A130','',0,0)</v>
      </c>
      <c r="I94" t="s">
        <v>304</v>
      </c>
      <c r="J94" t="str">
        <f t="shared" si="5"/>
        <v>(10022,'Program Type 1 Index','Program Type 1 Index',2,2,'A',10,'1','',0,0),(10022,'Program Type 2 Index','Program Type 2 Index',2,2,'A',11,'2','',0,0),(10022,'Program Type 3 Index','Program Type 3 Index',2,2,'A',12,'3','',0,0),(10022,'Program Type 4 Index','Program Type 4 Index',2,2,'A',13,'4','',0,0),(10022,'Program Type 1 Score','Program Type 1 Score',2,2,'B',10,'4','',0,0),(10022,'Program Type 2 Score','Program Type 2 Score',2,2,'B',11,'3','',0,0),(10022,'Program Type 3 Score','Program Type 3 Score',2,2,'B',12,'2','',0,0),(10022,'Program Type 4 Score','Program Type 4 Score',2,2,'B',13,'1','',0,0),(10022,'Program Type Risk Score','Program Type Risk Score',2,2,'A',20,'Lookup(A3,A10:A13,B10:B13)','',0,0),(10022,'Count of Detection Methods','Count of Detection Methods',2,2,'A',30,'','',0,0),(10022,'Detection Type 1 Index','Detection Type 1 Index',2,2,'A',40,'1','',0,0),(10022,'Detection Type 2 Index','Detection Type 2 Index',2,2,'A',41,'2','',0,0),(10022,'Detection Type 3 Index','Detection Type 3 Index',2,2,'A',42,'3','',0,0),(10022,'Detection Type 4 Index','Detection Type 4 Index',2,2,'A',43,'4','',0,0),(10022,'Detection Type 1 Score','Detection Type 1 Score',2,2,'B',40,'2','',0,0),(10022,'Detection Type 2 Score','Detection Type 2 Score',2,2,'B',41,'2','',0,0),(10022,'Detection Type 3 Score','Detection Type 3 Score',2,2,'B',42,'2','',0,0),(10022,'Detection Type 4 Score','Detection Type 4 Score',2,2,'B',43,'1','',0,0),(10022,'Detection Type SingleSelection','Detection Type SingleSelection',2,2,'A',48,'','',0,0),(10022,'Detection Type Lookup','Detection Type Lookup',2,2,'A',49,'Lookup(A48,A40:A43,B40:B43)','',0,0),(10022,'Detection Type Risk Score','Detection Type Risk Score',2,2,'A',50,'IF(A30=1,A49,IF(A30&gt;1,1,4))','',0,0),(10022,'Employee Size 1','Employee Size 1',2,2,'A',60,'0','',0,0),(10022,'Employee Size 2','Employee Size 2',2,2,'A',61,'500','',0,0),(10022,'Employee Size 3','Employee Size 3',2,2,'A',62,'1000','',0,0),(10022,'Employee Size 4','Employee Size 4',2,2,'A',63,'5000','',0,0),(10022,'Employee Size 5','Employee Size 5',2,2,'A',64,'10000','',0,0),(10022,'Employee Size 6','Employee Size 6',2,2,'A',65,'25000','',0,0),(10022,'Employee Size Risk 1','Employee Size Risk 1',2,2,'B',60,'1','',0,0),(10022,'Employee Size Risk 2','Employee Size Risk 2',2,2,'B',61,'2','',0,0),(10022,'Employee Size Risk 3','Employee Size Risk 3',2,2,'B',62,'3','',0,0),(10022,'Employee Size Risk 4','Employee Size Risk 4',2,2,'B',63,'4','',0,0),(10022,'Employee Size Risk 5','Employee Size Risk 5',2,2,'B',64,'5','',0,0),(10022,'Employee Size Risk 6','Employee Size Risk 6',2,2,'B',65,'6','',0,0),(10022,'Employee Size Risk Score','Employee Size Risk Score',2,2,'A',66,'LOOKUP(A1,A60:A65,B60:B65)','',0,0),(10022,'Number of Reports','Number of Reports',2,2,'A',69,'(A2/A1)*100','',0,0),(10022,'Report Lower Threshold 1','Report Lower Threshold 1',2,2,'A',70,'0','',0,0),(10022,'Report Lower Threshold 2','Report Lower Threshold 2',2,2,'A',71,'0.5','',0,0),(10022,'Report Lower Threshold 3','Report Lower Threshold 3',2,2,'A',72,'4','',0,0),(10022,'Report Lower Threshold 4','Report Lower Threshold 4',2,2,'A',73,'10','',0,0),(10022,'Report Lower Threshold 5','Report Lower Threshold 5',2,2,'A',74,'25','',0,0),(10022,'Report Risk 1','Report Risk 1',2,2,'B',70,'3','',0,0),(10022,'Report Risk 2','Report Risk 2',2,2,'B',71,'1','',0,0),(10022,'Report Risk 3','Report Risk 3',2,2,'B',72,'2','',0,0),(10022,'Report Risk 4','Report Risk 4',2,2,'B',73,'3','',0,0),(10022,'Report Risk 5','Report Risk 5',2,2,'B',74,'4','',0,0),(10022,'Report Risk Score','Report Risk Score',2,2,'A',75,'LOOKUP(A69,A70:A74,B70:B74)','',0,0),(10022,'Risk Multiplier','Risk Multiplier',2,2,'A',80,'(A20+A50 )*(A66+A75)','',0,0),(10022,'Median Cases Received','Median Cases Received',2,2,'A',101,'0.014*A1','',0,0),(10022,'Transcribe Time From Voicemail','Transcribe Time From Voicemail',2,2,'A',102,'A101*0.5','',0,0),(10022,'Salaries for Transcribe Work','Salaries for Transcribe Work',2,2,'A',103,'19','',0,0),(10022,'Total Annual Cost of Transcribe Work','Total Annual Cost of Transcribe Work',2,2,'A',104,'A102*A103','',0,0),(10022,'Time to Manage Case Notifications','Time to Manage Case Notifications',2,2,'A',105,'A101','',0,0),(10022,'Salaries for case Administrators','Salaries for case Administrators',2,2,'A',106,'36','',0,0),(10022,'Annual Cost of Transcription Work','Annual Cost of Transcription Work',2,2,'A',107,'A106*A105','',0,0),(10022,'Time To Prepare Board Report','Time To Prepare Board Report',2,2,'A',108,'120','',0,0),(10022,'Annual Cost of Report Prep','Annual Cost of Report Prep',2,2,'A',109,'A108*A106','',0,0),(10022,'Total Cost for Manual Intake','Total Cost for Manual Intake',2,2,'A',110,'A104+A107+A109','',0,0),(10022,'EPIM Cost Threshold 1','EPIM Cost Threshold 1',2,2,'A',120,'200','',0,0),(10022,'EPIM Cost Threshold 2','EPIM Cost Threshold 2',2,2,'A',121,'500','',0,0),(10022,'EPIM Cost Threshold 3','EPIM Cost Threshold 3',2,2,'A',122,'1000','',0,0),(10022,'EPIM Cost Threshold 4','EPIM Cost Threshold 4',2,2,'A',123,'1500','',0,0),(10022,'EPIM Cost Threshold 5','EPIM Cost Threshold 5',2,2,'A',124,'2001','',0,0),(10022,'EPIM Cost Threshold 6','EPIM Cost Threshold 6',2,2,'A',125,'2002','',0,0),(10022,'EPIM Cost Value 1','EPIM Cost Value 1',2,2,'B',120,'1800','',0,0),(10022,'EPIM Cost Value 2','EPIM Cost Value 2',2,2,'B',121,'2300','',0,0),(10022,'EPIM Cost Value 3','EPIM Cost Value 3',2,2,'B',122,'2750','',0,0),(10022,'EPIM Cost Value 4','EPIM Cost Value 4',2,2,'B',123,'3000','',0,0),(10022,'EPIM Cost Value 5','EPIM Cost Value 5',2,2,'B',124,'3500','',0,0),(10022,'EPIM Cost Value 6','EPIM Cost Value 6',2,2,'B',125,'((60*A2^-0.4074)*A2-1700)*1.45','',0,0),(10022,'Supplemental Cost','Supplemental Cost',2,2,'A',127,'IF(A2&lt;1000,2500,5500)','',0,0),(10022,'Total Cost for EPIM','Total Cost for EPIM',2,2,'A',130,'LOOKUP(A2,A120:A125,B120:B125)+A127','',0,0),(10022,'ROI','ROI',2,2,'A',131,'(A110*A80)/A130','',0,0)</v>
      </c>
      <c r="K94" t="s">
        <v>305</v>
      </c>
    </row>
    <row r="95" spans="2:11" x14ac:dyDescent="0.25">
      <c r="G95" s="11"/>
    </row>
    <row r="96" spans="2:11" x14ac:dyDescent="0.25">
      <c r="B96" t="s">
        <v>55</v>
      </c>
      <c r="C96" t="s">
        <v>56</v>
      </c>
      <c r="H96" t="str">
        <f t="shared" ref="H96:H100" si="7">"(" &amp;$A$1&amp;",'" &amp;C96 &amp; "','" &amp; C96 &amp; "',2,1,'" &amp; LEFT(B96,1) &amp;"'," &amp; MID(B96,2,LEN(B96)) &amp; ",'"&amp;"','" &amp; F96&amp;"',1)"</f>
        <v>(10022,'First Name','First Name',2,1,'Z',1,'','',1)</v>
      </c>
      <c r="I96" t="s">
        <v>67</v>
      </c>
    </row>
    <row r="97" spans="2:9" x14ac:dyDescent="0.25">
      <c r="B97" t="s">
        <v>57</v>
      </c>
      <c r="C97" t="s">
        <v>58</v>
      </c>
      <c r="H97" t="str">
        <f t="shared" si="7"/>
        <v>(10022,'Last Name','Last Name',2,1,'Z',2,'','',1)</v>
      </c>
      <c r="I97" t="s">
        <v>68</v>
      </c>
    </row>
    <row r="98" spans="2:9" x14ac:dyDescent="0.25">
      <c r="B98" t="s">
        <v>59</v>
      </c>
      <c r="C98" t="s">
        <v>60</v>
      </c>
      <c r="H98" t="str">
        <f t="shared" si="7"/>
        <v>(10022,'Email','Email',2,1,'Z',3,'','',1)</v>
      </c>
      <c r="I98" t="s">
        <v>69</v>
      </c>
    </row>
    <row r="99" spans="2:9" x14ac:dyDescent="0.25">
      <c r="B99" t="s">
        <v>61</v>
      </c>
      <c r="C99" t="s">
        <v>62</v>
      </c>
      <c r="H99" t="str">
        <f t="shared" si="7"/>
        <v>(10022,'Phone','Phone',2,1,'Z',4,'','',1)</v>
      </c>
      <c r="I99" t="s">
        <v>70</v>
      </c>
    </row>
    <row r="100" spans="2:9" x14ac:dyDescent="0.25">
      <c r="B100" t="s">
        <v>63</v>
      </c>
      <c r="C100" t="s">
        <v>64</v>
      </c>
      <c r="H100" t="str">
        <f t="shared" si="7"/>
        <v>(10022,'Company','Company',2,1,'Z',5,'','',1)</v>
      </c>
      <c r="I100" t="s">
        <v>71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E16"/>
  <sheetViews>
    <sheetView workbookViewId="0">
      <selection activeCell="E8" sqref="E8"/>
    </sheetView>
  </sheetViews>
  <sheetFormatPr defaultRowHeight="15" x14ac:dyDescent="0.25"/>
  <cols>
    <col min="2" max="2" width="5.28515625" customWidth="1"/>
    <col min="3" max="3" width="53.140625" customWidth="1"/>
    <col min="4" max="5" width="22.85546875" customWidth="1"/>
  </cols>
  <sheetData>
    <row r="4" spans="2:5" x14ac:dyDescent="0.25">
      <c r="B4" s="2" t="s">
        <v>0</v>
      </c>
      <c r="C4" s="2" t="s">
        <v>1</v>
      </c>
      <c r="D4" s="2" t="s">
        <v>2</v>
      </c>
      <c r="E4" s="2" t="s">
        <v>3</v>
      </c>
    </row>
    <row r="5" spans="2:5" x14ac:dyDescent="0.25">
      <c r="B5" t="s">
        <v>4</v>
      </c>
      <c r="C5" t="s">
        <v>8</v>
      </c>
      <c r="D5" t="s">
        <v>10</v>
      </c>
      <c r="E5" s="3">
        <v>20000</v>
      </c>
    </row>
    <row r="6" spans="2:5" x14ac:dyDescent="0.25">
      <c r="B6" t="s">
        <v>5</v>
      </c>
      <c r="C6" t="s">
        <v>9</v>
      </c>
      <c r="D6" t="s">
        <v>10</v>
      </c>
      <c r="E6">
        <v>20</v>
      </c>
    </row>
    <row r="7" spans="2:5" x14ac:dyDescent="0.25">
      <c r="B7" t="s">
        <v>15</v>
      </c>
      <c r="C7" t="s">
        <v>14</v>
      </c>
      <c r="D7" t="s">
        <v>10</v>
      </c>
      <c r="E7" s="4">
        <v>0.5</v>
      </c>
    </row>
    <row r="8" spans="2:5" x14ac:dyDescent="0.25">
      <c r="B8" t="s">
        <v>6</v>
      </c>
      <c r="C8" t="s">
        <v>16</v>
      </c>
      <c r="D8" t="s">
        <v>10</v>
      </c>
      <c r="E8">
        <v>24</v>
      </c>
    </row>
    <row r="9" spans="2:5" x14ac:dyDescent="0.25">
      <c r="B9" t="s">
        <v>12</v>
      </c>
      <c r="C9" t="s">
        <v>17</v>
      </c>
      <c r="D9" t="s">
        <v>10</v>
      </c>
      <c r="E9">
        <v>16</v>
      </c>
    </row>
    <row r="10" spans="2:5" x14ac:dyDescent="0.25">
      <c r="B10" t="s">
        <v>7</v>
      </c>
      <c r="C10" t="s">
        <v>18</v>
      </c>
      <c r="D10" t="s">
        <v>10</v>
      </c>
      <c r="E10">
        <v>3</v>
      </c>
    </row>
    <row r="12" spans="2:5" x14ac:dyDescent="0.25">
      <c r="B12" t="s">
        <v>19</v>
      </c>
      <c r="C12" t="s">
        <v>20</v>
      </c>
      <c r="D12" s="1" t="s">
        <v>21</v>
      </c>
      <c r="E12">
        <f>(E9/E8) * E10*E6</f>
        <v>40</v>
      </c>
    </row>
    <row r="13" spans="2:5" x14ac:dyDescent="0.25">
      <c r="B13" t="s">
        <v>22</v>
      </c>
      <c r="C13" t="s">
        <v>23</v>
      </c>
      <c r="D13" s="1" t="s">
        <v>24</v>
      </c>
      <c r="E13">
        <f>E12*50</f>
        <v>2000</v>
      </c>
    </row>
    <row r="14" spans="2:5" x14ac:dyDescent="0.25">
      <c r="B14" t="s">
        <v>25</v>
      </c>
      <c r="C14" t="s">
        <v>26</v>
      </c>
      <c r="D14" s="1" t="s">
        <v>27</v>
      </c>
      <c r="E14" s="3">
        <f>E13*E7*E5</f>
        <v>20000000</v>
      </c>
    </row>
    <row r="15" spans="2:5" x14ac:dyDescent="0.25">
      <c r="B15" t="s">
        <v>28</v>
      </c>
      <c r="C15" t="s">
        <v>29</v>
      </c>
      <c r="D15" s="1" t="s">
        <v>30</v>
      </c>
      <c r="E15" s="3">
        <f>E14*E6</f>
        <v>400000000</v>
      </c>
    </row>
    <row r="16" spans="2:5" x14ac:dyDescent="0.25">
      <c r="B16" t="s">
        <v>31</v>
      </c>
      <c r="C16" t="s">
        <v>32</v>
      </c>
      <c r="D16" s="1" t="s">
        <v>33</v>
      </c>
      <c r="E16">
        <f>E15/60000</f>
        <v>6666.666666666667</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Sales</vt:lpstr>
      <vt:lpstr>Marketing</vt:lpstr>
      <vt:lpstr>Current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Rudd, Christopher</dc:creator>
  <cp:lastModifiedBy>Rudd, Christopher</cp:lastModifiedBy>
  <dcterms:created xsi:type="dcterms:W3CDTF">2017-04-19T14:48:53Z</dcterms:created>
  <dcterms:modified xsi:type="dcterms:W3CDTF">2018-02-26T21:26:17Z</dcterms:modified>
</cp:coreProperties>
</file>