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yda\Desktop\Jacob and Raina\EthicsPoint\"/>
    </mc:Choice>
  </mc:AlternateContent>
  <bookViews>
    <workbookView xWindow="0" yWindow="0" windowWidth="9580" windowHeight="6000" activeTab="1"/>
  </bookViews>
  <sheets>
    <sheet name="ROI" sheetId="1" r:id="rId1"/>
    <sheet name="Formula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9" i="3" l="1"/>
  <c r="C8" i="3" l="1"/>
  <c r="F9" i="1"/>
  <c r="F10" i="1"/>
  <c r="F8" i="1"/>
  <c r="F7" i="1"/>
  <c r="D7" i="1"/>
  <c r="G7" i="1" l="1"/>
  <c r="H7" i="1" s="1"/>
  <c r="H2" i="3"/>
  <c r="H8" i="3" s="1"/>
  <c r="H3" i="3"/>
  <c r="A19" i="3"/>
  <c r="B22" i="3"/>
  <c r="C16" i="3" s="1"/>
  <c r="H16" i="3"/>
  <c r="C19" i="3" l="1"/>
  <c r="H12" i="3"/>
  <c r="H14" i="3" s="1"/>
  <c r="H20" i="3"/>
  <c r="H11" i="3"/>
  <c r="H22" i="3" l="1"/>
  <c r="H25" i="3" s="1"/>
  <c r="H19" i="3"/>
</calcChain>
</file>

<file path=xl/sharedStrings.xml><?xml version="1.0" encoding="utf-8"?>
<sst xmlns="http://schemas.openxmlformats.org/spreadsheetml/2006/main" count="68" uniqueCount="58">
  <si>
    <t>Input 1</t>
  </si>
  <si>
    <t>Input 2</t>
  </si>
  <si>
    <t>Input 3</t>
  </si>
  <si>
    <t xml:space="preserve">How many reports are submitted each year? </t>
  </si>
  <si>
    <t>Risk Weight</t>
  </si>
  <si>
    <t>Input 4</t>
  </si>
  <si>
    <t xml:space="preserve">25+ </t>
  </si>
  <si>
    <t xml:space="preserve">Number of Reports: </t>
  </si>
  <si>
    <t xml:space="preserve">Output Number Score: </t>
  </si>
  <si>
    <t xml:space="preserve">How many employees / contractors will be using all reporting methods? (phone, web form, email, open door etc.) </t>
  </si>
  <si>
    <t xml:space="preserve">What kind of program do you use to manage reported incidents? </t>
  </si>
  <si>
    <t>No formal program in place</t>
  </si>
  <si>
    <t>25000+</t>
  </si>
  <si>
    <t>Detected upon receipt of hotline or open door submission</t>
  </si>
  <si>
    <t>We identify patterns from our incident management system</t>
  </si>
  <si>
    <t xml:space="preserve">How does your incident management program inform your organization's culture? </t>
  </si>
  <si>
    <t>Cost of EPIM</t>
  </si>
  <si>
    <t xml:space="preserve">Employee Size Risk Factor </t>
  </si>
  <si>
    <t>Employee count to contribute to average report count</t>
  </si>
  <si>
    <t xml:space="preserve">Employee count for risk scoring </t>
  </si>
  <si>
    <t>Report count to contribute to average report count</t>
  </si>
  <si>
    <t xml:space="preserve">Input 1 Provides: </t>
  </si>
  <si>
    <t xml:space="preserve">Input 2 Provides: </t>
  </si>
  <si>
    <t xml:space="preserve">Input 3 Provides: </t>
  </si>
  <si>
    <t xml:space="preserve">Input 4 Provides: </t>
  </si>
  <si>
    <t>Risk and Efficiency Weight</t>
  </si>
  <si>
    <t xml:space="preserve">Risk scoring factor for report / incident resolution methods </t>
  </si>
  <si>
    <t>Risk scoring factor for insuffient, inefficient and higher risk reporting and case management methods</t>
  </si>
  <si>
    <t>Material for Output Doc</t>
  </si>
  <si>
    <t>Manual Inputs include:</t>
  </si>
  <si>
    <t xml:space="preserve">How many employees / contractors will be submitting reports? </t>
  </si>
  <si>
    <t>How many reports are submitted each year?</t>
  </si>
  <si>
    <t xml:space="preserve">What kind of program do you use to manage incident reports? </t>
  </si>
  <si>
    <t>Universal Assumptions and Calculations</t>
  </si>
  <si>
    <t>Median amount of cases received for your organization (1.4 / 100 employee count)</t>
  </si>
  <si>
    <t>Amount of time it will take to transcribe reported incident via voicemail message (30 min / report)</t>
  </si>
  <si>
    <t>Salaries for transcription work  ($40k annually / $19 hourly)</t>
  </si>
  <si>
    <t xml:space="preserve">Total cost per year of transcription work </t>
  </si>
  <si>
    <t>Salaries for case administrators ($75k annually / $36 hourly)</t>
  </si>
  <si>
    <t>Amount of time it will take to prepare board report (based off of experiential data from former admin) - 10 hours / month</t>
  </si>
  <si>
    <t>Total cost per year of reporting prep time</t>
  </si>
  <si>
    <t xml:space="preserve">Subtotal </t>
  </si>
  <si>
    <t xml:space="preserve">Total Cost for Manual Intake and Management Program </t>
  </si>
  <si>
    <r>
      <t xml:space="preserve">Total Cost for </t>
    </r>
    <r>
      <rPr>
        <b/>
        <sz val="14"/>
        <color theme="1"/>
        <rFont val="Calibri"/>
        <family val="2"/>
        <scheme val="minor"/>
      </rPr>
      <t>EPIM</t>
    </r>
    <r>
      <rPr>
        <sz val="14"/>
        <color theme="1"/>
        <rFont val="Calibri"/>
        <family val="2"/>
        <scheme val="minor"/>
      </rPr>
      <t xml:space="preserve"> Professional Intake And Incident Management Program</t>
    </r>
  </si>
  <si>
    <t>Risk Score</t>
  </si>
  <si>
    <t>Internal submissions (e.g. email, phone) with an internal home-grown management tool (e.g. Excel)</t>
  </si>
  <si>
    <t>Traditional intake (e.g. hotline and web intake) only with an external incident management tool</t>
  </si>
  <si>
    <t>Multiple intake channels to capture all reported incidents (e.g. external hotline, web intake, open door form) and purpose-built external incident management tool</t>
  </si>
  <si>
    <t>Amount of time it will take to manage case notifications and email assignments (60 min / report)</t>
  </si>
  <si>
    <t>How does your organization detect issues in the business? 
(Check all that apply)</t>
  </si>
  <si>
    <t>Based on feedback from managers or executives</t>
  </si>
  <si>
    <t>Based on risk assessment surveys</t>
  </si>
  <si>
    <t># of selections from input 4</t>
  </si>
  <si>
    <t>Output number</t>
  </si>
  <si>
    <t>ROI Calc</t>
  </si>
  <si>
    <t>X</t>
  </si>
  <si>
    <t>Risk Factor</t>
  </si>
  <si>
    <t>Total Dollars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</si>
</sst>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vertical="top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0" fillId="7" borderId="1" xfId="0" applyFill="1" applyBorder="1"/>
    <xf numFmtId="0" fontId="1" fillId="2" borderId="1" xfId="0" applyFont="1" applyFill="1" applyBorder="1" applyAlignment="1">
      <alignment horizontal="left" vertical="top" wrapText="1"/>
    </xf>
    <xf numFmtId="44" fontId="0" fillId="8" borderId="1" xfId="1" quotePrefix="1" applyFont="1" applyFill="1" applyBorder="1" applyAlignment="1">
      <alignment horizontal="center" wrapText="1"/>
    </xf>
    <xf numFmtId="0" fontId="1" fillId="6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1" fillId="2" borderId="0" xfId="0" applyFont="1" applyFill="1" applyAlignment="1">
      <alignment horizontal="left" vertical="top" wrapText="1"/>
    </xf>
    <xf numFmtId="0" fontId="0" fillId="9" borderId="1" xfId="0" applyFill="1" applyBorder="1"/>
    <xf numFmtId="0" fontId="4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4" fillId="13" borderId="0" xfId="0" applyFont="1" applyFill="1"/>
    <xf numFmtId="0" fontId="0" fillId="13" borderId="0" xfId="0" applyFill="1"/>
    <xf numFmtId="0" fontId="0" fillId="7" borderId="0" xfId="0" applyFill="1"/>
    <xf numFmtId="0" fontId="0" fillId="3" borderId="0" xfId="0" applyFill="1"/>
    <xf numFmtId="0" fontId="4" fillId="14" borderId="0" xfId="0" applyFont="1" applyFill="1"/>
    <xf numFmtId="0" fontId="1" fillId="14" borderId="0" xfId="0" applyFont="1" applyFill="1"/>
    <xf numFmtId="0" fontId="5" fillId="15" borderId="0" xfId="0" applyFont="1" applyFill="1"/>
    <xf numFmtId="0" fontId="5" fillId="16" borderId="0" xfId="0" applyFont="1" applyFill="1"/>
    <xf numFmtId="164" fontId="0" fillId="12" borderId="1" xfId="2" applyNumberFormat="1" applyFont="1" applyFill="1" applyBorder="1"/>
    <xf numFmtId="164" fontId="0" fillId="7" borderId="1" xfId="2" applyNumberFormat="1" applyFont="1" applyFill="1" applyBorder="1"/>
    <xf numFmtId="164" fontId="5" fillId="15" borderId="1" xfId="0" applyNumberFormat="1" applyFont="1" applyFill="1" applyBorder="1"/>
    <xf numFmtId="0" fontId="0" fillId="5" borderId="3" xfId="0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7" borderId="1" xfId="0" applyFill="1" applyBorder="1"/>
    <xf numFmtId="0" fontId="0" fillId="12" borderId="1" xfId="1" applyNumberFormat="1" applyFont="1" applyFill="1" applyBorder="1"/>
    <xf numFmtId="43" fontId="5" fillId="2" borderId="1" xfId="2" applyNumberFormat="1" applyFont="1" applyFill="1" applyBorder="1"/>
    <xf numFmtId="165" fontId="3" fillId="6" borderId="1" xfId="0" applyNumberFormat="1" applyFont="1" applyFill="1" applyBorder="1"/>
    <xf numFmtId="44" fontId="0" fillId="0" borderId="0" xfId="1" applyFont="1"/>
    <xf numFmtId="0" fontId="0" fillId="18" borderId="0" xfId="0" applyFill="1"/>
    <xf numFmtId="1" fontId="0" fillId="4" borderId="1" xfId="0" applyNumberFormat="1" applyFill="1" applyBorder="1"/>
    <xf numFmtId="0" fontId="0" fillId="18" borderId="1" xfId="0" applyFill="1" applyBorder="1"/>
    <xf numFmtId="0" fontId="0" fillId="18" borderId="2" xfId="0" applyFill="1" applyBorder="1"/>
    <xf numFmtId="0" fontId="1" fillId="2" borderId="1" xfId="0" applyFont="1" applyFill="1" applyBorder="1" applyAlignment="1">
      <alignment horizontal="left" wrapText="1"/>
    </xf>
    <xf numFmtId="164" fontId="7" fillId="18" borderId="0" xfId="0" applyNumberFormat="1" applyFont="1" applyFill="1"/>
    <xf numFmtId="0" fontId="7" fillId="0" borderId="0" xfId="0" applyFont="1"/>
    <xf numFmtId="164" fontId="7" fillId="18" borderId="0" xfId="0" applyNumberFormat="1" applyFont="1" applyFill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B4" sqref="B4"/>
    </sheetView>
  </sheetViews>
  <sheetFormatPr defaultRowHeight="14.5" x14ac:dyDescent="0.35"/>
  <cols>
    <col min="1" max="1" width="36.26953125" customWidth="1"/>
    <col min="2" max="2" width="23.1796875" customWidth="1"/>
    <col min="3" max="3" width="42.54296875" bestFit="1" customWidth="1"/>
    <col min="4" max="4" width="11" customWidth="1"/>
    <col min="5" max="5" width="29.453125" customWidth="1"/>
    <col min="6" max="6" width="11.453125" bestFit="1" customWidth="1"/>
    <col min="7" max="7" width="14.26953125" customWidth="1"/>
    <col min="8" max="8" width="10" customWidth="1"/>
  </cols>
  <sheetData>
    <row r="1" spans="1:8" x14ac:dyDescent="0.35">
      <c r="A1" s="6" t="s">
        <v>0</v>
      </c>
      <c r="B1" s="6" t="s">
        <v>1</v>
      </c>
      <c r="C1" s="7" t="s">
        <v>2</v>
      </c>
      <c r="D1" s="1"/>
      <c r="E1" s="1" t="s">
        <v>5</v>
      </c>
      <c r="F1" s="1"/>
    </row>
    <row r="2" spans="1:8" ht="47.25" customHeight="1" x14ac:dyDescent="0.35">
      <c r="A2" s="9" t="s">
        <v>9</v>
      </c>
      <c r="B2" s="9" t="s">
        <v>3</v>
      </c>
      <c r="C2" s="14" t="s">
        <v>10</v>
      </c>
      <c r="D2" s="3" t="s">
        <v>25</v>
      </c>
      <c r="E2" s="33" t="s">
        <v>49</v>
      </c>
      <c r="F2" s="2" t="s">
        <v>4</v>
      </c>
    </row>
    <row r="3" spans="1:8" ht="15.5" x14ac:dyDescent="0.35">
      <c r="A3" s="13">
        <v>8500</v>
      </c>
      <c r="B3" s="13">
        <v>250</v>
      </c>
      <c r="C3" s="5" t="s">
        <v>11</v>
      </c>
      <c r="D3" s="4">
        <v>4</v>
      </c>
      <c r="E3" s="32" t="s">
        <v>51</v>
      </c>
      <c r="F3" s="41">
        <v>2</v>
      </c>
    </row>
    <row r="4" spans="1:8" ht="45" customHeight="1" x14ac:dyDescent="0.35">
      <c r="C4" s="5" t="s">
        <v>45</v>
      </c>
      <c r="D4" s="4">
        <v>3</v>
      </c>
      <c r="E4" s="32" t="s">
        <v>50</v>
      </c>
      <c r="F4" s="41">
        <v>2</v>
      </c>
    </row>
    <row r="5" spans="1:8" ht="33" customHeight="1" x14ac:dyDescent="0.35">
      <c r="C5" s="5" t="s">
        <v>46</v>
      </c>
      <c r="D5" s="4">
        <v>2</v>
      </c>
      <c r="E5" s="32" t="s">
        <v>13</v>
      </c>
      <c r="F5" s="41">
        <v>2</v>
      </c>
    </row>
    <row r="6" spans="1:8" ht="61.5" customHeight="1" x14ac:dyDescent="0.35">
      <c r="C6" s="5" t="s">
        <v>47</v>
      </c>
      <c r="D6" s="4">
        <v>1</v>
      </c>
      <c r="E6" s="32" t="s">
        <v>14</v>
      </c>
      <c r="F6" s="41">
        <v>1</v>
      </c>
      <c r="G6" s="44" t="s">
        <v>52</v>
      </c>
      <c r="H6" s="44" t="s">
        <v>53</v>
      </c>
    </row>
    <row r="7" spans="1:8" ht="58" x14ac:dyDescent="0.35">
      <c r="C7" s="9" t="s">
        <v>47</v>
      </c>
      <c r="D7" s="43">
        <f>VLOOKUP(C7,$C$3:$D$6,2,0)</f>
        <v>1</v>
      </c>
      <c r="E7" s="9" t="s">
        <v>51</v>
      </c>
      <c r="F7" s="42">
        <f>VLOOKUP(E7,$E$3:$F$6,2,0)</f>
        <v>2</v>
      </c>
      <c r="G7" s="42">
        <f>COUNT(F7:F10)</f>
        <v>2</v>
      </c>
      <c r="H7" s="42">
        <f>IF($G$7=1,$F$7,IF($G$7&gt;1,1,4))</f>
        <v>1</v>
      </c>
    </row>
    <row r="8" spans="1:8" ht="29" x14ac:dyDescent="0.35">
      <c r="E8" s="9" t="s">
        <v>50</v>
      </c>
      <c r="F8" s="42">
        <f>VLOOKUP(E8,$E$3:$F$6,2,0)</f>
        <v>2</v>
      </c>
    </row>
    <row r="9" spans="1:8" x14ac:dyDescent="0.35">
      <c r="E9" s="9"/>
      <c r="F9" s="42" t="e">
        <f t="shared" ref="F9:F10" si="0">VLOOKUP(E9,$E$3:$F$6,2,0)</f>
        <v>#N/A</v>
      </c>
    </row>
    <row r="10" spans="1:8" x14ac:dyDescent="0.35">
      <c r="E10" s="9"/>
      <c r="F10" s="42" t="e">
        <f t="shared" si="0"/>
        <v>#N/A</v>
      </c>
    </row>
    <row r="13" spans="1:8" x14ac:dyDescent="0.35">
      <c r="A13" s="15" t="s">
        <v>21</v>
      </c>
      <c r="B13" s="15" t="s">
        <v>22</v>
      </c>
      <c r="C13" s="15" t="s">
        <v>23</v>
      </c>
      <c r="E13" s="15" t="s">
        <v>24</v>
      </c>
    </row>
    <row r="14" spans="1:8" ht="43.5" x14ac:dyDescent="0.35">
      <c r="A14" s="34" t="s">
        <v>18</v>
      </c>
      <c r="B14" s="34" t="s">
        <v>20</v>
      </c>
      <c r="C14" s="34" t="s">
        <v>27</v>
      </c>
      <c r="E14" s="34" t="s">
        <v>26</v>
      </c>
    </row>
    <row r="15" spans="1:8" x14ac:dyDescent="0.35">
      <c r="A15" s="35" t="s">
        <v>19</v>
      </c>
      <c r="B15" s="35" t="s">
        <v>28</v>
      </c>
      <c r="C15" s="35" t="s">
        <v>28</v>
      </c>
      <c r="E15" s="35" t="s">
        <v>28</v>
      </c>
    </row>
    <row r="22" spans="3:5" x14ac:dyDescent="0.35">
      <c r="C22" s="39"/>
      <c r="D22" s="39"/>
      <c r="E22" s="39"/>
    </row>
    <row r="23" spans="3:5" x14ac:dyDescent="0.35">
      <c r="C23" s="39"/>
      <c r="D23" s="39"/>
      <c r="E23" s="39"/>
    </row>
  </sheetData>
  <dataValidations count="2">
    <dataValidation type="list" allowBlank="1" showInputMessage="1" showErrorMessage="1" sqref="C7">
      <formula1>$C$3:$C$6</formula1>
    </dataValidation>
    <dataValidation type="list" allowBlank="1" showInputMessage="1" showErrorMessage="1" sqref="E7:E11">
      <formula1>$E$3:$E$6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0" zoomScaleNormal="80" workbookViewId="0">
      <selection activeCell="C27" sqref="C27"/>
    </sheetView>
  </sheetViews>
  <sheetFormatPr defaultRowHeight="14.5" x14ac:dyDescent="0.35"/>
  <cols>
    <col min="1" max="2" width="25.54296875" bestFit="1" customWidth="1"/>
    <col min="3" max="3" width="24.54296875" bestFit="1" customWidth="1"/>
    <col min="4" max="4" width="11.453125" bestFit="1" customWidth="1"/>
    <col min="5" max="5" width="0" hidden="1" customWidth="1"/>
    <col min="7" max="7" width="123.453125" bestFit="1" customWidth="1"/>
    <col min="8" max="8" width="23.453125" customWidth="1"/>
    <col min="9" max="9" width="14.54296875" bestFit="1" customWidth="1"/>
    <col min="13" max="13" width="11" customWidth="1"/>
    <col min="14" max="14" width="111.26953125" bestFit="1" customWidth="1"/>
    <col min="15" max="15" width="9.453125" bestFit="1" customWidth="1"/>
  </cols>
  <sheetData>
    <row r="1" spans="1:8" ht="18.5" x14ac:dyDescent="0.45">
      <c r="A1" s="6" t="s">
        <v>17</v>
      </c>
      <c r="B1" s="6" t="s">
        <v>17</v>
      </c>
      <c r="C1" s="2" t="s">
        <v>4</v>
      </c>
      <c r="F1" s="16" t="s">
        <v>29</v>
      </c>
      <c r="G1" s="17"/>
      <c r="H1" s="17"/>
    </row>
    <row r="2" spans="1:8" x14ac:dyDescent="0.35">
      <c r="A2" s="8">
        <v>0</v>
      </c>
      <c r="B2" s="8">
        <v>500</v>
      </c>
      <c r="C2" s="4">
        <v>1</v>
      </c>
      <c r="F2" s="18">
        <v>1</v>
      </c>
      <c r="G2" s="18" t="s">
        <v>30</v>
      </c>
      <c r="H2" s="36">
        <f>ROI!A3</f>
        <v>8500</v>
      </c>
    </row>
    <row r="3" spans="1:8" x14ac:dyDescent="0.35">
      <c r="A3" s="8">
        <v>500</v>
      </c>
      <c r="B3" s="8">
        <v>1000</v>
      </c>
      <c r="C3" s="4">
        <v>2</v>
      </c>
      <c r="F3" s="18">
        <v>2</v>
      </c>
      <c r="G3" s="18" t="s">
        <v>31</v>
      </c>
      <c r="H3" s="19">
        <f>ROI!B3</f>
        <v>250</v>
      </c>
    </row>
    <row r="4" spans="1:8" x14ac:dyDescent="0.35">
      <c r="A4" s="8">
        <v>1000</v>
      </c>
      <c r="B4" s="8">
        <v>5000</v>
      </c>
      <c r="C4" s="4">
        <v>3</v>
      </c>
      <c r="F4" s="18">
        <v>3</v>
      </c>
      <c r="G4" s="18" t="s">
        <v>32</v>
      </c>
      <c r="H4" s="19"/>
    </row>
    <row r="5" spans="1:8" x14ac:dyDescent="0.35">
      <c r="A5" s="8">
        <v>5000</v>
      </c>
      <c r="B5" s="8">
        <v>10000</v>
      </c>
      <c r="C5" s="4">
        <v>4</v>
      </c>
      <c r="F5" s="18">
        <v>4</v>
      </c>
      <c r="G5" s="18" t="s">
        <v>15</v>
      </c>
      <c r="H5" s="19"/>
    </row>
    <row r="6" spans="1:8" x14ac:dyDescent="0.35">
      <c r="A6" s="8">
        <v>10000</v>
      </c>
      <c r="B6" s="8">
        <v>25000</v>
      </c>
      <c r="C6" s="4">
        <v>5</v>
      </c>
      <c r="F6" s="20"/>
      <c r="G6" s="20"/>
      <c r="H6" s="20"/>
    </row>
    <row r="7" spans="1:8" ht="18.5" x14ac:dyDescent="0.45">
      <c r="A7" s="8">
        <v>25000</v>
      </c>
      <c r="B7" s="8" t="s">
        <v>12</v>
      </c>
      <c r="C7" s="4">
        <v>6</v>
      </c>
      <c r="F7" s="21" t="s">
        <v>33</v>
      </c>
      <c r="G7" s="22"/>
      <c r="H7" s="22"/>
    </row>
    <row r="8" spans="1:8" x14ac:dyDescent="0.35">
      <c r="C8" s="40">
        <f>IF(ROI!$A$3&lt;=Formulas!$B$2,Formulas!$C$2,IF(ROI!$A$3&lt;=Formulas!$B$3,Formulas!$C$3,IF(ROI!$A$3&lt;=Formulas!$B$4,Formulas!$C$4,IF(ROI!$A$3&lt;=Formulas!$B$5,Formulas!$C$5,IF(ROI!$A$3&lt;=Formulas!$B$6,Formulas!$C$6,Formulas!$C$7)))))</f>
        <v>4</v>
      </c>
      <c r="F8" s="23">
        <v>1</v>
      </c>
      <c r="G8" s="23" t="s">
        <v>34</v>
      </c>
      <c r="H8" s="29">
        <f>0.014*H2</f>
        <v>119</v>
      </c>
    </row>
    <row r="9" spans="1:8" x14ac:dyDescent="0.35">
      <c r="F9" s="23">
        <v>2</v>
      </c>
      <c r="G9" s="23" t="s">
        <v>35</v>
      </c>
      <c r="H9" s="29">
        <f>0.5*H8</f>
        <v>59.5</v>
      </c>
    </row>
    <row r="10" spans="1:8" x14ac:dyDescent="0.35">
      <c r="A10" s="6" t="s">
        <v>8</v>
      </c>
      <c r="B10" s="6" t="s">
        <v>8</v>
      </c>
      <c r="C10" s="2" t="s">
        <v>44</v>
      </c>
      <c r="F10" s="23">
        <v>3</v>
      </c>
      <c r="G10" s="23" t="s">
        <v>36</v>
      </c>
      <c r="H10" s="29">
        <v>19</v>
      </c>
    </row>
    <row r="11" spans="1:8" x14ac:dyDescent="0.35">
      <c r="A11" s="8">
        <v>0</v>
      </c>
      <c r="B11" s="8">
        <v>0.5</v>
      </c>
      <c r="C11" s="4">
        <v>3</v>
      </c>
      <c r="F11" s="24">
        <v>4</v>
      </c>
      <c r="G11" s="24" t="s">
        <v>37</v>
      </c>
      <c r="H11" s="30">
        <f>H10*H9</f>
        <v>1130.5</v>
      </c>
    </row>
    <row r="12" spans="1:8" x14ac:dyDescent="0.35">
      <c r="A12" s="8">
        <v>0.5</v>
      </c>
      <c r="B12" s="8">
        <v>4</v>
      </c>
      <c r="C12" s="4">
        <v>1</v>
      </c>
      <c r="F12" s="23">
        <v>5</v>
      </c>
      <c r="G12" s="23" t="s">
        <v>48</v>
      </c>
      <c r="H12" s="29">
        <f>H8</f>
        <v>119</v>
      </c>
    </row>
    <row r="13" spans="1:8" x14ac:dyDescent="0.35">
      <c r="A13" s="8">
        <v>4</v>
      </c>
      <c r="B13" s="8">
        <v>10</v>
      </c>
      <c r="C13" s="4">
        <v>2</v>
      </c>
      <c r="F13" s="23">
        <v>6</v>
      </c>
      <c r="G13" s="23" t="s">
        <v>38</v>
      </c>
      <c r="H13" s="29">
        <v>36</v>
      </c>
    </row>
    <row r="14" spans="1:8" x14ac:dyDescent="0.35">
      <c r="A14" s="8">
        <v>10</v>
      </c>
      <c r="B14" s="8">
        <v>25</v>
      </c>
      <c r="C14" s="4">
        <v>3</v>
      </c>
      <c r="F14" s="24">
        <v>7</v>
      </c>
      <c r="G14" s="24" t="s">
        <v>37</v>
      </c>
      <c r="H14" s="30">
        <f>H13*H12</f>
        <v>4284</v>
      </c>
    </row>
    <row r="15" spans="1:8" x14ac:dyDescent="0.35">
      <c r="A15" s="8">
        <v>25</v>
      </c>
      <c r="B15" s="8" t="s">
        <v>6</v>
      </c>
      <c r="C15" s="4">
        <v>4</v>
      </c>
      <c r="F15" s="23">
        <v>8</v>
      </c>
      <c r="G15" s="23" t="s">
        <v>39</v>
      </c>
      <c r="H15" s="29">
        <v>120</v>
      </c>
    </row>
    <row r="16" spans="1:8" x14ac:dyDescent="0.35">
      <c r="C16" s="40">
        <f>IF($B$22&lt;=$B$11,$C$11,IF($B$22&lt;=$B$12,$C$12,IF($B$22&lt;=$B$13,$C$13,IF($B$22&lt;=$B$14,$C$14,$C$15))))</f>
        <v>1</v>
      </c>
      <c r="F16" s="24">
        <v>9</v>
      </c>
      <c r="G16" s="24" t="s">
        <v>40</v>
      </c>
      <c r="H16" s="30">
        <f>H15*H13</f>
        <v>4320</v>
      </c>
    </row>
    <row r="17" spans="1:9" x14ac:dyDescent="0.35">
      <c r="F17" s="20"/>
      <c r="G17" s="20"/>
      <c r="H17" s="20"/>
    </row>
    <row r="18" spans="1:9" ht="18.5" x14ac:dyDescent="0.45">
      <c r="A18" s="12" t="s">
        <v>16</v>
      </c>
      <c r="C18" s="6" t="s">
        <v>56</v>
      </c>
      <c r="F18" s="25" t="s">
        <v>41</v>
      </c>
      <c r="G18" s="26"/>
      <c r="H18" s="26"/>
    </row>
    <row r="19" spans="1:9" ht="18.5" x14ac:dyDescent="0.45">
      <c r="A19" s="10">
        <f>IF(ROI!A3&lt;200,1800,IF(ROI!A3&lt;500,2300,IF(ROI!A3&lt;1000,2750,IF(ROI!A3&lt;1500,3000,IF(ROI!A3&lt;2001,3500,((((60*ROI!A3^-0.4074)*ROI!A3-1700)))))))*(1.45))+IF(ROI!A3&lt;1000,2500,5500)</f>
        <v>21574.28189198914</v>
      </c>
      <c r="C19" s="40">
        <f>SUM(ROI!$D$7,ROI!$H$7)*SUM(Formulas!$C$8,Formulas!$C$16)</f>
        <v>10</v>
      </c>
      <c r="F19" s="27"/>
      <c r="G19" s="27" t="s">
        <v>42</v>
      </c>
      <c r="H19" s="31">
        <f>SUM(H11,H14,H16)</f>
        <v>9734.5</v>
      </c>
    </row>
    <row r="20" spans="1:9" ht="18.5" x14ac:dyDescent="0.45">
      <c r="F20" s="28"/>
      <c r="G20" s="28" t="s">
        <v>43</v>
      </c>
      <c r="H20" s="37">
        <f>IF(H2&lt;200,1800,IF(H2&lt;500,2300,IF(H2&lt;1000,2750,IF(H2&lt;1500,3000,IF(H2&lt;2001,3500,((((60*H2^-0.4074)*H2-1700)))))))*(1.45))+IF(H2&lt;1000,2500,5500)</f>
        <v>21574.28189198914</v>
      </c>
    </row>
    <row r="22" spans="1:9" ht="33.5" x14ac:dyDescent="0.75">
      <c r="A22" s="11" t="s">
        <v>7</v>
      </c>
      <c r="B22" s="38">
        <f>(ROI!B3/ROI!A3)*100</f>
        <v>2.9411764705882351</v>
      </c>
      <c r="G22" s="6" t="s">
        <v>54</v>
      </c>
      <c r="H22" s="45">
        <f>($H$19*$C$19)/$H$20</f>
        <v>4.512085291522296</v>
      </c>
      <c r="I22" s="46" t="s">
        <v>55</v>
      </c>
    </row>
    <row r="25" spans="1:9" ht="33.5" x14ac:dyDescent="0.75">
      <c r="G25" s="6" t="s">
        <v>57</v>
      </c>
      <c r="H25" s="45">
        <f>ABS((H20-H19))*H22</f>
        <v>53422.105729676216</v>
      </c>
    </row>
    <row r="28" spans="1:9" ht="33.5" x14ac:dyDescent="0.75">
      <c r="G28" s="6" t="s">
        <v>56</v>
      </c>
      <c r="H28" s="47" t="str">
        <f>IF(C19&lt;=10,"Low Risk",IF(C19&lt;=40,"Medium Risk", "High Risk"))</f>
        <v>Low Risk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Formulas</vt:lpstr>
    </vt:vector>
  </TitlesOfParts>
  <Company>NAVEX 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Lyda</dc:creator>
  <cp:lastModifiedBy>Jacob Lyda</cp:lastModifiedBy>
  <dcterms:created xsi:type="dcterms:W3CDTF">2018-01-04T16:36:33Z</dcterms:created>
  <dcterms:modified xsi:type="dcterms:W3CDTF">2018-03-01T17:40:05Z</dcterms:modified>
</cp:coreProperties>
</file>