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1"/>
  </bookViews>
  <sheets>
    <sheet name="Jaulas" sheetId="1" r:id="rId1"/>
    <sheet name="Barber" sheetId="2" r:id="rId2"/>
    <sheet name="Transectos Barber" sheetId="3" r:id="rId3"/>
    <sheet name="Cuadrantes" sheetId="4" r:id="rId4"/>
    <sheet name="Hoja1" sheetId="5" r:id="rId5"/>
    <sheet name="Regresion cumulativa" sheetId="8" r:id="rId6"/>
    <sheet name="Gráfico1" sheetId="9" r:id="rId7"/>
    <sheet name="Datos Regresion" sheetId="7" r:id="rId8"/>
  </sheets>
  <calcPr calcId="145621"/>
</workbook>
</file>

<file path=xl/calcChain.xml><?xml version="1.0" encoding="utf-8"?>
<calcChain xmlns="http://schemas.openxmlformats.org/spreadsheetml/2006/main">
  <c r="Q5" i="7" l="1"/>
  <c r="Q4" i="7"/>
  <c r="Q3" i="7"/>
  <c r="Q8" i="7"/>
  <c r="Q7" i="7"/>
  <c r="Q6" i="7"/>
  <c r="Q11" i="7" l="1"/>
  <c r="Q10" i="7"/>
  <c r="Q9" i="7"/>
  <c r="G71" i="3" l="1"/>
  <c r="K71" i="3"/>
  <c r="O71" i="3"/>
  <c r="S71" i="3"/>
  <c r="W71" i="3"/>
  <c r="AA71" i="3"/>
  <c r="AE71" i="3"/>
  <c r="AI71" i="3"/>
  <c r="C71" i="3"/>
  <c r="H15" i="4" l="1"/>
  <c r="H14" i="4"/>
  <c r="E15" i="4"/>
  <c r="E14" i="4"/>
  <c r="B15" i="4"/>
  <c r="B14" i="4"/>
  <c r="C11" i="4"/>
  <c r="D11" i="4"/>
  <c r="E11" i="4"/>
  <c r="F11" i="4"/>
  <c r="G11" i="4"/>
  <c r="H11" i="4"/>
  <c r="I11" i="4"/>
  <c r="J11" i="4"/>
  <c r="C12" i="4"/>
  <c r="D12" i="4"/>
  <c r="E12" i="4"/>
  <c r="F12" i="4"/>
  <c r="G12" i="4"/>
  <c r="H12" i="4"/>
  <c r="I12" i="4"/>
  <c r="J12" i="4"/>
  <c r="B12" i="4"/>
  <c r="B11" i="4"/>
  <c r="C51" i="3" l="1"/>
  <c r="B21" i="7" s="1"/>
  <c r="G51" i="3"/>
  <c r="B22" i="7" s="1"/>
  <c r="K51" i="3"/>
  <c r="B23" i="7" s="1"/>
  <c r="K34" i="3"/>
  <c r="B14" i="7" s="1"/>
  <c r="G34" i="3"/>
  <c r="B13" i="7" s="1"/>
  <c r="C34" i="3"/>
  <c r="B12" i="7" s="1"/>
  <c r="AJ64" i="3"/>
  <c r="AJ63" i="3"/>
  <c r="AJ62" i="3"/>
  <c r="AJ61" i="3"/>
  <c r="AJ60" i="3"/>
  <c r="AJ59" i="3"/>
  <c r="AJ58" i="3"/>
  <c r="AJ57" i="3"/>
  <c r="AJ56" i="3"/>
  <c r="AJ55" i="3"/>
  <c r="C26" i="2" s="1"/>
  <c r="AF64" i="3"/>
  <c r="AF63" i="3"/>
  <c r="AF62" i="3"/>
  <c r="AF61" i="3"/>
  <c r="AF60" i="3"/>
  <c r="AF59" i="3"/>
  <c r="AF58" i="3"/>
  <c r="AF57" i="3"/>
  <c r="AF56" i="3"/>
  <c r="AF55" i="3"/>
  <c r="C20" i="2" s="1"/>
  <c r="AB64" i="3"/>
  <c r="AB63" i="3"/>
  <c r="AB62" i="3"/>
  <c r="AB61" i="3"/>
  <c r="AB60" i="3"/>
  <c r="AB59" i="3"/>
  <c r="AB58" i="3"/>
  <c r="AB57" i="3"/>
  <c r="AB56" i="3"/>
  <c r="AB55" i="3"/>
  <c r="C14" i="2" s="1"/>
  <c r="X64" i="3"/>
  <c r="X63" i="3"/>
  <c r="X62" i="3"/>
  <c r="X61" i="3"/>
  <c r="X60" i="3"/>
  <c r="X59" i="3"/>
  <c r="X58" i="3"/>
  <c r="X57" i="3"/>
  <c r="X56" i="3"/>
  <c r="X55" i="3"/>
  <c r="D26" i="2" s="1"/>
  <c r="T64" i="3"/>
  <c r="T63" i="3"/>
  <c r="T62" i="3"/>
  <c r="T61" i="3"/>
  <c r="T60" i="3"/>
  <c r="T59" i="3"/>
  <c r="T58" i="3"/>
  <c r="T57" i="3"/>
  <c r="T56" i="3"/>
  <c r="T55" i="3"/>
  <c r="D20" i="2" s="1"/>
  <c r="P64" i="3"/>
  <c r="P63" i="3"/>
  <c r="P62" i="3"/>
  <c r="P61" i="3"/>
  <c r="P60" i="3"/>
  <c r="P59" i="3"/>
  <c r="P58" i="3"/>
  <c r="P57" i="3"/>
  <c r="P56" i="3"/>
  <c r="P55" i="3"/>
  <c r="D14" i="2" s="1"/>
  <c r="L56" i="3"/>
  <c r="L57" i="3"/>
  <c r="L58" i="3"/>
  <c r="L59" i="3"/>
  <c r="L60" i="3"/>
  <c r="L61" i="3"/>
  <c r="L62" i="3"/>
  <c r="L63" i="3"/>
  <c r="L64" i="3"/>
  <c r="L55" i="3"/>
  <c r="E26" i="2" s="1"/>
  <c r="H56" i="3"/>
  <c r="H57" i="3"/>
  <c r="H58" i="3"/>
  <c r="H59" i="3"/>
  <c r="H60" i="3"/>
  <c r="H61" i="3"/>
  <c r="H62" i="3"/>
  <c r="H63" i="3"/>
  <c r="H64" i="3"/>
  <c r="H55" i="3"/>
  <c r="E20" i="2" s="1"/>
  <c r="D56" i="3"/>
  <c r="D57" i="3"/>
  <c r="D58" i="3"/>
  <c r="D59" i="3"/>
  <c r="D60" i="3"/>
  <c r="D61" i="3"/>
  <c r="D62" i="3"/>
  <c r="D63" i="3"/>
  <c r="D64" i="3"/>
  <c r="D55" i="3"/>
  <c r="E14" i="2" s="1"/>
  <c r="AI49" i="3" l="1"/>
  <c r="AI48" i="3"/>
  <c r="AE49" i="3"/>
  <c r="AE48" i="3"/>
  <c r="AE32" i="3"/>
  <c r="AE31" i="3"/>
  <c r="AA51" i="3"/>
  <c r="B27" i="7" s="1"/>
  <c r="AA49" i="3"/>
  <c r="AA48" i="3"/>
  <c r="AA34" i="3"/>
  <c r="B18" i="7" s="1"/>
  <c r="AA32" i="3"/>
  <c r="AA31" i="3"/>
  <c r="AA17" i="3"/>
  <c r="B9" i="7" s="1"/>
  <c r="AB53" i="3"/>
  <c r="AA68" i="3" s="1"/>
  <c r="L9" i="7" s="1"/>
  <c r="AA15" i="3"/>
  <c r="AA14" i="3"/>
  <c r="W55" i="3"/>
  <c r="X53" i="3"/>
  <c r="W68" i="3" s="1"/>
  <c r="L8" i="7" s="1"/>
  <c r="W51" i="3"/>
  <c r="B26" i="7" s="1"/>
  <c r="W49" i="3"/>
  <c r="W48" i="3"/>
  <c r="W34" i="3"/>
  <c r="B17" i="7" s="1"/>
  <c r="W32" i="3"/>
  <c r="W31" i="3"/>
  <c r="S55" i="3"/>
  <c r="T53" i="3"/>
  <c r="S68" i="3" s="1"/>
  <c r="L7" i="7" s="1"/>
  <c r="S51" i="3"/>
  <c r="B25" i="7" s="1"/>
  <c r="S49" i="3"/>
  <c r="S48" i="3"/>
  <c r="S34" i="3"/>
  <c r="B16" i="7" s="1"/>
  <c r="S32" i="3"/>
  <c r="S31" i="3"/>
  <c r="O64" i="3"/>
  <c r="O55" i="3"/>
  <c r="O51" i="3"/>
  <c r="B24" i="7" s="1"/>
  <c r="O34" i="3"/>
  <c r="B15" i="7" s="1"/>
  <c r="O49" i="3"/>
  <c r="O48" i="3"/>
  <c r="O32" i="3"/>
  <c r="O31" i="3"/>
  <c r="AI31" i="3"/>
  <c r="AI32" i="3"/>
  <c r="AE34" i="3"/>
  <c r="B19" i="7" s="1"/>
  <c r="AI34" i="3"/>
  <c r="B20" i="7" s="1"/>
  <c r="AE51" i="3"/>
  <c r="B28" i="7" s="1"/>
  <c r="AI51" i="3"/>
  <c r="B29" i="7" s="1"/>
  <c r="P53" i="3"/>
  <c r="O68" i="3" s="1"/>
  <c r="L6" i="7" s="1"/>
  <c r="AF53" i="3"/>
  <c r="AJ53" i="3"/>
  <c r="AA55" i="3"/>
  <c r="AE55" i="3"/>
  <c r="AI55" i="3"/>
  <c r="O56" i="3"/>
  <c r="S56" i="3"/>
  <c r="W56" i="3"/>
  <c r="AA56" i="3"/>
  <c r="AE56" i="3"/>
  <c r="AI56" i="3"/>
  <c r="O57" i="3"/>
  <c r="S57" i="3"/>
  <c r="W57" i="3"/>
  <c r="AA57" i="3"/>
  <c r="AE57" i="3"/>
  <c r="AI57" i="3"/>
  <c r="O58" i="3"/>
  <c r="S58" i="3"/>
  <c r="W58" i="3"/>
  <c r="AA58" i="3"/>
  <c r="AE58" i="3"/>
  <c r="AI58" i="3"/>
  <c r="O59" i="3"/>
  <c r="S59" i="3"/>
  <c r="W59" i="3"/>
  <c r="AA59" i="3"/>
  <c r="AE59" i="3"/>
  <c r="AI59" i="3"/>
  <c r="O60" i="3"/>
  <c r="S60" i="3"/>
  <c r="W60" i="3"/>
  <c r="AA60" i="3"/>
  <c r="AE60" i="3"/>
  <c r="AI60" i="3"/>
  <c r="O61" i="3"/>
  <c r="S61" i="3"/>
  <c r="W61" i="3"/>
  <c r="AA61" i="3"/>
  <c r="AE61" i="3"/>
  <c r="AI61" i="3"/>
  <c r="O62" i="3"/>
  <c r="S62" i="3"/>
  <c r="W62" i="3"/>
  <c r="AA62" i="3"/>
  <c r="AE62" i="3"/>
  <c r="AI62" i="3"/>
  <c r="O63" i="3"/>
  <c r="S63" i="3"/>
  <c r="W63" i="3"/>
  <c r="AA63" i="3"/>
  <c r="AE63" i="3"/>
  <c r="AI63" i="3"/>
  <c r="S64" i="3"/>
  <c r="W64" i="3"/>
  <c r="AA64" i="3"/>
  <c r="AE64" i="3"/>
  <c r="AI64" i="3"/>
  <c r="AE68" i="3"/>
  <c r="L10" i="7" s="1"/>
  <c r="AI68" i="3"/>
  <c r="L11" i="7" s="1"/>
  <c r="L53" i="3"/>
  <c r="K68" i="3" s="1"/>
  <c r="L5" i="7" s="1"/>
  <c r="H53" i="3"/>
  <c r="G68" i="3" s="1"/>
  <c r="L4" i="7" s="1"/>
  <c r="D53" i="3"/>
  <c r="C68" i="3" s="1"/>
  <c r="L3" i="7" s="1"/>
  <c r="C32" i="3"/>
  <c r="G32" i="3"/>
  <c r="K32" i="3"/>
  <c r="G31" i="3"/>
  <c r="C31" i="3"/>
  <c r="K48" i="3"/>
  <c r="K49" i="3"/>
  <c r="K55" i="3"/>
  <c r="K56" i="3"/>
  <c r="K57" i="3"/>
  <c r="K58" i="3"/>
  <c r="K59" i="3"/>
  <c r="K60" i="3"/>
  <c r="K61" i="3"/>
  <c r="K62" i="3"/>
  <c r="K63" i="3"/>
  <c r="K64" i="3"/>
  <c r="G48" i="3"/>
  <c r="G49" i="3"/>
  <c r="G55" i="3"/>
  <c r="G56" i="3"/>
  <c r="G57" i="3"/>
  <c r="G58" i="3"/>
  <c r="G59" i="3"/>
  <c r="G60" i="3"/>
  <c r="G61" i="3"/>
  <c r="G62" i="3"/>
  <c r="G63" i="3"/>
  <c r="G64" i="3"/>
  <c r="AI66" i="3" l="1"/>
  <c r="AI65" i="3"/>
  <c r="AE65" i="3"/>
  <c r="AA65" i="3"/>
  <c r="AA66" i="3"/>
  <c r="W66" i="3"/>
  <c r="W65" i="3"/>
  <c r="S66" i="3"/>
  <c r="S65" i="3"/>
  <c r="O65" i="3"/>
  <c r="O66" i="3"/>
  <c r="K65" i="3"/>
  <c r="K66" i="3"/>
  <c r="AE66" i="3"/>
  <c r="G66" i="3"/>
  <c r="G65" i="3"/>
  <c r="C56" i="3" l="1"/>
  <c r="C57" i="3"/>
  <c r="C58" i="3"/>
  <c r="C59" i="3"/>
  <c r="C60" i="3"/>
  <c r="C61" i="3"/>
  <c r="C62" i="3"/>
  <c r="C63" i="3"/>
  <c r="C64" i="3"/>
  <c r="C55" i="3"/>
  <c r="C66" i="3" l="1"/>
  <c r="C65" i="3"/>
  <c r="D21" i="2"/>
  <c r="N7" i="7" s="1"/>
  <c r="AI17" i="3" l="1"/>
  <c r="B11" i="7" s="1"/>
  <c r="AE17" i="3"/>
  <c r="B10" i="7" s="1"/>
  <c r="AE14" i="3"/>
  <c r="AI14" i="3"/>
  <c r="AE15" i="3"/>
  <c r="AI15" i="3"/>
  <c r="W17" i="3"/>
  <c r="B8" i="7" s="1"/>
  <c r="S17" i="3"/>
  <c r="B7" i="7" s="1"/>
  <c r="O17" i="3"/>
  <c r="B6" i="7" s="1"/>
  <c r="K17" i="3"/>
  <c r="B5" i="7" s="1"/>
  <c r="G17" i="3"/>
  <c r="B4" i="7" s="1"/>
  <c r="C17" i="3"/>
  <c r="B3" i="7" s="1"/>
  <c r="C14" i="3"/>
  <c r="E27" i="2"/>
  <c r="N5" i="7" s="1"/>
  <c r="D27" i="2"/>
  <c r="N8" i="7" s="1"/>
  <c r="C27" i="2"/>
  <c r="N11" i="7" s="1"/>
  <c r="E21" i="2"/>
  <c r="N4" i="7" s="1"/>
  <c r="C21" i="2"/>
  <c r="N10" i="7" s="1"/>
  <c r="O14" i="3"/>
  <c r="S14" i="3"/>
  <c r="W14" i="3"/>
  <c r="O15" i="3"/>
  <c r="S15" i="3"/>
  <c r="W15" i="3"/>
  <c r="K14" i="3"/>
  <c r="K15" i="3"/>
  <c r="G15" i="3"/>
  <c r="G14" i="3"/>
  <c r="C49" i="3"/>
  <c r="C48" i="3"/>
  <c r="C15" i="3"/>
  <c r="D15" i="2" l="1"/>
  <c r="N6" i="7" s="1"/>
  <c r="E15" i="2"/>
  <c r="N3" i="7" s="1"/>
  <c r="C15" i="2"/>
  <c r="N9" i="7" s="1"/>
  <c r="C7" i="2" l="1"/>
  <c r="C5" i="2"/>
  <c r="C10" i="2" s="1"/>
  <c r="O10" i="7" l="1"/>
  <c r="P10" i="7" s="1"/>
  <c r="O9" i="7"/>
  <c r="P9" i="7" s="1"/>
  <c r="O11" i="7"/>
  <c r="P11" i="7" s="1"/>
  <c r="AE33" i="3"/>
  <c r="C19" i="7" s="1"/>
  <c r="AI50" i="3"/>
  <c r="C29" i="7" s="1"/>
  <c r="AI33" i="3"/>
  <c r="C20" i="7" s="1"/>
  <c r="AE50" i="3"/>
  <c r="C28" i="7" s="1"/>
  <c r="AE67" i="3"/>
  <c r="AI67" i="3"/>
  <c r="AI16" i="3"/>
  <c r="C11" i="7" s="1"/>
  <c r="AE16" i="3"/>
  <c r="C10" i="7" s="1"/>
  <c r="D7" i="2"/>
  <c r="D5" i="2"/>
  <c r="D10" i="2" s="1"/>
  <c r="E7" i="2"/>
  <c r="E5" i="2"/>
  <c r="E10" i="2" s="1"/>
  <c r="O5" i="7" l="1"/>
  <c r="P5" i="7" s="1"/>
  <c r="O3" i="7"/>
  <c r="P3" i="7" s="1"/>
  <c r="O4" i="7"/>
  <c r="P4" i="7" s="1"/>
  <c r="O6" i="7"/>
  <c r="P6" i="7" s="1"/>
  <c r="O8" i="7"/>
  <c r="P8" i="7" s="1"/>
  <c r="O7" i="7"/>
  <c r="P7" i="7" s="1"/>
  <c r="S33" i="3"/>
  <c r="C16" i="7" s="1"/>
  <c r="W33" i="3"/>
  <c r="C17" i="7" s="1"/>
  <c r="O33" i="3"/>
  <c r="C15" i="7" s="1"/>
  <c r="S50" i="3"/>
  <c r="C25" i="7" s="1"/>
  <c r="W50" i="3"/>
  <c r="C26" i="7" s="1"/>
  <c r="O50" i="3"/>
  <c r="C24" i="7" s="1"/>
  <c r="O67" i="3"/>
  <c r="W67" i="3"/>
  <c r="S67" i="3"/>
  <c r="W16" i="3"/>
  <c r="C8" i="7" s="1"/>
  <c r="O16" i="3"/>
  <c r="C6" i="7" s="1"/>
  <c r="S16" i="3"/>
  <c r="C7" i="7" s="1"/>
  <c r="M11" i="7"/>
  <c r="C28" i="2"/>
  <c r="AA16" i="3"/>
  <c r="C9" i="7" s="1"/>
  <c r="K33" i="3"/>
  <c r="C14" i="7" s="1"/>
  <c r="G50" i="3"/>
  <c r="C22" i="7" s="1"/>
  <c r="G33" i="3"/>
  <c r="C13" i="7" s="1"/>
  <c r="AA33" i="3"/>
  <c r="C18" i="7" s="1"/>
  <c r="K50" i="3"/>
  <c r="C23" i="7" s="1"/>
  <c r="C33" i="3"/>
  <c r="C12" i="7" s="1"/>
  <c r="AA50" i="3"/>
  <c r="C27" i="7" s="1"/>
  <c r="G67" i="3"/>
  <c r="K67" i="3"/>
  <c r="AA67" i="3"/>
  <c r="C67" i="3"/>
  <c r="C50" i="3"/>
  <c r="C21" i="7" s="1"/>
  <c r="K16" i="3"/>
  <c r="C5" i="7" s="1"/>
  <c r="C16" i="3"/>
  <c r="C3" i="7" s="1"/>
  <c r="G16" i="3"/>
  <c r="C4" i="7" s="1"/>
  <c r="M10" i="7"/>
  <c r="C22" i="2"/>
  <c r="E28" i="2" l="1"/>
  <c r="M5" i="7"/>
  <c r="D28" i="2"/>
  <c r="M8" i="7"/>
  <c r="M4" i="7"/>
  <c r="E22" i="2"/>
  <c r="D16" i="2"/>
  <c r="M6" i="7"/>
  <c r="E16" i="2"/>
  <c r="M3" i="7"/>
  <c r="M9" i="7"/>
  <c r="C16" i="2"/>
  <c r="M7" i="7"/>
  <c r="D22" i="2"/>
</calcChain>
</file>

<file path=xl/sharedStrings.xml><?xml version="1.0" encoding="utf-8"?>
<sst xmlns="http://schemas.openxmlformats.org/spreadsheetml/2006/main" count="986" uniqueCount="201">
  <si>
    <t>Fecha inicio</t>
  </si>
  <si>
    <t>Día</t>
  </si>
  <si>
    <t>Fecas</t>
  </si>
  <si>
    <t>Toritos</t>
  </si>
  <si>
    <t>Tratamiento 1</t>
  </si>
  <si>
    <t>Tratamiento 2</t>
  </si>
  <si>
    <t>Tratamiento 3</t>
  </si>
  <si>
    <t>Tratamiento 4</t>
  </si>
  <si>
    <t>Fecha</t>
  </si>
  <si>
    <t>no</t>
  </si>
  <si>
    <t>pesado</t>
  </si>
  <si>
    <t>Total Días</t>
  </si>
  <si>
    <t>Hectareas</t>
  </si>
  <si>
    <t>inicio transecto 1</t>
  </si>
  <si>
    <t>fin transecto 1</t>
  </si>
  <si>
    <t>inicio trasecto 2</t>
  </si>
  <si>
    <t>fin transecto 2</t>
  </si>
  <si>
    <t>Días despues de salida de oveja</t>
  </si>
  <si>
    <t>inicio transecto 3</t>
  </si>
  <si>
    <t>fin transecto 3</t>
  </si>
  <si>
    <t>no borregos</t>
  </si>
  <si>
    <t>Carga (Numero borregos*numero de días*ha-1)</t>
  </si>
  <si>
    <t>53° 6.719'S,  69° 7.302'O</t>
  </si>
  <si>
    <t xml:space="preserve"> 53° 6.717'S,  69° 7.382'O</t>
  </si>
  <si>
    <t>Fecha inicio muestreo (Barber)</t>
  </si>
  <si>
    <t xml:space="preserve"> 53° 7.059'S,  69° 7.761'O</t>
  </si>
  <si>
    <t xml:space="preserve"> 53° 7.084'S,  69° 7.691'O</t>
  </si>
  <si>
    <t xml:space="preserve"> 53° 7.274'S,  69° 8.005'O</t>
  </si>
  <si>
    <t>Tiempo inicio transecto 1</t>
  </si>
  <si>
    <t>Tiempo final transecto 1</t>
  </si>
  <si>
    <t>Esfuerzo transecto 1</t>
  </si>
  <si>
    <t>Potrero 4 (Sitio 3)</t>
  </si>
  <si>
    <t>potrero 6 (Sitio 2)</t>
  </si>
  <si>
    <t>potrero 9 (Sitio 1)</t>
  </si>
  <si>
    <t xml:space="preserve"> 53° 7.314'S,  69° 7.957'O</t>
  </si>
  <si>
    <t>Numero de Toritos</t>
  </si>
  <si>
    <t>Fecha/hora</t>
  </si>
  <si>
    <t>S1T1V1</t>
  </si>
  <si>
    <t>S1T1V2</t>
  </si>
  <si>
    <t>S1T1V3</t>
  </si>
  <si>
    <t>S1T1V4</t>
  </si>
  <si>
    <t>S1T1V5</t>
  </si>
  <si>
    <t>S1T1V6</t>
  </si>
  <si>
    <t>S1T1V7</t>
  </si>
  <si>
    <t>S1T1V8</t>
  </si>
  <si>
    <t>S1T1V9</t>
  </si>
  <si>
    <t>S1T1V10</t>
  </si>
  <si>
    <t>Codigo</t>
  </si>
  <si>
    <t>Muestreo 1</t>
  </si>
  <si>
    <t>Promedio</t>
  </si>
  <si>
    <t>SD</t>
  </si>
  <si>
    <t>Promedio/esfuerzo</t>
  </si>
  <si>
    <t>Fecha:</t>
  </si>
  <si>
    <t>Días desde que se fueron las ovejas</t>
  </si>
  <si>
    <t>Muestreo 2</t>
  </si>
  <si>
    <t>Muestreo 3</t>
  </si>
  <si>
    <t>Muestreo Final</t>
  </si>
  <si>
    <t>S1T2V1</t>
  </si>
  <si>
    <t>S1T2V2</t>
  </si>
  <si>
    <t>S1T2V3</t>
  </si>
  <si>
    <t>S1T2V4</t>
  </si>
  <si>
    <t>S1T2V5</t>
  </si>
  <si>
    <t>S1T2V6</t>
  </si>
  <si>
    <t>S1T2V7</t>
  </si>
  <si>
    <t>S1T2V8</t>
  </si>
  <si>
    <t>S1T2V9</t>
  </si>
  <si>
    <t>S1T2V10</t>
  </si>
  <si>
    <t>S1T3V1</t>
  </si>
  <si>
    <t>S1T3V2</t>
  </si>
  <si>
    <t>S1T3V3</t>
  </si>
  <si>
    <t>S1T3V4</t>
  </si>
  <si>
    <t>S1T3V5</t>
  </si>
  <si>
    <t>S1T3V6</t>
  </si>
  <si>
    <t>S1T3V7</t>
  </si>
  <si>
    <t>S1T3V8</t>
  </si>
  <si>
    <t>S1T3V9</t>
  </si>
  <si>
    <t>S1T3V10</t>
  </si>
  <si>
    <t>S2T1V1</t>
  </si>
  <si>
    <t>S2T1V2</t>
  </si>
  <si>
    <t>S2T1V3</t>
  </si>
  <si>
    <t>S2T1V4</t>
  </si>
  <si>
    <t>S2T1V5</t>
  </si>
  <si>
    <t>S2T1V6</t>
  </si>
  <si>
    <t>S2T1V7</t>
  </si>
  <si>
    <t>S2T1V8</t>
  </si>
  <si>
    <t>S2T1V9</t>
  </si>
  <si>
    <t>S2T1V10</t>
  </si>
  <si>
    <t>S2T2V1</t>
  </si>
  <si>
    <t>S2T2V2</t>
  </si>
  <si>
    <t>S2T2V3</t>
  </si>
  <si>
    <t>S2T2V4</t>
  </si>
  <si>
    <t>S2T2V5</t>
  </si>
  <si>
    <t>S2T2V6</t>
  </si>
  <si>
    <t>S2T2V7</t>
  </si>
  <si>
    <t>S2T2V8</t>
  </si>
  <si>
    <t>S2T2V9</t>
  </si>
  <si>
    <t>S2T2V10</t>
  </si>
  <si>
    <t>Tiempo inicio transecto 2</t>
  </si>
  <si>
    <t>Tiempo final transecto 2</t>
  </si>
  <si>
    <t>Esfuerzo transecto 2</t>
  </si>
  <si>
    <t>Tiempo inicio transecto 3</t>
  </si>
  <si>
    <t>Tiempo final transecto 3</t>
  </si>
  <si>
    <t>Esfuerzo transecto 3</t>
  </si>
  <si>
    <t>S2T3V1</t>
  </si>
  <si>
    <t>S2T3V2</t>
  </si>
  <si>
    <t>S2T3V3</t>
  </si>
  <si>
    <t>S2T3V4</t>
  </si>
  <si>
    <t>S2T3V5</t>
  </si>
  <si>
    <t>S2T3V6</t>
  </si>
  <si>
    <t>S2T3V7</t>
  </si>
  <si>
    <t>S2T3V8</t>
  </si>
  <si>
    <t>S2T3V9</t>
  </si>
  <si>
    <t>S2T3V10</t>
  </si>
  <si>
    <t>S3T1V1</t>
  </si>
  <si>
    <t>S3T1V2</t>
  </si>
  <si>
    <t>S3T1V3</t>
  </si>
  <si>
    <t>S3T1V4</t>
  </si>
  <si>
    <t>S3T1V5</t>
  </si>
  <si>
    <t>S3T1V6</t>
  </si>
  <si>
    <t>S3T1V7</t>
  </si>
  <si>
    <t>S3T1V8</t>
  </si>
  <si>
    <t>S3T1V9</t>
  </si>
  <si>
    <t>S3T1V10</t>
  </si>
  <si>
    <t>S3T2V1</t>
  </si>
  <si>
    <t>S3T2V2</t>
  </si>
  <si>
    <t>S3T2V3</t>
  </si>
  <si>
    <t>S3T2V4</t>
  </si>
  <si>
    <t>S3T2V5</t>
  </si>
  <si>
    <t>S3T2V6</t>
  </si>
  <si>
    <t>S3T2V7</t>
  </si>
  <si>
    <t>S3T2V8</t>
  </si>
  <si>
    <t>S3T2V9</t>
  </si>
  <si>
    <t>S3T2V10</t>
  </si>
  <si>
    <t>S3T3V1</t>
  </si>
  <si>
    <t>S3T3V2</t>
  </si>
  <si>
    <t>S3T3V3</t>
  </si>
  <si>
    <t>S3T3V4</t>
  </si>
  <si>
    <t>S3T3V5</t>
  </si>
  <si>
    <t>S3T3V6</t>
  </si>
  <si>
    <t>S3T3V7</t>
  </si>
  <si>
    <t>S3T3V8</t>
  </si>
  <si>
    <t>S3T3V9</t>
  </si>
  <si>
    <t>S3T3V10</t>
  </si>
  <si>
    <t>53° 01.868'S, 69° 04.979'O</t>
  </si>
  <si>
    <t>53° 05.542'S, 69° 07.638'O</t>
  </si>
  <si>
    <t>53° 05.578'S, 69° 07.688'O</t>
  </si>
  <si>
    <t>53° 02.033'S, 69° 05.684'O</t>
  </si>
  <si>
    <t>53° 02.072'S, 69° 05.636'O</t>
  </si>
  <si>
    <t>53° 05.214'S, 69° 07.852'O</t>
  </si>
  <si>
    <t>53° 05.246'S, 69° 07.912'O</t>
  </si>
  <si>
    <t>53° 02.430'S, 69° 06.318'O</t>
  </si>
  <si>
    <t>53° 02.464'S, 69° 06.261'O</t>
  </si>
  <si>
    <t>2M</t>
  </si>
  <si>
    <t>1M</t>
  </si>
  <si>
    <t>2H</t>
  </si>
  <si>
    <t>3M</t>
  </si>
  <si>
    <t>1M - 1H</t>
  </si>
  <si>
    <t xml:space="preserve">1M </t>
  </si>
  <si>
    <t>1H</t>
  </si>
  <si>
    <t>Abundancia/(Esfuerzo*carga)</t>
  </si>
  <si>
    <t>Datos Cumulativos</t>
  </si>
  <si>
    <t>Promedio/(esfuerzo*carga)</t>
  </si>
  <si>
    <t>fecha entrada borregos</t>
  </si>
  <si>
    <t>Fecha Salida borregos</t>
  </si>
  <si>
    <t>Parcial</t>
  </si>
  <si>
    <t>Cumulativo</t>
  </si>
  <si>
    <t>Días desde que se fueron ovinos</t>
  </si>
  <si>
    <t>Abundancia/(Esfuerzo)</t>
  </si>
  <si>
    <t>Carga</t>
  </si>
  <si>
    <t>Peso Fresco Fecas</t>
  </si>
  <si>
    <t>Peso Seco Fecas</t>
  </si>
  <si>
    <t>Exposición</t>
  </si>
  <si>
    <t>Abundancia de agujeros toritos</t>
  </si>
  <si>
    <t xml:space="preserve"> </t>
  </si>
  <si>
    <t>S1T1</t>
  </si>
  <si>
    <t>S1T2</t>
  </si>
  <si>
    <t>S1T3</t>
  </si>
  <si>
    <t>S2T1</t>
  </si>
  <si>
    <t>S2T2</t>
  </si>
  <si>
    <t>S2T3</t>
  </si>
  <si>
    <t>S3T1</t>
  </si>
  <si>
    <t>S3T2</t>
  </si>
  <si>
    <t>S3T3</t>
  </si>
  <si>
    <t>C1,2</t>
  </si>
  <si>
    <t>C2,3</t>
  </si>
  <si>
    <t>C3,4</t>
  </si>
  <si>
    <t>C4,5</t>
  </si>
  <si>
    <t>C5,6</t>
  </si>
  <si>
    <t>C6,7</t>
  </si>
  <si>
    <t>C7,8</t>
  </si>
  <si>
    <t>C8,9</t>
  </si>
  <si>
    <t>C9,10</t>
  </si>
  <si>
    <t>S1</t>
  </si>
  <si>
    <t>S2</t>
  </si>
  <si>
    <t>S3</t>
  </si>
  <si>
    <t>Peso Fresco Fecas/carga</t>
  </si>
  <si>
    <t>Peso Seco Fecas/carga</t>
  </si>
  <si>
    <t>Pendiente</t>
  </si>
  <si>
    <t>53° 05.67'S, 69° 07.155'O</t>
  </si>
  <si>
    <t>53° 05.723'S, 69° 07.180'O</t>
  </si>
  <si>
    <t>53° 01.915'S, 69° 05.006'O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</si>
</sst>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0" borderId="0" xfId="0" applyBorder="1"/>
    <xf numFmtId="14" fontId="0" fillId="0" borderId="0" xfId="0" applyNumberFormat="1" applyBorder="1"/>
    <xf numFmtId="1" fontId="0" fillId="0" borderId="0" xfId="0" applyNumberForma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/>
    <xf numFmtId="0" fontId="0" fillId="0" borderId="2" xfId="0" applyBorder="1"/>
    <xf numFmtId="22" fontId="0" fillId="0" borderId="0" xfId="0" applyNumberFormat="1" applyBorder="1"/>
    <xf numFmtId="0" fontId="0" fillId="3" borderId="0" xfId="0" applyFill="1" applyBorder="1"/>
    <xf numFmtId="0" fontId="0" fillId="0" borderId="3" xfId="0" applyBorder="1"/>
    <xf numFmtId="0" fontId="0" fillId="0" borderId="0" xfId="0" applyFill="1" applyBorder="1"/>
    <xf numFmtId="22" fontId="0" fillId="0" borderId="3" xfId="0" applyNumberFormat="1" applyBorder="1"/>
    <xf numFmtId="22" fontId="0" fillId="0" borderId="2" xfId="0" applyNumberFormat="1" applyBorder="1"/>
    <xf numFmtId="0" fontId="1" fillId="0" borderId="3" xfId="0" applyFont="1" applyBorder="1" applyAlignment="1"/>
    <xf numFmtId="0" fontId="1" fillId="0" borderId="3" xfId="0" applyFont="1" applyBorder="1" applyAlignment="1">
      <alignment horizontal="right"/>
    </xf>
    <xf numFmtId="14" fontId="1" fillId="0" borderId="3" xfId="0" applyNumberFormat="1" applyFont="1" applyBorder="1" applyAlignment="1"/>
    <xf numFmtId="0" fontId="0" fillId="0" borderId="4" xfId="0" applyFill="1" applyBorder="1"/>
    <xf numFmtId="0" fontId="0" fillId="0" borderId="4" xfId="0" applyBorder="1"/>
    <xf numFmtId="0" fontId="1" fillId="0" borderId="0" xfId="0" applyFont="1" applyBorder="1" applyAlignment="1"/>
    <xf numFmtId="0" fontId="0" fillId="0" borderId="6" xfId="0" applyFill="1" applyBorder="1"/>
    <xf numFmtId="0" fontId="1" fillId="0" borderId="6" xfId="0" applyFont="1" applyFill="1" applyBorder="1"/>
    <xf numFmtId="0" fontId="1" fillId="0" borderId="3" xfId="0" applyFont="1" applyBorder="1"/>
    <xf numFmtId="14" fontId="0" fillId="0" borderId="3" xfId="0" applyNumberFormat="1" applyBorder="1"/>
    <xf numFmtId="0" fontId="0" fillId="0" borderId="6" xfId="0" applyBorder="1"/>
    <xf numFmtId="0" fontId="1" fillId="0" borderId="6" xfId="0" applyFont="1" applyBorder="1"/>
    <xf numFmtId="0" fontId="0" fillId="0" borderId="0" xfId="0" applyNumberFormat="1" applyBorder="1"/>
    <xf numFmtId="0" fontId="1" fillId="0" borderId="5" xfId="0" applyFont="1" applyFill="1" applyBorder="1"/>
    <xf numFmtId="0" fontId="0" fillId="0" borderId="5" xfId="0" applyFill="1" applyBorder="1"/>
    <xf numFmtId="0" fontId="0" fillId="0" borderId="4" xfId="0" applyNumberFormat="1" applyBorder="1"/>
    <xf numFmtId="0" fontId="0" fillId="2" borderId="0" xfId="0" applyNumberFormat="1" applyFill="1" applyBorder="1"/>
    <xf numFmtId="22" fontId="0" fillId="3" borderId="0" xfId="0" applyNumberFormat="1" applyFill="1" applyBorder="1"/>
    <xf numFmtId="0" fontId="0" fillId="0" borderId="3" xfId="0" applyFill="1" applyBorder="1"/>
    <xf numFmtId="22" fontId="0" fillId="0" borderId="3" xfId="0" applyNumberFormat="1" applyFill="1" applyBorder="1"/>
    <xf numFmtId="22" fontId="0" fillId="0" borderId="0" xfId="0" applyNumberFormat="1" applyFill="1" applyBorder="1"/>
    <xf numFmtId="0" fontId="0" fillId="0" borderId="2" xfId="0" applyFill="1" applyBorder="1"/>
    <xf numFmtId="22" fontId="0" fillId="0" borderId="2" xfId="0" applyNumberFormat="1" applyFill="1" applyBorder="1"/>
    <xf numFmtId="0" fontId="0" fillId="0" borderId="8" xfId="0" applyFill="1" applyBorder="1"/>
    <xf numFmtId="0" fontId="0" fillId="0" borderId="0" xfId="0" applyFill="1"/>
    <xf numFmtId="0" fontId="1" fillId="0" borderId="3" xfId="0" applyFont="1" applyFill="1" applyBorder="1" applyAlignment="1"/>
    <xf numFmtId="0" fontId="1" fillId="0" borderId="3" xfId="0" applyFont="1" applyFill="1" applyBorder="1" applyAlignment="1">
      <alignment horizontal="right"/>
    </xf>
    <xf numFmtId="14" fontId="1" fillId="0" borderId="3" xfId="0" applyNumberFormat="1" applyFont="1" applyFill="1" applyBorder="1" applyAlignment="1"/>
    <xf numFmtId="0" fontId="1" fillId="0" borderId="0" xfId="0" applyFont="1" applyFill="1"/>
    <xf numFmtId="0" fontId="1" fillId="0" borderId="0" xfId="0" applyFont="1" applyFill="1" applyBorder="1"/>
    <xf numFmtId="22" fontId="0" fillId="0" borderId="7" xfId="0" applyNumberFormat="1" applyFill="1" applyBorder="1"/>
    <xf numFmtId="22" fontId="0" fillId="0" borderId="8" xfId="0" applyNumberFormat="1" applyFill="1" applyBorder="1"/>
    <xf numFmtId="22" fontId="0" fillId="0" borderId="9" xfId="0" applyNumberFormat="1" applyFill="1" applyBorder="1"/>
    <xf numFmtId="0" fontId="1" fillId="0" borderId="10" xfId="0" applyFont="1" applyBorder="1"/>
    <xf numFmtId="0" fontId="0" fillId="0" borderId="10" xfId="0" applyFill="1" applyBorder="1"/>
    <xf numFmtId="0" fontId="1" fillId="0" borderId="2" xfId="0" applyFont="1" applyBorder="1"/>
    <xf numFmtId="0" fontId="1" fillId="0" borderId="0" xfId="0" applyFont="1" applyAlignment="1">
      <alignment horizontal="center"/>
    </xf>
    <xf numFmtId="0" fontId="0" fillId="0" borderId="11" xfId="0" applyBorder="1"/>
    <xf numFmtId="0" fontId="0" fillId="0" borderId="13" xfId="0" applyBorder="1"/>
    <xf numFmtId="0" fontId="1" fillId="0" borderId="12" xfId="0" applyFont="1" applyBorder="1"/>
    <xf numFmtId="1" fontId="0" fillId="0" borderId="11" xfId="0" applyNumberFormat="1" applyBorder="1"/>
    <xf numFmtId="1" fontId="0" fillId="0" borderId="13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'Datos Regresion'!$M$2</c:f>
              <c:strCache>
                <c:ptCount val="1"/>
                <c:pt idx="0">
                  <c:v>Abundancia/(Esfuerzo*carga)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7598543584717699E-2"/>
                  <c:y val="-9.818066667577626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-5E-05x + 0.0029
R² = 0.0066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'Datos Regresion'!$L$3:$L$11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</c:numCache>
            </c:numRef>
          </c:xVal>
          <c:yVal>
            <c:numRef>
              <c:f>'Datos Regresion'!$M$3:$M$11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2.3355041545032539E-3</c:v>
                </c:pt>
                <c:pt idx="4">
                  <c:v>3.8920699075630349E-3</c:v>
                </c:pt>
                <c:pt idx="5">
                  <c:v>3.1108618433331719E-3</c:v>
                </c:pt>
                <c:pt idx="6">
                  <c:v>0</c:v>
                </c:pt>
                <c:pt idx="7">
                  <c:v>2.9593459845394052E-3</c:v>
                </c:pt>
                <c:pt idx="8">
                  <c:v>7.6934457760047528E-3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99360"/>
        <c:axId val="151457792"/>
      </c:scatterChart>
      <c:valAx>
        <c:axId val="155199360"/>
        <c:scaling>
          <c:orientation val="minMax"/>
          <c:min val="15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51457792"/>
        <c:crosses val="autoZero"/>
        <c:crossBetween val="midCat"/>
      </c:valAx>
      <c:valAx>
        <c:axId val="151457792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5519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'Datos Regresion'!$B$3:$B$29</c:f>
              <c:numCache>
                <c:formatCode>General</c:formatCode>
                <c:ptCount val="2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</c:numCache>
            </c:numRef>
          </c:xVal>
          <c:yVal>
            <c:numRef>
              <c:f>'Datos Regresion'!$C$3:$C$29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5.227181342989386E-3</c:v>
                </c:pt>
                <c:pt idx="4">
                  <c:v>6.2839879154122751E-3</c:v>
                </c:pt>
                <c:pt idx="5">
                  <c:v>2.0908725371957546E-3</c:v>
                </c:pt>
                <c:pt idx="6">
                  <c:v>0</c:v>
                </c:pt>
                <c:pt idx="7">
                  <c:v>0</c:v>
                </c:pt>
                <c:pt idx="8">
                  <c:v>3.0268634127852984E-3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1.8271257905804346E-3</c:v>
                </c:pt>
                <c:pt idx="13">
                  <c:v>3.0420030419990641E-3</c:v>
                </c:pt>
                <c:pt idx="14">
                  <c:v>4.2632935113543474E-3</c:v>
                </c:pt>
                <c:pt idx="15">
                  <c:v>0</c:v>
                </c:pt>
                <c:pt idx="16">
                  <c:v>1.8746338605802435E-3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1.5750416477377104E-3</c:v>
                </c:pt>
                <c:pt idx="22">
                  <c:v>3.5430388371579832E-3</c:v>
                </c:pt>
                <c:pt idx="23">
                  <c:v>2.7506990100485979E-3</c:v>
                </c:pt>
                <c:pt idx="24">
                  <c:v>0</c:v>
                </c:pt>
                <c:pt idx="25">
                  <c:v>4.8440811383575312E-3</c:v>
                </c:pt>
                <c:pt idx="26">
                  <c:v>1.4538845979117325E-2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87616"/>
        <c:axId val="151489152"/>
      </c:scatterChart>
      <c:valAx>
        <c:axId val="151487616"/>
        <c:scaling>
          <c:orientation val="minMax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151489152"/>
        <c:crosses val="autoZero"/>
        <c:crossBetween val="midCat"/>
      </c:valAx>
      <c:valAx>
        <c:axId val="1514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87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13" sqref="A13"/>
    </sheetView>
  </sheetViews>
  <sheetFormatPr baseColWidth="10" defaultColWidth="9.140625" defaultRowHeight="15" x14ac:dyDescent="0.25"/>
  <cols>
    <col min="2" max="2" width="10.42578125" bestFit="1" customWidth="1"/>
  </cols>
  <sheetData>
    <row r="1" spans="1:11" x14ac:dyDescent="0.25">
      <c r="B1" t="s">
        <v>8</v>
      </c>
      <c r="C1" t="s">
        <v>1</v>
      </c>
      <c r="D1" s="60" t="s">
        <v>4</v>
      </c>
      <c r="E1" s="60"/>
      <c r="F1" s="60" t="s">
        <v>5</v>
      </c>
      <c r="G1" s="60"/>
      <c r="H1" s="60" t="s">
        <v>6</v>
      </c>
      <c r="I1" s="60"/>
      <c r="J1" s="60" t="s">
        <v>7</v>
      </c>
      <c r="K1" s="60"/>
    </row>
    <row r="2" spans="1:11" x14ac:dyDescent="0.25"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</row>
    <row r="3" spans="1:11" x14ac:dyDescent="0.25">
      <c r="A3" t="s">
        <v>0</v>
      </c>
      <c r="B3" s="1">
        <v>41659</v>
      </c>
      <c r="C3">
        <v>0</v>
      </c>
      <c r="D3" t="s">
        <v>9</v>
      </c>
      <c r="E3" t="s">
        <v>9</v>
      </c>
      <c r="F3">
        <v>150</v>
      </c>
      <c r="G3" t="s">
        <v>9</v>
      </c>
      <c r="H3">
        <v>150</v>
      </c>
      <c r="I3">
        <v>2</v>
      </c>
      <c r="J3">
        <v>50</v>
      </c>
      <c r="K3">
        <v>2</v>
      </c>
    </row>
    <row r="4" spans="1:11" x14ac:dyDescent="0.25">
      <c r="B4" s="1">
        <v>41660</v>
      </c>
      <c r="C4">
        <v>1</v>
      </c>
      <c r="D4" t="s">
        <v>9</v>
      </c>
      <c r="E4" t="s">
        <v>9</v>
      </c>
      <c r="F4">
        <v>150</v>
      </c>
      <c r="G4" t="s">
        <v>9</v>
      </c>
      <c r="H4">
        <v>150</v>
      </c>
      <c r="I4">
        <v>2</v>
      </c>
      <c r="J4">
        <v>50</v>
      </c>
      <c r="K4">
        <v>2</v>
      </c>
    </row>
    <row r="5" spans="1:11" x14ac:dyDescent="0.25">
      <c r="B5" s="1">
        <v>41661</v>
      </c>
      <c r="C5">
        <v>2</v>
      </c>
      <c r="D5" t="s">
        <v>9</v>
      </c>
      <c r="E5" t="s">
        <v>9</v>
      </c>
      <c r="F5">
        <v>150</v>
      </c>
      <c r="G5" t="s">
        <v>9</v>
      </c>
      <c r="H5">
        <v>150</v>
      </c>
      <c r="I5">
        <v>2</v>
      </c>
      <c r="J5">
        <v>50</v>
      </c>
      <c r="K5">
        <v>2</v>
      </c>
    </row>
    <row r="6" spans="1:11" x14ac:dyDescent="0.25">
      <c r="B6" s="1">
        <v>41662</v>
      </c>
      <c r="C6">
        <v>3</v>
      </c>
      <c r="D6" t="s">
        <v>9</v>
      </c>
      <c r="E6" t="s">
        <v>9</v>
      </c>
      <c r="F6">
        <v>150</v>
      </c>
      <c r="G6" t="s">
        <v>9</v>
      </c>
      <c r="H6">
        <v>150</v>
      </c>
      <c r="I6">
        <v>2</v>
      </c>
      <c r="J6">
        <v>50</v>
      </c>
      <c r="K6">
        <v>2</v>
      </c>
    </row>
    <row r="7" spans="1:11" x14ac:dyDescent="0.25">
      <c r="B7" s="2">
        <v>41663</v>
      </c>
      <c r="C7">
        <v>4</v>
      </c>
      <c r="D7" t="s">
        <v>9</v>
      </c>
      <c r="E7" t="s">
        <v>9</v>
      </c>
      <c r="F7">
        <v>150</v>
      </c>
      <c r="G7" t="s">
        <v>9</v>
      </c>
      <c r="H7">
        <v>150</v>
      </c>
      <c r="I7">
        <v>2</v>
      </c>
      <c r="J7">
        <v>100</v>
      </c>
      <c r="K7">
        <v>2</v>
      </c>
    </row>
    <row r="8" spans="1:11" x14ac:dyDescent="0.25">
      <c r="B8" s="1">
        <v>41664</v>
      </c>
      <c r="C8">
        <v>5</v>
      </c>
      <c r="D8" t="s">
        <v>9</v>
      </c>
      <c r="E8" t="s">
        <v>9</v>
      </c>
      <c r="F8">
        <v>150</v>
      </c>
      <c r="G8" t="s">
        <v>9</v>
      </c>
      <c r="H8">
        <v>150</v>
      </c>
      <c r="I8">
        <v>2</v>
      </c>
      <c r="J8">
        <v>100</v>
      </c>
      <c r="K8">
        <v>2</v>
      </c>
    </row>
    <row r="9" spans="1:11" x14ac:dyDescent="0.25">
      <c r="B9" s="1">
        <v>41665</v>
      </c>
      <c r="C9">
        <v>6</v>
      </c>
      <c r="D9" t="s">
        <v>9</v>
      </c>
      <c r="E9" t="s">
        <v>9</v>
      </c>
      <c r="F9">
        <v>150</v>
      </c>
      <c r="G9" t="s">
        <v>9</v>
      </c>
      <c r="H9">
        <v>150</v>
      </c>
      <c r="I9">
        <v>2</v>
      </c>
      <c r="J9">
        <v>100</v>
      </c>
      <c r="K9">
        <v>2</v>
      </c>
    </row>
    <row r="10" spans="1:11" x14ac:dyDescent="0.25">
      <c r="B10" s="1">
        <v>41666</v>
      </c>
      <c r="C10">
        <v>7</v>
      </c>
      <c r="D10" t="s">
        <v>9</v>
      </c>
      <c r="E10" t="s">
        <v>9</v>
      </c>
      <c r="F10">
        <v>150</v>
      </c>
      <c r="G10" t="s">
        <v>9</v>
      </c>
      <c r="H10">
        <v>150</v>
      </c>
      <c r="I10">
        <v>2</v>
      </c>
      <c r="J10">
        <v>100</v>
      </c>
      <c r="K10">
        <v>2</v>
      </c>
    </row>
    <row r="11" spans="1:11" x14ac:dyDescent="0.25">
      <c r="B11" s="2">
        <v>41667</v>
      </c>
      <c r="C11">
        <v>8</v>
      </c>
      <c r="D11" t="s">
        <v>9</v>
      </c>
      <c r="E11" t="s">
        <v>9</v>
      </c>
      <c r="F11">
        <v>150</v>
      </c>
      <c r="G11" t="s">
        <v>9</v>
      </c>
      <c r="H11">
        <v>150</v>
      </c>
      <c r="I11">
        <v>2</v>
      </c>
      <c r="J11">
        <v>150</v>
      </c>
      <c r="K11">
        <v>2</v>
      </c>
    </row>
    <row r="12" spans="1:11" x14ac:dyDescent="0.25">
      <c r="B12" s="1">
        <v>41668</v>
      </c>
      <c r="C12">
        <v>9</v>
      </c>
      <c r="D12" t="s">
        <v>9</v>
      </c>
      <c r="E12" t="s">
        <v>9</v>
      </c>
      <c r="F12">
        <v>150</v>
      </c>
      <c r="G12" t="s">
        <v>9</v>
      </c>
      <c r="H12">
        <v>150</v>
      </c>
      <c r="I12">
        <v>2</v>
      </c>
      <c r="J12">
        <v>150</v>
      </c>
      <c r="K12">
        <v>2</v>
      </c>
    </row>
    <row r="13" spans="1:11" x14ac:dyDescent="0.25">
      <c r="B13" s="1">
        <v>41669</v>
      </c>
      <c r="C13">
        <v>10</v>
      </c>
      <c r="D13" t="s">
        <v>9</v>
      </c>
      <c r="E13" t="s">
        <v>9</v>
      </c>
      <c r="F13">
        <v>150</v>
      </c>
      <c r="G13" t="s">
        <v>9</v>
      </c>
      <c r="H13">
        <v>150</v>
      </c>
      <c r="I13">
        <v>2</v>
      </c>
      <c r="J13">
        <v>150</v>
      </c>
      <c r="K13">
        <v>2</v>
      </c>
    </row>
    <row r="14" spans="1:11" x14ac:dyDescent="0.25">
      <c r="B14" s="1">
        <v>41670</v>
      </c>
      <c r="C14">
        <v>11</v>
      </c>
      <c r="D14" t="s">
        <v>9</v>
      </c>
      <c r="E14" t="s">
        <v>9</v>
      </c>
      <c r="F14">
        <v>150</v>
      </c>
      <c r="G14" t="s">
        <v>9</v>
      </c>
      <c r="H14">
        <v>150</v>
      </c>
      <c r="I14">
        <v>2</v>
      </c>
      <c r="J14">
        <v>150</v>
      </c>
      <c r="K14">
        <v>2</v>
      </c>
    </row>
    <row r="15" spans="1:11" x14ac:dyDescent="0.25">
      <c r="B15" s="2">
        <v>41671</v>
      </c>
      <c r="C15">
        <v>12</v>
      </c>
      <c r="D15" t="s">
        <v>9</v>
      </c>
      <c r="E15" t="s">
        <v>9</v>
      </c>
      <c r="F15" t="s">
        <v>10</v>
      </c>
      <c r="G15" t="s">
        <v>9</v>
      </c>
      <c r="H15" t="s">
        <v>10</v>
      </c>
      <c r="I15">
        <v>2</v>
      </c>
      <c r="J15" t="s">
        <v>10</v>
      </c>
      <c r="K15">
        <v>2</v>
      </c>
    </row>
  </sheetData>
  <mergeCells count="4"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tabSelected="1" topLeftCell="A10" workbookViewId="0">
      <selection activeCell="B2" sqref="B2:E10"/>
    </sheetView>
  </sheetViews>
  <sheetFormatPr baseColWidth="10" defaultColWidth="9.140625" defaultRowHeight="15" x14ac:dyDescent="0.25"/>
  <cols>
    <col min="2" max="2" width="43.85546875" style="7" bestFit="1" customWidth="1"/>
    <col min="3" max="3" width="22" bestFit="1" customWidth="1"/>
    <col min="4" max="4" width="22.28515625" customWidth="1"/>
    <col min="5" max="5" width="23" customWidth="1"/>
    <col min="6" max="6" width="20.7109375" bestFit="1" customWidth="1"/>
    <col min="7" max="7" width="29.28515625" hidden="1" customWidth="1"/>
    <col min="8" max="8" width="9.7109375" bestFit="1" customWidth="1"/>
    <col min="9" max="9" width="16.140625" bestFit="1" customWidth="1"/>
    <col min="10" max="10" width="13.7109375" bestFit="1" customWidth="1"/>
    <col min="11" max="11" width="15" bestFit="1" customWidth="1"/>
    <col min="12" max="12" width="13.7109375" bestFit="1" customWidth="1"/>
  </cols>
  <sheetData>
    <row r="1" spans="2:14" ht="15.75" thickBot="1" x14ac:dyDescent="0.3">
      <c r="B1" s="8"/>
      <c r="C1" s="6"/>
      <c r="D1" s="6"/>
      <c r="E1" s="6"/>
    </row>
    <row r="2" spans="2:14" s="7" customFormat="1" x14ac:dyDescent="0.25">
      <c r="B2" s="9"/>
      <c r="C2" s="23" t="s">
        <v>31</v>
      </c>
      <c r="D2" s="23" t="s">
        <v>32</v>
      </c>
      <c r="E2" s="23" t="s">
        <v>33</v>
      </c>
      <c r="F2" s="10"/>
      <c r="G2" s="10"/>
      <c r="H2" s="10"/>
      <c r="I2" s="10"/>
      <c r="J2" s="10"/>
      <c r="K2" s="10"/>
      <c r="L2" s="10"/>
      <c r="M2" s="10"/>
      <c r="N2" s="10"/>
    </row>
    <row r="3" spans="2:14" x14ac:dyDescent="0.25">
      <c r="B3" s="26" t="s">
        <v>162</v>
      </c>
      <c r="C3" s="27">
        <v>41642</v>
      </c>
      <c r="D3" s="27">
        <v>41636</v>
      </c>
      <c r="E3" s="27">
        <v>41622</v>
      </c>
    </row>
    <row r="4" spans="2:14" x14ac:dyDescent="0.25">
      <c r="B4" s="9" t="s">
        <v>163</v>
      </c>
      <c r="C4" s="4">
        <v>41646</v>
      </c>
      <c r="D4" s="4">
        <v>41640</v>
      </c>
      <c r="E4" s="4">
        <v>41636</v>
      </c>
    </row>
    <row r="5" spans="2:14" x14ac:dyDescent="0.25">
      <c r="B5" s="9" t="s">
        <v>11</v>
      </c>
      <c r="C5" s="3">
        <f>C4-C3</f>
        <v>4</v>
      </c>
      <c r="D5" s="3">
        <f>D4-D3</f>
        <v>4</v>
      </c>
      <c r="E5" s="3">
        <f>E4-E3</f>
        <v>14</v>
      </c>
    </row>
    <row r="6" spans="2:14" x14ac:dyDescent="0.25">
      <c r="B6" s="9" t="s">
        <v>24</v>
      </c>
      <c r="C6" s="4">
        <v>41662</v>
      </c>
      <c r="D6" s="4">
        <v>41662</v>
      </c>
      <c r="E6" s="4">
        <v>41662</v>
      </c>
    </row>
    <row r="7" spans="2:14" x14ac:dyDescent="0.25">
      <c r="B7" s="9" t="s">
        <v>17</v>
      </c>
      <c r="C7" s="3">
        <f>C6-C4</f>
        <v>16</v>
      </c>
      <c r="D7" s="3">
        <f>D6-D4</f>
        <v>22</v>
      </c>
      <c r="E7" s="3">
        <f>E6-E4</f>
        <v>26</v>
      </c>
    </row>
    <row r="8" spans="2:14" x14ac:dyDescent="0.25">
      <c r="B8" s="9" t="s">
        <v>12</v>
      </c>
      <c r="C8" s="34">
        <v>400</v>
      </c>
      <c r="D8" s="3">
        <v>130</v>
      </c>
      <c r="E8" s="5">
        <v>426</v>
      </c>
    </row>
    <row r="9" spans="2:14" x14ac:dyDescent="0.25">
      <c r="B9" s="9" t="s">
        <v>20</v>
      </c>
      <c r="C9" s="3">
        <v>2700</v>
      </c>
      <c r="D9" s="3">
        <v>2700</v>
      </c>
      <c r="E9" s="5">
        <v>2700</v>
      </c>
    </row>
    <row r="10" spans="2:14" x14ac:dyDescent="0.25">
      <c r="B10" s="9" t="s">
        <v>21</v>
      </c>
      <c r="C10" s="5">
        <f>(C9*C5)/C8</f>
        <v>27</v>
      </c>
      <c r="D10" s="5">
        <f>(D9*D5)/D8</f>
        <v>83.07692307692308</v>
      </c>
      <c r="E10" s="5">
        <f>(E9*E5)/E8</f>
        <v>88.732394366197184</v>
      </c>
    </row>
    <row r="11" spans="2:14" x14ac:dyDescent="0.25">
      <c r="B11" s="26" t="s">
        <v>13</v>
      </c>
      <c r="C11" s="14" t="s">
        <v>23</v>
      </c>
      <c r="D11" s="14" t="s">
        <v>198</v>
      </c>
      <c r="E11" s="14" t="s">
        <v>143</v>
      </c>
    </row>
    <row r="12" spans="2:14" x14ac:dyDescent="0.25">
      <c r="B12" s="9" t="s">
        <v>14</v>
      </c>
      <c r="C12" s="3" t="s">
        <v>22</v>
      </c>
      <c r="D12" s="3" t="s">
        <v>199</v>
      </c>
      <c r="E12" s="3" t="s">
        <v>200</v>
      </c>
    </row>
    <row r="13" spans="2:14" x14ac:dyDescent="0.25">
      <c r="B13" s="9" t="s">
        <v>28</v>
      </c>
      <c r="C13" s="12">
        <v>41662.527777777781</v>
      </c>
      <c r="D13" s="12">
        <v>41662.575694444444</v>
      </c>
      <c r="E13" s="12">
        <v>41662.625</v>
      </c>
    </row>
    <row r="14" spans="2:14" x14ac:dyDescent="0.25">
      <c r="B14" s="9" t="s">
        <v>29</v>
      </c>
      <c r="C14" s="35">
        <f>'Transectos Barber'!AB55</f>
        <v>41668.784722222219</v>
      </c>
      <c r="D14" s="38">
        <f>'Transectos Barber'!P55</f>
        <v>41668.760416666664</v>
      </c>
      <c r="E14" s="12">
        <f>'Transectos Barber'!D55</f>
        <v>41668.711805555555</v>
      </c>
    </row>
    <row r="15" spans="2:14" x14ac:dyDescent="0.25">
      <c r="B15" s="9" t="s">
        <v>30</v>
      </c>
      <c r="C15" s="13">
        <f>C14-C13</f>
        <v>6.2569444444379769</v>
      </c>
      <c r="D15" s="13">
        <f t="shared" ref="D15:E15" si="0">D14-D13</f>
        <v>6.1847222222204437</v>
      </c>
      <c r="E15" s="13">
        <f t="shared" si="0"/>
        <v>6.0868055555547471</v>
      </c>
    </row>
    <row r="16" spans="2:14" x14ac:dyDescent="0.25">
      <c r="B16" s="51" t="s">
        <v>159</v>
      </c>
      <c r="C16" s="52">
        <f>'Transectos Barber'!AA67</f>
        <v>0</v>
      </c>
      <c r="D16" s="52">
        <f>'Transectos Barber'!O67</f>
        <v>2.3355041545032539E-3</v>
      </c>
      <c r="E16" s="52">
        <f>'Transectos Barber'!C67</f>
        <v>0</v>
      </c>
    </row>
    <row r="17" spans="2:5" x14ac:dyDescent="0.25">
      <c r="B17" s="26" t="s">
        <v>15</v>
      </c>
      <c r="C17" s="14" t="s">
        <v>26</v>
      </c>
      <c r="D17" s="14" t="s">
        <v>144</v>
      </c>
      <c r="E17" s="36" t="s">
        <v>146</v>
      </c>
    </row>
    <row r="18" spans="2:5" x14ac:dyDescent="0.25">
      <c r="B18" s="9" t="s">
        <v>16</v>
      </c>
      <c r="C18" s="3" t="s">
        <v>25</v>
      </c>
      <c r="D18" s="3" t="s">
        <v>145</v>
      </c>
      <c r="E18" s="15" t="s">
        <v>147</v>
      </c>
    </row>
    <row r="19" spans="2:5" x14ac:dyDescent="0.25">
      <c r="B19" s="9" t="s">
        <v>97</v>
      </c>
      <c r="C19" s="12">
        <v>41662.522916666669</v>
      </c>
      <c r="D19" s="12">
        <v>41662.569444444445</v>
      </c>
      <c r="E19" s="12">
        <v>41662.616666666669</v>
      </c>
    </row>
    <row r="20" spans="2:5" x14ac:dyDescent="0.25">
      <c r="B20" s="9" t="s">
        <v>98</v>
      </c>
      <c r="C20" s="38">
        <f>'Transectos Barber'!AF55</f>
        <v>41668.780555555553</v>
      </c>
      <c r="D20" s="38">
        <f>'Transectos Barber'!T55</f>
        <v>41668.754861111112</v>
      </c>
      <c r="E20" s="38">
        <f>'Transectos Barber'!H55</f>
        <v>41668.717361111114</v>
      </c>
    </row>
    <row r="21" spans="2:5" x14ac:dyDescent="0.25">
      <c r="B21" s="9" t="s">
        <v>99</v>
      </c>
      <c r="C21" s="15">
        <f>C20-C19</f>
        <v>6.257638888884685</v>
      </c>
      <c r="D21" s="13">
        <f t="shared" ref="D21:E21" si="1">D20-D19</f>
        <v>6.1854166666671517</v>
      </c>
      <c r="E21" s="13">
        <f t="shared" si="1"/>
        <v>6.1006944444452529</v>
      </c>
    </row>
    <row r="22" spans="2:5" x14ac:dyDescent="0.25">
      <c r="B22" s="51" t="s">
        <v>159</v>
      </c>
      <c r="C22" s="52">
        <f>'Transectos Barber'!AE67</f>
        <v>2.9593459845394052E-3</v>
      </c>
      <c r="D22" s="52">
        <f>'Transectos Barber'!S67</f>
        <v>3.8920699075630349E-3</v>
      </c>
      <c r="E22" s="52">
        <f>'Transectos Barber'!G67</f>
        <v>0</v>
      </c>
    </row>
    <row r="23" spans="2:5" x14ac:dyDescent="0.25">
      <c r="B23" s="26" t="s">
        <v>18</v>
      </c>
      <c r="C23" s="14" t="s">
        <v>34</v>
      </c>
      <c r="D23" s="14" t="s">
        <v>148</v>
      </c>
      <c r="E23" s="36" t="s">
        <v>150</v>
      </c>
    </row>
    <row r="24" spans="2:5" x14ac:dyDescent="0.25">
      <c r="B24" s="9" t="s">
        <v>19</v>
      </c>
      <c r="C24" s="3" t="s">
        <v>27</v>
      </c>
      <c r="D24" s="3" t="s">
        <v>149</v>
      </c>
      <c r="E24" s="15" t="s">
        <v>151</v>
      </c>
    </row>
    <row r="25" spans="2:5" x14ac:dyDescent="0.25">
      <c r="B25" s="9" t="s">
        <v>100</v>
      </c>
      <c r="C25" s="12">
        <v>41662.513888888891</v>
      </c>
      <c r="D25" s="12">
        <v>41662.555555555555</v>
      </c>
      <c r="E25" s="12">
        <v>41662.604861111111</v>
      </c>
    </row>
    <row r="26" spans="2:5" x14ac:dyDescent="0.25">
      <c r="B26" s="9" t="s">
        <v>101</v>
      </c>
      <c r="C26" s="38">
        <f>'Transectos Barber'!AJ55</f>
        <v>41668.772222222222</v>
      </c>
      <c r="D26" s="38">
        <f>'Transectos Barber'!X55</f>
        <v>41668.746527777781</v>
      </c>
      <c r="E26" s="38">
        <f>'Transectos Barber'!L55</f>
        <v>41668.722222222219</v>
      </c>
    </row>
    <row r="27" spans="2:5" x14ac:dyDescent="0.25">
      <c r="B27" s="9" t="s">
        <v>102</v>
      </c>
      <c r="C27" s="15">
        <f>C26-C25</f>
        <v>6.2583333333313931</v>
      </c>
      <c r="D27" s="13">
        <f t="shared" ref="D27:E27" si="2">D26-D25</f>
        <v>6.1909722222262644</v>
      </c>
      <c r="E27" s="13">
        <f t="shared" si="2"/>
        <v>6.117361111108039</v>
      </c>
    </row>
    <row r="28" spans="2:5" ht="15.75" thickBot="1" x14ac:dyDescent="0.3">
      <c r="B28" s="53" t="s">
        <v>159</v>
      </c>
      <c r="C28" s="39">
        <f>'Transectos Barber'!AI67</f>
        <v>7.6934457760047528E-3</v>
      </c>
      <c r="D28" s="39">
        <f>'Transectos Barber'!W67</f>
        <v>3.1108618433331719E-3</v>
      </c>
      <c r="E28" s="39">
        <f>'Transectos Barber'!K67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1"/>
  <sheetViews>
    <sheetView topLeftCell="Y1" workbookViewId="0">
      <selection activeCell="AA71" sqref="AA71"/>
    </sheetView>
  </sheetViews>
  <sheetFormatPr baseColWidth="10" defaultColWidth="9.140625" defaultRowHeight="15" x14ac:dyDescent="0.25"/>
  <cols>
    <col min="2" max="2" width="33.5703125" customWidth="1"/>
    <col min="3" max="3" width="17.85546875" bestFit="1" customWidth="1"/>
    <col min="4" max="4" width="15.5703125" bestFit="1" customWidth="1"/>
    <col min="6" max="6" width="32.85546875" bestFit="1" customWidth="1"/>
    <col min="7" max="7" width="17.85546875" bestFit="1" customWidth="1"/>
    <col min="8" max="8" width="15.5703125" bestFit="1" customWidth="1"/>
    <col min="10" max="10" width="32.85546875" bestFit="1" customWidth="1"/>
    <col min="11" max="11" width="17.85546875" bestFit="1" customWidth="1"/>
    <col min="12" max="12" width="15.5703125" bestFit="1" customWidth="1"/>
    <col min="13" max="13" width="3.85546875" style="24" customWidth="1"/>
    <col min="14" max="14" width="32.85546875" bestFit="1" customWidth="1"/>
    <col min="15" max="15" width="17.85546875" bestFit="1" customWidth="1"/>
    <col min="16" max="16" width="15.5703125" bestFit="1" customWidth="1"/>
    <col min="18" max="18" width="32.85546875" bestFit="1" customWidth="1"/>
    <col min="19" max="19" width="17.85546875" bestFit="1" customWidth="1"/>
    <col min="20" max="20" width="15.42578125" bestFit="1" customWidth="1"/>
    <col min="22" max="22" width="32.85546875" bestFit="1" customWidth="1"/>
    <col min="23" max="23" width="17.85546875" bestFit="1" customWidth="1"/>
    <col min="24" max="24" width="15.5703125" bestFit="1" customWidth="1"/>
    <col min="25" max="25" width="4.140625" style="28" customWidth="1"/>
    <col min="26" max="26" width="32.85546875" bestFit="1" customWidth="1"/>
    <col min="27" max="27" width="17.85546875" bestFit="1" customWidth="1"/>
    <col min="28" max="28" width="15.5703125" bestFit="1" customWidth="1"/>
    <col min="30" max="30" width="32.85546875" bestFit="1" customWidth="1"/>
    <col min="31" max="31" width="17.85546875" bestFit="1" customWidth="1"/>
    <col min="32" max="32" width="15.42578125" bestFit="1" customWidth="1"/>
    <col min="34" max="34" width="32.85546875" bestFit="1" customWidth="1"/>
    <col min="35" max="35" width="17.85546875" bestFit="1" customWidth="1"/>
    <col min="36" max="36" width="15.42578125" bestFit="1" customWidth="1"/>
    <col min="38" max="38" width="3.5703125" style="28" customWidth="1"/>
  </cols>
  <sheetData>
    <row r="1" spans="1:38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38" x14ac:dyDescent="0.25">
      <c r="A2" s="42"/>
      <c r="B2" s="43" t="s">
        <v>48</v>
      </c>
      <c r="C2" s="44" t="s">
        <v>52</v>
      </c>
      <c r="D2" s="45">
        <v>41663</v>
      </c>
      <c r="E2" s="42"/>
      <c r="F2" s="43" t="s">
        <v>48</v>
      </c>
      <c r="G2" s="44" t="s">
        <v>52</v>
      </c>
      <c r="H2" s="45">
        <v>41663</v>
      </c>
      <c r="I2" s="42"/>
      <c r="J2" s="43" t="s">
        <v>48</v>
      </c>
      <c r="K2" s="44" t="s">
        <v>52</v>
      </c>
      <c r="L2" s="45">
        <v>41663</v>
      </c>
      <c r="N2" s="18" t="s">
        <v>48</v>
      </c>
      <c r="O2" s="19" t="s">
        <v>52</v>
      </c>
      <c r="P2" s="20">
        <v>41663</v>
      </c>
      <c r="R2" s="18" t="s">
        <v>48</v>
      </c>
      <c r="S2" s="19" t="s">
        <v>52</v>
      </c>
      <c r="T2" s="20">
        <v>41663</v>
      </c>
      <c r="V2" s="18" t="s">
        <v>48</v>
      </c>
      <c r="W2" s="19" t="s">
        <v>52</v>
      </c>
      <c r="X2" s="20">
        <v>41663</v>
      </c>
      <c r="Z2" s="18" t="s">
        <v>48</v>
      </c>
      <c r="AA2" s="19" t="s">
        <v>52</v>
      </c>
      <c r="AB2" s="20">
        <v>41663</v>
      </c>
      <c r="AD2" s="18" t="s">
        <v>48</v>
      </c>
      <c r="AE2" s="19" t="s">
        <v>52</v>
      </c>
      <c r="AF2" s="20">
        <v>41663</v>
      </c>
      <c r="AH2" s="18" t="s">
        <v>48</v>
      </c>
      <c r="AI2" s="19" t="s">
        <v>52</v>
      </c>
      <c r="AJ2" s="20">
        <v>41663</v>
      </c>
    </row>
    <row r="3" spans="1:38" s="7" customFormat="1" x14ac:dyDescent="0.25">
      <c r="A3" s="46"/>
      <c r="B3" s="47" t="s">
        <v>47</v>
      </c>
      <c r="C3" s="47" t="s">
        <v>35</v>
      </c>
      <c r="D3" s="47" t="s">
        <v>36</v>
      </c>
      <c r="E3" s="46"/>
      <c r="F3" s="47" t="s">
        <v>47</v>
      </c>
      <c r="G3" s="47" t="s">
        <v>35</v>
      </c>
      <c r="H3" s="47" t="s">
        <v>36</v>
      </c>
      <c r="I3" s="46"/>
      <c r="J3" s="47" t="s">
        <v>47</v>
      </c>
      <c r="K3" s="47" t="s">
        <v>35</v>
      </c>
      <c r="L3" s="47" t="s">
        <v>36</v>
      </c>
      <c r="M3" s="25"/>
      <c r="N3" s="9" t="s">
        <v>47</v>
      </c>
      <c r="O3" s="9" t="s">
        <v>35</v>
      </c>
      <c r="P3" s="9" t="s">
        <v>36</v>
      </c>
      <c r="R3" s="9" t="s">
        <v>47</v>
      </c>
      <c r="S3" s="9" t="s">
        <v>35</v>
      </c>
      <c r="T3" s="9" t="s">
        <v>36</v>
      </c>
      <c r="V3" s="9" t="s">
        <v>47</v>
      </c>
      <c r="W3" s="9" t="s">
        <v>35</v>
      </c>
      <c r="X3" s="9" t="s">
        <v>36</v>
      </c>
      <c r="Y3" s="29"/>
      <c r="Z3" s="9" t="s">
        <v>47</v>
      </c>
      <c r="AA3" s="9" t="s">
        <v>35</v>
      </c>
      <c r="AB3" s="9" t="s">
        <v>36</v>
      </c>
      <c r="AD3" s="9" t="s">
        <v>47</v>
      </c>
      <c r="AE3" s="9" t="s">
        <v>35</v>
      </c>
      <c r="AF3" s="9" t="s">
        <v>36</v>
      </c>
      <c r="AH3" s="9" t="s">
        <v>47</v>
      </c>
      <c r="AI3" s="9" t="s">
        <v>35</v>
      </c>
      <c r="AJ3" s="9" t="s">
        <v>36</v>
      </c>
      <c r="AK3" s="31"/>
      <c r="AL3" s="29"/>
    </row>
    <row r="4" spans="1:38" x14ac:dyDescent="0.25">
      <c r="A4" s="42"/>
      <c r="B4" s="36" t="s">
        <v>37</v>
      </c>
      <c r="C4" s="36">
        <v>0</v>
      </c>
      <c r="D4" s="37">
        <v>41663.673611111109</v>
      </c>
      <c r="E4" s="42"/>
      <c r="F4" s="36" t="s">
        <v>57</v>
      </c>
      <c r="G4" s="36">
        <v>0</v>
      </c>
      <c r="H4" s="37">
        <v>41663.678472222222</v>
      </c>
      <c r="I4" s="42"/>
      <c r="J4" s="36" t="s">
        <v>67</v>
      </c>
      <c r="K4" s="36">
        <v>0</v>
      </c>
      <c r="L4" s="48">
        <v>41663.685416666667</v>
      </c>
      <c r="M4" s="41"/>
      <c r="N4" s="14" t="s">
        <v>77</v>
      </c>
      <c r="O4" s="14">
        <v>0</v>
      </c>
      <c r="P4" s="16">
        <v>41663.727083333331</v>
      </c>
      <c r="R4" s="14" t="s">
        <v>87</v>
      </c>
      <c r="S4" s="14">
        <v>0</v>
      </c>
      <c r="T4" s="16">
        <v>41663.71875</v>
      </c>
      <c r="V4" s="14" t="s">
        <v>103</v>
      </c>
      <c r="W4" s="14">
        <v>1</v>
      </c>
      <c r="X4" s="16">
        <v>41663.706944444442</v>
      </c>
      <c r="Z4" s="14" t="s">
        <v>113</v>
      </c>
      <c r="AA4" s="14">
        <v>0</v>
      </c>
      <c r="AB4" s="16">
        <v>41663.756944444445</v>
      </c>
      <c r="AD4" s="14" t="s">
        <v>123</v>
      </c>
      <c r="AE4" s="14">
        <v>0</v>
      </c>
      <c r="AF4" s="16">
        <v>41663.746527777781</v>
      </c>
      <c r="AH4" s="14" t="s">
        <v>133</v>
      </c>
      <c r="AI4" s="14">
        <v>0</v>
      </c>
      <c r="AJ4" s="16">
        <v>41663.737500000003</v>
      </c>
      <c r="AK4" s="32"/>
    </row>
    <row r="5" spans="1:38" x14ac:dyDescent="0.25">
      <c r="A5" s="42"/>
      <c r="B5" s="15" t="s">
        <v>38</v>
      </c>
      <c r="C5" s="15">
        <v>0</v>
      </c>
      <c r="D5" s="38">
        <v>41663.673611111109</v>
      </c>
      <c r="E5" s="42"/>
      <c r="F5" s="15" t="s">
        <v>58</v>
      </c>
      <c r="G5" s="15">
        <v>0</v>
      </c>
      <c r="H5" s="38">
        <v>41663.678472222222</v>
      </c>
      <c r="I5" s="42"/>
      <c r="J5" s="15" t="s">
        <v>68</v>
      </c>
      <c r="K5" s="15">
        <v>0</v>
      </c>
      <c r="L5" s="49">
        <v>41663.685416666667</v>
      </c>
      <c r="M5" s="41"/>
      <c r="N5" s="3" t="s">
        <v>78</v>
      </c>
      <c r="O5" s="3">
        <v>2</v>
      </c>
      <c r="P5" s="16">
        <v>41663.727083333331</v>
      </c>
      <c r="R5" s="3" t="s">
        <v>88</v>
      </c>
      <c r="S5" s="3">
        <v>0</v>
      </c>
      <c r="T5" s="16">
        <v>41663.71875</v>
      </c>
      <c r="V5" s="3" t="s">
        <v>104</v>
      </c>
      <c r="W5" s="3">
        <v>0</v>
      </c>
      <c r="X5" s="16">
        <v>41663.706944444442</v>
      </c>
      <c r="Z5" s="3" t="s">
        <v>114</v>
      </c>
      <c r="AA5" s="3">
        <v>0</v>
      </c>
      <c r="AB5" s="16">
        <v>41663.756944444445</v>
      </c>
      <c r="AD5" s="3" t="s">
        <v>124</v>
      </c>
      <c r="AE5" s="3">
        <v>0</v>
      </c>
      <c r="AF5" s="12">
        <v>41663.746527777781</v>
      </c>
      <c r="AH5" s="3" t="s">
        <v>134</v>
      </c>
      <c r="AI5" s="3">
        <v>0</v>
      </c>
      <c r="AJ5" s="16">
        <v>41663.737500000003</v>
      </c>
      <c r="AK5" s="32"/>
    </row>
    <row r="6" spans="1:38" x14ac:dyDescent="0.25">
      <c r="A6" s="42"/>
      <c r="B6" s="15" t="s">
        <v>39</v>
      </c>
      <c r="C6" s="15">
        <v>0</v>
      </c>
      <c r="D6" s="38">
        <v>41663.673611111109</v>
      </c>
      <c r="E6" s="42"/>
      <c r="F6" s="15" t="s">
        <v>59</v>
      </c>
      <c r="G6" s="15">
        <v>0</v>
      </c>
      <c r="H6" s="38">
        <v>41663.678472222222</v>
      </c>
      <c r="I6" s="42"/>
      <c r="J6" s="15" t="s">
        <v>69</v>
      </c>
      <c r="K6" s="15">
        <v>0</v>
      </c>
      <c r="L6" s="49">
        <v>41663.685416666667</v>
      </c>
      <c r="M6" s="41"/>
      <c r="N6" s="3" t="s">
        <v>79</v>
      </c>
      <c r="O6" s="3">
        <v>0</v>
      </c>
      <c r="P6" s="16">
        <v>41663.727083333331</v>
      </c>
      <c r="R6" s="3" t="s">
        <v>89</v>
      </c>
      <c r="S6" s="3">
        <v>3</v>
      </c>
      <c r="T6" s="16">
        <v>41663.71875</v>
      </c>
      <c r="V6" s="3" t="s">
        <v>105</v>
      </c>
      <c r="W6" s="3">
        <v>0</v>
      </c>
      <c r="X6" s="16">
        <v>41663.706944444442</v>
      </c>
      <c r="Z6" s="3" t="s">
        <v>115</v>
      </c>
      <c r="AA6" s="3">
        <v>0</v>
      </c>
      <c r="AB6" s="16">
        <v>41663.756944444445</v>
      </c>
      <c r="AD6" s="3" t="s">
        <v>125</v>
      </c>
      <c r="AE6" s="3">
        <v>0</v>
      </c>
      <c r="AF6" s="12">
        <v>41663.746527777781</v>
      </c>
      <c r="AH6" s="3" t="s">
        <v>135</v>
      </c>
      <c r="AI6" s="3">
        <v>0</v>
      </c>
      <c r="AJ6" s="16">
        <v>41663.737500000003</v>
      </c>
      <c r="AK6" s="32"/>
    </row>
    <row r="7" spans="1:38" x14ac:dyDescent="0.25">
      <c r="A7" s="42"/>
      <c r="B7" s="15" t="s">
        <v>40</v>
      </c>
      <c r="C7" s="15">
        <v>0</v>
      </c>
      <c r="D7" s="38">
        <v>41663.673611111109</v>
      </c>
      <c r="E7" s="42"/>
      <c r="F7" s="15" t="s">
        <v>60</v>
      </c>
      <c r="G7" s="15">
        <v>0</v>
      </c>
      <c r="H7" s="38">
        <v>41663.678472222222</v>
      </c>
      <c r="I7" s="42"/>
      <c r="J7" s="15" t="s">
        <v>70</v>
      </c>
      <c r="K7" s="15">
        <v>0</v>
      </c>
      <c r="L7" s="49">
        <v>41663.685416666667</v>
      </c>
      <c r="M7" s="41"/>
      <c r="N7" s="3" t="s">
        <v>80</v>
      </c>
      <c r="O7" s="15">
        <v>1</v>
      </c>
      <c r="P7" s="16">
        <v>41663.727083333331</v>
      </c>
      <c r="R7" s="3" t="s">
        <v>90</v>
      </c>
      <c r="S7" s="15">
        <v>0</v>
      </c>
      <c r="T7" s="16">
        <v>41663.71875</v>
      </c>
      <c r="V7" s="3" t="s">
        <v>106</v>
      </c>
      <c r="W7" s="15">
        <v>0</v>
      </c>
      <c r="X7" s="16">
        <v>41663.706944444442</v>
      </c>
      <c r="Z7" s="3" t="s">
        <v>116</v>
      </c>
      <c r="AA7" s="15">
        <v>0</v>
      </c>
      <c r="AB7" s="16">
        <v>41663.756944444445</v>
      </c>
      <c r="AD7" s="3" t="s">
        <v>126</v>
      </c>
      <c r="AE7" s="3">
        <v>0</v>
      </c>
      <c r="AF7" s="12">
        <v>41663.746527777781</v>
      </c>
      <c r="AH7" s="3" t="s">
        <v>136</v>
      </c>
      <c r="AI7" s="15">
        <v>0</v>
      </c>
      <c r="AJ7" s="16">
        <v>41663.737500000003</v>
      </c>
      <c r="AK7" s="32"/>
    </row>
    <row r="8" spans="1:38" x14ac:dyDescent="0.25">
      <c r="A8" s="42"/>
      <c r="B8" s="15" t="s">
        <v>41</v>
      </c>
      <c r="C8" s="15">
        <v>0</v>
      </c>
      <c r="D8" s="38">
        <v>41663.673611111109</v>
      </c>
      <c r="E8" s="42"/>
      <c r="F8" s="15" t="s">
        <v>61</v>
      </c>
      <c r="G8" s="15">
        <v>0</v>
      </c>
      <c r="H8" s="38">
        <v>41663.678472222222</v>
      </c>
      <c r="I8" s="42"/>
      <c r="J8" s="15" t="s">
        <v>71</v>
      </c>
      <c r="K8" s="15">
        <v>0</v>
      </c>
      <c r="L8" s="49">
        <v>41663.685416666667</v>
      </c>
      <c r="M8" s="41"/>
      <c r="N8" s="3" t="s">
        <v>81</v>
      </c>
      <c r="O8" s="15">
        <v>0</v>
      </c>
      <c r="P8" s="16">
        <v>41663.727083333331</v>
      </c>
      <c r="R8" s="3" t="s">
        <v>91</v>
      </c>
      <c r="S8" s="15">
        <v>2</v>
      </c>
      <c r="T8" s="16">
        <v>41663.71875</v>
      </c>
      <c r="V8" s="3" t="s">
        <v>107</v>
      </c>
      <c r="W8" s="15">
        <v>0</v>
      </c>
      <c r="X8" s="16">
        <v>41663.706944444442</v>
      </c>
      <c r="Z8" s="3" t="s">
        <v>117</v>
      </c>
      <c r="AA8" s="15">
        <v>0</v>
      </c>
      <c r="AB8" s="16">
        <v>41663.756944444445</v>
      </c>
      <c r="AD8" s="3" t="s">
        <v>127</v>
      </c>
      <c r="AE8" s="3">
        <v>0</v>
      </c>
      <c r="AF8" s="12">
        <v>41663.746527777781</v>
      </c>
      <c r="AH8" s="3" t="s">
        <v>137</v>
      </c>
      <c r="AI8" s="15">
        <v>1</v>
      </c>
      <c r="AJ8" s="16">
        <v>41663.737500000003</v>
      </c>
      <c r="AK8" s="32"/>
    </row>
    <row r="9" spans="1:38" x14ac:dyDescent="0.25">
      <c r="A9" s="42"/>
      <c r="B9" s="15" t="s">
        <v>42</v>
      </c>
      <c r="C9" s="15">
        <v>0</v>
      </c>
      <c r="D9" s="38">
        <v>41663.673611111109</v>
      </c>
      <c r="E9" s="42"/>
      <c r="F9" s="15" t="s">
        <v>62</v>
      </c>
      <c r="G9" s="15">
        <v>0</v>
      </c>
      <c r="H9" s="38">
        <v>41663.678472222222</v>
      </c>
      <c r="I9" s="42"/>
      <c r="J9" s="15" t="s">
        <v>72</v>
      </c>
      <c r="K9" s="15">
        <v>0</v>
      </c>
      <c r="L9" s="49">
        <v>41663.685416666667</v>
      </c>
      <c r="M9" s="41"/>
      <c r="N9" s="3" t="s">
        <v>82</v>
      </c>
      <c r="O9" s="15">
        <v>2</v>
      </c>
      <c r="P9" s="16">
        <v>41663.727083333331</v>
      </c>
      <c r="R9" s="3" t="s">
        <v>92</v>
      </c>
      <c r="S9" s="15">
        <v>0</v>
      </c>
      <c r="T9" s="16">
        <v>41663.71875</v>
      </c>
      <c r="V9" s="3" t="s">
        <v>108</v>
      </c>
      <c r="W9" s="15">
        <v>0</v>
      </c>
      <c r="X9" s="16">
        <v>41663.706944444442</v>
      </c>
      <c r="Z9" s="3" t="s">
        <v>118</v>
      </c>
      <c r="AA9" s="15">
        <v>0</v>
      </c>
      <c r="AB9" s="16">
        <v>41663.756944444445</v>
      </c>
      <c r="AD9" s="3" t="s">
        <v>128</v>
      </c>
      <c r="AE9" s="3">
        <v>0</v>
      </c>
      <c r="AF9" s="12">
        <v>41663.746527777781</v>
      </c>
      <c r="AH9" s="3" t="s">
        <v>138</v>
      </c>
      <c r="AI9" s="15">
        <v>0</v>
      </c>
      <c r="AJ9" s="16">
        <v>41663.737500000003</v>
      </c>
      <c r="AK9" s="32"/>
    </row>
    <row r="10" spans="1:38" x14ac:dyDescent="0.25">
      <c r="A10" s="42"/>
      <c r="B10" s="15" t="s">
        <v>43</v>
      </c>
      <c r="C10" s="15">
        <v>0</v>
      </c>
      <c r="D10" s="38">
        <v>41663.673611111109</v>
      </c>
      <c r="E10" s="42"/>
      <c r="F10" s="15" t="s">
        <v>63</v>
      </c>
      <c r="G10" s="15">
        <v>0</v>
      </c>
      <c r="H10" s="38">
        <v>41663.678472222222</v>
      </c>
      <c r="I10" s="42"/>
      <c r="J10" s="15" t="s">
        <v>73</v>
      </c>
      <c r="K10" s="15">
        <v>0</v>
      </c>
      <c r="L10" s="49">
        <v>41663.685416666667</v>
      </c>
      <c r="M10" s="41"/>
      <c r="N10" s="3" t="s">
        <v>83</v>
      </c>
      <c r="O10" s="15">
        <v>0</v>
      </c>
      <c r="P10" s="16">
        <v>41663.727083333331</v>
      </c>
      <c r="R10" s="3" t="s">
        <v>93</v>
      </c>
      <c r="S10" s="15">
        <v>1</v>
      </c>
      <c r="T10" s="16">
        <v>41663.71875</v>
      </c>
      <c r="V10" s="3" t="s">
        <v>109</v>
      </c>
      <c r="W10" s="15">
        <v>1</v>
      </c>
      <c r="X10" s="16">
        <v>41663.706944444442</v>
      </c>
      <c r="Z10" s="3" t="s">
        <v>119</v>
      </c>
      <c r="AA10" s="15">
        <v>0</v>
      </c>
      <c r="AB10" s="16">
        <v>41663.756944444445</v>
      </c>
      <c r="AD10" s="3" t="s">
        <v>129</v>
      </c>
      <c r="AE10" s="3">
        <v>0</v>
      </c>
      <c r="AF10" s="12">
        <v>41663.746527777781</v>
      </c>
      <c r="AH10" s="3" t="s">
        <v>139</v>
      </c>
      <c r="AI10" s="15">
        <v>0</v>
      </c>
      <c r="AJ10" s="16">
        <v>41663.737500000003</v>
      </c>
      <c r="AK10" s="32"/>
    </row>
    <row r="11" spans="1:38" x14ac:dyDescent="0.25">
      <c r="A11" s="42"/>
      <c r="B11" s="15" t="s">
        <v>44</v>
      </c>
      <c r="C11" s="15">
        <v>0</v>
      </c>
      <c r="D11" s="38">
        <v>41663.673611111109</v>
      </c>
      <c r="E11" s="42"/>
      <c r="F11" s="15" t="s">
        <v>64</v>
      </c>
      <c r="G11" s="15">
        <v>0</v>
      </c>
      <c r="H11" s="38">
        <v>41663.678472222222</v>
      </c>
      <c r="I11" s="42"/>
      <c r="J11" s="15" t="s">
        <v>74</v>
      </c>
      <c r="K11" s="15">
        <v>0</v>
      </c>
      <c r="L11" s="49">
        <v>41663.685416666667</v>
      </c>
      <c r="M11" s="41"/>
      <c r="N11" s="3" t="s">
        <v>84</v>
      </c>
      <c r="O11" s="15">
        <v>0</v>
      </c>
      <c r="P11" s="16">
        <v>41663.727083333331</v>
      </c>
      <c r="R11" s="3" t="s">
        <v>94</v>
      </c>
      <c r="S11" s="15">
        <v>0</v>
      </c>
      <c r="T11" s="16">
        <v>41663.71875</v>
      </c>
      <c r="V11" s="3" t="s">
        <v>110</v>
      </c>
      <c r="W11" s="15">
        <v>0</v>
      </c>
      <c r="X11" s="16">
        <v>41663.706944444442</v>
      </c>
      <c r="Z11" s="3" t="s">
        <v>120</v>
      </c>
      <c r="AA11" s="15">
        <v>0</v>
      </c>
      <c r="AB11" s="16">
        <v>41663.756944444445</v>
      </c>
      <c r="AD11" s="3" t="s">
        <v>130</v>
      </c>
      <c r="AE11" s="3">
        <v>0</v>
      </c>
      <c r="AF11" s="12">
        <v>41663.746527777781</v>
      </c>
      <c r="AH11" s="3" t="s">
        <v>140</v>
      </c>
      <c r="AI11" s="15">
        <v>0</v>
      </c>
      <c r="AJ11" s="16">
        <v>41663.737500000003</v>
      </c>
      <c r="AK11" s="32"/>
    </row>
    <row r="12" spans="1:38" x14ac:dyDescent="0.25">
      <c r="A12" s="42"/>
      <c r="B12" s="15" t="s">
        <v>45</v>
      </c>
      <c r="C12" s="15">
        <v>0</v>
      </c>
      <c r="D12" s="38">
        <v>41663.673611111109</v>
      </c>
      <c r="E12" s="42"/>
      <c r="F12" s="15" t="s">
        <v>65</v>
      </c>
      <c r="G12" s="15">
        <v>0</v>
      </c>
      <c r="H12" s="38">
        <v>41663.678472222222</v>
      </c>
      <c r="I12" s="42"/>
      <c r="J12" s="15" t="s">
        <v>75</v>
      </c>
      <c r="K12" s="15">
        <v>0</v>
      </c>
      <c r="L12" s="49">
        <v>41663.685416666667</v>
      </c>
      <c r="M12" s="41"/>
      <c r="N12" s="3" t="s">
        <v>85</v>
      </c>
      <c r="O12" s="15">
        <v>0</v>
      </c>
      <c r="P12" s="16">
        <v>41663.727083333331</v>
      </c>
      <c r="R12" s="3" t="s">
        <v>95</v>
      </c>
      <c r="S12" s="15">
        <v>0</v>
      </c>
      <c r="T12" s="16">
        <v>41663.71875</v>
      </c>
      <c r="V12" s="3" t="s">
        <v>111</v>
      </c>
      <c r="W12" s="15">
        <v>0</v>
      </c>
      <c r="X12" s="16">
        <v>41663.706944444442</v>
      </c>
      <c r="Z12" s="3" t="s">
        <v>121</v>
      </c>
      <c r="AA12" s="15">
        <v>0</v>
      </c>
      <c r="AB12" s="16">
        <v>41663.756944444445</v>
      </c>
      <c r="AD12" s="3" t="s">
        <v>131</v>
      </c>
      <c r="AE12" s="3">
        <v>0</v>
      </c>
      <c r="AF12" s="12">
        <v>41663.746527777781</v>
      </c>
      <c r="AH12" s="3" t="s">
        <v>141</v>
      </c>
      <c r="AI12" s="15">
        <v>0</v>
      </c>
      <c r="AJ12" s="16">
        <v>41663.737500000003</v>
      </c>
      <c r="AK12" s="32"/>
    </row>
    <row r="13" spans="1:38" ht="15.75" thickBot="1" x14ac:dyDescent="0.3">
      <c r="A13" s="42"/>
      <c r="B13" s="39" t="s">
        <v>46</v>
      </c>
      <c r="C13" s="39">
        <v>0</v>
      </c>
      <c r="D13" s="40">
        <v>41663.673611111109</v>
      </c>
      <c r="E13" s="42"/>
      <c r="F13" s="39" t="s">
        <v>66</v>
      </c>
      <c r="G13" s="39">
        <v>0</v>
      </c>
      <c r="H13" s="40">
        <v>41663.678472222222</v>
      </c>
      <c r="I13" s="42"/>
      <c r="J13" s="39" t="s">
        <v>76</v>
      </c>
      <c r="K13" s="39">
        <v>0</v>
      </c>
      <c r="L13" s="50">
        <v>41663.685416666667</v>
      </c>
      <c r="M13" s="41"/>
      <c r="N13" s="11" t="s">
        <v>86</v>
      </c>
      <c r="O13" s="11">
        <v>0</v>
      </c>
      <c r="P13" s="16">
        <v>41663.727083333331</v>
      </c>
      <c r="R13" s="11" t="s">
        <v>96</v>
      </c>
      <c r="S13" s="11">
        <v>0</v>
      </c>
      <c r="T13" s="16">
        <v>41663.71875</v>
      </c>
      <c r="V13" s="11" t="s">
        <v>112</v>
      </c>
      <c r="W13" s="11">
        <v>0</v>
      </c>
      <c r="X13" s="16">
        <v>41663.706944444442</v>
      </c>
      <c r="Z13" s="11" t="s">
        <v>122</v>
      </c>
      <c r="AA13" s="11">
        <v>0</v>
      </c>
      <c r="AB13" s="16">
        <v>41663.756944444445</v>
      </c>
      <c r="AD13" s="11" t="s">
        <v>132</v>
      </c>
      <c r="AE13" s="11">
        <v>0</v>
      </c>
      <c r="AF13" s="17">
        <v>41663.746527777781</v>
      </c>
      <c r="AH13" s="11" t="s">
        <v>142</v>
      </c>
      <c r="AI13" s="11">
        <v>0</v>
      </c>
      <c r="AJ13" s="16">
        <v>41663.737500000003</v>
      </c>
      <c r="AK13" s="32"/>
    </row>
    <row r="14" spans="1:38" x14ac:dyDescent="0.25">
      <c r="A14" s="42"/>
      <c r="B14" s="15" t="s">
        <v>49</v>
      </c>
      <c r="C14" s="15">
        <f>AVERAGE(C4:C13)</f>
        <v>0</v>
      </c>
      <c r="D14" s="15"/>
      <c r="E14" s="42"/>
      <c r="F14" s="15" t="s">
        <v>49</v>
      </c>
      <c r="G14" s="15">
        <f>AVERAGE(G4:G13)</f>
        <v>0</v>
      </c>
      <c r="H14" s="15"/>
      <c r="I14" s="42"/>
      <c r="J14" s="15" t="s">
        <v>49</v>
      </c>
      <c r="K14" s="15">
        <f>AVERAGE(K4:K13)</f>
        <v>0</v>
      </c>
      <c r="L14" s="15"/>
      <c r="N14" s="15" t="s">
        <v>49</v>
      </c>
      <c r="O14" s="3">
        <f t="shared" ref="O14" si="0">AVERAGE(O4:O13)</f>
        <v>0.5</v>
      </c>
      <c r="P14" s="3"/>
      <c r="R14" s="15" t="s">
        <v>49</v>
      </c>
      <c r="S14" s="3">
        <f t="shared" ref="S14" si="1">AVERAGE(S4:S13)</f>
        <v>0.6</v>
      </c>
      <c r="T14" s="3"/>
      <c r="V14" s="15" t="s">
        <v>49</v>
      </c>
      <c r="W14" s="3">
        <f t="shared" ref="W14" si="2">AVERAGE(W4:W13)</f>
        <v>0.2</v>
      </c>
      <c r="X14" s="3"/>
      <c r="Z14" s="15" t="s">
        <v>49</v>
      </c>
      <c r="AA14" s="3">
        <f>AVERAGE(AA4:AA13)</f>
        <v>0</v>
      </c>
      <c r="AB14" s="3"/>
      <c r="AD14" s="15" t="s">
        <v>49</v>
      </c>
      <c r="AE14" s="3">
        <f>AVERAGE(AE4:AE13)</f>
        <v>0</v>
      </c>
      <c r="AF14" s="3"/>
      <c r="AH14" s="15" t="s">
        <v>49</v>
      </c>
      <c r="AI14" s="3">
        <f>AVERAGE(AI4:AI13)</f>
        <v>0.1</v>
      </c>
      <c r="AJ14" s="3"/>
      <c r="AK14" s="32"/>
    </row>
    <row r="15" spans="1:38" x14ac:dyDescent="0.25">
      <c r="A15" s="42"/>
      <c r="B15" s="15" t="s">
        <v>50</v>
      </c>
      <c r="C15" s="15">
        <f>STDEV(C4:C13)</f>
        <v>0</v>
      </c>
      <c r="D15" s="15"/>
      <c r="E15" s="42"/>
      <c r="F15" s="15" t="s">
        <v>50</v>
      </c>
      <c r="G15" s="15">
        <f>STDEV(G4:G13)</f>
        <v>0</v>
      </c>
      <c r="H15" s="15"/>
      <c r="I15" s="42"/>
      <c r="J15" s="15" t="s">
        <v>50</v>
      </c>
      <c r="K15" s="15">
        <f>STDEV(K4:K13)</f>
        <v>0</v>
      </c>
      <c r="L15" s="15"/>
      <c r="N15" s="15" t="s">
        <v>50</v>
      </c>
      <c r="O15" s="3">
        <f t="shared" ref="O15" si="3">STDEV(O4:O13)</f>
        <v>0.84983658559879749</v>
      </c>
      <c r="P15" s="3"/>
      <c r="R15" s="15" t="s">
        <v>50</v>
      </c>
      <c r="S15" s="3">
        <f t="shared" ref="S15" si="4">STDEV(S4:S13)</f>
        <v>1.0749676997731401</v>
      </c>
      <c r="T15" s="3"/>
      <c r="V15" s="15" t="s">
        <v>50</v>
      </c>
      <c r="W15" s="3">
        <f t="shared" ref="W15" si="5">STDEV(W4:W13)</f>
        <v>0.4216370213557839</v>
      </c>
      <c r="X15" s="3"/>
      <c r="Z15" s="15" t="s">
        <v>50</v>
      </c>
      <c r="AA15" s="3">
        <f>STDEV(AA4:AA13)</f>
        <v>0</v>
      </c>
      <c r="AB15" s="3"/>
      <c r="AD15" s="15" t="s">
        <v>50</v>
      </c>
      <c r="AE15" s="3">
        <f>STDEV(AE4:AE13)</f>
        <v>0</v>
      </c>
      <c r="AF15" s="3"/>
      <c r="AH15" s="15" t="s">
        <v>50</v>
      </c>
      <c r="AI15" s="15">
        <f>STDEV(AI4:AI13)</f>
        <v>0.31622776601683794</v>
      </c>
      <c r="AJ15" s="15"/>
      <c r="AK15" s="32"/>
    </row>
    <row r="16" spans="1:38" x14ac:dyDescent="0.25">
      <c r="A16" s="42"/>
      <c r="B16" s="15" t="s">
        <v>161</v>
      </c>
      <c r="C16" s="15">
        <f>C14/((D4-Barber!E13)*Barber!E10)</f>
        <v>0</v>
      </c>
      <c r="D16" s="15"/>
      <c r="E16" s="42"/>
      <c r="F16" s="15" t="s">
        <v>161</v>
      </c>
      <c r="G16" s="15">
        <f>G14/((H4-Barber!E19)*Barber!E10)</f>
        <v>0</v>
      </c>
      <c r="H16" s="15"/>
      <c r="I16" s="42"/>
      <c r="J16" s="15" t="s">
        <v>161</v>
      </c>
      <c r="K16" s="15">
        <f>K14/((L4-Barber!E25)*Barber!E10)</f>
        <v>0</v>
      </c>
      <c r="L16" s="15"/>
      <c r="N16" s="15" t="s">
        <v>161</v>
      </c>
      <c r="O16" s="3">
        <f>O14/((P4-Barber!D13)*Barber!D10)</f>
        <v>5.227181342989386E-3</v>
      </c>
      <c r="P16" s="3"/>
      <c r="R16" s="15" t="s">
        <v>161</v>
      </c>
      <c r="S16" s="3">
        <f>S14/((T4-Barber!D19)*Barber!D10)</f>
        <v>6.2839879154122751E-3</v>
      </c>
      <c r="T16" s="3"/>
      <c r="V16" s="15" t="s">
        <v>161</v>
      </c>
      <c r="W16" s="30">
        <f>W14/((X4-Barber!D25)*Barber!D10)</f>
        <v>2.0908725371957546E-3</v>
      </c>
      <c r="X16" s="3"/>
      <c r="Z16" s="15" t="s">
        <v>161</v>
      </c>
      <c r="AA16" s="15">
        <f>AA14/((AB4-Barber!C13)*Barber!E10)</f>
        <v>0</v>
      </c>
      <c r="AB16" s="15"/>
      <c r="AC16" s="42"/>
      <c r="AD16" s="15" t="s">
        <v>161</v>
      </c>
      <c r="AE16" s="15">
        <f>AE14/((AF4-Barber!C19)*Barber!C10)</f>
        <v>0</v>
      </c>
      <c r="AF16" s="15"/>
      <c r="AG16" s="42"/>
      <c r="AH16" s="15" t="s">
        <v>161</v>
      </c>
      <c r="AI16" s="15">
        <f>AI14/((AJ4-Barber!C25)*Barber!C10)</f>
        <v>3.0268634127852984E-3</v>
      </c>
      <c r="AJ16" s="15"/>
      <c r="AK16" s="32"/>
    </row>
    <row r="17" spans="1:37" ht="15.75" thickBot="1" x14ac:dyDescent="0.3">
      <c r="A17" s="42"/>
      <c r="B17" s="21" t="s">
        <v>53</v>
      </c>
      <c r="C17" s="21">
        <f>D2-Barber!$E$4</f>
        <v>27</v>
      </c>
      <c r="D17" s="21"/>
      <c r="E17" s="42"/>
      <c r="F17" s="21" t="s">
        <v>53</v>
      </c>
      <c r="G17" s="21">
        <f>H2-Barber!$E$4</f>
        <v>27</v>
      </c>
      <c r="H17" s="21"/>
      <c r="I17" s="42"/>
      <c r="J17" s="21" t="s">
        <v>53</v>
      </c>
      <c r="K17" s="21">
        <f>L2-Barber!$E$4</f>
        <v>27</v>
      </c>
      <c r="L17" s="21"/>
      <c r="N17" s="21" t="s">
        <v>53</v>
      </c>
      <c r="O17" s="22">
        <f>P2-Barber!$D$4</f>
        <v>23</v>
      </c>
      <c r="P17" s="22"/>
      <c r="R17" s="21" t="s">
        <v>53</v>
      </c>
      <c r="S17" s="22">
        <f>T2-Barber!$D$4</f>
        <v>23</v>
      </c>
      <c r="T17" s="22"/>
      <c r="V17" s="21" t="s">
        <v>53</v>
      </c>
      <c r="W17" s="22">
        <f>X2-Barber!$D$4</f>
        <v>23</v>
      </c>
      <c r="X17" s="22"/>
      <c r="Z17" s="21" t="s">
        <v>53</v>
      </c>
      <c r="AA17" s="33">
        <f>AB2-Barber!$C$4</f>
        <v>17</v>
      </c>
      <c r="AB17" s="22"/>
      <c r="AD17" s="21" t="s">
        <v>53</v>
      </c>
      <c r="AE17" s="22">
        <f>AF2-Barber!$C$4</f>
        <v>17</v>
      </c>
      <c r="AF17" s="22"/>
      <c r="AH17" s="21" t="s">
        <v>53</v>
      </c>
      <c r="AI17" s="22">
        <f>AJ2-Barber!$C$4</f>
        <v>17</v>
      </c>
      <c r="AJ17" s="22"/>
      <c r="AK17" s="32"/>
    </row>
    <row r="18" spans="1:37" ht="15.75" thickTop="1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V18" s="42"/>
      <c r="W18" s="42"/>
      <c r="X18" s="42"/>
      <c r="Y18" s="24"/>
    </row>
    <row r="19" spans="1:37" x14ac:dyDescent="0.25">
      <c r="A19" s="42"/>
      <c r="B19" s="43" t="s">
        <v>54</v>
      </c>
      <c r="C19" s="44" t="s">
        <v>52</v>
      </c>
      <c r="D19" s="45">
        <v>41665</v>
      </c>
      <c r="E19" s="42"/>
      <c r="F19" s="43" t="s">
        <v>54</v>
      </c>
      <c r="G19" s="44" t="s">
        <v>52</v>
      </c>
      <c r="H19" s="45">
        <v>41665</v>
      </c>
      <c r="I19" s="42"/>
      <c r="J19" s="43" t="s">
        <v>54</v>
      </c>
      <c r="K19" s="44" t="s">
        <v>52</v>
      </c>
      <c r="L19" s="45">
        <v>41665</v>
      </c>
      <c r="N19" s="43" t="s">
        <v>54</v>
      </c>
      <c r="O19" s="44" t="s">
        <v>52</v>
      </c>
      <c r="P19" s="45">
        <v>41665</v>
      </c>
      <c r="Q19" s="42"/>
      <c r="R19" s="43" t="s">
        <v>54</v>
      </c>
      <c r="S19" s="44" t="s">
        <v>52</v>
      </c>
      <c r="T19" s="45">
        <v>41665</v>
      </c>
      <c r="U19" s="42"/>
      <c r="V19" s="43" t="s">
        <v>54</v>
      </c>
      <c r="W19" s="44" t="s">
        <v>52</v>
      </c>
      <c r="X19" s="45">
        <v>41665</v>
      </c>
      <c r="Y19" s="24"/>
      <c r="Z19" s="43" t="s">
        <v>54</v>
      </c>
      <c r="AA19" s="44" t="s">
        <v>52</v>
      </c>
      <c r="AB19" s="45">
        <v>41665</v>
      </c>
      <c r="AC19" s="42"/>
      <c r="AD19" s="43" t="s">
        <v>54</v>
      </c>
      <c r="AE19" s="44" t="s">
        <v>52</v>
      </c>
      <c r="AF19" s="45">
        <v>41665</v>
      </c>
      <c r="AG19" s="42"/>
      <c r="AH19" s="43" t="s">
        <v>54</v>
      </c>
      <c r="AI19" s="44" t="s">
        <v>52</v>
      </c>
      <c r="AJ19" s="45">
        <v>41665</v>
      </c>
      <c r="AK19" s="24"/>
    </row>
    <row r="20" spans="1:37" x14ac:dyDescent="0.25">
      <c r="A20" s="42"/>
      <c r="B20" s="47" t="s">
        <v>47</v>
      </c>
      <c r="C20" s="47" t="s">
        <v>35</v>
      </c>
      <c r="D20" s="47" t="s">
        <v>36</v>
      </c>
      <c r="E20" s="42"/>
      <c r="F20" s="47" t="s">
        <v>47</v>
      </c>
      <c r="G20" s="47" t="s">
        <v>35</v>
      </c>
      <c r="H20" s="47" t="s">
        <v>36</v>
      </c>
      <c r="I20" s="42"/>
      <c r="J20" s="47" t="s">
        <v>47</v>
      </c>
      <c r="K20" s="47" t="s">
        <v>35</v>
      </c>
      <c r="L20" s="47" t="s">
        <v>36</v>
      </c>
      <c r="N20" s="47" t="s">
        <v>47</v>
      </c>
      <c r="O20" s="47" t="s">
        <v>35</v>
      </c>
      <c r="P20" s="47" t="s">
        <v>36</v>
      </c>
      <c r="Q20" s="42"/>
      <c r="R20" s="47" t="s">
        <v>47</v>
      </c>
      <c r="S20" s="47" t="s">
        <v>35</v>
      </c>
      <c r="T20" s="47" t="s">
        <v>36</v>
      </c>
      <c r="U20" s="42"/>
      <c r="V20" s="47" t="s">
        <v>47</v>
      </c>
      <c r="W20" s="47" t="s">
        <v>35</v>
      </c>
      <c r="X20" s="47" t="s">
        <v>36</v>
      </c>
      <c r="Y20" s="24"/>
      <c r="Z20" s="47" t="s">
        <v>47</v>
      </c>
      <c r="AA20" s="47" t="s">
        <v>35</v>
      </c>
      <c r="AB20" s="47" t="s">
        <v>36</v>
      </c>
      <c r="AC20" s="42"/>
      <c r="AD20" s="47" t="s">
        <v>47</v>
      </c>
      <c r="AE20" s="47" t="s">
        <v>35</v>
      </c>
      <c r="AF20" s="47" t="s">
        <v>36</v>
      </c>
      <c r="AG20" s="42"/>
      <c r="AH20" s="47" t="s">
        <v>47</v>
      </c>
      <c r="AI20" s="47" t="s">
        <v>35</v>
      </c>
      <c r="AJ20" s="47" t="s">
        <v>36</v>
      </c>
      <c r="AK20" s="24"/>
    </row>
    <row r="21" spans="1:37" x14ac:dyDescent="0.25">
      <c r="A21" s="42"/>
      <c r="B21" s="36" t="s">
        <v>37</v>
      </c>
      <c r="C21" s="36">
        <v>0</v>
      </c>
      <c r="D21" s="37">
        <v>41665.640972222223</v>
      </c>
      <c r="E21" s="42"/>
      <c r="F21" s="36" t="s">
        <v>57</v>
      </c>
      <c r="G21" s="36">
        <v>0</v>
      </c>
      <c r="H21" s="37">
        <v>41665.651388888888</v>
      </c>
      <c r="I21" s="42"/>
      <c r="J21" s="36" t="s">
        <v>67</v>
      </c>
      <c r="K21" s="36">
        <v>0</v>
      </c>
      <c r="L21" s="37">
        <v>41665.657638888886</v>
      </c>
      <c r="N21" s="36" t="s">
        <v>77</v>
      </c>
      <c r="O21" s="36">
        <v>0</v>
      </c>
      <c r="P21" s="37">
        <v>41665.703472222223</v>
      </c>
      <c r="Q21" s="42"/>
      <c r="R21" s="36" t="s">
        <v>87</v>
      </c>
      <c r="S21" s="36">
        <v>1</v>
      </c>
      <c r="T21" s="37">
        <v>41665.697222222225</v>
      </c>
      <c r="U21" s="42"/>
      <c r="V21" s="36" t="s">
        <v>103</v>
      </c>
      <c r="W21" s="36">
        <v>1</v>
      </c>
      <c r="X21" s="37">
        <v>41665.683333333334</v>
      </c>
      <c r="Y21" s="24"/>
      <c r="Z21" s="36" t="s">
        <v>113</v>
      </c>
      <c r="AA21" s="36">
        <v>0</v>
      </c>
      <c r="AB21" s="37">
        <v>41665.729166666664</v>
      </c>
      <c r="AC21" s="42"/>
      <c r="AD21" s="36" t="s">
        <v>123</v>
      </c>
      <c r="AE21" s="36">
        <v>0</v>
      </c>
      <c r="AF21" s="37">
        <v>41665.722222222219</v>
      </c>
      <c r="AG21" s="42"/>
      <c r="AH21" s="14" t="s">
        <v>133</v>
      </c>
      <c r="AI21" s="36">
        <v>0</v>
      </c>
      <c r="AJ21" s="37">
        <v>41665.715277777781</v>
      </c>
      <c r="AK21" s="24"/>
    </row>
    <row r="22" spans="1:37" x14ac:dyDescent="0.25">
      <c r="A22" s="42"/>
      <c r="B22" s="15" t="s">
        <v>38</v>
      </c>
      <c r="C22" s="15">
        <v>0</v>
      </c>
      <c r="D22" s="37">
        <v>41665.640972222223</v>
      </c>
      <c r="E22" s="42"/>
      <c r="F22" s="15" t="s">
        <v>58</v>
      </c>
      <c r="G22" s="15">
        <v>0</v>
      </c>
      <c r="H22" s="37">
        <v>41665.651388888888</v>
      </c>
      <c r="I22" s="42"/>
      <c r="J22" s="15" t="s">
        <v>68</v>
      </c>
      <c r="K22" s="15">
        <v>0</v>
      </c>
      <c r="L22" s="37">
        <v>41665.657638888886</v>
      </c>
      <c r="N22" s="15" t="s">
        <v>78</v>
      </c>
      <c r="O22" s="15">
        <v>2</v>
      </c>
      <c r="P22" s="37">
        <v>41665.703472222223</v>
      </c>
      <c r="Q22" s="42"/>
      <c r="R22" s="15" t="s">
        <v>88</v>
      </c>
      <c r="S22" s="15">
        <v>0</v>
      </c>
      <c r="T22" s="37">
        <v>41665.697222222225</v>
      </c>
      <c r="U22" s="42"/>
      <c r="V22" s="15" t="s">
        <v>104</v>
      </c>
      <c r="W22" s="15">
        <v>0</v>
      </c>
      <c r="X22" s="37">
        <v>41665.683333333334</v>
      </c>
      <c r="Y22" s="24"/>
      <c r="Z22" s="15" t="s">
        <v>114</v>
      </c>
      <c r="AA22" s="15">
        <v>0</v>
      </c>
      <c r="AB22" s="37">
        <v>41665.729166666664</v>
      </c>
      <c r="AC22" s="42"/>
      <c r="AD22" s="15" t="s">
        <v>124</v>
      </c>
      <c r="AE22" s="15">
        <v>0</v>
      </c>
      <c r="AF22" s="37">
        <v>41665.722222222219</v>
      </c>
      <c r="AG22" s="42"/>
      <c r="AH22" s="3" t="s">
        <v>134</v>
      </c>
      <c r="AI22" s="15">
        <v>0</v>
      </c>
      <c r="AJ22" s="37">
        <v>41665.715277777781</v>
      </c>
      <c r="AK22" s="24"/>
    </row>
    <row r="23" spans="1:37" x14ac:dyDescent="0.25">
      <c r="A23" s="42"/>
      <c r="B23" s="15" t="s">
        <v>39</v>
      </c>
      <c r="C23" s="15">
        <v>0</v>
      </c>
      <c r="D23" s="37">
        <v>41665.640972222223</v>
      </c>
      <c r="E23" s="42"/>
      <c r="F23" s="15" t="s">
        <v>59</v>
      </c>
      <c r="G23" s="15">
        <v>0</v>
      </c>
      <c r="H23" s="37">
        <v>41665.651388888888</v>
      </c>
      <c r="I23" s="42"/>
      <c r="J23" s="15" t="s">
        <v>69</v>
      </c>
      <c r="K23" s="15">
        <v>0</v>
      </c>
      <c r="L23" s="37">
        <v>41665.657638888886</v>
      </c>
      <c r="N23" s="15" t="s">
        <v>79</v>
      </c>
      <c r="O23" s="15">
        <v>0</v>
      </c>
      <c r="P23" s="37">
        <v>41665.703472222223</v>
      </c>
      <c r="Q23" s="42"/>
      <c r="R23" s="15" t="s">
        <v>89</v>
      </c>
      <c r="S23" s="15">
        <v>0</v>
      </c>
      <c r="T23" s="37">
        <v>41665.697222222225</v>
      </c>
      <c r="U23" s="42"/>
      <c r="V23" s="15" t="s">
        <v>105</v>
      </c>
      <c r="W23" s="15">
        <v>0</v>
      </c>
      <c r="X23" s="37">
        <v>41665.683333333334</v>
      </c>
      <c r="Y23" s="24"/>
      <c r="Z23" s="15" t="s">
        <v>115</v>
      </c>
      <c r="AA23" s="15">
        <v>0</v>
      </c>
      <c r="AB23" s="37">
        <v>41665.729166666664</v>
      </c>
      <c r="AC23" s="42"/>
      <c r="AD23" s="15" t="s">
        <v>125</v>
      </c>
      <c r="AE23" s="15">
        <v>0</v>
      </c>
      <c r="AF23" s="37">
        <v>41665.722222222219</v>
      </c>
      <c r="AG23" s="42"/>
      <c r="AH23" s="3" t="s">
        <v>135</v>
      </c>
      <c r="AI23" s="15">
        <v>0</v>
      </c>
      <c r="AJ23" s="37">
        <v>41665.715277777781</v>
      </c>
      <c r="AK23" s="24"/>
    </row>
    <row r="24" spans="1:37" x14ac:dyDescent="0.25">
      <c r="A24" s="42"/>
      <c r="B24" s="15" t="s">
        <v>40</v>
      </c>
      <c r="C24" s="15">
        <v>0</v>
      </c>
      <c r="D24" s="37">
        <v>41665.640972222223</v>
      </c>
      <c r="E24" s="42"/>
      <c r="F24" s="15" t="s">
        <v>60</v>
      </c>
      <c r="G24" s="15">
        <v>0</v>
      </c>
      <c r="H24" s="37">
        <v>41665.651388888888</v>
      </c>
      <c r="I24" s="42"/>
      <c r="J24" s="15" t="s">
        <v>70</v>
      </c>
      <c r="K24" s="15">
        <v>0</v>
      </c>
      <c r="L24" s="37">
        <v>41665.657638888886</v>
      </c>
      <c r="N24" s="15" t="s">
        <v>80</v>
      </c>
      <c r="O24" s="15">
        <v>1</v>
      </c>
      <c r="P24" s="37">
        <v>41665.703472222223</v>
      </c>
      <c r="Q24" s="42"/>
      <c r="R24" s="15" t="s">
        <v>90</v>
      </c>
      <c r="S24" s="15">
        <v>0</v>
      </c>
      <c r="T24" s="37">
        <v>41665.697222222225</v>
      </c>
      <c r="U24" s="42"/>
      <c r="V24" s="15" t="s">
        <v>106</v>
      </c>
      <c r="W24" s="15">
        <v>0</v>
      </c>
      <c r="X24" s="37">
        <v>41665.683333333334</v>
      </c>
      <c r="Y24" s="24"/>
      <c r="Z24" s="15" t="s">
        <v>116</v>
      </c>
      <c r="AA24" s="15">
        <v>0</v>
      </c>
      <c r="AB24" s="37">
        <v>41665.729166666664</v>
      </c>
      <c r="AC24" s="42"/>
      <c r="AD24" s="15" t="s">
        <v>126</v>
      </c>
      <c r="AE24" s="15">
        <v>0</v>
      </c>
      <c r="AF24" s="37">
        <v>41665.722222222219</v>
      </c>
      <c r="AG24" s="42"/>
      <c r="AH24" s="3" t="s">
        <v>136</v>
      </c>
      <c r="AI24" s="15">
        <v>0</v>
      </c>
      <c r="AJ24" s="37">
        <v>41665.715277777781</v>
      </c>
      <c r="AK24" s="24"/>
    </row>
    <row r="25" spans="1:37" x14ac:dyDescent="0.25">
      <c r="A25" s="42"/>
      <c r="B25" s="15" t="s">
        <v>41</v>
      </c>
      <c r="C25" s="15">
        <v>0</v>
      </c>
      <c r="D25" s="37">
        <v>41665.640972222223</v>
      </c>
      <c r="E25" s="42"/>
      <c r="F25" s="15" t="s">
        <v>61</v>
      </c>
      <c r="G25" s="15">
        <v>0</v>
      </c>
      <c r="H25" s="37">
        <v>41665.651388888888</v>
      </c>
      <c r="I25" s="42"/>
      <c r="J25" s="15" t="s">
        <v>71</v>
      </c>
      <c r="K25" s="15">
        <v>0</v>
      </c>
      <c r="L25" s="37">
        <v>41665.657638888886</v>
      </c>
      <c r="N25" s="15" t="s">
        <v>81</v>
      </c>
      <c r="O25" s="15">
        <v>0</v>
      </c>
      <c r="P25" s="37">
        <v>41665.703472222223</v>
      </c>
      <c r="Q25" s="42"/>
      <c r="R25" s="15" t="s">
        <v>91</v>
      </c>
      <c r="S25" s="15">
        <v>0</v>
      </c>
      <c r="T25" s="37">
        <v>41665.697222222225</v>
      </c>
      <c r="U25" s="42"/>
      <c r="V25" s="15" t="s">
        <v>107</v>
      </c>
      <c r="W25" s="15">
        <v>1</v>
      </c>
      <c r="X25" s="37">
        <v>41665.683333333334</v>
      </c>
      <c r="Y25" s="24"/>
      <c r="Z25" s="15" t="s">
        <v>117</v>
      </c>
      <c r="AA25" s="15">
        <v>0</v>
      </c>
      <c r="AB25" s="37">
        <v>41665.729166666664</v>
      </c>
      <c r="AC25" s="42"/>
      <c r="AD25" s="15" t="s">
        <v>127</v>
      </c>
      <c r="AE25" s="15">
        <v>0</v>
      </c>
      <c r="AF25" s="37">
        <v>41665.722222222219</v>
      </c>
      <c r="AG25" s="42"/>
      <c r="AH25" s="3" t="s">
        <v>137</v>
      </c>
      <c r="AI25" s="15">
        <v>0</v>
      </c>
      <c r="AJ25" s="37">
        <v>41665.715277777781</v>
      </c>
      <c r="AK25" s="24"/>
    </row>
    <row r="26" spans="1:37" x14ac:dyDescent="0.25">
      <c r="A26" s="42"/>
      <c r="B26" s="15" t="s">
        <v>42</v>
      </c>
      <c r="C26" s="15">
        <v>0</v>
      </c>
      <c r="D26" s="37">
        <v>41665.640972222223</v>
      </c>
      <c r="E26" s="42"/>
      <c r="F26" s="15" t="s">
        <v>62</v>
      </c>
      <c r="G26" s="15">
        <v>0</v>
      </c>
      <c r="H26" s="37">
        <v>41665.651388888888</v>
      </c>
      <c r="I26" s="42"/>
      <c r="J26" s="15" t="s">
        <v>72</v>
      </c>
      <c r="K26" s="15">
        <v>0</v>
      </c>
      <c r="L26" s="37">
        <v>41665.657638888886</v>
      </c>
      <c r="N26" s="15" t="s">
        <v>82</v>
      </c>
      <c r="O26" s="15">
        <v>0</v>
      </c>
      <c r="P26" s="37">
        <v>41665.703472222223</v>
      </c>
      <c r="Q26" s="42"/>
      <c r="R26" s="15" t="s">
        <v>92</v>
      </c>
      <c r="S26" s="15">
        <v>0</v>
      </c>
      <c r="T26" s="37">
        <v>41665.697222222225</v>
      </c>
      <c r="U26" s="42"/>
      <c r="V26" s="15" t="s">
        <v>108</v>
      </c>
      <c r="W26" s="15">
        <v>1</v>
      </c>
      <c r="X26" s="37">
        <v>41665.683333333334</v>
      </c>
      <c r="Y26" s="24"/>
      <c r="Z26" s="15" t="s">
        <v>118</v>
      </c>
      <c r="AA26" s="15">
        <v>0</v>
      </c>
      <c r="AB26" s="37">
        <v>41665.729166666664</v>
      </c>
      <c r="AC26" s="42"/>
      <c r="AD26" s="15" t="s">
        <v>128</v>
      </c>
      <c r="AE26" s="15">
        <v>0</v>
      </c>
      <c r="AF26" s="37">
        <v>41665.722222222219</v>
      </c>
      <c r="AG26" s="42"/>
      <c r="AH26" s="3" t="s">
        <v>138</v>
      </c>
      <c r="AI26" s="15">
        <v>0</v>
      </c>
      <c r="AJ26" s="37">
        <v>41665.715277777781</v>
      </c>
      <c r="AK26" s="24"/>
    </row>
    <row r="27" spans="1:37" x14ac:dyDescent="0.25">
      <c r="A27" s="42"/>
      <c r="B27" s="15" t="s">
        <v>43</v>
      </c>
      <c r="C27" s="15">
        <v>0</v>
      </c>
      <c r="D27" s="37">
        <v>41665.640972222223</v>
      </c>
      <c r="E27" s="42"/>
      <c r="F27" s="15" t="s">
        <v>63</v>
      </c>
      <c r="G27" s="15">
        <v>0</v>
      </c>
      <c r="H27" s="37">
        <v>41665.651388888888</v>
      </c>
      <c r="I27" s="42"/>
      <c r="J27" s="15" t="s">
        <v>73</v>
      </c>
      <c r="K27" s="15">
        <v>0</v>
      </c>
      <c r="L27" s="37">
        <v>41665.657638888886</v>
      </c>
      <c r="N27" s="15" t="s">
        <v>83</v>
      </c>
      <c r="O27" s="15">
        <v>0</v>
      </c>
      <c r="P27" s="37">
        <v>41665.703472222223</v>
      </c>
      <c r="Q27" s="42"/>
      <c r="R27" s="15" t="s">
        <v>93</v>
      </c>
      <c r="S27" s="15">
        <v>2</v>
      </c>
      <c r="T27" s="37">
        <v>41665.697222222225</v>
      </c>
      <c r="U27" s="42"/>
      <c r="V27" s="15" t="s">
        <v>109</v>
      </c>
      <c r="W27" s="15">
        <v>3</v>
      </c>
      <c r="X27" s="37">
        <v>41665.683333333334</v>
      </c>
      <c r="Y27" s="24"/>
      <c r="Z27" s="15" t="s">
        <v>119</v>
      </c>
      <c r="AA27" s="15">
        <v>0</v>
      </c>
      <c r="AB27" s="37">
        <v>41665.729166666664</v>
      </c>
      <c r="AC27" s="42"/>
      <c r="AD27" s="15" t="s">
        <v>129</v>
      </c>
      <c r="AE27" s="15">
        <v>0</v>
      </c>
      <c r="AF27" s="37">
        <v>41665.722222222219</v>
      </c>
      <c r="AG27" s="42"/>
      <c r="AH27" s="3" t="s">
        <v>139</v>
      </c>
      <c r="AI27" s="15">
        <v>0</v>
      </c>
      <c r="AJ27" s="37">
        <v>41665.715277777781</v>
      </c>
      <c r="AK27" s="24"/>
    </row>
    <row r="28" spans="1:37" x14ac:dyDescent="0.25">
      <c r="A28" s="42"/>
      <c r="B28" s="15" t="s">
        <v>44</v>
      </c>
      <c r="C28" s="15">
        <v>0</v>
      </c>
      <c r="D28" s="37">
        <v>41665.640972222223</v>
      </c>
      <c r="E28" s="42"/>
      <c r="F28" s="15" t="s">
        <v>64</v>
      </c>
      <c r="G28" s="15">
        <v>0</v>
      </c>
      <c r="H28" s="37">
        <v>41665.651388888888</v>
      </c>
      <c r="I28" s="42"/>
      <c r="J28" s="15" t="s">
        <v>74</v>
      </c>
      <c r="K28" s="15">
        <v>0</v>
      </c>
      <c r="L28" s="37">
        <v>41665.657638888886</v>
      </c>
      <c r="N28" s="15" t="s">
        <v>84</v>
      </c>
      <c r="O28" s="15">
        <v>0</v>
      </c>
      <c r="P28" s="37">
        <v>41665.703472222223</v>
      </c>
      <c r="Q28" s="42"/>
      <c r="R28" s="15" t="s">
        <v>94</v>
      </c>
      <c r="S28" s="15">
        <v>0</v>
      </c>
      <c r="T28" s="37">
        <v>41665.697222222225</v>
      </c>
      <c r="U28" s="42"/>
      <c r="V28" s="15" t="s">
        <v>110</v>
      </c>
      <c r="W28" s="15">
        <v>0</v>
      </c>
      <c r="X28" s="37">
        <v>41665.683333333334</v>
      </c>
      <c r="Y28" s="24"/>
      <c r="Z28" s="15" t="s">
        <v>120</v>
      </c>
      <c r="AA28" s="15">
        <v>0</v>
      </c>
      <c r="AB28" s="37">
        <v>41665.729166666664</v>
      </c>
      <c r="AC28" s="42"/>
      <c r="AD28" s="15" t="s">
        <v>130</v>
      </c>
      <c r="AE28" s="15">
        <v>1</v>
      </c>
      <c r="AF28" s="37">
        <v>41665.722222222219</v>
      </c>
      <c r="AG28" s="42"/>
      <c r="AH28" s="3" t="s">
        <v>140</v>
      </c>
      <c r="AI28" s="15">
        <v>0</v>
      </c>
      <c r="AJ28" s="37">
        <v>41665.715277777781</v>
      </c>
      <c r="AK28" s="24"/>
    </row>
    <row r="29" spans="1:37" x14ac:dyDescent="0.25">
      <c r="A29" s="42"/>
      <c r="B29" s="15" t="s">
        <v>45</v>
      </c>
      <c r="C29" s="15">
        <v>0</v>
      </c>
      <c r="D29" s="37">
        <v>41665.640972222223</v>
      </c>
      <c r="E29" s="42"/>
      <c r="F29" s="15" t="s">
        <v>65</v>
      </c>
      <c r="G29" s="15">
        <v>0</v>
      </c>
      <c r="H29" s="37">
        <v>41665.651388888888</v>
      </c>
      <c r="I29" s="42"/>
      <c r="J29" s="15" t="s">
        <v>75</v>
      </c>
      <c r="K29" s="15">
        <v>0</v>
      </c>
      <c r="L29" s="37">
        <v>41665.657638888886</v>
      </c>
      <c r="N29" s="15" t="s">
        <v>85</v>
      </c>
      <c r="O29" s="15">
        <v>0</v>
      </c>
      <c r="P29" s="37">
        <v>41665.703472222223</v>
      </c>
      <c r="Q29" s="42"/>
      <c r="R29" s="15" t="s">
        <v>95</v>
      </c>
      <c r="S29" s="15">
        <v>2</v>
      </c>
      <c r="T29" s="37">
        <v>41665.697222222225</v>
      </c>
      <c r="U29" s="42"/>
      <c r="V29" s="15" t="s">
        <v>111</v>
      </c>
      <c r="W29" s="15">
        <v>0</v>
      </c>
      <c r="X29" s="37">
        <v>41665.683333333334</v>
      </c>
      <c r="Y29" s="24"/>
      <c r="Z29" s="15" t="s">
        <v>121</v>
      </c>
      <c r="AA29" s="15">
        <v>0</v>
      </c>
      <c r="AB29" s="37">
        <v>41665.729166666664</v>
      </c>
      <c r="AC29" s="42"/>
      <c r="AD29" s="15" t="s">
        <v>131</v>
      </c>
      <c r="AE29" s="15">
        <v>0</v>
      </c>
      <c r="AF29" s="37">
        <v>41665.722222222219</v>
      </c>
      <c r="AG29" s="42"/>
      <c r="AH29" s="3" t="s">
        <v>141</v>
      </c>
      <c r="AI29" s="15">
        <v>0</v>
      </c>
      <c r="AJ29" s="37">
        <v>41665.715277777781</v>
      </c>
      <c r="AK29" s="24"/>
    </row>
    <row r="30" spans="1:37" ht="15.75" thickBot="1" x14ac:dyDescent="0.3">
      <c r="A30" s="42"/>
      <c r="B30" s="39" t="s">
        <v>46</v>
      </c>
      <c r="C30" s="39">
        <v>0</v>
      </c>
      <c r="D30" s="37">
        <v>41665.640972222223</v>
      </c>
      <c r="E30" s="42"/>
      <c r="F30" s="39" t="s">
        <v>66</v>
      </c>
      <c r="G30" s="39">
        <v>0</v>
      </c>
      <c r="H30" s="37">
        <v>41665.651388888888</v>
      </c>
      <c r="I30" s="42"/>
      <c r="J30" s="39" t="s">
        <v>76</v>
      </c>
      <c r="K30" s="39">
        <v>0</v>
      </c>
      <c r="L30" s="37">
        <v>41665.657638888886</v>
      </c>
      <c r="N30" s="39" t="s">
        <v>86</v>
      </c>
      <c r="O30" s="39">
        <v>0</v>
      </c>
      <c r="P30" s="37">
        <v>41665.703472222223</v>
      </c>
      <c r="Q30" s="42"/>
      <c r="R30" s="39" t="s">
        <v>96</v>
      </c>
      <c r="S30" s="39">
        <v>0</v>
      </c>
      <c r="T30" s="37">
        <v>41665.697222222225</v>
      </c>
      <c r="U30" s="42"/>
      <c r="V30" s="39" t="s">
        <v>112</v>
      </c>
      <c r="W30" s="39">
        <v>1</v>
      </c>
      <c r="X30" s="37">
        <v>41665.683333333334</v>
      </c>
      <c r="Y30" s="24"/>
      <c r="Z30" s="39" t="s">
        <v>122</v>
      </c>
      <c r="AA30" s="39">
        <v>0</v>
      </c>
      <c r="AB30" s="37">
        <v>41665.729166666664</v>
      </c>
      <c r="AC30" s="42"/>
      <c r="AD30" s="39" t="s">
        <v>132</v>
      </c>
      <c r="AE30" s="39">
        <v>0</v>
      </c>
      <c r="AF30" s="37">
        <v>41665.722222222219</v>
      </c>
      <c r="AG30" s="42"/>
      <c r="AH30" s="11" t="s">
        <v>142</v>
      </c>
      <c r="AI30" s="39">
        <v>0</v>
      </c>
      <c r="AJ30" s="37">
        <v>41665.715277777781</v>
      </c>
      <c r="AK30" s="24"/>
    </row>
    <row r="31" spans="1:37" x14ac:dyDescent="0.25">
      <c r="A31" s="42"/>
      <c r="B31" s="15" t="s">
        <v>49</v>
      </c>
      <c r="C31" s="15">
        <f>AVERAGE(C21:C30)</f>
        <v>0</v>
      </c>
      <c r="D31" s="15"/>
      <c r="E31" s="42"/>
      <c r="F31" s="15" t="s">
        <v>49</v>
      </c>
      <c r="G31" s="15">
        <f>AVERAGE(G21:G30)</f>
        <v>0</v>
      </c>
      <c r="H31" s="15"/>
      <c r="I31" s="42"/>
      <c r="J31" s="15" t="s">
        <v>49</v>
      </c>
      <c r="K31" s="15"/>
      <c r="L31" s="15"/>
      <c r="N31" s="15" t="s">
        <v>49</v>
      </c>
      <c r="O31" s="15">
        <f>AVERAGE(O21:O30)</f>
        <v>0.3</v>
      </c>
      <c r="P31" s="15"/>
      <c r="Q31" s="42"/>
      <c r="R31" s="15" t="s">
        <v>49</v>
      </c>
      <c r="S31" s="15">
        <f>AVERAGE(S21:S30)</f>
        <v>0.5</v>
      </c>
      <c r="T31" s="15"/>
      <c r="U31" s="42"/>
      <c r="V31" s="15" t="s">
        <v>49</v>
      </c>
      <c r="W31" s="15">
        <f>AVERAGE(W21:W30)</f>
        <v>0.7</v>
      </c>
      <c r="X31" s="15"/>
      <c r="Y31" s="24"/>
      <c r="Z31" s="15" t="s">
        <v>49</v>
      </c>
      <c r="AA31" s="15">
        <f>AVERAGE(AA21:AA30)</f>
        <v>0</v>
      </c>
      <c r="AB31" s="15"/>
      <c r="AC31" s="42"/>
      <c r="AD31" s="15" t="s">
        <v>49</v>
      </c>
      <c r="AE31" s="15">
        <f>AVERAGE(AE21:AE30)</f>
        <v>0.1</v>
      </c>
      <c r="AF31" s="15"/>
      <c r="AG31" s="42"/>
      <c r="AH31" s="15" t="s">
        <v>49</v>
      </c>
      <c r="AI31" s="15">
        <f t="shared" ref="AI31" si="6">AVERAGE(AI21:AI30)</f>
        <v>0</v>
      </c>
      <c r="AJ31" s="15"/>
      <c r="AK31" s="24"/>
    </row>
    <row r="32" spans="1:37" x14ac:dyDescent="0.25">
      <c r="A32" s="42"/>
      <c r="B32" s="15" t="s">
        <v>50</v>
      </c>
      <c r="C32" s="15">
        <f>STDEV(C21:C30)</f>
        <v>0</v>
      </c>
      <c r="D32" s="15"/>
      <c r="E32" s="42"/>
      <c r="F32" s="15" t="s">
        <v>50</v>
      </c>
      <c r="G32" s="15">
        <f>STDEV(G21:G30)</f>
        <v>0</v>
      </c>
      <c r="H32" s="15"/>
      <c r="I32" s="42"/>
      <c r="J32" s="15" t="s">
        <v>50</v>
      </c>
      <c r="K32" s="15">
        <f>STDEV(K21:K30)</f>
        <v>0</v>
      </c>
      <c r="L32" s="15"/>
      <c r="N32" s="15" t="s">
        <v>50</v>
      </c>
      <c r="O32" s="15">
        <f>STDEV(O21:O30)</f>
        <v>0.67494855771055284</v>
      </c>
      <c r="P32" s="15"/>
      <c r="Q32" s="42"/>
      <c r="R32" s="15" t="s">
        <v>50</v>
      </c>
      <c r="S32" s="15">
        <f>STDEV(S21:S30)</f>
        <v>0.84983658559879749</v>
      </c>
      <c r="T32" s="15"/>
      <c r="U32" s="42"/>
      <c r="V32" s="15" t="s">
        <v>50</v>
      </c>
      <c r="W32" s="15">
        <f>STDEV(W21:W30)</f>
        <v>0.94868329805051377</v>
      </c>
      <c r="X32" s="15"/>
      <c r="Y32" s="24"/>
      <c r="Z32" s="15" t="s">
        <v>50</v>
      </c>
      <c r="AA32" s="15">
        <f>STDEV(AA21:AA30)</f>
        <v>0</v>
      </c>
      <c r="AB32" s="15"/>
      <c r="AC32" s="42"/>
      <c r="AD32" s="15" t="s">
        <v>50</v>
      </c>
      <c r="AE32" s="15">
        <f>STDEV(AE21:AE30)</f>
        <v>0.31622776601683794</v>
      </c>
      <c r="AF32" s="15"/>
      <c r="AG32" s="42"/>
      <c r="AH32" s="15" t="s">
        <v>50</v>
      </c>
      <c r="AI32" s="15">
        <f t="shared" ref="AI32" si="7">STDEV(AI21:AI30)</f>
        <v>0</v>
      </c>
      <c r="AJ32" s="15"/>
      <c r="AK32" s="24"/>
    </row>
    <row r="33" spans="1:37" x14ac:dyDescent="0.25">
      <c r="A33" s="42"/>
      <c r="B33" s="15" t="s">
        <v>161</v>
      </c>
      <c r="C33" s="15">
        <f>C31/((D21-D4)*Barber!E10)</f>
        <v>0</v>
      </c>
      <c r="D33" s="15"/>
      <c r="E33" s="42"/>
      <c r="F33" s="15" t="s">
        <v>161</v>
      </c>
      <c r="G33" s="15">
        <f>G31/((H21-H4)*Barber!E10)</f>
        <v>0</v>
      </c>
      <c r="H33" s="15"/>
      <c r="I33" s="42"/>
      <c r="J33" s="15" t="s">
        <v>161</v>
      </c>
      <c r="K33" s="15">
        <f>K31/((L21-L4)*Barber!E10)</f>
        <v>0</v>
      </c>
      <c r="L33" s="15"/>
      <c r="N33" s="15" t="s">
        <v>161</v>
      </c>
      <c r="O33" s="15">
        <f>O31/((P21-P4)*Barber!D10)</f>
        <v>1.8271257905804346E-3</v>
      </c>
      <c r="P33" s="15"/>
      <c r="Q33" s="42"/>
      <c r="R33" s="15" t="s">
        <v>161</v>
      </c>
      <c r="S33" s="15">
        <f>S31/((T21-T4)*Barber!D10)</f>
        <v>3.0420030419990641E-3</v>
      </c>
      <c r="T33" s="15"/>
      <c r="U33" s="42"/>
      <c r="V33" s="15" t="s">
        <v>161</v>
      </c>
      <c r="W33" s="15">
        <f>W31/((X21-X4)*Barber!D10)</f>
        <v>4.2632935113543474E-3</v>
      </c>
      <c r="X33" s="15"/>
      <c r="Y33" s="24"/>
      <c r="Z33" s="15" t="s">
        <v>161</v>
      </c>
      <c r="AA33" s="15">
        <f>AA31/((AB21-AB4)*Barber!E10)</f>
        <v>0</v>
      </c>
      <c r="AB33" s="15"/>
      <c r="AC33" s="42"/>
      <c r="AD33" s="15" t="s">
        <v>161</v>
      </c>
      <c r="AE33" s="15">
        <f>AE31/((AF21-AF4)*Barber!C10)</f>
        <v>1.8746338605802435E-3</v>
      </c>
      <c r="AF33" s="15"/>
      <c r="AG33" s="42"/>
      <c r="AH33" s="15" t="s">
        <v>161</v>
      </c>
      <c r="AI33" s="15">
        <f>AI31/((AJ21-AJ4)*Barber!C10)</f>
        <v>0</v>
      </c>
      <c r="AJ33" s="15"/>
      <c r="AK33" s="24"/>
    </row>
    <row r="34" spans="1:37" ht="15.75" thickBot="1" x14ac:dyDescent="0.3">
      <c r="A34" s="42"/>
      <c r="B34" s="21" t="s">
        <v>53</v>
      </c>
      <c r="C34" s="21">
        <f>D19-Barber!$E$4</f>
        <v>29</v>
      </c>
      <c r="D34" s="21"/>
      <c r="E34" s="42"/>
      <c r="F34" s="21" t="s">
        <v>53</v>
      </c>
      <c r="G34" s="21">
        <f>H19-Barber!$E$4</f>
        <v>29</v>
      </c>
      <c r="H34" s="21"/>
      <c r="I34" s="42"/>
      <c r="J34" s="21" t="s">
        <v>53</v>
      </c>
      <c r="K34" s="21">
        <f>L19-Barber!$E$4</f>
        <v>29</v>
      </c>
      <c r="L34" s="21"/>
      <c r="N34" s="21" t="s">
        <v>53</v>
      </c>
      <c r="O34" s="21">
        <f>P19-Barber!$D$4</f>
        <v>25</v>
      </c>
      <c r="P34" s="21"/>
      <c r="Q34" s="42"/>
      <c r="R34" s="21" t="s">
        <v>53</v>
      </c>
      <c r="S34" s="21">
        <f>T19-Barber!$D$4</f>
        <v>25</v>
      </c>
      <c r="T34" s="21"/>
      <c r="U34" s="42"/>
      <c r="V34" s="21" t="s">
        <v>53</v>
      </c>
      <c r="W34" s="21">
        <f>X19-Barber!$D$4</f>
        <v>25</v>
      </c>
      <c r="X34" s="21"/>
      <c r="Y34" s="24"/>
      <c r="Z34" s="21" t="s">
        <v>53</v>
      </c>
      <c r="AA34" s="21">
        <f>AB19-Barber!$C$4</f>
        <v>19</v>
      </c>
      <c r="AB34" s="21"/>
      <c r="AC34" s="42"/>
      <c r="AD34" s="21" t="s">
        <v>53</v>
      </c>
      <c r="AE34" s="21">
        <f>AF19-Barber!$C$4</f>
        <v>19</v>
      </c>
      <c r="AF34" s="21"/>
      <c r="AG34" s="42"/>
      <c r="AH34" s="21" t="s">
        <v>53</v>
      </c>
      <c r="AI34" s="21">
        <f>AJ19-Barber!$C$4</f>
        <v>19</v>
      </c>
      <c r="AJ34" s="21"/>
      <c r="AK34" s="24"/>
    </row>
    <row r="35" spans="1:37" ht="15.75" thickTop="1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24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24"/>
    </row>
    <row r="36" spans="1:37" x14ac:dyDescent="0.25">
      <c r="A36" s="42"/>
      <c r="B36" s="43" t="s">
        <v>56</v>
      </c>
      <c r="C36" s="44" t="s">
        <v>52</v>
      </c>
      <c r="D36" s="45">
        <v>41668</v>
      </c>
      <c r="E36" s="42"/>
      <c r="F36" s="43" t="s">
        <v>56</v>
      </c>
      <c r="G36" s="44" t="s">
        <v>52</v>
      </c>
      <c r="H36" s="45">
        <v>41668</v>
      </c>
      <c r="I36" s="42"/>
      <c r="J36" s="43" t="s">
        <v>56</v>
      </c>
      <c r="K36" s="44" t="s">
        <v>52</v>
      </c>
      <c r="L36" s="45">
        <v>41668</v>
      </c>
      <c r="N36" s="43" t="s">
        <v>56</v>
      </c>
      <c r="O36" s="44" t="s">
        <v>52</v>
      </c>
      <c r="P36" s="45">
        <v>41668</v>
      </c>
      <c r="Q36" s="42"/>
      <c r="R36" s="43" t="s">
        <v>56</v>
      </c>
      <c r="S36" s="44" t="s">
        <v>52</v>
      </c>
      <c r="T36" s="45">
        <v>41668</v>
      </c>
      <c r="U36" s="42"/>
      <c r="V36" s="43" t="s">
        <v>56</v>
      </c>
      <c r="W36" s="44" t="s">
        <v>52</v>
      </c>
      <c r="X36" s="45">
        <v>41668</v>
      </c>
      <c r="Y36" s="24"/>
      <c r="Z36" s="43" t="s">
        <v>56</v>
      </c>
      <c r="AA36" s="44" t="s">
        <v>52</v>
      </c>
      <c r="AB36" s="45">
        <v>41668</v>
      </c>
      <c r="AC36" s="42"/>
      <c r="AD36" s="43" t="s">
        <v>56</v>
      </c>
      <c r="AE36" s="44" t="s">
        <v>52</v>
      </c>
      <c r="AF36" s="45">
        <v>41668</v>
      </c>
      <c r="AG36" s="42"/>
      <c r="AH36" s="43" t="s">
        <v>56</v>
      </c>
      <c r="AI36" s="44" t="s">
        <v>52</v>
      </c>
      <c r="AJ36" s="45">
        <v>41668</v>
      </c>
      <c r="AK36" s="24"/>
    </row>
    <row r="37" spans="1:37" x14ac:dyDescent="0.25">
      <c r="A37" s="42"/>
      <c r="B37" s="47" t="s">
        <v>47</v>
      </c>
      <c r="C37" s="47" t="s">
        <v>35</v>
      </c>
      <c r="D37" s="47" t="s">
        <v>36</v>
      </c>
      <c r="E37" s="42"/>
      <c r="F37" s="47" t="s">
        <v>47</v>
      </c>
      <c r="G37" s="47" t="s">
        <v>35</v>
      </c>
      <c r="H37" s="47" t="s">
        <v>36</v>
      </c>
      <c r="I37" s="42"/>
      <c r="J37" s="47" t="s">
        <v>47</v>
      </c>
      <c r="K37" s="47" t="s">
        <v>35</v>
      </c>
      <c r="L37" s="47" t="s">
        <v>36</v>
      </c>
      <c r="N37" s="47" t="s">
        <v>47</v>
      </c>
      <c r="O37" s="47" t="s">
        <v>35</v>
      </c>
      <c r="P37" s="47" t="s">
        <v>36</v>
      </c>
      <c r="Q37" s="42"/>
      <c r="R37" s="47" t="s">
        <v>47</v>
      </c>
      <c r="S37" s="47" t="s">
        <v>35</v>
      </c>
      <c r="T37" s="47" t="s">
        <v>36</v>
      </c>
      <c r="U37" s="42"/>
      <c r="V37" s="47" t="s">
        <v>47</v>
      </c>
      <c r="W37" s="47" t="s">
        <v>35</v>
      </c>
      <c r="X37" s="47" t="s">
        <v>36</v>
      </c>
      <c r="Y37" s="24"/>
      <c r="Z37" s="47" t="s">
        <v>47</v>
      </c>
      <c r="AA37" s="47" t="s">
        <v>35</v>
      </c>
      <c r="AB37" s="47" t="s">
        <v>36</v>
      </c>
      <c r="AC37" s="42"/>
      <c r="AD37" s="47" t="s">
        <v>47</v>
      </c>
      <c r="AE37" s="47" t="s">
        <v>35</v>
      </c>
      <c r="AF37" s="47" t="s">
        <v>36</v>
      </c>
      <c r="AG37" s="42"/>
      <c r="AH37" s="47" t="s">
        <v>47</v>
      </c>
      <c r="AI37" s="47" t="s">
        <v>35</v>
      </c>
      <c r="AJ37" s="47" t="s">
        <v>36</v>
      </c>
      <c r="AK37" s="24"/>
    </row>
    <row r="38" spans="1:37" x14ac:dyDescent="0.25">
      <c r="A38" s="42"/>
      <c r="B38" s="36" t="s">
        <v>37</v>
      </c>
      <c r="C38" s="36">
        <v>0</v>
      </c>
      <c r="D38" s="37">
        <v>41668.711805555555</v>
      </c>
      <c r="E38" s="42"/>
      <c r="F38" s="36" t="s">
        <v>57</v>
      </c>
      <c r="G38" s="36">
        <v>0</v>
      </c>
      <c r="H38" s="37">
        <v>41668.717361111114</v>
      </c>
      <c r="I38" s="42"/>
      <c r="J38" s="36" t="s">
        <v>67</v>
      </c>
      <c r="K38" s="36">
        <v>0</v>
      </c>
      <c r="L38" s="37">
        <v>41668.722222222219</v>
      </c>
      <c r="N38" s="36" t="s">
        <v>77</v>
      </c>
      <c r="O38" s="36">
        <v>0</v>
      </c>
      <c r="P38" s="37">
        <v>41668.760416666664</v>
      </c>
      <c r="Q38" s="42"/>
      <c r="R38" s="36" t="s">
        <v>87</v>
      </c>
      <c r="S38" s="36">
        <v>1</v>
      </c>
      <c r="T38" s="37">
        <v>41668.754861111112</v>
      </c>
      <c r="U38" s="42"/>
      <c r="V38" s="36" t="s">
        <v>103</v>
      </c>
      <c r="W38" s="36">
        <v>0</v>
      </c>
      <c r="X38" s="37">
        <v>41668.746527777781</v>
      </c>
      <c r="Y38" s="24"/>
      <c r="Z38" s="36" t="s">
        <v>113</v>
      </c>
      <c r="AA38" s="36">
        <v>0</v>
      </c>
      <c r="AB38" s="37">
        <v>41668.784722222219</v>
      </c>
      <c r="AC38" s="42"/>
      <c r="AD38" s="36" t="s">
        <v>123</v>
      </c>
      <c r="AE38" s="36">
        <v>0</v>
      </c>
      <c r="AF38" s="37">
        <v>41668.780555555553</v>
      </c>
      <c r="AG38" s="42"/>
      <c r="AH38" s="14" t="s">
        <v>133</v>
      </c>
      <c r="AI38" s="36">
        <v>1</v>
      </c>
      <c r="AJ38" s="37">
        <v>41668.772222222222</v>
      </c>
      <c r="AK38" s="24"/>
    </row>
    <row r="39" spans="1:37" x14ac:dyDescent="0.25">
      <c r="A39" s="42"/>
      <c r="B39" s="15" t="s">
        <v>38</v>
      </c>
      <c r="C39" s="15">
        <v>0</v>
      </c>
      <c r="D39" s="37">
        <v>41668.711805555555</v>
      </c>
      <c r="E39" s="42"/>
      <c r="F39" s="15" t="s">
        <v>58</v>
      </c>
      <c r="G39" s="15">
        <v>0</v>
      </c>
      <c r="H39" s="37">
        <v>41668.717361111114</v>
      </c>
      <c r="I39" s="42"/>
      <c r="J39" s="15" t="s">
        <v>68</v>
      </c>
      <c r="K39" s="15">
        <v>0</v>
      </c>
      <c r="L39" s="37">
        <v>41668.722222222219</v>
      </c>
      <c r="N39" s="15" t="s">
        <v>78</v>
      </c>
      <c r="O39" s="15">
        <v>1</v>
      </c>
      <c r="P39" s="37">
        <v>41668.760416666664</v>
      </c>
      <c r="Q39" s="42"/>
      <c r="R39" s="15" t="s">
        <v>88</v>
      </c>
      <c r="S39" s="15">
        <v>1</v>
      </c>
      <c r="T39" s="37">
        <v>41668.754861111112</v>
      </c>
      <c r="U39" s="42"/>
      <c r="V39" s="15" t="s">
        <v>104</v>
      </c>
      <c r="W39" s="15">
        <v>0</v>
      </c>
      <c r="X39" s="37">
        <v>41668.746527777781</v>
      </c>
      <c r="Y39" s="24"/>
      <c r="Z39" s="3" t="s">
        <v>114</v>
      </c>
      <c r="AA39" s="15">
        <v>0</v>
      </c>
      <c r="AB39" s="37">
        <v>41668.784722222219</v>
      </c>
      <c r="AC39" s="42"/>
      <c r="AD39" s="15" t="s">
        <v>124</v>
      </c>
      <c r="AE39" s="15">
        <v>2</v>
      </c>
      <c r="AF39" s="37">
        <v>41668.780555555553</v>
      </c>
      <c r="AG39" s="42"/>
      <c r="AH39" s="3" t="s">
        <v>134</v>
      </c>
      <c r="AI39" s="15">
        <v>1</v>
      </c>
      <c r="AJ39" s="37">
        <v>41668.772222222222</v>
      </c>
      <c r="AK39" s="24"/>
    </row>
    <row r="40" spans="1:37" x14ac:dyDescent="0.25">
      <c r="A40" s="42"/>
      <c r="B40" s="15" t="s">
        <v>39</v>
      </c>
      <c r="C40" s="15">
        <v>0</v>
      </c>
      <c r="D40" s="37">
        <v>41668.711805555555</v>
      </c>
      <c r="E40" s="42"/>
      <c r="F40" s="15" t="s">
        <v>59</v>
      </c>
      <c r="G40" s="15">
        <v>0</v>
      </c>
      <c r="H40" s="37">
        <v>41668.717361111114</v>
      </c>
      <c r="I40" s="42"/>
      <c r="J40" s="15" t="s">
        <v>69</v>
      </c>
      <c r="K40" s="15">
        <v>0</v>
      </c>
      <c r="L40" s="37">
        <v>41668.722222222219</v>
      </c>
      <c r="N40" s="15" t="s">
        <v>79</v>
      </c>
      <c r="O40" s="15">
        <v>0</v>
      </c>
      <c r="P40" s="37">
        <v>41668.760416666664</v>
      </c>
      <c r="Q40" s="42"/>
      <c r="R40" s="15" t="s">
        <v>89</v>
      </c>
      <c r="S40" s="15">
        <v>2</v>
      </c>
      <c r="T40" s="37">
        <v>41668.754861111112</v>
      </c>
      <c r="U40" s="42"/>
      <c r="V40" s="15" t="s">
        <v>105</v>
      </c>
      <c r="W40" s="15">
        <v>0</v>
      </c>
      <c r="X40" s="37">
        <v>41668.746527777781</v>
      </c>
      <c r="Y40" s="24"/>
      <c r="Z40" s="3" t="s">
        <v>115</v>
      </c>
      <c r="AA40" s="15">
        <v>0</v>
      </c>
      <c r="AB40" s="37">
        <v>41668.784722222219</v>
      </c>
      <c r="AC40" s="42"/>
      <c r="AD40" s="15" t="s">
        <v>125</v>
      </c>
      <c r="AE40" s="15">
        <v>1</v>
      </c>
      <c r="AF40" s="37">
        <v>41668.780555555553</v>
      </c>
      <c r="AG40" s="42"/>
      <c r="AH40" s="3" t="s">
        <v>135</v>
      </c>
      <c r="AI40" s="15">
        <v>3</v>
      </c>
      <c r="AJ40" s="37">
        <v>41668.772222222222</v>
      </c>
      <c r="AK40" s="24"/>
    </row>
    <row r="41" spans="1:37" x14ac:dyDescent="0.25">
      <c r="A41" s="42"/>
      <c r="B41" s="15" t="s">
        <v>40</v>
      </c>
      <c r="C41" s="15">
        <v>0</v>
      </c>
      <c r="D41" s="37">
        <v>41668.711805555555</v>
      </c>
      <c r="E41" s="42"/>
      <c r="F41" s="15" t="s">
        <v>60</v>
      </c>
      <c r="G41" s="15">
        <v>0</v>
      </c>
      <c r="H41" s="37">
        <v>41668.717361111114</v>
      </c>
      <c r="I41" s="42"/>
      <c r="J41" s="15" t="s">
        <v>70</v>
      </c>
      <c r="K41" s="15">
        <v>0</v>
      </c>
      <c r="L41" s="37">
        <v>41668.722222222219</v>
      </c>
      <c r="N41" s="15" t="s">
        <v>80</v>
      </c>
      <c r="O41" s="15">
        <v>0</v>
      </c>
      <c r="P41" s="37">
        <v>41668.760416666664</v>
      </c>
      <c r="Q41" s="42"/>
      <c r="R41" s="15" t="s">
        <v>90</v>
      </c>
      <c r="S41" s="15">
        <v>0</v>
      </c>
      <c r="T41" s="37">
        <v>41668.754861111112</v>
      </c>
      <c r="U41" s="42"/>
      <c r="V41" s="15" t="s">
        <v>106</v>
      </c>
      <c r="W41" s="15">
        <v>1</v>
      </c>
      <c r="X41" s="37">
        <v>41668.746527777781</v>
      </c>
      <c r="Y41" s="24"/>
      <c r="Z41" s="3" t="s">
        <v>116</v>
      </c>
      <c r="AA41" s="15">
        <v>0</v>
      </c>
      <c r="AB41" s="37">
        <v>41668.784722222219</v>
      </c>
      <c r="AC41" s="42"/>
      <c r="AD41" s="15" t="s">
        <v>126</v>
      </c>
      <c r="AE41" s="15">
        <v>0</v>
      </c>
      <c r="AF41" s="37">
        <v>41668.780555555553</v>
      </c>
      <c r="AG41" s="42"/>
      <c r="AH41" s="3" t="s">
        <v>136</v>
      </c>
      <c r="AI41" s="15">
        <v>2</v>
      </c>
      <c r="AJ41" s="37">
        <v>41668.772222222222</v>
      </c>
      <c r="AK41" s="24"/>
    </row>
    <row r="42" spans="1:37" x14ac:dyDescent="0.25">
      <c r="A42" s="42"/>
      <c r="B42" s="15" t="s">
        <v>41</v>
      </c>
      <c r="C42" s="15">
        <v>0</v>
      </c>
      <c r="D42" s="37">
        <v>41668.711805555555</v>
      </c>
      <c r="E42" s="42"/>
      <c r="F42" s="15" t="s">
        <v>61</v>
      </c>
      <c r="G42" s="15">
        <v>0</v>
      </c>
      <c r="H42" s="37">
        <v>41668.717361111114</v>
      </c>
      <c r="I42" s="42"/>
      <c r="J42" s="15" t="s">
        <v>71</v>
      </c>
      <c r="K42" s="15">
        <v>0</v>
      </c>
      <c r="L42" s="37">
        <v>41668.722222222219</v>
      </c>
      <c r="N42" s="15" t="s">
        <v>81</v>
      </c>
      <c r="O42" s="15">
        <v>0</v>
      </c>
      <c r="P42" s="37">
        <v>41668.760416666664</v>
      </c>
      <c r="Q42" s="42"/>
      <c r="R42" s="15" t="s">
        <v>91</v>
      </c>
      <c r="S42" s="15">
        <v>0</v>
      </c>
      <c r="T42" s="37">
        <v>41668.754861111112</v>
      </c>
      <c r="U42" s="42"/>
      <c r="V42" s="15" t="s">
        <v>107</v>
      </c>
      <c r="W42" s="15">
        <v>2</v>
      </c>
      <c r="X42" s="37">
        <v>41668.746527777781</v>
      </c>
      <c r="Y42" s="24"/>
      <c r="Z42" s="3" t="s">
        <v>117</v>
      </c>
      <c r="AA42" s="15">
        <v>0</v>
      </c>
      <c r="AB42" s="37">
        <v>41668.784722222219</v>
      </c>
      <c r="AC42" s="42"/>
      <c r="AD42" s="15" t="s">
        <v>127</v>
      </c>
      <c r="AE42" s="15">
        <v>0</v>
      </c>
      <c r="AF42" s="37">
        <v>41668.780555555553</v>
      </c>
      <c r="AG42" s="42"/>
      <c r="AH42" s="3" t="s">
        <v>137</v>
      </c>
      <c r="AI42" s="15">
        <v>1</v>
      </c>
      <c r="AJ42" s="37">
        <v>41668.772222222222</v>
      </c>
      <c r="AK42" s="24"/>
    </row>
    <row r="43" spans="1:37" x14ac:dyDescent="0.25">
      <c r="A43" s="42"/>
      <c r="B43" s="15" t="s">
        <v>42</v>
      </c>
      <c r="C43" s="15">
        <v>0</v>
      </c>
      <c r="D43" s="37">
        <v>41668.711805555555</v>
      </c>
      <c r="E43" s="42"/>
      <c r="F43" s="15" t="s">
        <v>62</v>
      </c>
      <c r="G43" s="15">
        <v>0</v>
      </c>
      <c r="H43" s="37">
        <v>41668.717361111114</v>
      </c>
      <c r="I43" s="42"/>
      <c r="J43" s="15" t="s">
        <v>72</v>
      </c>
      <c r="K43" s="15">
        <v>0</v>
      </c>
      <c r="L43" s="37">
        <v>41668.722222222219</v>
      </c>
      <c r="N43" s="15" t="s">
        <v>82</v>
      </c>
      <c r="O43" s="15">
        <v>0</v>
      </c>
      <c r="P43" s="37">
        <v>41668.760416666664</v>
      </c>
      <c r="Q43" s="42"/>
      <c r="R43" s="15" t="s">
        <v>92</v>
      </c>
      <c r="S43" s="15">
        <v>0</v>
      </c>
      <c r="T43" s="37">
        <v>41668.754861111112</v>
      </c>
      <c r="U43" s="42"/>
      <c r="V43" s="15" t="s">
        <v>108</v>
      </c>
      <c r="W43" s="15">
        <v>0</v>
      </c>
      <c r="X43" s="37">
        <v>41668.746527777781</v>
      </c>
      <c r="Y43" s="24"/>
      <c r="Z43" s="3" t="s">
        <v>118</v>
      </c>
      <c r="AA43" s="15">
        <v>0</v>
      </c>
      <c r="AB43" s="37">
        <v>41668.784722222219</v>
      </c>
      <c r="AC43" s="42"/>
      <c r="AD43" s="15" t="s">
        <v>128</v>
      </c>
      <c r="AE43" s="15">
        <v>0</v>
      </c>
      <c r="AF43" s="37">
        <v>41668.780555555553</v>
      </c>
      <c r="AG43" s="42"/>
      <c r="AH43" s="3" t="s">
        <v>138</v>
      </c>
      <c r="AI43" s="15">
        <v>1</v>
      </c>
      <c r="AJ43" s="37">
        <v>41668.772222222222</v>
      </c>
      <c r="AK43" s="24"/>
    </row>
    <row r="44" spans="1:37" x14ac:dyDescent="0.25">
      <c r="A44" s="42"/>
      <c r="B44" s="15" t="s">
        <v>43</v>
      </c>
      <c r="C44" s="15">
        <v>0</v>
      </c>
      <c r="D44" s="37">
        <v>41668.711805555555</v>
      </c>
      <c r="E44" s="42"/>
      <c r="F44" s="15" t="s">
        <v>63</v>
      </c>
      <c r="G44" s="15">
        <v>0</v>
      </c>
      <c r="H44" s="37">
        <v>41668.717361111114</v>
      </c>
      <c r="I44" s="42"/>
      <c r="J44" s="15" t="s">
        <v>73</v>
      </c>
      <c r="K44" s="15">
        <v>0</v>
      </c>
      <c r="L44" s="37">
        <v>41668.722222222219</v>
      </c>
      <c r="N44" s="15" t="s">
        <v>83</v>
      </c>
      <c r="O44" s="15">
        <v>0</v>
      </c>
      <c r="P44" s="37">
        <v>41668.760416666664</v>
      </c>
      <c r="Q44" s="42"/>
      <c r="R44" s="15" t="s">
        <v>93</v>
      </c>
      <c r="S44" s="15">
        <v>1</v>
      </c>
      <c r="T44" s="37">
        <v>41668.754861111112</v>
      </c>
      <c r="U44" s="42"/>
      <c r="V44" s="15" t="s">
        <v>109</v>
      </c>
      <c r="W44" s="15">
        <v>1</v>
      </c>
      <c r="X44" s="37">
        <v>41668.746527777781</v>
      </c>
      <c r="Y44" s="24"/>
      <c r="Z44" s="3" t="s">
        <v>119</v>
      </c>
      <c r="AA44" s="15">
        <v>0</v>
      </c>
      <c r="AB44" s="37">
        <v>41668.784722222219</v>
      </c>
      <c r="AC44" s="42"/>
      <c r="AD44" s="15" t="s">
        <v>129</v>
      </c>
      <c r="AE44" s="15">
        <v>0</v>
      </c>
      <c r="AF44" s="37">
        <v>41668.780555555553</v>
      </c>
      <c r="AG44" s="42"/>
      <c r="AH44" s="3" t="s">
        <v>139</v>
      </c>
      <c r="AI44" s="15">
        <v>0</v>
      </c>
      <c r="AJ44" s="37">
        <v>41668.772222222222</v>
      </c>
      <c r="AK44" s="24"/>
    </row>
    <row r="45" spans="1:37" x14ac:dyDescent="0.25">
      <c r="A45" s="42"/>
      <c r="B45" s="15" t="s">
        <v>44</v>
      </c>
      <c r="C45" s="15">
        <v>0</v>
      </c>
      <c r="D45" s="37">
        <v>41668.711805555555</v>
      </c>
      <c r="E45" s="42"/>
      <c r="F45" s="15" t="s">
        <v>64</v>
      </c>
      <c r="G45" s="15">
        <v>0</v>
      </c>
      <c r="H45" s="37">
        <v>41668.717361111114</v>
      </c>
      <c r="I45" s="42"/>
      <c r="J45" s="15" t="s">
        <v>74</v>
      </c>
      <c r="K45" s="15">
        <v>0</v>
      </c>
      <c r="L45" s="37">
        <v>41668.722222222219</v>
      </c>
      <c r="N45" s="15" t="s">
        <v>84</v>
      </c>
      <c r="O45" s="15">
        <v>0</v>
      </c>
      <c r="P45" s="37">
        <v>41668.760416666664</v>
      </c>
      <c r="Q45" s="42"/>
      <c r="R45" s="15" t="s">
        <v>94</v>
      </c>
      <c r="S45" s="15">
        <v>1</v>
      </c>
      <c r="T45" s="37">
        <v>41668.754861111112</v>
      </c>
      <c r="U45" s="42"/>
      <c r="V45" s="15" t="s">
        <v>110</v>
      </c>
      <c r="W45" s="15">
        <v>1</v>
      </c>
      <c r="X45" s="37">
        <v>41668.746527777781</v>
      </c>
      <c r="Y45" s="24"/>
      <c r="Z45" s="3" t="s">
        <v>120</v>
      </c>
      <c r="AA45" s="15">
        <v>0</v>
      </c>
      <c r="AB45" s="37">
        <v>41668.784722222219</v>
      </c>
      <c r="AC45" s="42"/>
      <c r="AD45" s="15" t="s">
        <v>130</v>
      </c>
      <c r="AE45" s="15">
        <v>0</v>
      </c>
      <c r="AF45" s="37">
        <v>41668.780555555553</v>
      </c>
      <c r="AG45" s="42"/>
      <c r="AH45" s="3" t="s">
        <v>140</v>
      </c>
      <c r="AI45" s="15">
        <v>1</v>
      </c>
      <c r="AJ45" s="37">
        <v>41668.772222222222</v>
      </c>
      <c r="AK45" s="24"/>
    </row>
    <row r="46" spans="1:37" x14ac:dyDescent="0.25">
      <c r="A46" s="42"/>
      <c r="B46" s="15" t="s">
        <v>45</v>
      </c>
      <c r="C46" s="15">
        <v>0</v>
      </c>
      <c r="D46" s="37">
        <v>41668.711805555555</v>
      </c>
      <c r="E46" s="42"/>
      <c r="F46" s="15" t="s">
        <v>65</v>
      </c>
      <c r="G46" s="15">
        <v>0</v>
      </c>
      <c r="H46" s="37">
        <v>41668.717361111114</v>
      </c>
      <c r="I46" s="42"/>
      <c r="J46" s="15" t="s">
        <v>75</v>
      </c>
      <c r="K46" s="15">
        <v>0</v>
      </c>
      <c r="L46" s="37">
        <v>41668.722222222219</v>
      </c>
      <c r="N46" s="15" t="s">
        <v>85</v>
      </c>
      <c r="O46" s="15">
        <v>2</v>
      </c>
      <c r="P46" s="37">
        <v>41668.760416666664</v>
      </c>
      <c r="Q46" s="42"/>
      <c r="R46" s="15" t="s">
        <v>95</v>
      </c>
      <c r="S46" s="15">
        <v>0</v>
      </c>
      <c r="T46" s="37">
        <v>41668.754861111112</v>
      </c>
      <c r="U46" s="42"/>
      <c r="V46" s="15" t="s">
        <v>111</v>
      </c>
      <c r="W46" s="15">
        <v>0</v>
      </c>
      <c r="X46" s="37">
        <v>41668.746527777781</v>
      </c>
      <c r="Y46" s="24"/>
      <c r="Z46" s="3" t="s">
        <v>121</v>
      </c>
      <c r="AA46" s="15">
        <v>0</v>
      </c>
      <c r="AB46" s="37">
        <v>41668.784722222219</v>
      </c>
      <c r="AC46" s="42"/>
      <c r="AD46" s="15" t="s">
        <v>131</v>
      </c>
      <c r="AE46" s="15">
        <v>1</v>
      </c>
      <c r="AF46" s="37">
        <v>41668.780555555553</v>
      </c>
      <c r="AG46" s="42"/>
      <c r="AH46" s="3" t="s">
        <v>141</v>
      </c>
      <c r="AI46" s="15">
        <v>1</v>
      </c>
      <c r="AJ46" s="37">
        <v>41668.772222222222</v>
      </c>
      <c r="AK46" s="24"/>
    </row>
    <row r="47" spans="1:37" ht="15.75" thickBot="1" x14ac:dyDescent="0.3">
      <c r="A47" s="42"/>
      <c r="B47" s="39" t="s">
        <v>46</v>
      </c>
      <c r="C47" s="39">
        <v>0</v>
      </c>
      <c r="D47" s="37">
        <v>41668.711805555555</v>
      </c>
      <c r="E47" s="42"/>
      <c r="F47" s="39" t="s">
        <v>66</v>
      </c>
      <c r="G47" s="39">
        <v>0</v>
      </c>
      <c r="H47" s="37">
        <v>41668.717361111114</v>
      </c>
      <c r="I47" s="42"/>
      <c r="J47" s="39" t="s">
        <v>76</v>
      </c>
      <c r="K47" s="39">
        <v>0</v>
      </c>
      <c r="L47" s="37">
        <v>41668.722222222219</v>
      </c>
      <c r="N47" s="39" t="s">
        <v>86</v>
      </c>
      <c r="O47" s="39">
        <v>1</v>
      </c>
      <c r="P47" s="37">
        <v>41668.760416666664</v>
      </c>
      <c r="Q47" s="42"/>
      <c r="R47" s="39" t="s">
        <v>96</v>
      </c>
      <c r="S47" s="39">
        <v>3</v>
      </c>
      <c r="T47" s="37">
        <v>41668.754861111112</v>
      </c>
      <c r="U47" s="42"/>
      <c r="V47" s="39" t="s">
        <v>112</v>
      </c>
      <c r="W47" s="39">
        <v>2</v>
      </c>
      <c r="X47" s="37">
        <v>41668.746527777781</v>
      </c>
      <c r="Y47" s="24"/>
      <c r="Z47" s="11" t="s">
        <v>122</v>
      </c>
      <c r="AA47" s="39">
        <v>0</v>
      </c>
      <c r="AB47" s="37">
        <v>41668.784722222219</v>
      </c>
      <c r="AC47" s="42"/>
      <c r="AD47" s="39" t="s">
        <v>132</v>
      </c>
      <c r="AE47" s="39">
        <v>0</v>
      </c>
      <c r="AF47" s="37">
        <v>41668.780555555553</v>
      </c>
      <c r="AG47" s="42"/>
      <c r="AH47" s="11" t="s">
        <v>142</v>
      </c>
      <c r="AI47" s="39">
        <v>1</v>
      </c>
      <c r="AJ47" s="37">
        <v>41668.772222222222</v>
      </c>
      <c r="AK47" s="24"/>
    </row>
    <row r="48" spans="1:37" x14ac:dyDescent="0.25">
      <c r="A48" s="42"/>
      <c r="B48" s="15" t="s">
        <v>49</v>
      </c>
      <c r="C48" s="15">
        <f>AVERAGE(C38:C47)</f>
        <v>0</v>
      </c>
      <c r="D48" s="15"/>
      <c r="E48" s="42"/>
      <c r="F48" s="15" t="s">
        <v>49</v>
      </c>
      <c r="G48" s="15">
        <f t="shared" ref="G48" si="8">AVERAGE(G38:G47)</f>
        <v>0</v>
      </c>
      <c r="H48" s="15"/>
      <c r="I48" s="42"/>
      <c r="J48" s="15" t="s">
        <v>49</v>
      </c>
      <c r="K48" s="15">
        <f>AVERAGE(K38:K47)</f>
        <v>0</v>
      </c>
      <c r="L48" s="15"/>
      <c r="N48" s="15" t="s">
        <v>49</v>
      </c>
      <c r="O48" s="15">
        <f>AVERAGE(O38:O47)</f>
        <v>0.4</v>
      </c>
      <c r="P48" s="15"/>
      <c r="Q48" s="42"/>
      <c r="R48" s="15" t="s">
        <v>49</v>
      </c>
      <c r="S48" s="15">
        <f>AVERAGE(S38:S47)</f>
        <v>0.9</v>
      </c>
      <c r="T48" s="15"/>
      <c r="U48" s="42"/>
      <c r="V48" s="15" t="s">
        <v>49</v>
      </c>
      <c r="W48" s="15">
        <f>AVERAGE(W38:W47)</f>
        <v>0.7</v>
      </c>
      <c r="X48" s="15"/>
      <c r="Y48" s="24"/>
      <c r="Z48" s="15" t="s">
        <v>49</v>
      </c>
      <c r="AA48" s="15">
        <f>AVERAGE(AA38:AA47)</f>
        <v>0</v>
      </c>
      <c r="AB48" s="15"/>
      <c r="AC48" s="42"/>
      <c r="AD48" s="15" t="s">
        <v>49</v>
      </c>
      <c r="AE48" s="15">
        <f>AVERAGE(AE38:AE47)</f>
        <v>0.4</v>
      </c>
      <c r="AF48" s="15"/>
      <c r="AG48" s="42"/>
      <c r="AH48" s="15" t="s">
        <v>49</v>
      </c>
      <c r="AI48" s="15">
        <f>AVERAGE(AI38:AI47)</f>
        <v>1.2</v>
      </c>
      <c r="AJ48" s="15"/>
      <c r="AK48" s="24"/>
    </row>
    <row r="49" spans="1:37" x14ac:dyDescent="0.25">
      <c r="A49" s="42"/>
      <c r="B49" s="15" t="s">
        <v>50</v>
      </c>
      <c r="C49" s="15">
        <f>STDEV(C38:C47)</f>
        <v>0</v>
      </c>
      <c r="D49" s="15"/>
      <c r="E49" s="42"/>
      <c r="F49" s="15" t="s">
        <v>50</v>
      </c>
      <c r="G49" s="15">
        <f t="shared" ref="G49" si="9">STDEV(G38:G47)</f>
        <v>0</v>
      </c>
      <c r="H49" s="15"/>
      <c r="I49" s="42"/>
      <c r="J49" s="15" t="s">
        <v>50</v>
      </c>
      <c r="K49" s="15">
        <f>STDEV(K38:K47)</f>
        <v>0</v>
      </c>
      <c r="L49" s="15"/>
      <c r="N49" s="15" t="s">
        <v>50</v>
      </c>
      <c r="O49" s="15">
        <f>STDEV(O38:O47)</f>
        <v>0.69920589878010109</v>
      </c>
      <c r="P49" s="15"/>
      <c r="Q49" s="42"/>
      <c r="R49" s="15" t="s">
        <v>50</v>
      </c>
      <c r="S49" s="15">
        <f>STDEV(S38:S47)</f>
        <v>0.99442892601175326</v>
      </c>
      <c r="T49" s="15"/>
      <c r="U49" s="42"/>
      <c r="V49" s="15" t="s">
        <v>50</v>
      </c>
      <c r="W49" s="15">
        <f>STDEV(W38:W47)</f>
        <v>0.82327260234856459</v>
      </c>
      <c r="X49" s="15"/>
      <c r="Y49" s="24"/>
      <c r="Z49" s="15" t="s">
        <v>50</v>
      </c>
      <c r="AA49" s="15">
        <f>STDEV(AA38:AA47)</f>
        <v>0</v>
      </c>
      <c r="AB49" s="15"/>
      <c r="AC49" s="42"/>
      <c r="AD49" s="15" t="s">
        <v>50</v>
      </c>
      <c r="AE49" s="15">
        <f>STDEV(AE38:AE47)</f>
        <v>0.69920589878010109</v>
      </c>
      <c r="AF49" s="15"/>
      <c r="AG49" s="42"/>
      <c r="AH49" s="15" t="s">
        <v>50</v>
      </c>
      <c r="AI49" s="15">
        <f>STDEV(AI38:AI47)</f>
        <v>0.78881063774661553</v>
      </c>
      <c r="AJ49" s="15"/>
      <c r="AK49" s="24"/>
    </row>
    <row r="50" spans="1:37" x14ac:dyDescent="0.25">
      <c r="A50" s="42"/>
      <c r="B50" s="15" t="s">
        <v>161</v>
      </c>
      <c r="C50" s="15">
        <f>C48/((D38-D21)*Barber!E10)</f>
        <v>0</v>
      </c>
      <c r="D50" s="15"/>
      <c r="E50" s="42"/>
      <c r="F50" s="15" t="s">
        <v>161</v>
      </c>
      <c r="G50" s="15">
        <f>G48/((H38-H21)*Barber!E10)</f>
        <v>0</v>
      </c>
      <c r="H50" s="15"/>
      <c r="I50" s="42"/>
      <c r="J50" s="15" t="s">
        <v>161</v>
      </c>
      <c r="K50" s="15">
        <f>K48/((L38-L21)*Barber!E10)</f>
        <v>0</v>
      </c>
      <c r="L50" s="15"/>
      <c r="N50" s="15" t="s">
        <v>161</v>
      </c>
      <c r="O50" s="15">
        <f>O48/((P38-P21)*Barber!D10)</f>
        <v>1.5750416477377104E-3</v>
      </c>
      <c r="P50" s="15"/>
      <c r="Q50" s="42"/>
      <c r="R50" s="15" t="s">
        <v>161</v>
      </c>
      <c r="S50" s="15">
        <f>S48/((T38-T21)*Barber!D10)</f>
        <v>3.5430388371579832E-3</v>
      </c>
      <c r="T50" s="15"/>
      <c r="U50" s="42"/>
      <c r="V50" s="15" t="s">
        <v>161</v>
      </c>
      <c r="W50" s="15">
        <f>W48/((X38-X21)*Barber!D10)</f>
        <v>2.7506990100485979E-3</v>
      </c>
      <c r="X50" s="15"/>
      <c r="Y50" s="24"/>
      <c r="Z50" s="15" t="s">
        <v>161</v>
      </c>
      <c r="AA50" s="15">
        <f>AA48/((AB38-AB21)*Barber!E10)</f>
        <v>0</v>
      </c>
      <c r="AB50" s="15"/>
      <c r="AC50" s="42"/>
      <c r="AD50" s="15" t="s">
        <v>161</v>
      </c>
      <c r="AE50" s="15">
        <f>AE48/((AF38-AF21)*Barber!C10)</f>
        <v>4.8440811383575312E-3</v>
      </c>
      <c r="AF50" s="15"/>
      <c r="AG50" s="42"/>
      <c r="AH50" s="15" t="s">
        <v>161</v>
      </c>
      <c r="AI50" s="15">
        <f>AI48/((AJ38-AJ21)*Barber!C10)</f>
        <v>1.4538845979117325E-2</v>
      </c>
      <c r="AJ50" s="15"/>
      <c r="AK50" s="24"/>
    </row>
    <row r="51" spans="1:37" ht="15.75" thickBot="1" x14ac:dyDescent="0.3">
      <c r="A51" s="42"/>
      <c r="B51" s="21" t="s">
        <v>53</v>
      </c>
      <c r="C51" s="21">
        <f>D36-Barber!$E$4</f>
        <v>32</v>
      </c>
      <c r="D51" s="21"/>
      <c r="E51" s="42"/>
      <c r="F51" s="21" t="s">
        <v>53</v>
      </c>
      <c r="G51" s="21">
        <f>H36-Barber!$E$4</f>
        <v>32</v>
      </c>
      <c r="H51" s="21"/>
      <c r="I51" s="42"/>
      <c r="J51" s="21" t="s">
        <v>53</v>
      </c>
      <c r="K51" s="21">
        <f>L36-Barber!$E$4</f>
        <v>32</v>
      </c>
      <c r="L51" s="21"/>
      <c r="N51" s="21" t="s">
        <v>53</v>
      </c>
      <c r="O51" s="21">
        <f>P36-Barber!$D$4</f>
        <v>28</v>
      </c>
      <c r="P51" s="21"/>
      <c r="Q51" s="42"/>
      <c r="R51" s="21" t="s">
        <v>53</v>
      </c>
      <c r="S51" s="21">
        <f>T36-Barber!$D$4</f>
        <v>28</v>
      </c>
      <c r="T51" s="21"/>
      <c r="U51" s="42"/>
      <c r="V51" s="21" t="s">
        <v>53</v>
      </c>
      <c r="W51" s="21">
        <f>X36-Barber!$D$4</f>
        <v>28</v>
      </c>
      <c r="X51" s="21"/>
      <c r="Y51" s="24"/>
      <c r="Z51" s="21" t="s">
        <v>53</v>
      </c>
      <c r="AA51" s="21">
        <f>AB36-Barber!$C$4</f>
        <v>22</v>
      </c>
      <c r="AB51" s="21"/>
      <c r="AC51" s="42"/>
      <c r="AD51" s="21" t="s">
        <v>53</v>
      </c>
      <c r="AE51" s="21">
        <f>AF36-Barber!$C$4</f>
        <v>22</v>
      </c>
      <c r="AF51" s="21"/>
      <c r="AG51" s="42"/>
      <c r="AH51" s="21" t="s">
        <v>53</v>
      </c>
      <c r="AI51" s="21">
        <f>AJ36-Barber!$C$4</f>
        <v>22</v>
      </c>
      <c r="AJ51" s="21"/>
      <c r="AK51" s="24"/>
    </row>
    <row r="52" spans="1:37" ht="15.75" thickTop="1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24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24"/>
    </row>
    <row r="53" spans="1:37" x14ac:dyDescent="0.25">
      <c r="A53" s="42"/>
      <c r="B53" s="43" t="s">
        <v>160</v>
      </c>
      <c r="C53" s="44" t="s">
        <v>52</v>
      </c>
      <c r="D53" s="45">
        <f>MAX(D36,D19,D2)</f>
        <v>41668</v>
      </c>
      <c r="E53" s="42"/>
      <c r="F53" s="43" t="s">
        <v>160</v>
      </c>
      <c r="G53" s="44" t="s">
        <v>52</v>
      </c>
      <c r="H53" s="45">
        <f>MAX(H36,H19,H2)</f>
        <v>41668</v>
      </c>
      <c r="I53" s="42"/>
      <c r="J53" s="43" t="s">
        <v>160</v>
      </c>
      <c r="K53" s="44" t="s">
        <v>52</v>
      </c>
      <c r="L53" s="45">
        <f>MAX(L36,L19,L2)</f>
        <v>41668</v>
      </c>
      <c r="N53" s="43" t="s">
        <v>160</v>
      </c>
      <c r="O53" s="44" t="s">
        <v>52</v>
      </c>
      <c r="P53" s="45">
        <f t="shared" ref="P53" si="10">MAX(P36,P19,P2)</f>
        <v>41668</v>
      </c>
      <c r="Q53" s="42"/>
      <c r="R53" s="43" t="s">
        <v>160</v>
      </c>
      <c r="S53" s="44" t="s">
        <v>52</v>
      </c>
      <c r="T53" s="45">
        <f>MAX(T36,T19,T2)</f>
        <v>41668</v>
      </c>
      <c r="U53" s="42"/>
      <c r="V53" s="43" t="s">
        <v>160</v>
      </c>
      <c r="W53" s="44" t="s">
        <v>52</v>
      </c>
      <c r="X53" s="45">
        <f>MAX(X36,X19,X2)</f>
        <v>41668</v>
      </c>
      <c r="Y53" s="24"/>
      <c r="Z53" s="43" t="s">
        <v>160</v>
      </c>
      <c r="AA53" s="44" t="s">
        <v>52</v>
      </c>
      <c r="AB53" s="45">
        <f>MAX(AB36,AB19,AB2)</f>
        <v>41668</v>
      </c>
      <c r="AC53" s="42"/>
      <c r="AD53" s="43" t="s">
        <v>160</v>
      </c>
      <c r="AE53" s="44" t="s">
        <v>52</v>
      </c>
      <c r="AF53" s="45">
        <f t="shared" ref="AF53" si="11">MAX(AF36,AF19,AF2)</f>
        <v>41668</v>
      </c>
      <c r="AG53" s="42"/>
      <c r="AH53" s="43" t="s">
        <v>160</v>
      </c>
      <c r="AI53" s="44" t="s">
        <v>52</v>
      </c>
      <c r="AJ53" s="45">
        <f t="shared" ref="AJ53" si="12">MAX(AJ36,AJ19,AJ2)</f>
        <v>41668</v>
      </c>
      <c r="AK53" s="24"/>
    </row>
    <row r="54" spans="1:37" x14ac:dyDescent="0.25">
      <c r="A54" s="42"/>
      <c r="B54" s="47" t="s">
        <v>47</v>
      </c>
      <c r="C54" s="47" t="s">
        <v>35</v>
      </c>
      <c r="D54" s="47" t="s">
        <v>36</v>
      </c>
      <c r="E54" s="42"/>
      <c r="F54" s="47" t="s">
        <v>47</v>
      </c>
      <c r="G54" s="47" t="s">
        <v>35</v>
      </c>
      <c r="H54" s="47" t="s">
        <v>36</v>
      </c>
      <c r="I54" s="42"/>
      <c r="J54" s="47" t="s">
        <v>47</v>
      </c>
      <c r="K54" s="47" t="s">
        <v>35</v>
      </c>
      <c r="L54" s="47" t="s">
        <v>36</v>
      </c>
      <c r="N54" s="47" t="s">
        <v>47</v>
      </c>
      <c r="O54" s="47" t="s">
        <v>35</v>
      </c>
      <c r="P54" s="47" t="s">
        <v>36</v>
      </c>
      <c r="Q54" s="42"/>
      <c r="R54" s="47" t="s">
        <v>47</v>
      </c>
      <c r="S54" s="47" t="s">
        <v>35</v>
      </c>
      <c r="T54" s="47" t="s">
        <v>36</v>
      </c>
      <c r="U54" s="42"/>
      <c r="V54" s="47" t="s">
        <v>47</v>
      </c>
      <c r="W54" s="47" t="s">
        <v>35</v>
      </c>
      <c r="X54" s="47" t="s">
        <v>36</v>
      </c>
      <c r="Y54" s="24"/>
      <c r="Z54" s="47" t="s">
        <v>47</v>
      </c>
      <c r="AA54" s="47" t="s">
        <v>35</v>
      </c>
      <c r="AB54" s="47" t="s">
        <v>36</v>
      </c>
      <c r="AC54" s="42"/>
      <c r="AD54" s="47" t="s">
        <v>47</v>
      </c>
      <c r="AE54" s="47" t="s">
        <v>35</v>
      </c>
      <c r="AF54" s="47" t="s">
        <v>36</v>
      </c>
      <c r="AG54" s="42"/>
      <c r="AH54" s="47" t="s">
        <v>47</v>
      </c>
      <c r="AI54" s="47" t="s">
        <v>35</v>
      </c>
      <c r="AJ54" s="47" t="s">
        <v>36</v>
      </c>
      <c r="AK54" s="24"/>
    </row>
    <row r="55" spans="1:37" x14ac:dyDescent="0.25">
      <c r="A55" s="42"/>
      <c r="B55" s="36" t="s">
        <v>37</v>
      </c>
      <c r="C55" s="36">
        <f>C38+C21+C4</f>
        <v>0</v>
      </c>
      <c r="D55" s="37">
        <f>MAX(D38,D21,D4)</f>
        <v>41668.711805555555</v>
      </c>
      <c r="E55" s="42"/>
      <c r="F55" s="36" t="s">
        <v>57</v>
      </c>
      <c r="G55" s="36">
        <f t="shared" ref="G55:G64" si="13">G38+G21+G4</f>
        <v>0</v>
      </c>
      <c r="H55" s="37">
        <f>MAX(H38,H21,H4)</f>
        <v>41668.717361111114</v>
      </c>
      <c r="I55" s="42"/>
      <c r="J55" s="36" t="s">
        <v>67</v>
      </c>
      <c r="K55" s="36">
        <f>K38+K21+K4</f>
        <v>0</v>
      </c>
      <c r="L55" s="37">
        <f>MAX(L38,L21,L4)</f>
        <v>41668.722222222219</v>
      </c>
      <c r="N55" s="36" t="s">
        <v>77</v>
      </c>
      <c r="O55" s="36">
        <f>O38+O21+O4</f>
        <v>0</v>
      </c>
      <c r="P55" s="37">
        <f>MAX(P38,P21,P4)</f>
        <v>41668.760416666664</v>
      </c>
      <c r="Q55" s="42"/>
      <c r="R55" s="14" t="s">
        <v>87</v>
      </c>
      <c r="S55" s="36">
        <f>S38+S21+S4</f>
        <v>2</v>
      </c>
      <c r="T55" s="37">
        <f>MAX(T38,T21,T4)</f>
        <v>41668.754861111112</v>
      </c>
      <c r="U55" s="42"/>
      <c r="V55" s="36" t="s">
        <v>103</v>
      </c>
      <c r="W55" s="36">
        <f>W38+W21+W4</f>
        <v>2</v>
      </c>
      <c r="X55" s="37">
        <f>MAX(X38,X21,X4)</f>
        <v>41668.746527777781</v>
      </c>
      <c r="Y55" s="24"/>
      <c r="Z55" s="14" t="s">
        <v>113</v>
      </c>
      <c r="AA55" s="36">
        <f t="shared" ref="AA55" si="14">AA38+AA21+AA4</f>
        <v>0</v>
      </c>
      <c r="AB55" s="37">
        <f>MAX(AB38,AB21,AB4)</f>
        <v>41668.784722222219</v>
      </c>
      <c r="AC55" s="42"/>
      <c r="AD55" s="36" t="s">
        <v>123</v>
      </c>
      <c r="AE55" s="36">
        <f t="shared" ref="AE55" si="15">AE38+AE21+AE4</f>
        <v>0</v>
      </c>
      <c r="AF55" s="37">
        <f>MAX(AF38,AF21,AF4)</f>
        <v>41668.780555555553</v>
      </c>
      <c r="AG55" s="42"/>
      <c r="AH55" s="14" t="s">
        <v>133</v>
      </c>
      <c r="AI55" s="36">
        <f t="shared" ref="AI55" si="16">AI38+AI21+AI4</f>
        <v>1</v>
      </c>
      <c r="AJ55" s="37">
        <f>MAX(AJ38,AJ21,AJ4)</f>
        <v>41668.772222222222</v>
      </c>
      <c r="AK55" s="24"/>
    </row>
    <row r="56" spans="1:37" x14ac:dyDescent="0.25">
      <c r="A56" s="42"/>
      <c r="B56" s="15" t="s">
        <v>38</v>
      </c>
      <c r="C56" s="15">
        <f t="shared" ref="C56:C64" si="17">C39+C22+C5</f>
        <v>0</v>
      </c>
      <c r="D56" s="37">
        <f t="shared" ref="D56:D64" si="18">MAX(D39,D22,D5)</f>
        <v>41668.711805555555</v>
      </c>
      <c r="E56" s="42"/>
      <c r="F56" s="15" t="s">
        <v>58</v>
      </c>
      <c r="G56" s="15">
        <f t="shared" si="13"/>
        <v>0</v>
      </c>
      <c r="H56" s="37">
        <f t="shared" ref="H56:H64" si="19">MAX(H39,H22,H5)</f>
        <v>41668.717361111114</v>
      </c>
      <c r="I56" s="42"/>
      <c r="J56" s="15" t="s">
        <v>68</v>
      </c>
      <c r="K56" s="15">
        <f t="shared" ref="K56:K64" si="20">K39+K22+K5</f>
        <v>0</v>
      </c>
      <c r="L56" s="37">
        <f t="shared" ref="L56:L64" si="21">MAX(L39,L22,L5)</f>
        <v>41668.722222222219</v>
      </c>
      <c r="N56" s="15" t="s">
        <v>78</v>
      </c>
      <c r="O56" s="15">
        <f t="shared" ref="O56:AA64" si="22">O39+O22+O5</f>
        <v>5</v>
      </c>
      <c r="P56" s="37">
        <f t="shared" ref="P56:P64" si="23">MAX(P39,P22,P5)</f>
        <v>41668.760416666664</v>
      </c>
      <c r="Q56" s="42"/>
      <c r="R56" s="3" t="s">
        <v>88</v>
      </c>
      <c r="S56" s="15">
        <f t="shared" ref="S56" si="24">S39+S22+S5</f>
        <v>1</v>
      </c>
      <c r="T56" s="37">
        <f t="shared" ref="T56:T64" si="25">MAX(T39,T22,T5)</f>
        <v>41668.754861111112</v>
      </c>
      <c r="U56" s="42"/>
      <c r="V56" s="15" t="s">
        <v>104</v>
      </c>
      <c r="W56" s="15">
        <f t="shared" ref="W56:AI64" si="26">W39+W22+W5</f>
        <v>0</v>
      </c>
      <c r="X56" s="37">
        <f t="shared" ref="X56:X64" si="27">MAX(X39,X22,X5)</f>
        <v>41668.746527777781</v>
      </c>
      <c r="Y56" s="24"/>
      <c r="Z56" s="3" t="s">
        <v>114</v>
      </c>
      <c r="AA56" s="15">
        <f t="shared" si="22"/>
        <v>0</v>
      </c>
      <c r="AB56" s="37">
        <f t="shared" ref="AB56:AB64" si="28">MAX(AB39,AB22,AB5)</f>
        <v>41668.784722222219</v>
      </c>
      <c r="AC56" s="42"/>
      <c r="AD56" s="15" t="s">
        <v>124</v>
      </c>
      <c r="AE56" s="15">
        <f t="shared" ref="AE56" si="29">AE39+AE22+AE5</f>
        <v>2</v>
      </c>
      <c r="AF56" s="37">
        <f t="shared" ref="AF56:AF64" si="30">MAX(AF39,AF22,AF5)</f>
        <v>41668.780555555553</v>
      </c>
      <c r="AG56" s="42"/>
      <c r="AH56" s="3" t="s">
        <v>134</v>
      </c>
      <c r="AI56" s="15">
        <f t="shared" si="26"/>
        <v>1</v>
      </c>
      <c r="AJ56" s="37">
        <f t="shared" ref="AJ56:AJ64" si="31">MAX(AJ39,AJ22,AJ5)</f>
        <v>41668.772222222222</v>
      </c>
      <c r="AK56" s="24"/>
    </row>
    <row r="57" spans="1:37" x14ac:dyDescent="0.25">
      <c r="A57" s="42"/>
      <c r="B57" s="15" t="s">
        <v>39</v>
      </c>
      <c r="C57" s="15">
        <f t="shared" si="17"/>
        <v>0</v>
      </c>
      <c r="D57" s="37">
        <f t="shared" si="18"/>
        <v>41668.711805555555</v>
      </c>
      <c r="E57" s="42"/>
      <c r="F57" s="15" t="s">
        <v>59</v>
      </c>
      <c r="G57" s="15">
        <f t="shared" si="13"/>
        <v>0</v>
      </c>
      <c r="H57" s="37">
        <f t="shared" si="19"/>
        <v>41668.717361111114</v>
      </c>
      <c r="I57" s="42"/>
      <c r="J57" s="15" t="s">
        <v>69</v>
      </c>
      <c r="K57" s="15">
        <f t="shared" si="20"/>
        <v>0</v>
      </c>
      <c r="L57" s="37">
        <f t="shared" si="21"/>
        <v>41668.722222222219</v>
      </c>
      <c r="N57" s="15" t="s">
        <v>79</v>
      </c>
      <c r="O57" s="15">
        <f t="shared" si="22"/>
        <v>0</v>
      </c>
      <c r="P57" s="37">
        <f t="shared" si="23"/>
        <v>41668.760416666664</v>
      </c>
      <c r="Q57" s="42"/>
      <c r="R57" s="3" t="s">
        <v>89</v>
      </c>
      <c r="S57" s="15">
        <f t="shared" ref="S57" si="32">S40+S23+S6</f>
        <v>5</v>
      </c>
      <c r="T57" s="37">
        <f t="shared" si="25"/>
        <v>41668.754861111112</v>
      </c>
      <c r="U57" s="42"/>
      <c r="V57" s="15" t="s">
        <v>105</v>
      </c>
      <c r="W57" s="15">
        <f t="shared" si="26"/>
        <v>0</v>
      </c>
      <c r="X57" s="37">
        <f t="shared" si="27"/>
        <v>41668.746527777781</v>
      </c>
      <c r="Y57" s="24"/>
      <c r="Z57" s="3" t="s">
        <v>115</v>
      </c>
      <c r="AA57" s="15">
        <f t="shared" si="22"/>
        <v>0</v>
      </c>
      <c r="AB57" s="37">
        <f t="shared" si="28"/>
        <v>41668.784722222219</v>
      </c>
      <c r="AC57" s="42"/>
      <c r="AD57" s="15" t="s">
        <v>125</v>
      </c>
      <c r="AE57" s="15">
        <f t="shared" ref="AE57" si="33">AE40+AE23+AE6</f>
        <v>1</v>
      </c>
      <c r="AF57" s="37">
        <f t="shared" si="30"/>
        <v>41668.780555555553</v>
      </c>
      <c r="AG57" s="42"/>
      <c r="AH57" s="3" t="s">
        <v>135</v>
      </c>
      <c r="AI57" s="15">
        <f t="shared" si="26"/>
        <v>3</v>
      </c>
      <c r="AJ57" s="37">
        <f t="shared" si="31"/>
        <v>41668.772222222222</v>
      </c>
      <c r="AK57" s="24"/>
    </row>
    <row r="58" spans="1:37" x14ac:dyDescent="0.25">
      <c r="A58" s="42"/>
      <c r="B58" s="15" t="s">
        <v>40</v>
      </c>
      <c r="C58" s="15">
        <f t="shared" si="17"/>
        <v>0</v>
      </c>
      <c r="D58" s="37">
        <f t="shared" si="18"/>
        <v>41668.711805555555</v>
      </c>
      <c r="E58" s="42"/>
      <c r="F58" s="15" t="s">
        <v>60</v>
      </c>
      <c r="G58" s="15">
        <f t="shared" si="13"/>
        <v>0</v>
      </c>
      <c r="H58" s="37">
        <f t="shared" si="19"/>
        <v>41668.717361111114</v>
      </c>
      <c r="I58" s="42"/>
      <c r="J58" s="15" t="s">
        <v>70</v>
      </c>
      <c r="K58" s="15">
        <f t="shared" si="20"/>
        <v>0</v>
      </c>
      <c r="L58" s="37">
        <f t="shared" si="21"/>
        <v>41668.722222222219</v>
      </c>
      <c r="N58" s="15" t="s">
        <v>80</v>
      </c>
      <c r="O58" s="15">
        <f t="shared" si="22"/>
        <v>2</v>
      </c>
      <c r="P58" s="37">
        <f t="shared" si="23"/>
        <v>41668.760416666664</v>
      </c>
      <c r="Q58" s="42"/>
      <c r="R58" s="3" t="s">
        <v>90</v>
      </c>
      <c r="S58" s="15">
        <f t="shared" ref="S58" si="34">S41+S24+S7</f>
        <v>0</v>
      </c>
      <c r="T58" s="37">
        <f t="shared" si="25"/>
        <v>41668.754861111112</v>
      </c>
      <c r="U58" s="42"/>
      <c r="V58" s="15" t="s">
        <v>106</v>
      </c>
      <c r="W58" s="15">
        <f t="shared" si="26"/>
        <v>1</v>
      </c>
      <c r="X58" s="37">
        <f t="shared" si="27"/>
        <v>41668.746527777781</v>
      </c>
      <c r="Y58" s="24"/>
      <c r="Z58" s="3" t="s">
        <v>116</v>
      </c>
      <c r="AA58" s="15">
        <f t="shared" si="22"/>
        <v>0</v>
      </c>
      <c r="AB58" s="37">
        <f t="shared" si="28"/>
        <v>41668.784722222219</v>
      </c>
      <c r="AC58" s="42"/>
      <c r="AD58" s="15" t="s">
        <v>126</v>
      </c>
      <c r="AE58" s="15">
        <f t="shared" ref="AE58" si="35">AE41+AE24+AE7</f>
        <v>0</v>
      </c>
      <c r="AF58" s="37">
        <f t="shared" si="30"/>
        <v>41668.780555555553</v>
      </c>
      <c r="AG58" s="42"/>
      <c r="AH58" s="3" t="s">
        <v>136</v>
      </c>
      <c r="AI58" s="15">
        <f t="shared" si="26"/>
        <v>2</v>
      </c>
      <c r="AJ58" s="37">
        <f t="shared" si="31"/>
        <v>41668.772222222222</v>
      </c>
      <c r="AK58" s="24"/>
    </row>
    <row r="59" spans="1:37" x14ac:dyDescent="0.25">
      <c r="A59" s="42"/>
      <c r="B59" s="15" t="s">
        <v>41</v>
      </c>
      <c r="C59" s="15">
        <f t="shared" si="17"/>
        <v>0</v>
      </c>
      <c r="D59" s="37">
        <f t="shared" si="18"/>
        <v>41668.711805555555</v>
      </c>
      <c r="E59" s="42"/>
      <c r="F59" s="15" t="s">
        <v>61</v>
      </c>
      <c r="G59" s="15">
        <f t="shared" si="13"/>
        <v>0</v>
      </c>
      <c r="H59" s="37">
        <f t="shared" si="19"/>
        <v>41668.717361111114</v>
      </c>
      <c r="I59" s="42"/>
      <c r="J59" s="15" t="s">
        <v>71</v>
      </c>
      <c r="K59" s="15">
        <f t="shared" si="20"/>
        <v>0</v>
      </c>
      <c r="L59" s="37">
        <f t="shared" si="21"/>
        <v>41668.722222222219</v>
      </c>
      <c r="N59" s="15" t="s">
        <v>81</v>
      </c>
      <c r="O59" s="15">
        <f t="shared" si="22"/>
        <v>0</v>
      </c>
      <c r="P59" s="37">
        <f t="shared" si="23"/>
        <v>41668.760416666664</v>
      </c>
      <c r="Q59" s="42"/>
      <c r="R59" s="3" t="s">
        <v>91</v>
      </c>
      <c r="S59" s="15">
        <f t="shared" ref="S59" si="36">S42+S25+S8</f>
        <v>2</v>
      </c>
      <c r="T59" s="37">
        <f t="shared" si="25"/>
        <v>41668.754861111112</v>
      </c>
      <c r="U59" s="42"/>
      <c r="V59" s="15" t="s">
        <v>107</v>
      </c>
      <c r="W59" s="15">
        <f t="shared" si="26"/>
        <v>3</v>
      </c>
      <c r="X59" s="37">
        <f t="shared" si="27"/>
        <v>41668.746527777781</v>
      </c>
      <c r="Y59" s="24"/>
      <c r="Z59" s="3" t="s">
        <v>117</v>
      </c>
      <c r="AA59" s="15">
        <f t="shared" si="22"/>
        <v>0</v>
      </c>
      <c r="AB59" s="37">
        <f t="shared" si="28"/>
        <v>41668.784722222219</v>
      </c>
      <c r="AC59" s="42"/>
      <c r="AD59" s="15" t="s">
        <v>127</v>
      </c>
      <c r="AE59" s="15">
        <f t="shared" ref="AE59" si="37">AE42+AE25+AE8</f>
        <v>0</v>
      </c>
      <c r="AF59" s="37">
        <f t="shared" si="30"/>
        <v>41668.780555555553</v>
      </c>
      <c r="AG59" s="42"/>
      <c r="AH59" s="3" t="s">
        <v>137</v>
      </c>
      <c r="AI59" s="15">
        <f t="shared" si="26"/>
        <v>2</v>
      </c>
      <c r="AJ59" s="37">
        <f t="shared" si="31"/>
        <v>41668.772222222222</v>
      </c>
      <c r="AK59" s="24"/>
    </row>
    <row r="60" spans="1:37" x14ac:dyDescent="0.25">
      <c r="A60" s="42"/>
      <c r="B60" s="15" t="s">
        <v>42</v>
      </c>
      <c r="C60" s="15">
        <f t="shared" si="17"/>
        <v>0</v>
      </c>
      <c r="D60" s="37">
        <f t="shared" si="18"/>
        <v>41668.711805555555</v>
      </c>
      <c r="E60" s="42"/>
      <c r="F60" s="15" t="s">
        <v>62</v>
      </c>
      <c r="G60" s="15">
        <f t="shared" si="13"/>
        <v>0</v>
      </c>
      <c r="H60" s="37">
        <f t="shared" si="19"/>
        <v>41668.717361111114</v>
      </c>
      <c r="I60" s="42"/>
      <c r="J60" s="15" t="s">
        <v>72</v>
      </c>
      <c r="K60" s="15">
        <f t="shared" si="20"/>
        <v>0</v>
      </c>
      <c r="L60" s="37">
        <f t="shared" si="21"/>
        <v>41668.722222222219</v>
      </c>
      <c r="N60" s="15" t="s">
        <v>82</v>
      </c>
      <c r="O60" s="15">
        <f t="shared" si="22"/>
        <v>2</v>
      </c>
      <c r="P60" s="37">
        <f t="shared" si="23"/>
        <v>41668.760416666664</v>
      </c>
      <c r="Q60" s="42"/>
      <c r="R60" s="3" t="s">
        <v>92</v>
      </c>
      <c r="S60" s="15">
        <f t="shared" ref="S60" si="38">S43+S26+S9</f>
        <v>0</v>
      </c>
      <c r="T60" s="37">
        <f t="shared" si="25"/>
        <v>41668.754861111112</v>
      </c>
      <c r="U60" s="42"/>
      <c r="V60" s="15" t="s">
        <v>108</v>
      </c>
      <c r="W60" s="15">
        <f t="shared" si="26"/>
        <v>1</v>
      </c>
      <c r="X60" s="37">
        <f t="shared" si="27"/>
        <v>41668.746527777781</v>
      </c>
      <c r="Y60" s="24"/>
      <c r="Z60" s="3" t="s">
        <v>118</v>
      </c>
      <c r="AA60" s="15">
        <f t="shared" si="22"/>
        <v>0</v>
      </c>
      <c r="AB60" s="37">
        <f t="shared" si="28"/>
        <v>41668.784722222219</v>
      </c>
      <c r="AC60" s="42"/>
      <c r="AD60" s="15" t="s">
        <v>128</v>
      </c>
      <c r="AE60" s="15">
        <f t="shared" ref="AE60" si="39">AE43+AE26+AE9</f>
        <v>0</v>
      </c>
      <c r="AF60" s="37">
        <f t="shared" si="30"/>
        <v>41668.780555555553</v>
      </c>
      <c r="AG60" s="42"/>
      <c r="AH60" s="3" t="s">
        <v>138</v>
      </c>
      <c r="AI60" s="15">
        <f t="shared" si="26"/>
        <v>1</v>
      </c>
      <c r="AJ60" s="37">
        <f t="shared" si="31"/>
        <v>41668.772222222222</v>
      </c>
      <c r="AK60" s="24"/>
    </row>
    <row r="61" spans="1:37" x14ac:dyDescent="0.25">
      <c r="A61" s="42"/>
      <c r="B61" s="15" t="s">
        <v>43</v>
      </c>
      <c r="C61" s="15">
        <f t="shared" si="17"/>
        <v>0</v>
      </c>
      <c r="D61" s="37">
        <f t="shared" si="18"/>
        <v>41668.711805555555</v>
      </c>
      <c r="E61" s="42"/>
      <c r="F61" s="15" t="s">
        <v>63</v>
      </c>
      <c r="G61" s="15">
        <f t="shared" si="13"/>
        <v>0</v>
      </c>
      <c r="H61" s="37">
        <f t="shared" si="19"/>
        <v>41668.717361111114</v>
      </c>
      <c r="I61" s="42"/>
      <c r="J61" s="15" t="s">
        <v>73</v>
      </c>
      <c r="K61" s="15">
        <f t="shared" si="20"/>
        <v>0</v>
      </c>
      <c r="L61" s="37">
        <f t="shared" si="21"/>
        <v>41668.722222222219</v>
      </c>
      <c r="N61" s="15" t="s">
        <v>83</v>
      </c>
      <c r="O61" s="15">
        <f t="shared" si="22"/>
        <v>0</v>
      </c>
      <c r="P61" s="37">
        <f t="shared" si="23"/>
        <v>41668.760416666664</v>
      </c>
      <c r="Q61" s="42"/>
      <c r="R61" s="3" t="s">
        <v>93</v>
      </c>
      <c r="S61" s="15">
        <f t="shared" ref="S61" si="40">S44+S27+S10</f>
        <v>4</v>
      </c>
      <c r="T61" s="37">
        <f t="shared" si="25"/>
        <v>41668.754861111112</v>
      </c>
      <c r="U61" s="42"/>
      <c r="V61" s="15" t="s">
        <v>109</v>
      </c>
      <c r="W61" s="15">
        <f t="shared" si="26"/>
        <v>5</v>
      </c>
      <c r="X61" s="37">
        <f t="shared" si="27"/>
        <v>41668.746527777781</v>
      </c>
      <c r="Y61" s="24"/>
      <c r="Z61" s="3" t="s">
        <v>119</v>
      </c>
      <c r="AA61" s="15">
        <f t="shared" si="22"/>
        <v>0</v>
      </c>
      <c r="AB61" s="37">
        <f t="shared" si="28"/>
        <v>41668.784722222219</v>
      </c>
      <c r="AC61" s="42"/>
      <c r="AD61" s="15" t="s">
        <v>129</v>
      </c>
      <c r="AE61" s="15">
        <f t="shared" ref="AE61" si="41">AE44+AE27+AE10</f>
        <v>0</v>
      </c>
      <c r="AF61" s="37">
        <f t="shared" si="30"/>
        <v>41668.780555555553</v>
      </c>
      <c r="AG61" s="42"/>
      <c r="AH61" s="3" t="s">
        <v>139</v>
      </c>
      <c r="AI61" s="15">
        <f t="shared" si="26"/>
        <v>0</v>
      </c>
      <c r="AJ61" s="37">
        <f t="shared" si="31"/>
        <v>41668.772222222222</v>
      </c>
      <c r="AK61" s="24"/>
    </row>
    <row r="62" spans="1:37" x14ac:dyDescent="0.25">
      <c r="A62" s="42"/>
      <c r="B62" s="15" t="s">
        <v>44</v>
      </c>
      <c r="C62" s="15">
        <f t="shared" si="17"/>
        <v>0</v>
      </c>
      <c r="D62" s="37">
        <f t="shared" si="18"/>
        <v>41668.711805555555</v>
      </c>
      <c r="E62" s="42"/>
      <c r="F62" s="15" t="s">
        <v>64</v>
      </c>
      <c r="G62" s="15">
        <f t="shared" si="13"/>
        <v>0</v>
      </c>
      <c r="H62" s="37">
        <f t="shared" si="19"/>
        <v>41668.717361111114</v>
      </c>
      <c r="I62" s="42"/>
      <c r="J62" s="15" t="s">
        <v>74</v>
      </c>
      <c r="K62" s="15">
        <f t="shared" si="20"/>
        <v>0</v>
      </c>
      <c r="L62" s="37">
        <f t="shared" si="21"/>
        <v>41668.722222222219</v>
      </c>
      <c r="N62" s="15" t="s">
        <v>84</v>
      </c>
      <c r="O62" s="15">
        <f t="shared" si="22"/>
        <v>0</v>
      </c>
      <c r="P62" s="37">
        <f t="shared" si="23"/>
        <v>41668.760416666664</v>
      </c>
      <c r="Q62" s="42"/>
      <c r="R62" s="3" t="s">
        <v>94</v>
      </c>
      <c r="S62" s="15">
        <f t="shared" ref="S62" si="42">S45+S28+S11</f>
        <v>1</v>
      </c>
      <c r="T62" s="37">
        <f t="shared" si="25"/>
        <v>41668.754861111112</v>
      </c>
      <c r="U62" s="42"/>
      <c r="V62" s="15" t="s">
        <v>110</v>
      </c>
      <c r="W62" s="15">
        <f t="shared" si="26"/>
        <v>1</v>
      </c>
      <c r="X62" s="37">
        <f t="shared" si="27"/>
        <v>41668.746527777781</v>
      </c>
      <c r="Y62" s="24"/>
      <c r="Z62" s="3" t="s">
        <v>120</v>
      </c>
      <c r="AA62" s="15">
        <f t="shared" si="22"/>
        <v>0</v>
      </c>
      <c r="AB62" s="37">
        <f t="shared" si="28"/>
        <v>41668.784722222219</v>
      </c>
      <c r="AC62" s="42"/>
      <c r="AD62" s="15" t="s">
        <v>130</v>
      </c>
      <c r="AE62" s="15">
        <f t="shared" ref="AE62" si="43">AE45+AE28+AE11</f>
        <v>1</v>
      </c>
      <c r="AF62" s="37">
        <f t="shared" si="30"/>
        <v>41668.780555555553</v>
      </c>
      <c r="AG62" s="42"/>
      <c r="AH62" s="3" t="s">
        <v>140</v>
      </c>
      <c r="AI62" s="15">
        <f t="shared" si="26"/>
        <v>1</v>
      </c>
      <c r="AJ62" s="37">
        <f t="shared" si="31"/>
        <v>41668.772222222222</v>
      </c>
      <c r="AK62" s="24"/>
    </row>
    <row r="63" spans="1:37" x14ac:dyDescent="0.25">
      <c r="A63" s="42"/>
      <c r="B63" s="15" t="s">
        <v>45</v>
      </c>
      <c r="C63" s="15">
        <f t="shared" si="17"/>
        <v>0</v>
      </c>
      <c r="D63" s="37">
        <f t="shared" si="18"/>
        <v>41668.711805555555</v>
      </c>
      <c r="E63" s="42"/>
      <c r="F63" s="15" t="s">
        <v>65</v>
      </c>
      <c r="G63" s="15">
        <f t="shared" si="13"/>
        <v>0</v>
      </c>
      <c r="H63" s="37">
        <f t="shared" si="19"/>
        <v>41668.717361111114</v>
      </c>
      <c r="I63" s="42"/>
      <c r="J63" s="15" t="s">
        <v>75</v>
      </c>
      <c r="K63" s="15">
        <f t="shared" si="20"/>
        <v>0</v>
      </c>
      <c r="L63" s="37">
        <f t="shared" si="21"/>
        <v>41668.722222222219</v>
      </c>
      <c r="N63" s="15" t="s">
        <v>85</v>
      </c>
      <c r="O63" s="15">
        <f t="shared" si="22"/>
        <v>2</v>
      </c>
      <c r="P63" s="37">
        <f t="shared" si="23"/>
        <v>41668.760416666664</v>
      </c>
      <c r="Q63" s="42"/>
      <c r="R63" s="3" t="s">
        <v>95</v>
      </c>
      <c r="S63" s="15">
        <f t="shared" ref="S63" si="44">S46+S29+S12</f>
        <v>2</v>
      </c>
      <c r="T63" s="37">
        <f t="shared" si="25"/>
        <v>41668.754861111112</v>
      </c>
      <c r="U63" s="42"/>
      <c r="V63" s="15" t="s">
        <v>111</v>
      </c>
      <c r="W63" s="15">
        <f t="shared" si="26"/>
        <v>0</v>
      </c>
      <c r="X63" s="37">
        <f t="shared" si="27"/>
        <v>41668.746527777781</v>
      </c>
      <c r="Y63" s="24"/>
      <c r="Z63" s="3" t="s">
        <v>121</v>
      </c>
      <c r="AA63" s="15">
        <f t="shared" si="22"/>
        <v>0</v>
      </c>
      <c r="AB63" s="37">
        <f t="shared" si="28"/>
        <v>41668.784722222219</v>
      </c>
      <c r="AC63" s="42"/>
      <c r="AD63" s="15" t="s">
        <v>131</v>
      </c>
      <c r="AE63" s="15">
        <f t="shared" ref="AE63" si="45">AE46+AE29+AE12</f>
        <v>1</v>
      </c>
      <c r="AF63" s="37">
        <f t="shared" si="30"/>
        <v>41668.780555555553</v>
      </c>
      <c r="AG63" s="42"/>
      <c r="AH63" s="3" t="s">
        <v>141</v>
      </c>
      <c r="AI63" s="15">
        <f t="shared" si="26"/>
        <v>1</v>
      </c>
      <c r="AJ63" s="37">
        <f t="shared" si="31"/>
        <v>41668.772222222222</v>
      </c>
      <c r="AK63" s="24"/>
    </row>
    <row r="64" spans="1:37" ht="15.75" thickBot="1" x14ac:dyDescent="0.3">
      <c r="A64" s="42"/>
      <c r="B64" s="39" t="s">
        <v>46</v>
      </c>
      <c r="C64" s="39">
        <f t="shared" si="17"/>
        <v>0</v>
      </c>
      <c r="D64" s="37">
        <f t="shared" si="18"/>
        <v>41668.711805555555</v>
      </c>
      <c r="E64" s="42"/>
      <c r="F64" s="39" t="s">
        <v>66</v>
      </c>
      <c r="G64" s="39">
        <f t="shared" si="13"/>
        <v>0</v>
      </c>
      <c r="H64" s="37">
        <f t="shared" si="19"/>
        <v>41668.717361111114</v>
      </c>
      <c r="I64" s="42"/>
      <c r="J64" s="39" t="s">
        <v>76</v>
      </c>
      <c r="K64" s="39">
        <f t="shared" si="20"/>
        <v>0</v>
      </c>
      <c r="L64" s="37">
        <f t="shared" si="21"/>
        <v>41668.722222222219</v>
      </c>
      <c r="N64" s="39" t="s">
        <v>86</v>
      </c>
      <c r="O64" s="39">
        <f>O47+O30+O13</f>
        <v>1</v>
      </c>
      <c r="P64" s="37">
        <f t="shared" si="23"/>
        <v>41668.760416666664</v>
      </c>
      <c r="Q64" s="42"/>
      <c r="R64" s="11" t="s">
        <v>96</v>
      </c>
      <c r="S64" s="39">
        <f t="shared" ref="S64" si="46">S47+S30+S13</f>
        <v>3</v>
      </c>
      <c r="T64" s="37">
        <f t="shared" si="25"/>
        <v>41668.754861111112</v>
      </c>
      <c r="U64" s="42"/>
      <c r="V64" s="39" t="s">
        <v>112</v>
      </c>
      <c r="W64" s="39">
        <f t="shared" si="26"/>
        <v>3</v>
      </c>
      <c r="X64" s="37">
        <f t="shared" si="27"/>
        <v>41668.746527777781</v>
      </c>
      <c r="Y64" s="24"/>
      <c r="Z64" s="11" t="s">
        <v>122</v>
      </c>
      <c r="AA64" s="39">
        <f t="shared" si="22"/>
        <v>0</v>
      </c>
      <c r="AB64" s="37">
        <f t="shared" si="28"/>
        <v>41668.784722222219</v>
      </c>
      <c r="AC64" s="42"/>
      <c r="AD64" s="39" t="s">
        <v>132</v>
      </c>
      <c r="AE64" s="39">
        <f t="shared" ref="AE64" si="47">AE47+AE30+AE13</f>
        <v>0</v>
      </c>
      <c r="AF64" s="37">
        <f t="shared" si="30"/>
        <v>41668.780555555553</v>
      </c>
      <c r="AG64" s="42"/>
      <c r="AH64" s="11" t="s">
        <v>142</v>
      </c>
      <c r="AI64" s="39">
        <f t="shared" si="26"/>
        <v>1</v>
      </c>
      <c r="AJ64" s="37">
        <f t="shared" si="31"/>
        <v>41668.772222222222</v>
      </c>
      <c r="AK64" s="24"/>
    </row>
    <row r="65" spans="1:37" x14ac:dyDescent="0.25">
      <c r="A65" s="42"/>
      <c r="B65" s="15" t="s">
        <v>49</v>
      </c>
      <c r="C65" s="15">
        <f>AVERAGE(C55:C64)</f>
        <v>0</v>
      </c>
      <c r="D65" s="15"/>
      <c r="E65" s="42"/>
      <c r="F65" s="15" t="s">
        <v>49</v>
      </c>
      <c r="G65" s="15">
        <f t="shared" ref="G65" si="48">AVERAGE(G55:G64)</f>
        <v>0</v>
      </c>
      <c r="H65" s="15"/>
      <c r="I65" s="42"/>
      <c r="J65" s="15" t="s">
        <v>49</v>
      </c>
      <c r="K65" s="15">
        <f>AVERAGE(K55:K64)</f>
        <v>0</v>
      </c>
      <c r="L65" s="15"/>
      <c r="N65" s="15" t="s">
        <v>49</v>
      </c>
      <c r="O65" s="15">
        <f t="shared" ref="O65" si="49">AVERAGE(O55:O64)</f>
        <v>1.2</v>
      </c>
      <c r="P65" s="15"/>
      <c r="Q65" s="42"/>
      <c r="R65" s="15" t="s">
        <v>49</v>
      </c>
      <c r="S65" s="15">
        <f>AVERAGE(S55:S64)</f>
        <v>2</v>
      </c>
      <c r="T65" s="15"/>
      <c r="U65" s="42"/>
      <c r="V65" s="15" t="s">
        <v>49</v>
      </c>
      <c r="W65" s="15">
        <f>AVERAGE(W55:W64)</f>
        <v>1.6</v>
      </c>
      <c r="X65" s="15"/>
      <c r="Y65" s="24"/>
      <c r="Z65" s="15" t="s">
        <v>49</v>
      </c>
      <c r="AA65" s="15">
        <f>AVERAGE(AA55:AA64)</f>
        <v>0</v>
      </c>
      <c r="AB65" s="15"/>
      <c r="AC65" s="42"/>
      <c r="AD65" s="15" t="s">
        <v>49</v>
      </c>
      <c r="AE65" s="15">
        <f t="shared" ref="AE65" si="50">AVERAGE(AE55:AE64)</f>
        <v>0.5</v>
      </c>
      <c r="AF65" s="15"/>
      <c r="AG65" s="42"/>
      <c r="AH65" s="15" t="s">
        <v>49</v>
      </c>
      <c r="AI65" s="15">
        <f t="shared" ref="AI65" si="51">AVERAGE(AI55:AI64)</f>
        <v>1.3</v>
      </c>
      <c r="AJ65" s="15"/>
      <c r="AK65" s="24"/>
    </row>
    <row r="66" spans="1:37" x14ac:dyDescent="0.25">
      <c r="A66" s="42"/>
      <c r="B66" s="15" t="s">
        <v>50</v>
      </c>
      <c r="C66" s="15">
        <f>STDEV(C55:C64)</f>
        <v>0</v>
      </c>
      <c r="D66" s="15"/>
      <c r="E66" s="42"/>
      <c r="F66" s="15" t="s">
        <v>50</v>
      </c>
      <c r="G66" s="15">
        <f t="shared" ref="G66" si="52">STDEV(G55:G64)</f>
        <v>0</v>
      </c>
      <c r="H66" s="15"/>
      <c r="I66" s="42"/>
      <c r="J66" s="15" t="s">
        <v>50</v>
      </c>
      <c r="K66" s="15">
        <f>STDEV(K55:K64)</f>
        <v>0</v>
      </c>
      <c r="L66" s="15"/>
      <c r="N66" s="15" t="s">
        <v>50</v>
      </c>
      <c r="O66" s="15">
        <f t="shared" ref="O66" si="53">STDEV(O55:O64)</f>
        <v>1.6193277068654826</v>
      </c>
      <c r="P66" s="15"/>
      <c r="Q66" s="42"/>
      <c r="R66" s="15" t="s">
        <v>50</v>
      </c>
      <c r="S66" s="15">
        <f>STDEV(S55:S64)</f>
        <v>1.6329931618554521</v>
      </c>
      <c r="T66" s="15"/>
      <c r="U66" s="42"/>
      <c r="V66" s="15" t="s">
        <v>50</v>
      </c>
      <c r="W66" s="15">
        <f>STDEV(W55:W64)</f>
        <v>1.6465452046971292</v>
      </c>
      <c r="X66" s="15"/>
      <c r="Y66" s="24"/>
      <c r="Z66" s="15" t="s">
        <v>50</v>
      </c>
      <c r="AA66" s="15">
        <f>STDEV(AA55:AA64)</f>
        <v>0</v>
      </c>
      <c r="AB66" s="15"/>
      <c r="AC66" s="42"/>
      <c r="AD66" s="15" t="s">
        <v>50</v>
      </c>
      <c r="AE66" s="15">
        <f t="shared" ref="AE66" si="54">STDEV(AE55:AE64)</f>
        <v>0.70710678118654757</v>
      </c>
      <c r="AF66" s="15"/>
      <c r="AG66" s="42"/>
      <c r="AH66" s="15" t="s">
        <v>50</v>
      </c>
      <c r="AI66" s="15">
        <f t="shared" ref="AI66" si="55">STDEV(AI55:AI64)</f>
        <v>0.8232726023485647</v>
      </c>
      <c r="AJ66" s="15"/>
      <c r="AK66" s="24"/>
    </row>
    <row r="67" spans="1:37" x14ac:dyDescent="0.25">
      <c r="A67" s="42"/>
      <c r="B67" s="15" t="s">
        <v>161</v>
      </c>
      <c r="C67" s="15">
        <f>C65/((MAX(D4,D21,D38)-Barber!E13)*Barber!E10)</f>
        <v>0</v>
      </c>
      <c r="D67" s="15"/>
      <c r="E67" s="42"/>
      <c r="F67" s="15" t="s">
        <v>161</v>
      </c>
      <c r="G67" s="15">
        <f>G65/((MAX(H4,H21,H38)-Barber!E19)*Barber!E10)</f>
        <v>0</v>
      </c>
      <c r="H67" s="15"/>
      <c r="I67" s="42"/>
      <c r="J67" s="15" t="s">
        <v>161</v>
      </c>
      <c r="K67" s="15">
        <f>K65/((MAX(L4,L21,L38)-Barber!E25)*Barber!E10)</f>
        <v>0</v>
      </c>
      <c r="L67" s="15"/>
      <c r="N67" s="15" t="s">
        <v>161</v>
      </c>
      <c r="O67" s="15">
        <f>O65/((MAX(P4,P21,P38)-Barber!D13)*Barber!D10)</f>
        <v>2.3355041545032539E-3</v>
      </c>
      <c r="P67" s="15"/>
      <c r="Q67" s="42"/>
      <c r="R67" s="15" t="s">
        <v>161</v>
      </c>
      <c r="S67" s="15">
        <f>S65/((MAX(T4,T21,T38)-Barber!D19)*Barber!D10)</f>
        <v>3.8920699075630349E-3</v>
      </c>
      <c r="T67" s="15"/>
      <c r="U67" s="42"/>
      <c r="V67" s="15" t="s">
        <v>161</v>
      </c>
      <c r="W67" s="15">
        <f>W65/((MAX(X4,X21,X38)-Barber!D25)*Barber!D10)</f>
        <v>3.1108618433331719E-3</v>
      </c>
      <c r="X67" s="15"/>
      <c r="Y67" s="24"/>
      <c r="Z67" s="15" t="s">
        <v>161</v>
      </c>
      <c r="AA67" s="15">
        <f>AA65/((MAX(AB4,AB21,AB38)-Barber!C13)*Barber!E10)</f>
        <v>0</v>
      </c>
      <c r="AB67" s="15"/>
      <c r="AC67" s="42"/>
      <c r="AD67" s="15" t="s">
        <v>161</v>
      </c>
      <c r="AE67" s="15">
        <f>AE65/((MAX(AF4,AF21,AF38)-Barber!C19)*Barber!C10)</f>
        <v>2.9593459845394052E-3</v>
      </c>
      <c r="AF67" s="15"/>
      <c r="AG67" s="42"/>
      <c r="AH67" s="15" t="s">
        <v>161</v>
      </c>
      <c r="AI67" s="15">
        <f>AI65/((MAX(AJ4,AJ21,AJ38)-Barber!C25)*Barber!C10)</f>
        <v>7.6934457760047528E-3</v>
      </c>
      <c r="AJ67" s="15"/>
      <c r="AK67" s="24"/>
    </row>
    <row r="68" spans="1:37" ht="15.75" thickBot="1" x14ac:dyDescent="0.3">
      <c r="A68" s="42"/>
      <c r="B68" s="21" t="s">
        <v>53</v>
      </c>
      <c r="C68" s="21">
        <f>D53-Barber!$E$4</f>
        <v>32</v>
      </c>
      <c r="D68" s="21"/>
      <c r="E68" s="42"/>
      <c r="F68" s="21" t="s">
        <v>53</v>
      </c>
      <c r="G68" s="21">
        <f>H53-Barber!$E$4</f>
        <v>32</v>
      </c>
      <c r="H68" s="21"/>
      <c r="I68" s="42"/>
      <c r="J68" s="21" t="s">
        <v>53</v>
      </c>
      <c r="K68" s="21">
        <f>L53-Barber!$E$4</f>
        <v>32</v>
      </c>
      <c r="L68" s="21"/>
      <c r="N68" s="21" t="s">
        <v>53</v>
      </c>
      <c r="O68" s="21">
        <f>P53-Barber!$D$4</f>
        <v>28</v>
      </c>
      <c r="P68" s="21"/>
      <c r="Q68" s="42"/>
      <c r="R68" s="21" t="s">
        <v>53</v>
      </c>
      <c r="S68" s="21">
        <f>T53-Barber!$D$4</f>
        <v>28</v>
      </c>
      <c r="T68" s="21"/>
      <c r="U68" s="42"/>
      <c r="V68" s="21" t="s">
        <v>53</v>
      </c>
      <c r="W68" s="21">
        <f>X53-Barber!$D$4</f>
        <v>28</v>
      </c>
      <c r="X68" s="21"/>
      <c r="Y68" s="24"/>
      <c r="Z68" s="21" t="s">
        <v>53</v>
      </c>
      <c r="AA68" s="21">
        <f>AB53-Barber!$C$4</f>
        <v>22</v>
      </c>
      <c r="AB68" s="21"/>
      <c r="AC68" s="42"/>
      <c r="AD68" s="21" t="s">
        <v>53</v>
      </c>
      <c r="AE68" s="21">
        <f>AF53-Barber!$C$4</f>
        <v>22</v>
      </c>
      <c r="AF68" s="21"/>
      <c r="AG68" s="42"/>
      <c r="AH68" s="21" t="s">
        <v>53</v>
      </c>
      <c r="AI68" s="21">
        <f>AJ53-Barber!$C$4</f>
        <v>22</v>
      </c>
      <c r="AJ68" s="21"/>
      <c r="AK68" s="24"/>
    </row>
    <row r="69" spans="1:37" ht="15.75" thickTop="1" x14ac:dyDescent="0.25">
      <c r="V69" s="42"/>
      <c r="W69" s="42"/>
      <c r="X69" s="42"/>
      <c r="Y69" s="24"/>
      <c r="AK69" s="24"/>
    </row>
    <row r="71" spans="1:37" x14ac:dyDescent="0.25">
      <c r="C71">
        <f>SUM(C55:C64,C38:C47,C21:C30,C4:C13)</f>
        <v>0</v>
      </c>
      <c r="G71">
        <f t="shared" ref="G71:AI71" si="56">SUM(G55:G64,G38:G47,G21:G30,G4:G13)</f>
        <v>0</v>
      </c>
      <c r="K71">
        <f t="shared" si="56"/>
        <v>0</v>
      </c>
      <c r="M71"/>
      <c r="O71">
        <f t="shared" si="56"/>
        <v>24</v>
      </c>
      <c r="S71">
        <f t="shared" si="56"/>
        <v>40</v>
      </c>
      <c r="W71">
        <f t="shared" si="56"/>
        <v>32</v>
      </c>
      <c r="Y71"/>
      <c r="AA71">
        <f t="shared" si="56"/>
        <v>0</v>
      </c>
      <c r="AE71">
        <f t="shared" si="56"/>
        <v>10</v>
      </c>
      <c r="AI71">
        <f t="shared" si="56"/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11" sqref="J11"/>
    </sheetView>
  </sheetViews>
  <sheetFormatPr baseColWidth="10" defaultColWidth="9.140625" defaultRowHeight="15" x14ac:dyDescent="0.25"/>
  <cols>
    <col min="1" max="1" width="9.140625" style="7"/>
  </cols>
  <sheetData>
    <row r="1" spans="1:10" s="7" customFormat="1" x14ac:dyDescent="0.25">
      <c r="A1" s="7" t="s">
        <v>173</v>
      </c>
      <c r="B1" s="7" t="s">
        <v>174</v>
      </c>
      <c r="C1" s="7" t="s">
        <v>175</v>
      </c>
      <c r="D1" s="7" t="s">
        <v>176</v>
      </c>
      <c r="E1" s="7" t="s">
        <v>177</v>
      </c>
      <c r="F1" s="7" t="s">
        <v>178</v>
      </c>
      <c r="G1" s="7" t="s">
        <v>179</v>
      </c>
      <c r="H1" s="7" t="s">
        <v>180</v>
      </c>
      <c r="I1" s="7" t="s">
        <v>181</v>
      </c>
      <c r="J1" s="7" t="s">
        <v>182</v>
      </c>
    </row>
    <row r="2" spans="1:10" x14ac:dyDescent="0.25">
      <c r="A2" s="7" t="s">
        <v>183</v>
      </c>
      <c r="B2">
        <v>6</v>
      </c>
      <c r="C2">
        <v>9</v>
      </c>
      <c r="D2">
        <v>2</v>
      </c>
      <c r="E2">
        <v>9</v>
      </c>
      <c r="F2">
        <v>0</v>
      </c>
      <c r="G2">
        <v>0</v>
      </c>
      <c r="H2">
        <v>0</v>
      </c>
      <c r="I2">
        <v>5</v>
      </c>
      <c r="J2">
        <v>0</v>
      </c>
    </row>
    <row r="3" spans="1:10" x14ac:dyDescent="0.25">
      <c r="A3" s="7" t="s">
        <v>184</v>
      </c>
      <c r="B3">
        <v>5</v>
      </c>
      <c r="C3">
        <v>8</v>
      </c>
      <c r="D3">
        <v>12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s="7" t="s">
        <v>185</v>
      </c>
      <c r="B4">
        <v>53</v>
      </c>
      <c r="C4">
        <v>4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</row>
    <row r="5" spans="1:10" x14ac:dyDescent="0.25">
      <c r="A5" s="7" t="s">
        <v>186</v>
      </c>
      <c r="B5">
        <v>3</v>
      </c>
      <c r="C5">
        <v>8</v>
      </c>
      <c r="D5">
        <v>0</v>
      </c>
      <c r="E5">
        <v>0</v>
      </c>
      <c r="F5">
        <v>0</v>
      </c>
      <c r="G5">
        <v>0</v>
      </c>
      <c r="H5">
        <v>4</v>
      </c>
      <c r="I5">
        <v>0</v>
      </c>
      <c r="J5">
        <v>0</v>
      </c>
    </row>
    <row r="6" spans="1:10" x14ac:dyDescent="0.25">
      <c r="A6" s="7" t="s">
        <v>187</v>
      </c>
      <c r="B6">
        <v>0</v>
      </c>
      <c r="C6">
        <v>8</v>
      </c>
      <c r="D6">
        <v>0</v>
      </c>
      <c r="E6">
        <v>0</v>
      </c>
      <c r="F6">
        <v>0</v>
      </c>
      <c r="G6">
        <v>0</v>
      </c>
      <c r="H6">
        <v>3</v>
      </c>
      <c r="I6">
        <v>0</v>
      </c>
      <c r="J6">
        <v>0</v>
      </c>
    </row>
    <row r="7" spans="1:10" x14ac:dyDescent="0.25">
      <c r="A7" s="7" t="s">
        <v>188</v>
      </c>
      <c r="B7">
        <v>10</v>
      </c>
      <c r="C7">
        <v>9</v>
      </c>
      <c r="D7">
        <v>0</v>
      </c>
      <c r="E7">
        <v>0</v>
      </c>
      <c r="F7">
        <v>0</v>
      </c>
      <c r="G7">
        <v>0</v>
      </c>
      <c r="H7">
        <v>5</v>
      </c>
      <c r="I7">
        <v>0</v>
      </c>
      <c r="J7">
        <v>0</v>
      </c>
    </row>
    <row r="8" spans="1:10" x14ac:dyDescent="0.25">
      <c r="A8" s="7" t="s">
        <v>189</v>
      </c>
      <c r="B8">
        <v>8</v>
      </c>
      <c r="C8">
        <v>4</v>
      </c>
      <c r="D8">
        <v>0</v>
      </c>
      <c r="E8">
        <v>0</v>
      </c>
      <c r="F8">
        <v>6</v>
      </c>
      <c r="G8">
        <v>0</v>
      </c>
      <c r="H8">
        <v>2</v>
      </c>
      <c r="I8">
        <v>0</v>
      </c>
      <c r="J8">
        <v>0</v>
      </c>
    </row>
    <row r="9" spans="1:10" x14ac:dyDescent="0.25">
      <c r="A9" s="7" t="s">
        <v>190</v>
      </c>
      <c r="B9">
        <v>3</v>
      </c>
      <c r="C9">
        <v>5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</row>
    <row r="10" spans="1:10" x14ac:dyDescent="0.25">
      <c r="A10" s="7" t="s">
        <v>191</v>
      </c>
      <c r="B10">
        <v>7</v>
      </c>
      <c r="C10">
        <v>9</v>
      </c>
      <c r="D10">
        <v>2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</row>
    <row r="11" spans="1:10" x14ac:dyDescent="0.25">
      <c r="A11" s="7" t="s">
        <v>49</v>
      </c>
      <c r="B11">
        <f>AVERAGE(B2:B10)</f>
        <v>10.555555555555555</v>
      </c>
      <c r="C11">
        <f t="shared" ref="C11:J11" si="0">AVERAGE(C2:C10)</f>
        <v>7.1111111111111107</v>
      </c>
      <c r="D11">
        <f t="shared" si="0"/>
        <v>1.7777777777777777</v>
      </c>
      <c r="E11">
        <f t="shared" si="0"/>
        <v>1.3333333333333333</v>
      </c>
      <c r="F11">
        <f t="shared" si="0"/>
        <v>0.66666666666666663</v>
      </c>
      <c r="G11">
        <f t="shared" si="0"/>
        <v>0</v>
      </c>
      <c r="H11">
        <f t="shared" si="0"/>
        <v>2.8888888888888888</v>
      </c>
      <c r="I11">
        <f t="shared" si="0"/>
        <v>0.55555555555555558</v>
      </c>
      <c r="J11">
        <f t="shared" si="0"/>
        <v>0</v>
      </c>
    </row>
    <row r="12" spans="1:10" x14ac:dyDescent="0.25">
      <c r="A12" s="7" t="s">
        <v>50</v>
      </c>
      <c r="B12">
        <f>STDEV(B2:B10)</f>
        <v>16.194992367326936</v>
      </c>
      <c r="C12">
        <f t="shared" ref="C12:J12" si="1">STDEV(C2:C10)</f>
        <v>2.1473497877875216</v>
      </c>
      <c r="D12">
        <f t="shared" si="1"/>
        <v>3.9299420408505319</v>
      </c>
      <c r="E12">
        <f t="shared" si="1"/>
        <v>3.0413812651491097</v>
      </c>
      <c r="F12">
        <f t="shared" si="1"/>
        <v>2</v>
      </c>
      <c r="G12">
        <f t="shared" si="1"/>
        <v>0</v>
      </c>
      <c r="H12">
        <f t="shared" si="1"/>
        <v>2.0275875100994063</v>
      </c>
      <c r="I12">
        <f t="shared" si="1"/>
        <v>1.6666666666666667</v>
      </c>
      <c r="J12">
        <f t="shared" si="1"/>
        <v>0</v>
      </c>
    </row>
    <row r="13" spans="1:10" x14ac:dyDescent="0.25">
      <c r="B13" s="61" t="s">
        <v>192</v>
      </c>
      <c r="C13" s="61"/>
      <c r="D13" s="61"/>
      <c r="E13" s="61" t="s">
        <v>193</v>
      </c>
      <c r="F13" s="61"/>
      <c r="G13" s="61"/>
      <c r="H13" s="61" t="s">
        <v>194</v>
      </c>
      <c r="I13" s="61"/>
      <c r="J13" s="61"/>
    </row>
    <row r="14" spans="1:10" x14ac:dyDescent="0.25">
      <c r="A14" s="7" t="s">
        <v>49</v>
      </c>
      <c r="B14" s="60">
        <f>AVERAGE(B2:D10)</f>
        <v>6.4814814814814818</v>
      </c>
      <c r="C14" s="60"/>
      <c r="D14" s="60"/>
      <c r="E14" s="60">
        <f>AVERAGE(E2:G10)</f>
        <v>0.66666666666666663</v>
      </c>
      <c r="F14" s="60"/>
      <c r="G14" s="60"/>
      <c r="H14" s="60">
        <f>AVERAGE(H2:J10)</f>
        <v>1.1481481481481481</v>
      </c>
      <c r="I14" s="60"/>
      <c r="J14" s="60"/>
    </row>
    <row r="15" spans="1:10" x14ac:dyDescent="0.25">
      <c r="A15" s="7" t="s">
        <v>50</v>
      </c>
      <c r="B15" s="60">
        <f>STDEV(B2:D10)</f>
        <v>10.020633982593388</v>
      </c>
      <c r="C15" s="60"/>
      <c r="D15" s="60"/>
      <c r="E15" s="60">
        <f>STDEV(E2:G10)</f>
        <v>2.0939473213563384</v>
      </c>
      <c r="F15" s="60"/>
      <c r="G15" s="60"/>
      <c r="H15" s="60">
        <f>STDEV(H2:J10)</f>
        <v>1.9355719429767384</v>
      </c>
      <c r="I15" s="60"/>
      <c r="J15" s="60"/>
    </row>
  </sheetData>
  <mergeCells count="9">
    <mergeCell ref="B15:D15"/>
    <mergeCell ref="E15:G15"/>
    <mergeCell ref="H15:J15"/>
    <mergeCell ref="B13:D13"/>
    <mergeCell ref="E13:G13"/>
    <mergeCell ref="H13:J13"/>
    <mergeCell ref="B14:D14"/>
    <mergeCell ref="E14:G14"/>
    <mergeCell ref="H14:J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A16" sqref="A16"/>
    </sheetView>
  </sheetViews>
  <sheetFormatPr baseColWidth="10" defaultColWidth="11.42578125" defaultRowHeight="15" x14ac:dyDescent="0.25"/>
  <sheetData>
    <row r="1" spans="1:23" x14ac:dyDescent="0.25">
      <c r="A1" t="s">
        <v>47</v>
      </c>
      <c r="B1" t="s">
        <v>35</v>
      </c>
      <c r="C1" t="s">
        <v>36</v>
      </c>
      <c r="E1" t="s">
        <v>47</v>
      </c>
      <c r="F1" t="s">
        <v>35</v>
      </c>
      <c r="G1" t="s">
        <v>36</v>
      </c>
      <c r="I1" t="s">
        <v>47</v>
      </c>
      <c r="J1" t="s">
        <v>35</v>
      </c>
      <c r="K1" t="s">
        <v>36</v>
      </c>
      <c r="M1" t="s">
        <v>47</v>
      </c>
      <c r="N1" t="s">
        <v>35</v>
      </c>
      <c r="O1" t="s">
        <v>36</v>
      </c>
      <c r="Q1" t="s">
        <v>54</v>
      </c>
      <c r="R1" t="s">
        <v>52</v>
      </c>
      <c r="S1">
        <v>41664</v>
      </c>
      <c r="U1" t="s">
        <v>55</v>
      </c>
      <c r="V1" t="s">
        <v>52</v>
      </c>
      <c r="W1">
        <v>41665</v>
      </c>
    </row>
    <row r="2" spans="1:23" x14ac:dyDescent="0.25">
      <c r="A2" t="s">
        <v>77</v>
      </c>
      <c r="B2">
        <v>0</v>
      </c>
      <c r="C2">
        <v>41663.727083333331</v>
      </c>
      <c r="E2" t="s">
        <v>87</v>
      </c>
      <c r="F2">
        <v>0</v>
      </c>
      <c r="G2">
        <v>41663.71875</v>
      </c>
      <c r="I2" t="s">
        <v>103</v>
      </c>
      <c r="J2" t="s">
        <v>153</v>
      </c>
      <c r="K2">
        <v>41663.706944444442</v>
      </c>
      <c r="M2" t="s">
        <v>113</v>
      </c>
      <c r="N2">
        <v>0</v>
      </c>
      <c r="O2">
        <v>41663.756944444445</v>
      </c>
      <c r="Q2" t="s">
        <v>47</v>
      </c>
      <c r="R2" t="s">
        <v>35</v>
      </c>
      <c r="S2" t="s">
        <v>36</v>
      </c>
      <c r="U2" t="s">
        <v>47</v>
      </c>
      <c r="V2" t="s">
        <v>35</v>
      </c>
      <c r="W2" t="s">
        <v>36</v>
      </c>
    </row>
    <row r="3" spans="1:23" x14ac:dyDescent="0.25">
      <c r="A3" t="s">
        <v>78</v>
      </c>
      <c r="B3" t="s">
        <v>152</v>
      </c>
      <c r="C3">
        <v>41663.727083333331</v>
      </c>
      <c r="E3" t="s">
        <v>88</v>
      </c>
      <c r="F3">
        <v>0</v>
      </c>
      <c r="G3">
        <v>41663.71875</v>
      </c>
      <c r="I3" t="s">
        <v>104</v>
      </c>
      <c r="J3">
        <v>0</v>
      </c>
      <c r="K3">
        <v>41663.706944444442</v>
      </c>
      <c r="M3" t="s">
        <v>114</v>
      </c>
      <c r="N3">
        <v>0</v>
      </c>
      <c r="O3">
        <v>41663.756944444445</v>
      </c>
      <c r="Q3" t="s">
        <v>123</v>
      </c>
      <c r="R3">
        <v>0</v>
      </c>
      <c r="S3">
        <v>41663.746527777781</v>
      </c>
      <c r="U3" t="s">
        <v>133</v>
      </c>
      <c r="V3">
        <v>0</v>
      </c>
      <c r="W3">
        <v>41663.737500000003</v>
      </c>
    </row>
    <row r="4" spans="1:23" x14ac:dyDescent="0.25">
      <c r="A4" t="s">
        <v>79</v>
      </c>
      <c r="B4">
        <v>0</v>
      </c>
      <c r="C4">
        <v>41663.727083333331</v>
      </c>
      <c r="E4" t="s">
        <v>89</v>
      </c>
      <c r="F4" t="s">
        <v>155</v>
      </c>
      <c r="G4">
        <v>41663.71875</v>
      </c>
      <c r="I4" t="s">
        <v>105</v>
      </c>
      <c r="J4">
        <v>0</v>
      </c>
      <c r="K4">
        <v>41663.706944444442</v>
      </c>
      <c r="M4" t="s">
        <v>115</v>
      </c>
      <c r="N4">
        <v>0</v>
      </c>
      <c r="O4">
        <v>41663.756944444445</v>
      </c>
      <c r="Q4" t="s">
        <v>124</v>
      </c>
      <c r="R4">
        <v>0</v>
      </c>
      <c r="S4">
        <v>41663.746527777781</v>
      </c>
      <c r="U4" t="s">
        <v>134</v>
      </c>
      <c r="V4">
        <v>0</v>
      </c>
      <c r="W4">
        <v>41663.737500000003</v>
      </c>
    </row>
    <row r="5" spans="1:23" x14ac:dyDescent="0.25">
      <c r="A5" t="s">
        <v>80</v>
      </c>
      <c r="B5" t="s">
        <v>153</v>
      </c>
      <c r="C5">
        <v>41663.727083333331</v>
      </c>
      <c r="E5" t="s">
        <v>90</v>
      </c>
      <c r="F5">
        <v>0</v>
      </c>
      <c r="G5">
        <v>41663.71875</v>
      </c>
      <c r="I5" t="s">
        <v>106</v>
      </c>
      <c r="J5">
        <v>0</v>
      </c>
      <c r="K5">
        <v>41663.706944444442</v>
      </c>
      <c r="M5" t="s">
        <v>116</v>
      </c>
      <c r="N5">
        <v>0</v>
      </c>
      <c r="O5">
        <v>41663.756944444445</v>
      </c>
      <c r="Q5" t="s">
        <v>125</v>
      </c>
      <c r="R5">
        <v>0</v>
      </c>
      <c r="S5">
        <v>41663.746527777781</v>
      </c>
      <c r="U5" t="s">
        <v>135</v>
      </c>
      <c r="V5">
        <v>0</v>
      </c>
      <c r="W5">
        <v>41663.737500000003</v>
      </c>
    </row>
    <row r="6" spans="1:23" x14ac:dyDescent="0.25">
      <c r="A6" t="s">
        <v>81</v>
      </c>
      <c r="B6">
        <v>0</v>
      </c>
      <c r="C6">
        <v>41663.727083333331</v>
      </c>
      <c r="E6" t="s">
        <v>91</v>
      </c>
      <c r="F6" t="s">
        <v>156</v>
      </c>
      <c r="G6">
        <v>41663.71875</v>
      </c>
      <c r="I6" t="s">
        <v>107</v>
      </c>
      <c r="J6">
        <v>0</v>
      </c>
      <c r="K6">
        <v>41663.706944444442</v>
      </c>
      <c r="M6" t="s">
        <v>117</v>
      </c>
      <c r="N6">
        <v>0</v>
      </c>
      <c r="O6">
        <v>41663.756944444445</v>
      </c>
      <c r="Q6" t="s">
        <v>126</v>
      </c>
      <c r="R6">
        <v>0</v>
      </c>
      <c r="S6">
        <v>41663.746527777781</v>
      </c>
      <c r="U6" t="s">
        <v>136</v>
      </c>
      <c r="V6">
        <v>0</v>
      </c>
      <c r="W6">
        <v>41663.737500000003</v>
      </c>
    </row>
    <row r="7" spans="1:23" x14ac:dyDescent="0.25">
      <c r="A7" t="s">
        <v>82</v>
      </c>
      <c r="B7" t="s">
        <v>154</v>
      </c>
      <c r="C7">
        <v>41663.727083333331</v>
      </c>
      <c r="E7" t="s">
        <v>92</v>
      </c>
      <c r="F7">
        <v>0</v>
      </c>
      <c r="G7">
        <v>41663.71875</v>
      </c>
      <c r="I7" t="s">
        <v>108</v>
      </c>
      <c r="J7">
        <v>0</v>
      </c>
      <c r="K7">
        <v>41663.706944444442</v>
      </c>
      <c r="M7" t="s">
        <v>118</v>
      </c>
      <c r="N7">
        <v>0</v>
      </c>
      <c r="O7">
        <v>41663.756944444445</v>
      </c>
      <c r="Q7" t="s">
        <v>127</v>
      </c>
      <c r="R7">
        <v>0</v>
      </c>
      <c r="S7">
        <v>41663.746527777781</v>
      </c>
      <c r="U7" t="s">
        <v>137</v>
      </c>
      <c r="V7" t="s">
        <v>158</v>
      </c>
      <c r="W7">
        <v>41663.737500000003</v>
      </c>
    </row>
    <row r="8" spans="1:23" x14ac:dyDescent="0.25">
      <c r="A8" t="s">
        <v>83</v>
      </c>
      <c r="B8">
        <v>0</v>
      </c>
      <c r="C8">
        <v>41663.727083333331</v>
      </c>
      <c r="E8" t="s">
        <v>93</v>
      </c>
      <c r="F8" t="s">
        <v>157</v>
      </c>
      <c r="G8">
        <v>41663.71875</v>
      </c>
      <c r="I8" t="s">
        <v>109</v>
      </c>
      <c r="J8" t="s">
        <v>153</v>
      </c>
      <c r="K8">
        <v>41663.706944444442</v>
      </c>
      <c r="M8" t="s">
        <v>119</v>
      </c>
      <c r="N8">
        <v>0</v>
      </c>
      <c r="O8">
        <v>41663.756944444445</v>
      </c>
      <c r="Q8" t="s">
        <v>128</v>
      </c>
      <c r="R8">
        <v>0</v>
      </c>
      <c r="S8">
        <v>41663.746527777781</v>
      </c>
      <c r="U8" t="s">
        <v>138</v>
      </c>
      <c r="V8">
        <v>0</v>
      </c>
      <c r="W8">
        <v>41663.737500000003</v>
      </c>
    </row>
    <row r="9" spans="1:23" x14ac:dyDescent="0.25">
      <c r="A9" t="s">
        <v>84</v>
      </c>
      <c r="B9">
        <v>0</v>
      </c>
      <c r="C9">
        <v>41663.727083333331</v>
      </c>
      <c r="E9" t="s">
        <v>94</v>
      </c>
      <c r="F9">
        <v>0</v>
      </c>
      <c r="G9">
        <v>41663.71875</v>
      </c>
      <c r="I9" t="s">
        <v>110</v>
      </c>
      <c r="J9">
        <v>0</v>
      </c>
      <c r="K9">
        <v>41663.706944444442</v>
      </c>
      <c r="M9" t="s">
        <v>120</v>
      </c>
      <c r="N9">
        <v>0</v>
      </c>
      <c r="O9">
        <v>41663.756944444445</v>
      </c>
      <c r="Q9" t="s">
        <v>129</v>
      </c>
      <c r="R9">
        <v>0</v>
      </c>
      <c r="S9">
        <v>41663.746527777781</v>
      </c>
      <c r="U9" t="s">
        <v>139</v>
      </c>
      <c r="V9">
        <v>0</v>
      </c>
      <c r="W9">
        <v>41663.737500000003</v>
      </c>
    </row>
    <row r="10" spans="1:23" x14ac:dyDescent="0.25">
      <c r="A10" t="s">
        <v>85</v>
      </c>
      <c r="B10">
        <v>0</v>
      </c>
      <c r="C10">
        <v>41663.727083333331</v>
      </c>
      <c r="E10" t="s">
        <v>95</v>
      </c>
      <c r="F10">
        <v>0</v>
      </c>
      <c r="G10">
        <v>41663.71875</v>
      </c>
      <c r="I10" t="s">
        <v>111</v>
      </c>
      <c r="J10">
        <v>0</v>
      </c>
      <c r="K10">
        <v>41663.706944444442</v>
      </c>
      <c r="M10" t="s">
        <v>121</v>
      </c>
      <c r="N10">
        <v>0</v>
      </c>
      <c r="O10">
        <v>41663.756944444445</v>
      </c>
      <c r="Q10" t="s">
        <v>130</v>
      </c>
      <c r="R10">
        <v>0</v>
      </c>
      <c r="S10">
        <v>41663.746527777781</v>
      </c>
      <c r="U10" t="s">
        <v>140</v>
      </c>
      <c r="V10">
        <v>0</v>
      </c>
      <c r="W10">
        <v>41663.737500000003</v>
      </c>
    </row>
    <row r="11" spans="1:23" x14ac:dyDescent="0.25">
      <c r="A11" t="s">
        <v>86</v>
      </c>
      <c r="B11">
        <v>0</v>
      </c>
      <c r="C11">
        <v>41663.727083333331</v>
      </c>
      <c r="E11" t="s">
        <v>96</v>
      </c>
      <c r="F11">
        <v>0</v>
      </c>
      <c r="G11">
        <v>41663.71875</v>
      </c>
      <c r="I11" t="s">
        <v>112</v>
      </c>
      <c r="J11">
        <v>0</v>
      </c>
      <c r="K11">
        <v>41663.706944444442</v>
      </c>
      <c r="M11" t="s">
        <v>122</v>
      </c>
      <c r="N11">
        <v>0</v>
      </c>
      <c r="O11">
        <v>41663.756944444445</v>
      </c>
      <c r="Q11" t="s">
        <v>131</v>
      </c>
      <c r="R11">
        <v>0</v>
      </c>
      <c r="S11">
        <v>41663.746527777781</v>
      </c>
      <c r="U11" t="s">
        <v>141</v>
      </c>
      <c r="V11">
        <v>0</v>
      </c>
      <c r="W11">
        <v>41663.737500000003</v>
      </c>
    </row>
    <row r="12" spans="1:23" x14ac:dyDescent="0.25">
      <c r="A12" t="s">
        <v>49</v>
      </c>
      <c r="B12">
        <v>0</v>
      </c>
      <c r="E12" t="s">
        <v>49</v>
      </c>
      <c r="F12">
        <v>0</v>
      </c>
      <c r="I12" t="s">
        <v>49</v>
      </c>
      <c r="J12">
        <v>0</v>
      </c>
      <c r="M12" t="s">
        <v>49</v>
      </c>
      <c r="N12">
        <v>0</v>
      </c>
      <c r="Q12" t="s">
        <v>132</v>
      </c>
      <c r="R12">
        <v>0</v>
      </c>
      <c r="S12">
        <v>41663.746527777781</v>
      </c>
      <c r="U12" t="s">
        <v>142</v>
      </c>
      <c r="V12">
        <v>0</v>
      </c>
      <c r="W12">
        <v>41663.737500000003</v>
      </c>
    </row>
    <row r="13" spans="1:23" x14ac:dyDescent="0.25">
      <c r="A13" t="s">
        <v>50</v>
      </c>
      <c r="B13">
        <v>0</v>
      </c>
      <c r="E13" t="s">
        <v>50</v>
      </c>
      <c r="F13">
        <v>0</v>
      </c>
      <c r="I13" t="s">
        <v>50</v>
      </c>
      <c r="J13">
        <v>0</v>
      </c>
      <c r="M13" t="s">
        <v>50</v>
      </c>
      <c r="N13">
        <v>0</v>
      </c>
      <c r="Q13" t="s">
        <v>49</v>
      </c>
      <c r="R13">
        <v>0</v>
      </c>
      <c r="U13" t="s">
        <v>49</v>
      </c>
      <c r="V13">
        <v>0</v>
      </c>
    </row>
    <row r="14" spans="1:23" x14ac:dyDescent="0.25">
      <c r="A14" t="s">
        <v>51</v>
      </c>
      <c r="B14">
        <v>0</v>
      </c>
      <c r="E14" t="s">
        <v>51</v>
      </c>
      <c r="F14">
        <v>0</v>
      </c>
      <c r="I14" t="s">
        <v>51</v>
      </c>
      <c r="J14">
        <v>0</v>
      </c>
      <c r="M14" t="s">
        <v>51</v>
      </c>
      <c r="N14">
        <v>0</v>
      </c>
      <c r="Q14" t="s">
        <v>50</v>
      </c>
      <c r="R14">
        <v>0</v>
      </c>
      <c r="U14" t="s">
        <v>50</v>
      </c>
      <c r="V14">
        <v>0</v>
      </c>
    </row>
    <row r="15" spans="1:23" x14ac:dyDescent="0.25">
      <c r="A15" t="s">
        <v>53</v>
      </c>
      <c r="B15">
        <v>23</v>
      </c>
      <c r="E15" t="s">
        <v>53</v>
      </c>
      <c r="F15">
        <v>-41640</v>
      </c>
      <c r="I15" t="s">
        <v>53</v>
      </c>
      <c r="J15">
        <v>-41640</v>
      </c>
      <c r="M15" t="s">
        <v>53</v>
      </c>
      <c r="N15">
        <v>17</v>
      </c>
      <c r="Q15" t="s">
        <v>51</v>
      </c>
      <c r="R15">
        <v>0</v>
      </c>
      <c r="U15" t="s">
        <v>51</v>
      </c>
      <c r="V15">
        <v>0</v>
      </c>
    </row>
    <row r="16" spans="1:23" x14ac:dyDescent="0.25">
      <c r="Q16" t="s">
        <v>53</v>
      </c>
      <c r="R16">
        <v>18</v>
      </c>
      <c r="U16" t="s">
        <v>53</v>
      </c>
      <c r="V16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J1" workbookViewId="0">
      <selection activeCell="Q9" sqref="Q9"/>
    </sheetView>
  </sheetViews>
  <sheetFormatPr baseColWidth="10" defaultColWidth="9.140625" defaultRowHeight="15" x14ac:dyDescent="0.25"/>
  <cols>
    <col min="2" max="2" width="30.140625" bestFit="1" customWidth="1"/>
    <col min="3" max="3" width="27.42578125" bestFit="1" customWidth="1"/>
    <col min="4" max="4" width="27.42578125" customWidth="1"/>
    <col min="5" max="5" width="17.7109375" customWidth="1"/>
    <col min="6" max="9" width="27.42578125" customWidth="1"/>
    <col min="12" max="12" width="30.140625" bestFit="1" customWidth="1"/>
    <col min="13" max="13" width="27.42578125" bestFit="1" customWidth="1"/>
    <col min="14" max="14" width="21.5703125" customWidth="1"/>
    <col min="15" max="15" width="19.7109375" customWidth="1"/>
    <col min="16" max="16" width="22.5703125" bestFit="1" customWidth="1"/>
    <col min="17" max="17" width="22.5703125" customWidth="1"/>
    <col min="18" max="18" width="20.85546875" bestFit="1" customWidth="1"/>
    <col min="19" max="19" width="10.42578125" bestFit="1" customWidth="1"/>
    <col min="20" max="20" width="28.85546875" bestFit="1" customWidth="1"/>
  </cols>
  <sheetData>
    <row r="1" spans="1:20" ht="15.75" thickBot="1" x14ac:dyDescent="0.3">
      <c r="A1" s="65" t="s">
        <v>164</v>
      </c>
      <c r="B1" s="66"/>
      <c r="C1" s="66"/>
      <c r="D1" s="66"/>
      <c r="E1" s="66"/>
      <c r="F1" s="66"/>
      <c r="G1" s="66"/>
      <c r="H1" s="66"/>
      <c r="I1" s="67"/>
      <c r="J1" s="54"/>
      <c r="K1" s="62" t="s">
        <v>165</v>
      </c>
      <c r="L1" s="63"/>
      <c r="M1" s="63"/>
      <c r="N1" s="63"/>
      <c r="O1" s="63"/>
      <c r="P1" s="63"/>
      <c r="Q1" s="63"/>
      <c r="R1" s="63"/>
      <c r="S1" s="63"/>
      <c r="T1" s="64"/>
    </row>
    <row r="2" spans="1:20" ht="15.75" thickBot="1" x14ac:dyDescent="0.3">
      <c r="A2" s="57" t="s">
        <v>47</v>
      </c>
      <c r="B2" s="57" t="s">
        <v>166</v>
      </c>
      <c r="C2" s="57" t="s">
        <v>159</v>
      </c>
      <c r="D2" s="57" t="s">
        <v>167</v>
      </c>
      <c r="E2" s="57" t="s">
        <v>168</v>
      </c>
      <c r="F2" s="57" t="s">
        <v>169</v>
      </c>
      <c r="G2" s="57" t="s">
        <v>170</v>
      </c>
      <c r="H2" s="57" t="s">
        <v>171</v>
      </c>
      <c r="I2" s="57" t="s">
        <v>172</v>
      </c>
      <c r="J2" s="7"/>
      <c r="K2" s="57" t="s">
        <v>47</v>
      </c>
      <c r="L2" s="57" t="s">
        <v>166</v>
      </c>
      <c r="M2" s="57" t="s">
        <v>159</v>
      </c>
      <c r="N2" s="57" t="s">
        <v>167</v>
      </c>
      <c r="O2" s="57" t="s">
        <v>168</v>
      </c>
      <c r="P2" s="57" t="s">
        <v>195</v>
      </c>
      <c r="Q2" s="57" t="s">
        <v>197</v>
      </c>
      <c r="R2" s="57" t="s">
        <v>196</v>
      </c>
      <c r="S2" s="57" t="s">
        <v>171</v>
      </c>
      <c r="T2" s="57" t="s">
        <v>172</v>
      </c>
    </row>
    <row r="3" spans="1:20" x14ac:dyDescent="0.25">
      <c r="A3" s="56" t="s">
        <v>174</v>
      </c>
      <c r="B3" s="56">
        <f>'Transectos Barber'!C17</f>
        <v>27</v>
      </c>
      <c r="C3" s="56">
        <f>'Transectos Barber'!C16</f>
        <v>0</v>
      </c>
      <c r="D3" s="56"/>
      <c r="E3" s="56"/>
      <c r="F3" s="56"/>
      <c r="G3" s="56"/>
      <c r="H3" s="56"/>
      <c r="I3" s="56"/>
      <c r="K3" s="56" t="s">
        <v>174</v>
      </c>
      <c r="L3" s="56">
        <f>'Transectos Barber'!C68</f>
        <v>32</v>
      </c>
      <c r="M3" s="56">
        <f>'Transectos Barber'!C67</f>
        <v>0</v>
      </c>
      <c r="N3" s="56">
        <f>'Transectos Barber'!C65/Barber!E15</f>
        <v>0</v>
      </c>
      <c r="O3" s="59">
        <f>Barber!E10</f>
        <v>88.732394366197184</v>
      </c>
      <c r="P3" s="56">
        <f>Cuadrantes!B11/O3</f>
        <v>0.11895943562610228</v>
      </c>
      <c r="Q3" s="56">
        <f>3.66/93.1</f>
        <v>3.9312567132116005E-2</v>
      </c>
      <c r="R3" s="56"/>
      <c r="S3" s="56"/>
      <c r="T3" s="56"/>
    </row>
    <row r="4" spans="1:20" x14ac:dyDescent="0.25">
      <c r="A4" s="55" t="s">
        <v>175</v>
      </c>
      <c r="B4" s="55">
        <f>'Transectos Barber'!G17</f>
        <v>27</v>
      </c>
      <c r="C4" s="55">
        <f>'Transectos Barber'!G16</f>
        <v>0</v>
      </c>
      <c r="D4" s="55"/>
      <c r="E4" s="55"/>
      <c r="F4" s="55"/>
      <c r="G4" s="55"/>
      <c r="H4" s="55"/>
      <c r="I4" s="55"/>
      <c r="K4" s="55" t="s">
        <v>175</v>
      </c>
      <c r="L4" s="55">
        <f>'Transectos Barber'!G68</f>
        <v>32</v>
      </c>
      <c r="M4" s="55">
        <f>'Transectos Barber'!G67</f>
        <v>0</v>
      </c>
      <c r="N4" s="55">
        <f>'Transectos Barber'!G65/Barber!E21</f>
        <v>0</v>
      </c>
      <c r="O4" s="58">
        <f>Barber!E10</f>
        <v>88.732394366197184</v>
      </c>
      <c r="P4" s="55">
        <f>Cuadrantes!C11/O4</f>
        <v>8.01410934744268E-2</v>
      </c>
      <c r="Q4" s="55">
        <f>1.72/90.3</f>
        <v>1.9047619047619049E-2</v>
      </c>
      <c r="R4" s="55"/>
      <c r="S4" s="55"/>
      <c r="T4" s="55"/>
    </row>
    <row r="5" spans="1:20" x14ac:dyDescent="0.25">
      <c r="A5" s="55" t="s">
        <v>176</v>
      </c>
      <c r="B5" s="55">
        <f>'Transectos Barber'!K17</f>
        <v>27</v>
      </c>
      <c r="C5" s="55">
        <f>'Transectos Barber'!K16</f>
        <v>0</v>
      </c>
      <c r="D5" s="55"/>
      <c r="E5" s="55"/>
      <c r="F5" s="55"/>
      <c r="G5" s="55"/>
      <c r="H5" s="55"/>
      <c r="I5" s="55"/>
      <c r="K5" s="55" t="s">
        <v>176</v>
      </c>
      <c r="L5" s="55">
        <f>'Transectos Barber'!K68</f>
        <v>32</v>
      </c>
      <c r="M5" s="55">
        <f>'Transectos Barber'!K67</f>
        <v>0</v>
      </c>
      <c r="N5" s="55">
        <f>'Transectos Barber'!K65/Barber!E27</f>
        <v>0</v>
      </c>
      <c r="O5" s="58">
        <f>Barber!E10</f>
        <v>88.732394366197184</v>
      </c>
      <c r="P5" s="55">
        <f>Cuadrantes!D11/O5</f>
        <v>2.00352733686067E-2</v>
      </c>
      <c r="Q5" s="55">
        <f>0.52/89.4</f>
        <v>5.8165548098434005E-3</v>
      </c>
      <c r="R5" s="55"/>
      <c r="S5" s="55"/>
      <c r="T5" s="55"/>
    </row>
    <row r="6" spans="1:20" x14ac:dyDescent="0.25">
      <c r="A6" s="55" t="s">
        <v>177</v>
      </c>
      <c r="B6" s="55">
        <f>'Transectos Barber'!O17</f>
        <v>23</v>
      </c>
      <c r="C6" s="55">
        <f>'Transectos Barber'!O16</f>
        <v>5.227181342989386E-3</v>
      </c>
      <c r="D6" s="55"/>
      <c r="E6" s="55"/>
      <c r="F6" s="55"/>
      <c r="G6" s="55"/>
      <c r="H6" s="55"/>
      <c r="I6" s="55"/>
      <c r="K6" s="55" t="s">
        <v>177</v>
      </c>
      <c r="L6" s="55">
        <f>'Transectos Barber'!O68</f>
        <v>28</v>
      </c>
      <c r="M6" s="55">
        <f>'Transectos Barber'!O67</f>
        <v>2.3355041545032539E-3</v>
      </c>
      <c r="N6" s="55">
        <f>'Transectos Barber'!O65/Barber!D15</f>
        <v>0.19402649898950111</v>
      </c>
      <c r="O6" s="58">
        <f>Barber!D10</f>
        <v>83.07692307692308</v>
      </c>
      <c r="P6" s="55">
        <f>Cuadrantes!E11/O6</f>
        <v>1.604938271604938E-2</v>
      </c>
      <c r="Q6" s="55">
        <f>10/66.6</f>
        <v>0.15015015015015015</v>
      </c>
      <c r="R6" s="55"/>
      <c r="S6" s="55"/>
      <c r="T6" s="55"/>
    </row>
    <row r="7" spans="1:20" x14ac:dyDescent="0.25">
      <c r="A7" s="55" t="s">
        <v>178</v>
      </c>
      <c r="B7" s="55">
        <f>'Transectos Barber'!S17</f>
        <v>23</v>
      </c>
      <c r="C7" s="55">
        <f>'Transectos Barber'!S16</f>
        <v>6.2839879154122751E-3</v>
      </c>
      <c r="D7" s="55"/>
      <c r="E7" s="55"/>
      <c r="F7" s="55"/>
      <c r="G7" s="55"/>
      <c r="H7" s="55"/>
      <c r="I7" s="55"/>
      <c r="K7" s="55" t="s">
        <v>178</v>
      </c>
      <c r="L7" s="55">
        <f>'Transectos Barber'!S68</f>
        <v>28</v>
      </c>
      <c r="M7" s="55">
        <f>'Transectos Barber'!S67</f>
        <v>3.8920699075630349E-3</v>
      </c>
      <c r="N7" s="55">
        <f>'Transectos Barber'!S65/Barber!D21</f>
        <v>0.32334119232062131</v>
      </c>
      <c r="O7" s="58">
        <f>Barber!D10</f>
        <v>83.07692307692308</v>
      </c>
      <c r="P7" s="56">
        <f>Cuadrantes!F11/O7</f>
        <v>8.0246913580246902E-3</v>
      </c>
      <c r="Q7" s="55">
        <f>29.7/99.5</f>
        <v>0.29849246231155779</v>
      </c>
      <c r="R7" s="55"/>
      <c r="S7" s="55"/>
      <c r="T7" s="55"/>
    </row>
    <row r="8" spans="1:20" x14ac:dyDescent="0.25">
      <c r="A8" s="55" t="s">
        <v>179</v>
      </c>
      <c r="B8" s="55">
        <f>'Transectos Barber'!W17</f>
        <v>23</v>
      </c>
      <c r="C8" s="55">
        <f>'Transectos Barber'!W16</f>
        <v>2.0908725371957546E-3</v>
      </c>
      <c r="D8" s="55"/>
      <c r="E8" s="55"/>
      <c r="F8" s="55"/>
      <c r="G8" s="55"/>
      <c r="H8" s="55"/>
      <c r="I8" s="55"/>
      <c r="K8" s="55" t="s">
        <v>179</v>
      </c>
      <c r="L8" s="55">
        <f>'Transectos Barber'!W68</f>
        <v>28</v>
      </c>
      <c r="M8" s="55">
        <f>'Transectos Barber'!W67</f>
        <v>3.1108618433331719E-3</v>
      </c>
      <c r="N8" s="55">
        <f>'Transectos Barber'!W65/Barber!D27</f>
        <v>0.25844083006152507</v>
      </c>
      <c r="O8" s="58">
        <f>Barber!D10</f>
        <v>83.07692307692308</v>
      </c>
      <c r="P8" s="55">
        <f>Cuadrantes!G11/O8</f>
        <v>0</v>
      </c>
      <c r="Q8" s="55">
        <f>21.9/96.2</f>
        <v>0.22765072765072764</v>
      </c>
      <c r="R8" s="55"/>
      <c r="S8" s="55"/>
      <c r="T8" s="55"/>
    </row>
    <row r="9" spans="1:20" x14ac:dyDescent="0.25">
      <c r="A9" s="55" t="s">
        <v>180</v>
      </c>
      <c r="B9" s="55">
        <f>'Transectos Barber'!AA17</f>
        <v>17</v>
      </c>
      <c r="C9" s="55">
        <f>'Transectos Barber'!AA16</f>
        <v>0</v>
      </c>
      <c r="D9" s="55"/>
      <c r="E9" s="55"/>
      <c r="F9" s="55"/>
      <c r="G9" s="55"/>
      <c r="H9" s="55"/>
      <c r="I9" s="55"/>
      <c r="K9" s="55" t="s">
        <v>180</v>
      </c>
      <c r="L9" s="55">
        <f>'Transectos Barber'!AA68</f>
        <v>22</v>
      </c>
      <c r="M9" s="55">
        <f>'Transectos Barber'!AA67</f>
        <v>0</v>
      </c>
      <c r="N9" s="55">
        <f>'Transectos Barber'!AA65/Barber!C15</f>
        <v>0</v>
      </c>
      <c r="O9" s="58">
        <f>Barber!C10</f>
        <v>27</v>
      </c>
      <c r="P9" s="55">
        <f>Cuadrantes!H11/O9</f>
        <v>0.10699588477366255</v>
      </c>
      <c r="Q9" s="55">
        <f>(62-60)/89.5</f>
        <v>2.23463687150838E-2</v>
      </c>
      <c r="R9" s="55"/>
      <c r="S9" s="55"/>
      <c r="T9" s="55"/>
    </row>
    <row r="10" spans="1:20" x14ac:dyDescent="0.25">
      <c r="A10" s="55" t="s">
        <v>181</v>
      </c>
      <c r="B10" s="55">
        <f>'Transectos Barber'!AE17</f>
        <v>17</v>
      </c>
      <c r="C10" s="55">
        <f>'Transectos Barber'!AE16</f>
        <v>0</v>
      </c>
      <c r="D10" s="55"/>
      <c r="E10" s="55"/>
      <c r="F10" s="55"/>
      <c r="G10" s="55"/>
      <c r="H10" s="55"/>
      <c r="I10" s="55"/>
      <c r="K10" s="55" t="s">
        <v>181</v>
      </c>
      <c r="L10" s="55">
        <f>'Transectos Barber'!AE68</f>
        <v>22</v>
      </c>
      <c r="M10" s="55">
        <f>'Transectos Barber'!AE67</f>
        <v>2.9593459845394052E-3</v>
      </c>
      <c r="N10" s="55">
        <f>'Transectos Barber'!AE65/Barber!C21</f>
        <v>7.9902341582563943E-2</v>
      </c>
      <c r="O10" s="58">
        <f>Barber!C10</f>
        <v>27</v>
      </c>
      <c r="P10" s="55">
        <f>Cuadrantes!I11/O10</f>
        <v>2.0576131687242798E-2</v>
      </c>
      <c r="Q10" s="55">
        <f>10.3/92.2</f>
        <v>0.11171366594360087</v>
      </c>
      <c r="R10" s="55"/>
      <c r="S10" s="55"/>
      <c r="T10" s="55"/>
    </row>
    <row r="11" spans="1:20" x14ac:dyDescent="0.25">
      <c r="A11" s="55" t="s">
        <v>182</v>
      </c>
      <c r="B11" s="55">
        <f>'Transectos Barber'!AI17</f>
        <v>17</v>
      </c>
      <c r="C11" s="55">
        <f>'Transectos Barber'!AI16</f>
        <v>3.0268634127852984E-3</v>
      </c>
      <c r="D11" s="55"/>
      <c r="E11" s="55"/>
      <c r="F11" s="55"/>
      <c r="G11" s="55"/>
      <c r="H11" s="55"/>
      <c r="I11" s="55"/>
      <c r="K11" s="55" t="s">
        <v>182</v>
      </c>
      <c r="L11" s="55">
        <f>'Transectos Barber'!AI68</f>
        <v>22</v>
      </c>
      <c r="M11" s="55">
        <f>'Transectos Barber'!AI67</f>
        <v>7.6934457760047528E-3</v>
      </c>
      <c r="N11" s="55">
        <f>'Transectos Barber'!AI65/Barber!C27</f>
        <v>0.20772303595212832</v>
      </c>
      <c r="O11" s="58">
        <f>Barber!C10</f>
        <v>27</v>
      </c>
      <c r="P11" s="56">
        <f>Cuadrantes!J11/O11</f>
        <v>0</v>
      </c>
      <c r="Q11" s="56">
        <f>5.07/92.9</f>
        <v>5.457481162540366E-2</v>
      </c>
      <c r="R11" s="55"/>
      <c r="S11" s="55"/>
      <c r="T11" s="55"/>
    </row>
    <row r="12" spans="1:20" x14ac:dyDescent="0.25">
      <c r="A12" s="55" t="s">
        <v>174</v>
      </c>
      <c r="B12" s="55">
        <f>'Transectos Barber'!C34</f>
        <v>29</v>
      </c>
      <c r="C12" s="55">
        <f>'Transectos Barber'!C33</f>
        <v>0</v>
      </c>
      <c r="D12" s="55"/>
      <c r="E12" s="55"/>
      <c r="F12" s="55"/>
      <c r="G12" s="55"/>
      <c r="H12" s="55"/>
      <c r="I12" s="55"/>
    </row>
    <row r="13" spans="1:20" x14ac:dyDescent="0.25">
      <c r="A13" s="55" t="s">
        <v>175</v>
      </c>
      <c r="B13" s="55">
        <f>'Transectos Barber'!G34</f>
        <v>29</v>
      </c>
      <c r="C13" s="55">
        <f>'Transectos Barber'!G33</f>
        <v>0</v>
      </c>
      <c r="D13" s="55"/>
      <c r="E13" s="55"/>
      <c r="F13" s="55"/>
      <c r="G13" s="55"/>
      <c r="H13" s="55"/>
      <c r="I13" s="55"/>
    </row>
    <row r="14" spans="1:20" x14ac:dyDescent="0.25">
      <c r="A14" s="55" t="s">
        <v>176</v>
      </c>
      <c r="B14" s="55">
        <f>'Transectos Barber'!K34</f>
        <v>29</v>
      </c>
      <c r="C14" s="55">
        <f>'Transectos Barber'!K33</f>
        <v>0</v>
      </c>
      <c r="D14" s="55"/>
      <c r="E14" s="55"/>
      <c r="F14" s="55"/>
      <c r="G14" s="55"/>
      <c r="H14" s="55"/>
      <c r="I14" s="55"/>
    </row>
    <row r="15" spans="1:20" x14ac:dyDescent="0.25">
      <c r="A15" s="55" t="s">
        <v>177</v>
      </c>
      <c r="B15" s="55">
        <f>'Transectos Barber'!O34</f>
        <v>25</v>
      </c>
      <c r="C15" s="55">
        <f>'Transectos Barber'!O33</f>
        <v>1.8271257905804346E-3</v>
      </c>
      <c r="D15" s="55"/>
      <c r="E15" s="55"/>
      <c r="F15" s="55"/>
      <c r="G15" s="55"/>
      <c r="H15" s="55"/>
      <c r="I15" s="55"/>
    </row>
    <row r="16" spans="1:20" x14ac:dyDescent="0.25">
      <c r="A16" s="55" t="s">
        <v>178</v>
      </c>
      <c r="B16" s="55">
        <f>'Transectos Barber'!S34</f>
        <v>25</v>
      </c>
      <c r="C16" s="55">
        <f>'Transectos Barber'!S33</f>
        <v>3.0420030419990641E-3</v>
      </c>
      <c r="D16" s="55"/>
      <c r="E16" s="55"/>
      <c r="F16" s="55"/>
      <c r="G16" s="55"/>
      <c r="H16" s="55"/>
      <c r="I16" s="55"/>
    </row>
    <row r="17" spans="1:9" x14ac:dyDescent="0.25">
      <c r="A17" s="55" t="s">
        <v>179</v>
      </c>
      <c r="B17" s="55">
        <f>'Transectos Barber'!W34</f>
        <v>25</v>
      </c>
      <c r="C17" s="55">
        <f>'Transectos Barber'!W33</f>
        <v>4.2632935113543474E-3</v>
      </c>
      <c r="D17" s="55"/>
      <c r="E17" s="55"/>
      <c r="F17" s="55"/>
      <c r="G17" s="55"/>
      <c r="H17" s="55"/>
      <c r="I17" s="55"/>
    </row>
    <row r="18" spans="1:9" x14ac:dyDescent="0.25">
      <c r="A18" s="55" t="s">
        <v>180</v>
      </c>
      <c r="B18" s="55">
        <f>'Transectos Barber'!AA34</f>
        <v>19</v>
      </c>
      <c r="C18" s="55">
        <f>'Transectos Barber'!AA33</f>
        <v>0</v>
      </c>
      <c r="D18" s="55"/>
      <c r="E18" s="55"/>
      <c r="F18" s="55"/>
      <c r="G18" s="55"/>
      <c r="H18" s="55"/>
      <c r="I18" s="55"/>
    </row>
    <row r="19" spans="1:9" x14ac:dyDescent="0.25">
      <c r="A19" s="55" t="s">
        <v>181</v>
      </c>
      <c r="B19" s="55">
        <f>'Transectos Barber'!AE34</f>
        <v>19</v>
      </c>
      <c r="C19" s="55">
        <f>'Transectos Barber'!AE33</f>
        <v>1.8746338605802435E-3</v>
      </c>
      <c r="D19" s="55"/>
      <c r="E19" s="55"/>
      <c r="F19" s="55"/>
      <c r="G19" s="55"/>
      <c r="H19" s="55"/>
      <c r="I19" s="55"/>
    </row>
    <row r="20" spans="1:9" x14ac:dyDescent="0.25">
      <c r="A20" s="55" t="s">
        <v>182</v>
      </c>
      <c r="B20" s="55">
        <f>'Transectos Barber'!AI34</f>
        <v>19</v>
      </c>
      <c r="C20" s="55">
        <f>'Transectos Barber'!AI33</f>
        <v>0</v>
      </c>
      <c r="D20" s="55"/>
      <c r="E20" s="55"/>
      <c r="F20" s="55"/>
      <c r="G20" s="55"/>
      <c r="H20" s="55"/>
      <c r="I20" s="55"/>
    </row>
    <row r="21" spans="1:9" x14ac:dyDescent="0.25">
      <c r="A21" s="55" t="s">
        <v>174</v>
      </c>
      <c r="B21" s="55">
        <f>'Transectos Barber'!C51</f>
        <v>32</v>
      </c>
      <c r="C21" s="55">
        <f>'Transectos Barber'!C50</f>
        <v>0</v>
      </c>
      <c r="D21" s="55"/>
      <c r="E21" s="55"/>
      <c r="F21" s="55"/>
      <c r="G21" s="55"/>
      <c r="H21" s="55"/>
      <c r="I21" s="55"/>
    </row>
    <row r="22" spans="1:9" x14ac:dyDescent="0.25">
      <c r="A22" s="55" t="s">
        <v>175</v>
      </c>
      <c r="B22" s="55">
        <f>'Transectos Barber'!G51</f>
        <v>32</v>
      </c>
      <c r="C22" s="55">
        <f>'Transectos Barber'!G50</f>
        <v>0</v>
      </c>
      <c r="D22" s="55"/>
      <c r="E22" s="55"/>
      <c r="F22" s="55"/>
      <c r="G22" s="55"/>
      <c r="H22" s="55"/>
      <c r="I22" s="55"/>
    </row>
    <row r="23" spans="1:9" x14ac:dyDescent="0.25">
      <c r="A23" s="55" t="s">
        <v>176</v>
      </c>
      <c r="B23" s="55">
        <f>'Transectos Barber'!K51</f>
        <v>32</v>
      </c>
      <c r="C23" s="55">
        <f>'Transectos Barber'!K50</f>
        <v>0</v>
      </c>
      <c r="D23" s="55"/>
      <c r="E23" s="55"/>
      <c r="F23" s="55"/>
      <c r="G23" s="55"/>
      <c r="H23" s="55"/>
      <c r="I23" s="55"/>
    </row>
    <row r="24" spans="1:9" x14ac:dyDescent="0.25">
      <c r="A24" s="55" t="s">
        <v>177</v>
      </c>
      <c r="B24" s="55">
        <f>'Transectos Barber'!O51</f>
        <v>28</v>
      </c>
      <c r="C24" s="55">
        <f>'Transectos Barber'!O50</f>
        <v>1.5750416477377104E-3</v>
      </c>
      <c r="D24" s="55"/>
      <c r="E24" s="55"/>
      <c r="F24" s="55"/>
      <c r="G24" s="55"/>
      <c r="H24" s="55"/>
      <c r="I24" s="55"/>
    </row>
    <row r="25" spans="1:9" x14ac:dyDescent="0.25">
      <c r="A25" s="55" t="s">
        <v>178</v>
      </c>
      <c r="B25" s="55">
        <f>'Transectos Barber'!S51</f>
        <v>28</v>
      </c>
      <c r="C25" s="55">
        <f>'Transectos Barber'!S50</f>
        <v>3.5430388371579832E-3</v>
      </c>
      <c r="D25" s="55"/>
      <c r="E25" s="55"/>
      <c r="F25" s="55"/>
      <c r="G25" s="55"/>
      <c r="H25" s="55"/>
      <c r="I25" s="55"/>
    </row>
    <row r="26" spans="1:9" x14ac:dyDescent="0.25">
      <c r="A26" s="55" t="s">
        <v>179</v>
      </c>
      <c r="B26" s="55">
        <f>'Transectos Barber'!W51</f>
        <v>28</v>
      </c>
      <c r="C26" s="55">
        <f>'Transectos Barber'!W50</f>
        <v>2.7506990100485979E-3</v>
      </c>
      <c r="D26" s="55"/>
      <c r="E26" s="55"/>
      <c r="F26" s="55"/>
      <c r="G26" s="55"/>
      <c r="H26" s="55"/>
      <c r="I26" s="55"/>
    </row>
    <row r="27" spans="1:9" x14ac:dyDescent="0.25">
      <c r="A27" s="55" t="s">
        <v>180</v>
      </c>
      <c r="B27" s="55">
        <f>'Transectos Barber'!AA51</f>
        <v>22</v>
      </c>
      <c r="C27" s="55">
        <f>'Transectos Barber'!AA50</f>
        <v>0</v>
      </c>
      <c r="D27" s="55"/>
      <c r="E27" s="55"/>
      <c r="F27" s="55"/>
      <c r="G27" s="55"/>
      <c r="H27" s="55"/>
      <c r="I27" s="55"/>
    </row>
    <row r="28" spans="1:9" x14ac:dyDescent="0.25">
      <c r="A28" s="55" t="s">
        <v>181</v>
      </c>
      <c r="B28" s="55">
        <f>'Transectos Barber'!AE51</f>
        <v>22</v>
      </c>
      <c r="C28" s="55">
        <f>'Transectos Barber'!AE50</f>
        <v>4.8440811383575312E-3</v>
      </c>
      <c r="D28" s="55"/>
      <c r="E28" s="55"/>
      <c r="F28" s="55"/>
      <c r="G28" s="55"/>
      <c r="H28" s="55"/>
      <c r="I28" s="55"/>
    </row>
    <row r="29" spans="1:9" x14ac:dyDescent="0.25">
      <c r="A29" s="55" t="s">
        <v>182</v>
      </c>
      <c r="B29" s="55">
        <f>'Transectos Barber'!AI51</f>
        <v>22</v>
      </c>
      <c r="C29" s="55">
        <f>'Transectos Barber'!AI50</f>
        <v>1.4538845979117325E-2</v>
      </c>
      <c r="D29" s="55"/>
      <c r="E29" s="55"/>
      <c r="F29" s="55"/>
      <c r="G29" s="55"/>
      <c r="H29" s="55"/>
      <c r="I29" s="55"/>
    </row>
  </sheetData>
  <mergeCells count="2">
    <mergeCell ref="K1:T1"/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2</vt:i4>
      </vt:variant>
    </vt:vector>
  </HeadingPairs>
  <TitlesOfParts>
    <vt:vector size="8" baseType="lpstr">
      <vt:lpstr>Jaulas</vt:lpstr>
      <vt:lpstr>Barber</vt:lpstr>
      <vt:lpstr>Transectos Barber</vt:lpstr>
      <vt:lpstr>Cuadrantes</vt:lpstr>
      <vt:lpstr>Hoja1</vt:lpstr>
      <vt:lpstr>Datos Regresion</vt:lpstr>
      <vt:lpstr>Regresion cumulativa</vt:lpstr>
      <vt:lpstr>Gráfico1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usuario1</cp:lastModifiedBy>
  <dcterms:created xsi:type="dcterms:W3CDTF">2014-01-22T00:17:54Z</dcterms:created>
  <dcterms:modified xsi:type="dcterms:W3CDTF">2014-12-09T01:10:22Z</dcterms:modified>
</cp:coreProperties>
</file>