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workbookProtection workbookPassword="9975" lockStructure="1"/>
  <bookViews>
    <workbookView xWindow="0" yWindow="-440" windowWidth="25600" windowHeight="16000" tabRatio="910"/>
  </bookViews>
  <sheets>
    <sheet name="Budget Summary" sheetId="1" r:id="rId1"/>
    <sheet name="NEC Budget" sheetId="2" r:id="rId2"/>
    <sheet name="SCUE Budget" sheetId="3" r:id="rId3"/>
    <sheet name="SPEC Cover Sheet" sheetId="6" r:id="rId4"/>
    <sheet name="SPEC- Executive" sheetId="7" r:id="rId5"/>
    <sheet name="SPEC-Art Gallery" sheetId="8" r:id="rId6"/>
    <sheet name="SPEC- Concerts" sheetId="9" r:id="rId7"/>
    <sheet name="SPEC-Connaisance" sheetId="10" r:id="rId8"/>
    <sheet name="SPEC-Film" sheetId="11" r:id="rId9"/>
    <sheet name="SPEC-Jazz and Grooves" sheetId="12" r:id="rId10"/>
    <sheet name="SPEC- Sound" sheetId="13" r:id="rId11"/>
    <sheet name="SPEC- Special Events" sheetId="14" r:id="rId12"/>
    <sheet name="SPEC-TRUM" sheetId="15" r:id="rId13"/>
    <sheet name="SPEC- Spring Fling" sheetId="16" r:id="rId14"/>
    <sheet name="UA Budget" sheetId="4" r:id="rId15"/>
    <sheet name="Skimmer Fest" sheetId="5" r:id="rId16"/>
  </sheets>
  <definedNames>
    <definedName name="_xlnm.Print_Area" localSheetId="0">'Budget Summary'!$A$1:$AJ$64</definedName>
    <definedName name="_xlnm.Print_Area" localSheetId="3">'SPEC Cover Sheet'!$A$1:$I$28</definedName>
    <definedName name="_xlnm.Print_Area" localSheetId="5">'SPEC-Art Gallery'!$A$1:$U$53</definedName>
    <definedName name="_xlnm.Print_Area" localSheetId="9">'SPEC-Jazz and Grooves'!$A$1:$L$47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AH33" i="1"/>
  <c r="AH34" i="1"/>
  <c r="AE34" i="1"/>
  <c r="AH56" i="1"/>
  <c r="AH57" i="1"/>
  <c r="AC7" i="1"/>
  <c r="AD7" i="1"/>
  <c r="AD9" i="1"/>
  <c r="AD53" i="1"/>
  <c r="AG53" i="1"/>
  <c r="AE24" i="1"/>
  <c r="AE23" i="1"/>
  <c r="AH18" i="1"/>
  <c r="AH19" i="1"/>
  <c r="AH21" i="1"/>
  <c r="AE21" i="1"/>
  <c r="AH24" i="1"/>
  <c r="AH28" i="1"/>
  <c r="AE28" i="1"/>
  <c r="AE33" i="1"/>
  <c r="X6" i="11"/>
  <c r="X38" i="11"/>
  <c r="X43" i="11"/>
  <c r="U54" i="10"/>
  <c r="U23" i="10"/>
  <c r="U14" i="10"/>
  <c r="U35" i="10"/>
  <c r="U58" i="10"/>
  <c r="J30" i="9"/>
  <c r="J16" i="9"/>
  <c r="J37" i="9"/>
  <c r="K16" i="9"/>
  <c r="K30" i="9"/>
  <c r="K37" i="9"/>
  <c r="X81" i="15"/>
  <c r="X24" i="15"/>
  <c r="X62" i="15"/>
  <c r="X83" i="15"/>
  <c r="I16" i="5"/>
  <c r="AH55" i="1"/>
  <c r="S43" i="4"/>
  <c r="S31" i="4"/>
  <c r="S39" i="4"/>
  <c r="S86" i="4"/>
  <c r="R43" i="4"/>
  <c r="R31" i="4"/>
  <c r="R86" i="4"/>
  <c r="AE59" i="1"/>
  <c r="AC59" i="1"/>
  <c r="Z7" i="1"/>
  <c r="Z59" i="1"/>
  <c r="Y59" i="1"/>
  <c r="W7" i="1"/>
  <c r="W13" i="1"/>
  <c r="W59" i="1"/>
  <c r="V59" i="1"/>
  <c r="S59" i="1"/>
  <c r="P59" i="1"/>
  <c r="M59" i="1"/>
  <c r="G49" i="1"/>
  <c r="G59" i="1"/>
  <c r="E59" i="1"/>
  <c r="AA7" i="1"/>
  <c r="AA53" i="1"/>
  <c r="AE53" i="1"/>
  <c r="X7" i="1"/>
  <c r="X13" i="1"/>
  <c r="X53" i="1"/>
  <c r="T7" i="1"/>
  <c r="U7" i="1"/>
  <c r="U13" i="1"/>
  <c r="U53" i="1"/>
  <c r="Y53" i="1"/>
  <c r="R7" i="1"/>
  <c r="R13" i="1"/>
  <c r="R53" i="1"/>
  <c r="N7" i="1"/>
  <c r="O7" i="1"/>
  <c r="O13" i="1"/>
  <c r="O53" i="1"/>
  <c r="S53" i="1"/>
  <c r="L7" i="1"/>
  <c r="L13" i="1"/>
  <c r="L53" i="1"/>
  <c r="J53" i="1"/>
  <c r="AH51" i="1"/>
  <c r="AE51" i="1"/>
  <c r="AH49" i="1"/>
  <c r="AE49" i="1"/>
  <c r="Y49" i="1"/>
  <c r="S49" i="1"/>
  <c r="Q49" i="1"/>
  <c r="N49" i="1"/>
  <c r="L49" i="1"/>
  <c r="J49" i="1"/>
  <c r="M49" i="1"/>
  <c r="K49" i="1"/>
  <c r="I49" i="1"/>
  <c r="AH47" i="1"/>
  <c r="AE47" i="1"/>
  <c r="AH46" i="1"/>
  <c r="AE46" i="1"/>
  <c r="Y46" i="1"/>
  <c r="AH45" i="1"/>
  <c r="AE45" i="1"/>
  <c r="Y45" i="1"/>
  <c r="AH43" i="1"/>
  <c r="AE43" i="1"/>
  <c r="Y43" i="1"/>
  <c r="AH42" i="1"/>
  <c r="AE42" i="1"/>
  <c r="Y42" i="1"/>
  <c r="V42" i="1"/>
  <c r="S42" i="1"/>
  <c r="P42" i="1"/>
  <c r="M42" i="1"/>
  <c r="AH41" i="1"/>
  <c r="AE41" i="1"/>
  <c r="Y41" i="1"/>
  <c r="V41" i="1"/>
  <c r="S41" i="1"/>
  <c r="P41" i="1"/>
  <c r="M41" i="1"/>
  <c r="AH40" i="1"/>
  <c r="AE40" i="1"/>
  <c r="Y40" i="1"/>
  <c r="V40" i="1"/>
  <c r="S40" i="1"/>
  <c r="P40" i="1"/>
  <c r="M40" i="1"/>
  <c r="AH36" i="1"/>
  <c r="AE36" i="1"/>
  <c r="Y36" i="1"/>
  <c r="V36" i="1"/>
  <c r="S36" i="1"/>
  <c r="P36" i="1"/>
  <c r="M36" i="1"/>
  <c r="AH32" i="1"/>
  <c r="AE32" i="1"/>
  <c r="Y32" i="1"/>
  <c r="V32" i="1"/>
  <c r="S32" i="1"/>
  <c r="P32" i="1"/>
  <c r="M32" i="1"/>
  <c r="AH27" i="1"/>
  <c r="AE27" i="1"/>
  <c r="Y27" i="1"/>
  <c r="V27" i="1"/>
  <c r="S27" i="1"/>
  <c r="P27" i="1"/>
  <c r="M27" i="1"/>
  <c r="AH23" i="1"/>
  <c r="Y23" i="1"/>
  <c r="V23" i="1"/>
  <c r="S23" i="1"/>
  <c r="P23" i="1"/>
  <c r="M23" i="1"/>
  <c r="K23" i="1"/>
  <c r="AH20" i="1"/>
  <c r="AE20" i="1"/>
  <c r="P18" i="1"/>
  <c r="M18" i="1"/>
  <c r="AH17" i="1"/>
  <c r="AE17" i="1"/>
  <c r="Y17" i="1"/>
  <c r="V17" i="1"/>
  <c r="S17" i="1"/>
  <c r="P17" i="1"/>
  <c r="M17" i="1"/>
  <c r="K17" i="1"/>
  <c r="AH15" i="1"/>
  <c r="AE15" i="1"/>
  <c r="Y15" i="1"/>
  <c r="V15" i="1"/>
  <c r="S15" i="1"/>
  <c r="P15" i="1"/>
  <c r="M15" i="1"/>
  <c r="AH13" i="1"/>
  <c r="AE13" i="1"/>
  <c r="Y13" i="1"/>
  <c r="V13" i="1"/>
  <c r="T13" i="1"/>
  <c r="S13" i="1"/>
  <c r="Q13" i="1"/>
  <c r="P13" i="1"/>
  <c r="N13" i="1"/>
  <c r="J13" i="1"/>
  <c r="M13" i="1"/>
  <c r="K13" i="1"/>
  <c r="AH9" i="1"/>
  <c r="AE9" i="1"/>
  <c r="AH7" i="1"/>
  <c r="AE7" i="1"/>
  <c r="Y7" i="1"/>
  <c r="V7" i="1"/>
  <c r="S7" i="1"/>
  <c r="Q7" i="1"/>
  <c r="P7" i="1"/>
  <c r="J7" i="1"/>
  <c r="M7" i="1"/>
  <c r="K7" i="1"/>
  <c r="I7" i="1"/>
  <c r="AH6" i="1"/>
  <c r="AE6" i="1"/>
  <c r="Y6" i="1"/>
  <c r="V6" i="1"/>
  <c r="S6" i="1"/>
  <c r="P6" i="1"/>
  <c r="Z20" i="14"/>
  <c r="Z39" i="14"/>
  <c r="Z80" i="14"/>
  <c r="Z69" i="14"/>
  <c r="Z92" i="14"/>
  <c r="X17" i="16"/>
  <c r="X26" i="16"/>
  <c r="X35" i="16"/>
  <c r="X37" i="16"/>
  <c r="W11" i="13"/>
  <c r="W13" i="13"/>
  <c r="J16" i="12"/>
  <c r="J41" i="12"/>
  <c r="J31" i="12"/>
  <c r="J38" i="12"/>
  <c r="J43" i="12"/>
  <c r="J30" i="12"/>
  <c r="J15" i="12"/>
  <c r="U34" i="8"/>
  <c r="U35" i="8"/>
  <c r="U41" i="8"/>
  <c r="U47" i="8"/>
  <c r="U49" i="8"/>
  <c r="W12" i="7"/>
  <c r="W18" i="7"/>
  <c r="H16" i="5"/>
  <c r="F5" i="6"/>
  <c r="F18" i="6"/>
  <c r="G18" i="6"/>
  <c r="S18" i="7"/>
  <c r="T18" i="7"/>
  <c r="U18" i="7"/>
  <c r="V12" i="7"/>
  <c r="V18" i="7"/>
  <c r="R18" i="7"/>
  <c r="E18" i="6"/>
  <c r="W35" i="16"/>
  <c r="W17" i="16"/>
  <c r="W26" i="16"/>
  <c r="W37" i="16"/>
  <c r="V17" i="16"/>
  <c r="V26" i="16"/>
  <c r="V35" i="16"/>
  <c r="V37" i="16"/>
  <c r="U17" i="16"/>
  <c r="U26" i="16"/>
  <c r="U35" i="16"/>
  <c r="U37" i="16"/>
  <c r="T17" i="16"/>
  <c r="T26" i="16"/>
  <c r="T35" i="16"/>
  <c r="T37" i="16"/>
  <c r="S17" i="16"/>
  <c r="S26" i="16"/>
  <c r="S35" i="16"/>
  <c r="S37" i="16"/>
  <c r="R16" i="16"/>
  <c r="R17" i="16"/>
  <c r="R26" i="16"/>
  <c r="R35" i="16"/>
  <c r="R37" i="16"/>
  <c r="Q16" i="16"/>
  <c r="Q17" i="16"/>
  <c r="Q26" i="16"/>
  <c r="Q35" i="16"/>
  <c r="Q37" i="16"/>
  <c r="P17" i="16"/>
  <c r="P26" i="16"/>
  <c r="P35" i="16"/>
  <c r="P37" i="16"/>
  <c r="O17" i="16"/>
  <c r="O26" i="16"/>
  <c r="O35" i="16"/>
  <c r="O37" i="16"/>
  <c r="N17" i="16"/>
  <c r="N26" i="16"/>
  <c r="N35" i="16"/>
  <c r="N37" i="16"/>
  <c r="M17" i="16"/>
  <c r="M26" i="16"/>
  <c r="M35" i="16"/>
  <c r="M37" i="16"/>
  <c r="L17" i="16"/>
  <c r="L26" i="16"/>
  <c r="L35" i="16"/>
  <c r="L37" i="16"/>
  <c r="K17" i="16"/>
  <c r="K26" i="16"/>
  <c r="K35" i="16"/>
  <c r="K37" i="16"/>
  <c r="J17" i="16"/>
  <c r="J26" i="16"/>
  <c r="J35" i="16"/>
  <c r="J37" i="16"/>
  <c r="I17" i="16"/>
  <c r="I26" i="16"/>
  <c r="I35" i="16"/>
  <c r="I37" i="16"/>
  <c r="H17" i="16"/>
  <c r="H26" i="16"/>
  <c r="H35" i="16"/>
  <c r="H37" i="16"/>
  <c r="W24" i="15"/>
  <c r="W62" i="15"/>
  <c r="W81" i="15"/>
  <c r="W83" i="15"/>
  <c r="V24" i="15"/>
  <c r="V62" i="15"/>
  <c r="V68" i="15"/>
  <c r="V81" i="15"/>
  <c r="V83" i="15"/>
  <c r="U24" i="15"/>
  <c r="U62" i="15"/>
  <c r="U68" i="15"/>
  <c r="U81" i="15"/>
  <c r="U83" i="15"/>
  <c r="T24" i="15"/>
  <c r="T62" i="15"/>
  <c r="T68" i="15"/>
  <c r="T81" i="15"/>
  <c r="T83" i="15"/>
  <c r="S24" i="15"/>
  <c r="S62" i="15"/>
  <c r="S68" i="15"/>
  <c r="S81" i="15"/>
  <c r="S83" i="15"/>
  <c r="R24" i="15"/>
  <c r="R45" i="15"/>
  <c r="R62" i="15"/>
  <c r="R68" i="15"/>
  <c r="R81" i="15"/>
  <c r="R83" i="15"/>
  <c r="Q24" i="15"/>
  <c r="Q45" i="15"/>
  <c r="Q62" i="15"/>
  <c r="Q68" i="15"/>
  <c r="Q81" i="15"/>
  <c r="Q83" i="15"/>
  <c r="P24" i="15"/>
  <c r="P45" i="15"/>
  <c r="P62" i="15"/>
  <c r="P68" i="15"/>
  <c r="P81" i="15"/>
  <c r="P83" i="15"/>
  <c r="O24" i="15"/>
  <c r="O45" i="15"/>
  <c r="O62" i="15"/>
  <c r="O68" i="15"/>
  <c r="O81" i="15"/>
  <c r="O83" i="15"/>
  <c r="N9" i="15"/>
  <c r="N24" i="15"/>
  <c r="N31" i="15"/>
  <c r="N38" i="15"/>
  <c r="N45" i="15"/>
  <c r="N62" i="15"/>
  <c r="N68" i="15"/>
  <c r="N81" i="15"/>
  <c r="N83" i="15"/>
  <c r="M9" i="15"/>
  <c r="M24" i="15"/>
  <c r="M31" i="15"/>
  <c r="M38" i="15"/>
  <c r="M45" i="15"/>
  <c r="M62" i="15"/>
  <c r="M68" i="15"/>
  <c r="M81" i="15"/>
  <c r="M83" i="15"/>
  <c r="L9" i="15"/>
  <c r="L24" i="15"/>
  <c r="L31" i="15"/>
  <c r="L38" i="15"/>
  <c r="L45" i="15"/>
  <c r="L62" i="15"/>
  <c r="L68" i="15"/>
  <c r="L81" i="15"/>
  <c r="L83" i="15"/>
  <c r="K9" i="15"/>
  <c r="K24" i="15"/>
  <c r="K31" i="15"/>
  <c r="K38" i="15"/>
  <c r="K45" i="15"/>
  <c r="K62" i="15"/>
  <c r="K68" i="15"/>
  <c r="K81" i="15"/>
  <c r="K83" i="15"/>
  <c r="J9" i="15"/>
  <c r="J24" i="15"/>
  <c r="J31" i="15"/>
  <c r="J38" i="15"/>
  <c r="J45" i="15"/>
  <c r="J62" i="15"/>
  <c r="J68" i="15"/>
  <c r="J81" i="15"/>
  <c r="J83" i="15"/>
  <c r="I9" i="15"/>
  <c r="I24" i="15"/>
  <c r="I31" i="15"/>
  <c r="I38" i="15"/>
  <c r="I45" i="15"/>
  <c r="I62" i="15"/>
  <c r="I68" i="15"/>
  <c r="I81" i="15"/>
  <c r="I83" i="15"/>
  <c r="H9" i="15"/>
  <c r="H24" i="15"/>
  <c r="H31" i="15"/>
  <c r="H38" i="15"/>
  <c r="H45" i="15"/>
  <c r="H62" i="15"/>
  <c r="H68" i="15"/>
  <c r="H81" i="15"/>
  <c r="H83" i="15"/>
  <c r="G9" i="15"/>
  <c r="G24" i="15"/>
  <c r="G31" i="15"/>
  <c r="G38" i="15"/>
  <c r="G45" i="15"/>
  <c r="G62" i="15"/>
  <c r="G68" i="15"/>
  <c r="G83" i="15"/>
  <c r="F9" i="15"/>
  <c r="F24" i="15"/>
  <c r="F31" i="15"/>
  <c r="F38" i="15"/>
  <c r="F62" i="15"/>
  <c r="F68" i="15"/>
  <c r="F83" i="15"/>
  <c r="E9" i="15"/>
  <c r="E24" i="15"/>
  <c r="E31" i="15"/>
  <c r="E38" i="15"/>
  <c r="E45" i="15"/>
  <c r="E62" i="15"/>
  <c r="E68" i="15"/>
  <c r="E83" i="15"/>
  <c r="D9" i="15"/>
  <c r="D24" i="15"/>
  <c r="D31" i="15"/>
  <c r="D38" i="15"/>
  <c r="D45" i="15"/>
  <c r="D62" i="15"/>
  <c r="D68" i="15"/>
  <c r="D83" i="15"/>
  <c r="R38" i="15"/>
  <c r="Q38" i="15"/>
  <c r="P38" i="15"/>
  <c r="O38" i="15"/>
  <c r="R31" i="15"/>
  <c r="Q31" i="15"/>
  <c r="P31" i="15"/>
  <c r="O31" i="15"/>
  <c r="P9" i="15"/>
  <c r="Y20" i="14"/>
  <c r="Y39" i="14"/>
  <c r="Y69" i="14"/>
  <c r="Y80" i="14"/>
  <c r="Y92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X12" i="14"/>
  <c r="X20" i="14"/>
  <c r="X29" i="14"/>
  <c r="X39" i="14"/>
  <c r="X52" i="14"/>
  <c r="X61" i="14"/>
  <c r="X80" i="14"/>
  <c r="X92" i="14"/>
  <c r="W12" i="14"/>
  <c r="W20" i="14"/>
  <c r="W29" i="14"/>
  <c r="W39" i="14"/>
  <c r="W52" i="14"/>
  <c r="W61" i="14"/>
  <c r="W80" i="14"/>
  <c r="W92" i="14"/>
  <c r="V12" i="14"/>
  <c r="V20" i="14"/>
  <c r="V29" i="14"/>
  <c r="V39" i="14"/>
  <c r="V52" i="14"/>
  <c r="V61" i="14"/>
  <c r="V80" i="14"/>
  <c r="V92" i="14"/>
  <c r="U12" i="14"/>
  <c r="U20" i="14"/>
  <c r="U29" i="14"/>
  <c r="U39" i="14"/>
  <c r="U52" i="14"/>
  <c r="U61" i="14"/>
  <c r="U80" i="14"/>
  <c r="U92" i="14"/>
  <c r="T12" i="14"/>
  <c r="T20" i="14"/>
  <c r="T29" i="14"/>
  <c r="T39" i="14"/>
  <c r="T52" i="14"/>
  <c r="T61" i="14"/>
  <c r="T80" i="14"/>
  <c r="T92" i="14"/>
  <c r="S12" i="14"/>
  <c r="S20" i="14"/>
  <c r="S29" i="14"/>
  <c r="S39" i="14"/>
  <c r="S52" i="14"/>
  <c r="S61" i="14"/>
  <c r="S80" i="14"/>
  <c r="S92" i="14"/>
  <c r="R12" i="14"/>
  <c r="R20" i="14"/>
  <c r="R29" i="14"/>
  <c r="R39" i="14"/>
  <c r="R52" i="14"/>
  <c r="R61" i="14"/>
  <c r="R80" i="14"/>
  <c r="R92" i="14"/>
  <c r="Q20" i="14"/>
  <c r="Q29" i="14"/>
  <c r="Q39" i="14"/>
  <c r="Q52" i="14"/>
  <c r="Q61" i="14"/>
  <c r="Q80" i="14"/>
  <c r="Q92" i="14"/>
  <c r="P12" i="14"/>
  <c r="P20" i="14"/>
  <c r="P29" i="14"/>
  <c r="P39" i="14"/>
  <c r="P52" i="14"/>
  <c r="P61" i="14"/>
  <c r="P80" i="14"/>
  <c r="P92" i="14"/>
  <c r="O12" i="14"/>
  <c r="O20" i="14"/>
  <c r="O29" i="14"/>
  <c r="O39" i="14"/>
  <c r="O52" i="14"/>
  <c r="O61" i="14"/>
  <c r="O80" i="14"/>
  <c r="O92" i="14"/>
  <c r="N12" i="14"/>
  <c r="N20" i="14"/>
  <c r="N29" i="14"/>
  <c r="N39" i="14"/>
  <c r="N52" i="14"/>
  <c r="N61" i="14"/>
  <c r="N80" i="14"/>
  <c r="N92" i="14"/>
  <c r="M12" i="14"/>
  <c r="M20" i="14"/>
  <c r="M29" i="14"/>
  <c r="M39" i="14"/>
  <c r="M52" i="14"/>
  <c r="M61" i="14"/>
  <c r="M80" i="14"/>
  <c r="M92" i="14"/>
  <c r="L12" i="14"/>
  <c r="L20" i="14"/>
  <c r="L29" i="14"/>
  <c r="L39" i="14"/>
  <c r="L52" i="14"/>
  <c r="L61" i="14"/>
  <c r="L80" i="14"/>
  <c r="L92" i="14"/>
  <c r="K12" i="14"/>
  <c r="K20" i="14"/>
  <c r="K29" i="14"/>
  <c r="K39" i="14"/>
  <c r="K52" i="14"/>
  <c r="K61" i="14"/>
  <c r="K80" i="14"/>
  <c r="K92" i="14"/>
  <c r="J12" i="14"/>
  <c r="J20" i="14"/>
  <c r="J29" i="14"/>
  <c r="J39" i="14"/>
  <c r="J52" i="14"/>
  <c r="J61" i="14"/>
  <c r="J80" i="14"/>
  <c r="J92" i="14"/>
  <c r="I92" i="14"/>
  <c r="H92" i="14"/>
  <c r="G92" i="14"/>
  <c r="F92" i="14"/>
  <c r="E92" i="14"/>
  <c r="D92" i="14"/>
  <c r="I61" i="14"/>
  <c r="H61" i="14"/>
  <c r="G61" i="14"/>
  <c r="F61" i="14"/>
  <c r="E61" i="14"/>
  <c r="D61" i="14"/>
  <c r="I52" i="14"/>
  <c r="H52" i="14"/>
  <c r="G52" i="14"/>
  <c r="F52" i="14"/>
  <c r="E52" i="14"/>
  <c r="D52" i="14"/>
  <c r="I39" i="14"/>
  <c r="H39" i="14"/>
  <c r="G39" i="14"/>
  <c r="F39" i="14"/>
  <c r="E39" i="14"/>
  <c r="D39" i="14"/>
  <c r="I29" i="14"/>
  <c r="H29" i="14"/>
  <c r="G29" i="14"/>
  <c r="F29" i="14"/>
  <c r="E29" i="14"/>
  <c r="D29" i="14"/>
  <c r="I20" i="14"/>
  <c r="H20" i="14"/>
  <c r="G20" i="14"/>
  <c r="F20" i="14"/>
  <c r="E20" i="14"/>
  <c r="D20" i="14"/>
  <c r="I12" i="14"/>
  <c r="H12" i="14"/>
  <c r="G12" i="14"/>
  <c r="F12" i="14"/>
  <c r="V11" i="13"/>
  <c r="V13" i="13"/>
  <c r="U11" i="13"/>
  <c r="U13" i="13"/>
  <c r="T11" i="13"/>
  <c r="T13" i="13"/>
  <c r="S11" i="13"/>
  <c r="S13" i="13"/>
  <c r="R11" i="13"/>
  <c r="R13" i="13"/>
  <c r="Q11" i="13"/>
  <c r="Q13" i="13"/>
  <c r="P11" i="13"/>
  <c r="P13" i="13"/>
  <c r="O11" i="13"/>
  <c r="O13" i="13"/>
  <c r="N11" i="13"/>
  <c r="N13" i="13"/>
  <c r="M11" i="13"/>
  <c r="M13" i="13"/>
  <c r="L11" i="13"/>
  <c r="L13" i="13"/>
  <c r="K11" i="13"/>
  <c r="K13" i="13"/>
  <c r="J11" i="13"/>
  <c r="J13" i="13"/>
  <c r="I11" i="13"/>
  <c r="I13" i="13"/>
  <c r="H11" i="13"/>
  <c r="H13" i="13"/>
  <c r="G11" i="13"/>
  <c r="G13" i="13"/>
  <c r="F11" i="13"/>
  <c r="F13" i="13"/>
  <c r="E11" i="13"/>
  <c r="E13" i="13"/>
  <c r="D11" i="13"/>
  <c r="D13" i="13"/>
  <c r="C11" i="13"/>
  <c r="C13" i="13"/>
  <c r="I16" i="12"/>
  <c r="I30" i="12"/>
  <c r="I31" i="12"/>
  <c r="I38" i="12"/>
  <c r="I41" i="12"/>
  <c r="I43" i="12"/>
  <c r="I15" i="12"/>
  <c r="H38" i="12"/>
  <c r="H30" i="12"/>
  <c r="H31" i="12"/>
  <c r="H15" i="12"/>
  <c r="H16" i="12"/>
  <c r="H43" i="12"/>
  <c r="G38" i="12"/>
  <c r="G30" i="12"/>
  <c r="G31" i="12"/>
  <c r="G15" i="12"/>
  <c r="G16" i="12"/>
  <c r="G43" i="12"/>
  <c r="F30" i="12"/>
  <c r="F31" i="12"/>
  <c r="F15" i="12"/>
  <c r="F16" i="12"/>
  <c r="F43" i="12"/>
  <c r="E30" i="12"/>
  <c r="E31" i="12"/>
  <c r="E15" i="12"/>
  <c r="E16" i="12"/>
  <c r="E43" i="12"/>
  <c r="D30" i="12"/>
  <c r="D31" i="12"/>
  <c r="D15" i="12"/>
  <c r="D16" i="12"/>
  <c r="D43" i="12"/>
  <c r="C30" i="12"/>
  <c r="C31" i="12"/>
  <c r="C15" i="12"/>
  <c r="C16" i="12"/>
  <c r="C43" i="12"/>
  <c r="F38" i="12"/>
  <c r="E38" i="12"/>
  <c r="D38" i="12"/>
  <c r="C38" i="12"/>
  <c r="W43" i="11"/>
  <c r="V38" i="11"/>
  <c r="V21" i="11"/>
  <c r="V13" i="11"/>
  <c r="V6" i="11"/>
  <c r="V41" i="11"/>
  <c r="V43" i="11"/>
  <c r="U38" i="11"/>
  <c r="U21" i="11"/>
  <c r="U13" i="11"/>
  <c r="U6" i="11"/>
  <c r="U41" i="11"/>
  <c r="U43" i="11"/>
  <c r="T38" i="11"/>
  <c r="T21" i="11"/>
  <c r="T13" i="11"/>
  <c r="T6" i="11"/>
  <c r="T43" i="11"/>
  <c r="S38" i="11"/>
  <c r="S21" i="11"/>
  <c r="S13" i="11"/>
  <c r="S6" i="11"/>
  <c r="S43" i="11"/>
  <c r="R38" i="11"/>
  <c r="R32" i="11"/>
  <c r="R21" i="11"/>
  <c r="R13" i="11"/>
  <c r="R6" i="11"/>
  <c r="R43" i="11"/>
  <c r="Q38" i="11"/>
  <c r="Q32" i="11"/>
  <c r="Q21" i="11"/>
  <c r="Q17" i="11"/>
  <c r="Q13" i="11"/>
  <c r="Q6" i="11"/>
  <c r="Q43" i="11"/>
  <c r="P38" i="11"/>
  <c r="P32" i="11"/>
  <c r="P21" i="11"/>
  <c r="P17" i="11"/>
  <c r="P13" i="11"/>
  <c r="P6" i="11"/>
  <c r="P43" i="11"/>
  <c r="O38" i="11"/>
  <c r="O43" i="11"/>
  <c r="N6" i="11"/>
  <c r="N13" i="11"/>
  <c r="N17" i="11"/>
  <c r="N21" i="11"/>
  <c r="N25" i="11"/>
  <c r="N32" i="11"/>
  <c r="N38" i="11"/>
  <c r="N43" i="11"/>
  <c r="M6" i="11"/>
  <c r="M17" i="11"/>
  <c r="M21" i="11"/>
  <c r="M25" i="11"/>
  <c r="M32" i="11"/>
  <c r="M38" i="11"/>
  <c r="M43" i="11"/>
  <c r="L6" i="11"/>
  <c r="L13" i="11"/>
  <c r="L17" i="11"/>
  <c r="L21" i="11"/>
  <c r="L25" i="11"/>
  <c r="L32" i="11"/>
  <c r="L38" i="11"/>
  <c r="L43" i="11"/>
  <c r="K6" i="11"/>
  <c r="K13" i="11"/>
  <c r="K17" i="11"/>
  <c r="K21" i="11"/>
  <c r="K25" i="11"/>
  <c r="K32" i="11"/>
  <c r="K38" i="11"/>
  <c r="K43" i="11"/>
  <c r="J6" i="11"/>
  <c r="J17" i="11"/>
  <c r="J21" i="11"/>
  <c r="J25" i="11"/>
  <c r="J32" i="11"/>
  <c r="J38" i="11"/>
  <c r="J43" i="11"/>
  <c r="I6" i="11"/>
  <c r="I13" i="11"/>
  <c r="I17" i="11"/>
  <c r="I21" i="11"/>
  <c r="I25" i="11"/>
  <c r="I32" i="11"/>
  <c r="I38" i="11"/>
  <c r="I43" i="11"/>
  <c r="H6" i="11"/>
  <c r="H13" i="11"/>
  <c r="H17" i="11"/>
  <c r="H21" i="11"/>
  <c r="H25" i="11"/>
  <c r="H32" i="11"/>
  <c r="H38" i="11"/>
  <c r="H43" i="11"/>
  <c r="G6" i="11"/>
  <c r="G13" i="11"/>
  <c r="G17" i="11"/>
  <c r="G21" i="11"/>
  <c r="G25" i="11"/>
  <c r="G32" i="11"/>
  <c r="G43" i="11"/>
  <c r="F6" i="11"/>
  <c r="F13" i="11"/>
  <c r="F17" i="11"/>
  <c r="F25" i="11"/>
  <c r="F43" i="11"/>
  <c r="E13" i="11"/>
  <c r="E32" i="11"/>
  <c r="E43" i="11"/>
  <c r="D13" i="11"/>
  <c r="D32" i="11"/>
  <c r="D43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E25" i="11"/>
  <c r="D25" i="11"/>
  <c r="E21" i="11"/>
  <c r="D21" i="11"/>
  <c r="T14" i="10"/>
  <c r="T23" i="10"/>
  <c r="T35" i="10"/>
  <c r="T54" i="10"/>
  <c r="T58" i="10"/>
  <c r="S54" i="10"/>
  <c r="S35" i="10"/>
  <c r="S23" i="10"/>
  <c r="S14" i="10"/>
  <c r="S58" i="10"/>
  <c r="R54" i="10"/>
  <c r="R35" i="10"/>
  <c r="R23" i="10"/>
  <c r="R14" i="10"/>
  <c r="R58" i="10"/>
  <c r="Q54" i="10"/>
  <c r="Q35" i="10"/>
  <c r="Q23" i="10"/>
  <c r="Q14" i="10"/>
  <c r="Q58" i="10"/>
  <c r="P54" i="10"/>
  <c r="P35" i="10"/>
  <c r="P23" i="10"/>
  <c r="P14" i="10"/>
  <c r="P58" i="10"/>
  <c r="O54" i="10"/>
  <c r="O35" i="10"/>
  <c r="O23" i="10"/>
  <c r="O14" i="10"/>
  <c r="O58" i="10"/>
  <c r="N54" i="10"/>
  <c r="N35" i="10"/>
  <c r="N23" i="10"/>
  <c r="N14" i="10"/>
  <c r="N58" i="10"/>
  <c r="M54" i="10"/>
  <c r="M35" i="10"/>
  <c r="M23" i="10"/>
  <c r="M14" i="10"/>
  <c r="M58" i="10"/>
  <c r="L54" i="10"/>
  <c r="L35" i="10"/>
  <c r="L23" i="10"/>
  <c r="L14" i="10"/>
  <c r="L58" i="10"/>
  <c r="K14" i="10"/>
  <c r="K35" i="10"/>
  <c r="K23" i="10"/>
  <c r="K54" i="10"/>
  <c r="K58" i="10"/>
  <c r="J14" i="10"/>
  <c r="J35" i="10"/>
  <c r="J23" i="10"/>
  <c r="J54" i="10"/>
  <c r="J58" i="10"/>
  <c r="I14" i="10"/>
  <c r="I35" i="10"/>
  <c r="I23" i="10"/>
  <c r="I54" i="10"/>
  <c r="I58" i="10"/>
  <c r="H14" i="10"/>
  <c r="H35" i="10"/>
  <c r="H23" i="10"/>
  <c r="H58" i="10"/>
  <c r="G14" i="10"/>
  <c r="G35" i="10"/>
  <c r="G23" i="10"/>
  <c r="G58" i="10"/>
  <c r="F14" i="10"/>
  <c r="F35" i="10"/>
  <c r="F23" i="10"/>
  <c r="F54" i="10"/>
  <c r="F58" i="10"/>
  <c r="E14" i="10"/>
  <c r="E35" i="10"/>
  <c r="E23" i="10"/>
  <c r="E47" i="10"/>
  <c r="E54" i="10"/>
  <c r="E58" i="10"/>
  <c r="D47" i="10"/>
  <c r="D54" i="10"/>
  <c r="D35" i="10"/>
  <c r="D23" i="10"/>
  <c r="D14" i="10"/>
  <c r="D58" i="10"/>
  <c r="C47" i="10"/>
  <c r="C54" i="10"/>
  <c r="C35" i="10"/>
  <c r="C23" i="10"/>
  <c r="C14" i="10"/>
  <c r="C58" i="10"/>
  <c r="T34" i="8"/>
  <c r="T35" i="8"/>
  <c r="T41" i="8"/>
  <c r="T47" i="8"/>
  <c r="T49" i="8"/>
  <c r="S11" i="8"/>
  <c r="S12" i="8"/>
  <c r="S17" i="8"/>
  <c r="S18" i="8"/>
  <c r="S24" i="8"/>
  <c r="S34" i="8"/>
  <c r="S35" i="8"/>
  <c r="S41" i="8"/>
  <c r="S47" i="8"/>
  <c r="S49" i="8"/>
  <c r="R11" i="8"/>
  <c r="R12" i="8"/>
  <c r="R17" i="8"/>
  <c r="R18" i="8"/>
  <c r="R24" i="8"/>
  <c r="R34" i="8"/>
  <c r="R35" i="8"/>
  <c r="R41" i="8"/>
  <c r="R47" i="8"/>
  <c r="R49" i="8"/>
  <c r="Q11" i="8"/>
  <c r="Q12" i="8"/>
  <c r="Q17" i="8"/>
  <c r="Q18" i="8"/>
  <c r="Q24" i="8"/>
  <c r="Q34" i="8"/>
  <c r="Q35" i="8"/>
  <c r="Q41" i="8"/>
  <c r="Q47" i="8"/>
  <c r="Q49" i="8"/>
  <c r="P11" i="8"/>
  <c r="P12" i="8"/>
  <c r="P17" i="8"/>
  <c r="P18" i="8"/>
  <c r="P24" i="8"/>
  <c r="P34" i="8"/>
  <c r="P35" i="8"/>
  <c r="P41" i="8"/>
  <c r="P47" i="8"/>
  <c r="P49" i="8"/>
  <c r="O11" i="8"/>
  <c r="O12" i="8"/>
  <c r="O17" i="8"/>
  <c r="O18" i="8"/>
  <c r="O24" i="8"/>
  <c r="O34" i="8"/>
  <c r="O35" i="8"/>
  <c r="O41" i="8"/>
  <c r="O47" i="8"/>
  <c r="O49" i="8"/>
  <c r="N11" i="8"/>
  <c r="N12" i="8"/>
  <c r="N17" i="8"/>
  <c r="N18" i="8"/>
  <c r="N24" i="8"/>
  <c r="N25" i="8"/>
  <c r="N34" i="8"/>
  <c r="N35" i="8"/>
  <c r="N41" i="8"/>
  <c r="N47" i="8"/>
  <c r="N49" i="8"/>
  <c r="M11" i="8"/>
  <c r="M12" i="8"/>
  <c r="M17" i="8"/>
  <c r="M18" i="8"/>
  <c r="M24" i="8"/>
  <c r="M25" i="8"/>
  <c r="M34" i="8"/>
  <c r="M35" i="8"/>
  <c r="M41" i="8"/>
  <c r="M47" i="8"/>
  <c r="M49" i="8"/>
  <c r="L11" i="8"/>
  <c r="L12" i="8"/>
  <c r="L17" i="8"/>
  <c r="L18" i="8"/>
  <c r="L24" i="8"/>
  <c r="L25" i="8"/>
  <c r="L34" i="8"/>
  <c r="L35" i="8"/>
  <c r="L41" i="8"/>
  <c r="L47" i="8"/>
  <c r="L49" i="8"/>
  <c r="K11" i="8"/>
  <c r="K12" i="8"/>
  <c r="K17" i="8"/>
  <c r="K18" i="8"/>
  <c r="K24" i="8"/>
  <c r="K25" i="8"/>
  <c r="K34" i="8"/>
  <c r="K35" i="8"/>
  <c r="K41" i="8"/>
  <c r="K47" i="8"/>
  <c r="K49" i="8"/>
  <c r="J11" i="8"/>
  <c r="J12" i="8"/>
  <c r="J17" i="8"/>
  <c r="J18" i="8"/>
  <c r="J24" i="8"/>
  <c r="J25" i="8"/>
  <c r="J34" i="8"/>
  <c r="J35" i="8"/>
  <c r="J41" i="8"/>
  <c r="J47" i="8"/>
  <c r="J49" i="8"/>
  <c r="I11" i="8"/>
  <c r="I12" i="8"/>
  <c r="I17" i="8"/>
  <c r="I18" i="8"/>
  <c r="I24" i="8"/>
  <c r="I25" i="8"/>
  <c r="I34" i="8"/>
  <c r="I35" i="8"/>
  <c r="I41" i="8"/>
  <c r="I47" i="8"/>
  <c r="I49" i="8"/>
  <c r="H11" i="8"/>
  <c r="H12" i="8"/>
  <c r="H17" i="8"/>
  <c r="H18" i="8"/>
  <c r="H24" i="8"/>
  <c r="H25" i="8"/>
  <c r="H34" i="8"/>
  <c r="H35" i="8"/>
  <c r="H41" i="8"/>
  <c r="H47" i="8"/>
  <c r="H49" i="8"/>
  <c r="G11" i="8"/>
  <c r="G12" i="8"/>
  <c r="G17" i="8"/>
  <c r="G18" i="8"/>
  <c r="G24" i="8"/>
  <c r="G25" i="8"/>
  <c r="G34" i="8"/>
  <c r="G35" i="8"/>
  <c r="G41" i="8"/>
  <c r="G47" i="8"/>
  <c r="G49" i="8"/>
  <c r="F11" i="8"/>
  <c r="F12" i="8"/>
  <c r="F17" i="8"/>
  <c r="F18" i="8"/>
  <c r="F24" i="8"/>
  <c r="F25" i="8"/>
  <c r="F34" i="8"/>
  <c r="F35" i="8"/>
  <c r="F41" i="8"/>
  <c r="F47" i="8"/>
  <c r="F49" i="8"/>
  <c r="E11" i="8"/>
  <c r="E12" i="8"/>
  <c r="E17" i="8"/>
  <c r="E18" i="8"/>
  <c r="E24" i="8"/>
  <c r="E25" i="8"/>
  <c r="E34" i="8"/>
  <c r="E35" i="8"/>
  <c r="E41" i="8"/>
  <c r="E47" i="8"/>
  <c r="E49" i="8"/>
  <c r="D11" i="8"/>
  <c r="D12" i="8"/>
  <c r="D49" i="8"/>
  <c r="C11" i="8"/>
  <c r="C12" i="8"/>
  <c r="C49" i="8"/>
  <c r="D18" i="6"/>
  <c r="B18" i="6"/>
  <c r="F69" i="2"/>
  <c r="G69" i="2"/>
  <c r="I69" i="2"/>
  <c r="J69" i="2"/>
  <c r="M69" i="2"/>
  <c r="L69" i="2"/>
  <c r="E58" i="3"/>
  <c r="E65" i="3"/>
  <c r="F58" i="3"/>
  <c r="F65" i="3"/>
  <c r="G58" i="3"/>
  <c r="G65" i="3"/>
  <c r="E36" i="3"/>
  <c r="E64" i="3"/>
  <c r="F36" i="3"/>
  <c r="F64" i="3"/>
  <c r="G36" i="3"/>
  <c r="G64" i="3"/>
  <c r="E28" i="3"/>
  <c r="E63" i="3"/>
  <c r="F28" i="3"/>
  <c r="F63" i="3"/>
  <c r="G28" i="3"/>
  <c r="G63" i="3"/>
  <c r="F18" i="3"/>
  <c r="F62" i="3"/>
  <c r="G18" i="3"/>
  <c r="G62" i="3"/>
  <c r="L38" i="2"/>
  <c r="G66" i="3"/>
  <c r="D62" i="3"/>
  <c r="D28" i="3"/>
  <c r="D63" i="3"/>
  <c r="D36" i="3"/>
  <c r="D64" i="3"/>
  <c r="D58" i="3"/>
  <c r="D65" i="3"/>
  <c r="D66" i="3"/>
  <c r="E62" i="3"/>
  <c r="E66" i="3"/>
  <c r="M38" i="2"/>
  <c r="M133" i="2"/>
  <c r="M52" i="2"/>
  <c r="M135" i="2"/>
  <c r="M127" i="2"/>
  <c r="M137" i="2"/>
  <c r="M139" i="2"/>
  <c r="M86" i="2"/>
  <c r="M141" i="2"/>
  <c r="M100" i="2"/>
  <c r="M143" i="2"/>
  <c r="M145" i="2"/>
  <c r="L133" i="2"/>
  <c r="L52" i="2"/>
  <c r="L135" i="2"/>
  <c r="L127" i="2"/>
  <c r="L137" i="2"/>
  <c r="L139" i="2"/>
  <c r="L86" i="2"/>
  <c r="L141" i="2"/>
  <c r="L100" i="2"/>
  <c r="L143" i="2"/>
  <c r="L145" i="2"/>
  <c r="G16" i="5"/>
  <c r="F16" i="5"/>
  <c r="E16" i="5"/>
  <c r="D16" i="5"/>
  <c r="C16" i="5"/>
  <c r="B16" i="5"/>
  <c r="S9" i="4"/>
  <c r="S13" i="4"/>
  <c r="S17" i="4"/>
  <c r="S80" i="4"/>
  <c r="R9" i="4"/>
  <c r="R13" i="4"/>
  <c r="R17" i="4"/>
  <c r="R80" i="4"/>
  <c r="S84" i="4"/>
  <c r="R84" i="4"/>
  <c r="Q9" i="4"/>
  <c r="Q13" i="4"/>
  <c r="Q17" i="4"/>
  <c r="Q80" i="4"/>
  <c r="Q31" i="4"/>
  <c r="Q43" i="4"/>
  <c r="Q86" i="4"/>
  <c r="P9" i="4"/>
  <c r="P13" i="4"/>
  <c r="P17" i="4"/>
  <c r="P80" i="4"/>
  <c r="P31" i="4"/>
  <c r="P43" i="4"/>
  <c r="P86" i="4"/>
  <c r="O9" i="4"/>
  <c r="O80" i="4"/>
  <c r="O31" i="4"/>
  <c r="O43" i="4"/>
  <c r="O86" i="4"/>
  <c r="N9" i="4"/>
  <c r="N13" i="4"/>
  <c r="N17" i="4"/>
  <c r="N80" i="4"/>
  <c r="N31" i="4"/>
  <c r="N43" i="4"/>
  <c r="N86" i="4"/>
  <c r="M9" i="4"/>
  <c r="M80" i="4"/>
  <c r="M31" i="4"/>
  <c r="M43" i="4"/>
  <c r="M86" i="4"/>
  <c r="L9" i="4"/>
  <c r="L13" i="4"/>
  <c r="L17" i="4"/>
  <c r="L80" i="4"/>
  <c r="L31" i="4"/>
  <c r="L43" i="4"/>
  <c r="L86" i="4"/>
  <c r="K9" i="4"/>
  <c r="K13" i="4"/>
  <c r="K17" i="4"/>
  <c r="K80" i="4"/>
  <c r="K31" i="4"/>
  <c r="K43" i="4"/>
  <c r="K86" i="4"/>
  <c r="J9" i="4"/>
  <c r="J13" i="4"/>
  <c r="J17" i="4"/>
  <c r="J80" i="4"/>
  <c r="J31" i="4"/>
  <c r="J43" i="4"/>
  <c r="J86" i="4"/>
  <c r="I9" i="4"/>
  <c r="I13" i="4"/>
  <c r="I17" i="4"/>
  <c r="I80" i="4"/>
  <c r="I31" i="4"/>
  <c r="I43" i="4"/>
  <c r="I86" i="4"/>
  <c r="H9" i="4"/>
  <c r="H13" i="4"/>
  <c r="H17" i="4"/>
  <c r="H80" i="4"/>
  <c r="H31" i="4"/>
  <c r="H43" i="4"/>
  <c r="H86" i="4"/>
  <c r="G9" i="4"/>
  <c r="G13" i="4"/>
  <c r="G17" i="4"/>
  <c r="G80" i="4"/>
  <c r="G31" i="4"/>
  <c r="G43" i="4"/>
  <c r="G86" i="4"/>
  <c r="F86" i="4"/>
  <c r="E86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F43" i="4"/>
  <c r="E43" i="4"/>
  <c r="F31" i="4"/>
  <c r="F13" i="4"/>
  <c r="F9" i="4"/>
  <c r="E9" i="4"/>
  <c r="F66" i="3"/>
  <c r="J38" i="2"/>
  <c r="J133" i="2"/>
  <c r="J52" i="2"/>
  <c r="J135" i="2"/>
  <c r="J127" i="2"/>
  <c r="J137" i="2"/>
  <c r="J139" i="2"/>
  <c r="J86" i="2"/>
  <c r="J141" i="2"/>
  <c r="J100" i="2"/>
  <c r="J143" i="2"/>
  <c r="J145" i="2"/>
  <c r="I38" i="2"/>
  <c r="I133" i="2"/>
  <c r="I52" i="2"/>
  <c r="I135" i="2"/>
  <c r="I127" i="2"/>
  <c r="I137" i="2"/>
  <c r="I139" i="2"/>
  <c r="I86" i="2"/>
  <c r="I141" i="2"/>
  <c r="I100" i="2"/>
  <c r="I143" i="2"/>
  <c r="I145" i="2"/>
  <c r="G38" i="2"/>
  <c r="G133" i="2"/>
  <c r="G52" i="2"/>
  <c r="G135" i="2"/>
  <c r="G127" i="2"/>
  <c r="G137" i="2"/>
  <c r="G139" i="2"/>
  <c r="G86" i="2"/>
  <c r="G141" i="2"/>
  <c r="G100" i="2"/>
  <c r="G143" i="2"/>
  <c r="G145" i="2"/>
  <c r="F38" i="2"/>
  <c r="F133" i="2"/>
  <c r="F52" i="2"/>
  <c r="F135" i="2"/>
  <c r="F127" i="2"/>
  <c r="F137" i="2"/>
  <c r="F139" i="2"/>
  <c r="F86" i="2"/>
  <c r="F141" i="2"/>
  <c r="F100" i="2"/>
  <c r="F143" i="2"/>
  <c r="F145" i="2"/>
  <c r="D38" i="2"/>
  <c r="D133" i="2"/>
  <c r="D52" i="2"/>
  <c r="D135" i="2"/>
  <c r="D127" i="2"/>
  <c r="D137" i="2"/>
  <c r="D69" i="2"/>
  <c r="D139" i="2"/>
  <c r="D86" i="2"/>
  <c r="D141" i="2"/>
  <c r="D100" i="2"/>
  <c r="D143" i="2"/>
  <c r="D145" i="2"/>
  <c r="C38" i="2"/>
  <c r="C133" i="2"/>
  <c r="C52" i="2"/>
  <c r="C135" i="2"/>
  <c r="C127" i="2"/>
  <c r="C137" i="2"/>
  <c r="C69" i="2"/>
  <c r="C139" i="2"/>
  <c r="C86" i="2"/>
  <c r="C141" i="2"/>
  <c r="C100" i="2"/>
  <c r="C143" i="2"/>
  <c r="C145" i="2"/>
  <c r="AH59" i="1"/>
  <c r="AF7" i="1"/>
  <c r="AF59" i="1"/>
  <c r="AH54" i="1"/>
  <c r="AH53" i="1"/>
</calcChain>
</file>

<file path=xl/comments1.xml><?xml version="1.0" encoding="utf-8"?>
<comments xmlns="http://schemas.openxmlformats.org/spreadsheetml/2006/main">
  <authors>
    <author>Frederick Ding</author>
  </authors>
  <commentList>
    <comment ref="I95" authorId="0">
      <text>
        <r>
          <rPr>
            <b/>
            <sz val="9"/>
            <color indexed="81"/>
            <rFont val="Tahoma"/>
            <family val="2"/>
          </rPr>
          <t>Frederick Ding:</t>
        </r>
        <r>
          <rPr>
            <sz val="9"/>
            <color indexed="81"/>
            <rFont val="Tahoma"/>
            <family val="2"/>
          </rPr>
          <t xml:space="preserve">
Facilities cost us $743 but food was only $625, and we had to pay SPEC Sound</t>
        </r>
      </text>
    </comment>
    <comment ref="J95" authorId="0">
      <text>
        <r>
          <rPr>
            <b/>
            <sz val="9"/>
            <color indexed="81"/>
            <rFont val="Tahoma"/>
            <family val="2"/>
          </rPr>
          <t>Frederick Ding:</t>
        </r>
        <r>
          <rPr>
            <sz val="9"/>
            <color indexed="81"/>
            <rFont val="Tahoma"/>
            <family val="2"/>
          </rPr>
          <t xml:space="preserve">
Facilities cost us $743 but food was only $625, and we had to pay SPEC Sound</t>
        </r>
      </text>
    </comment>
    <comment ref="L95" authorId="0">
      <text>
        <r>
          <rPr>
            <b/>
            <sz val="9"/>
            <color indexed="81"/>
            <rFont val="Tahoma"/>
            <family val="2"/>
          </rPr>
          <t>Frederick Ding:</t>
        </r>
        <r>
          <rPr>
            <sz val="9"/>
            <color indexed="81"/>
            <rFont val="Tahoma"/>
            <family val="2"/>
          </rPr>
          <t xml:space="preserve">
Facilities cost us $743 but food was only $625, and we had to pay SPEC Sound</t>
        </r>
      </text>
    </comment>
    <comment ref="M95" authorId="0">
      <text>
        <r>
          <rPr>
            <b/>
            <sz val="9"/>
            <color indexed="81"/>
            <rFont val="Tahoma"/>
            <family val="2"/>
          </rPr>
          <t>Frederick Ding:</t>
        </r>
        <r>
          <rPr>
            <sz val="9"/>
            <color indexed="81"/>
            <rFont val="Tahoma"/>
            <family val="2"/>
          </rPr>
          <t xml:space="preserve">
Facilities cost us $743 but food was only $625, and we had to pay SPEC Sound</t>
        </r>
      </text>
    </comment>
  </commentList>
</comments>
</file>

<file path=xl/sharedStrings.xml><?xml version="1.0" encoding="utf-8"?>
<sst xmlns="http://schemas.openxmlformats.org/spreadsheetml/2006/main" count="1155" uniqueCount="489">
  <si>
    <t>Budget Recommendation Summary 2012-2013</t>
  </si>
  <si>
    <t>00-01 Grant</t>
  </si>
  <si>
    <t>01-02 Grant</t>
  </si>
  <si>
    <t>04-05 Grant</t>
  </si>
  <si>
    <t>05-06 Grant</t>
  </si>
  <si>
    <t>06-07 Request</t>
  </si>
  <si>
    <t>06-07 Grant</t>
  </si>
  <si>
    <t>% change</t>
  </si>
  <si>
    <t>07-08 Request</t>
  </si>
  <si>
    <t>07-08 Grant</t>
  </si>
  <si>
    <t>08-09 Request</t>
  </si>
  <si>
    <t>08-09 Grant</t>
  </si>
  <si>
    <t>09-10 Request</t>
  </si>
  <si>
    <t>09-10 Grant</t>
  </si>
  <si>
    <t>10-11 Request</t>
  </si>
  <si>
    <t>10-11 Grant</t>
  </si>
  <si>
    <t>12-13 Request</t>
  </si>
  <si>
    <t>12-13 Grant</t>
  </si>
  <si>
    <t>% Change</t>
  </si>
  <si>
    <t>13-14 Request</t>
  </si>
  <si>
    <t>13-14 Grant</t>
  </si>
  <si>
    <t>14-15 Request</t>
  </si>
  <si>
    <t>14-15 Grant</t>
  </si>
  <si>
    <t>UA</t>
  </si>
  <si>
    <t>MERT</t>
  </si>
  <si>
    <t>N/A</t>
  </si>
  <si>
    <t>RED AND BLUE CREW</t>
  </si>
  <si>
    <t>SENIORS</t>
  </si>
  <si>
    <t>Performing Arts Night</t>
  </si>
  <si>
    <t>Final Toast</t>
  </si>
  <si>
    <t>JUNIORS</t>
  </si>
  <si>
    <t>SOPHOMORES</t>
  </si>
  <si>
    <t>FRESHMEN</t>
  </si>
  <si>
    <t>NSO</t>
  </si>
  <si>
    <t>PRE-ORIENTATION</t>
  </si>
  <si>
    <t>PENNacle</t>
  </si>
  <si>
    <t>Programming</t>
  </si>
  <si>
    <t>Scholarships</t>
  </si>
  <si>
    <t>PennQuest Programming</t>
  </si>
  <si>
    <t>PennGreen Programming</t>
  </si>
  <si>
    <t>PennArts</t>
  </si>
  <si>
    <t>PennCORP Scholarships</t>
  </si>
  <si>
    <t xml:space="preserve">SPEC </t>
  </si>
  <si>
    <t xml:space="preserve">SKIMMER FEST </t>
  </si>
  <si>
    <t xml:space="preserve">TOTAL </t>
  </si>
  <si>
    <t xml:space="preserve">NEC Budget </t>
  </si>
  <si>
    <t>NEC Administration</t>
  </si>
  <si>
    <t>11-12 Request</t>
  </si>
  <si>
    <t>11-12 Grant</t>
  </si>
  <si>
    <t>Internal Recruitment&amp; New Member Orientation</t>
  </si>
  <si>
    <t>Internal New Member Orientation</t>
  </si>
  <si>
    <t>Materials/Supplies</t>
  </si>
  <si>
    <t>Membership Packets</t>
  </si>
  <si>
    <t>($0.05 × 50 pages × 40 members + binding)</t>
  </si>
  <si>
    <t>Alumni Newsletter (printing + postage)</t>
  </si>
  <si>
    <t>Office Supplies</t>
  </si>
  <si>
    <t>Toner Cartridge (black)</t>
  </si>
  <si>
    <t>Survey</t>
  </si>
  <si>
    <t>Survey Monkey Fee</t>
  </si>
  <si>
    <t>($20/month × 12)</t>
  </si>
  <si>
    <t>Web Sites</t>
  </si>
  <si>
    <t>pennstudgov.com Web Site</t>
  </si>
  <si>
    <t>pennstudgov.com Domain Fee</t>
  </si>
  <si>
    <t>penn-nec.org Web Site</t>
  </si>
  <si>
    <t>penn-nec.org Domain Fee</t>
  </si>
  <si>
    <t>Miscellaneous</t>
  </si>
  <si>
    <t>PennNet Connection Fee</t>
  </si>
  <si>
    <t>(currently charged $11.66/mo; willing to disconnect)</t>
  </si>
  <si>
    <t>Dropbox Fee</t>
  </si>
  <si>
    <t>NEC Nominations</t>
  </si>
  <si>
    <t>Committee Interview Materials</t>
  </si>
  <si>
    <t>Interview Packets</t>
  </si>
  <si>
    <t>(Internal, General Committee, and UC Interviews)</t>
  </si>
  <si>
    <t>Facilities Fees</t>
  </si>
  <si>
    <t>University-Wide Committee Interviews*</t>
  </si>
  <si>
    <t>Williams Hall room fee</t>
  </si>
  <si>
    <t>NEC Education</t>
  </si>
  <si>
    <t>State of the School/General Student Outreach Event</t>
  </si>
  <si>
    <t>Tech and Setup</t>
  </si>
  <si>
    <t xml:space="preserve">(Facilities, College Hall 200) </t>
  </si>
  <si>
    <t>Reception</t>
  </si>
  <si>
    <t xml:space="preserve">Student Government Meet and Greet </t>
  </si>
  <si>
    <t>Student Government Semi-Formal</t>
  </si>
  <si>
    <t>NEC Elections</t>
  </si>
  <si>
    <t>Photocopies/Publications</t>
  </si>
  <si>
    <t>Fall Candidate Packets</t>
  </si>
  <si>
    <t>($.05 × 20 pages × 150 copies)</t>
  </si>
  <si>
    <t>Spring Candidate Packets</t>
  </si>
  <si>
    <t>Financial Aid for Candidates</t>
  </si>
  <si>
    <t>Fall and Spring Elections</t>
  </si>
  <si>
    <t>CUAD Budget</t>
  </si>
  <si>
    <t>See Note A</t>
  </si>
  <si>
    <t>NEC Midnight Breakfast &amp; Meet the Endorsers</t>
  </si>
  <si>
    <t>Equipment/Supplies</t>
  </si>
  <si>
    <t>Food and Beverages</t>
  </si>
  <si>
    <t>(Facilities &amp; SPEC Sound for audio)</t>
  </si>
  <si>
    <t>Costco Membership</t>
  </si>
  <si>
    <t>NEC Publicity</t>
  </si>
  <si>
    <t>Education Publicity</t>
  </si>
  <si>
    <t>For Student Gov Info Sessions (Fall &amp; Spring)</t>
  </si>
  <si>
    <t>For State of the School</t>
  </si>
  <si>
    <t>Nominations Publicity</t>
  </si>
  <si>
    <t>For NEC Recruitment</t>
  </si>
  <si>
    <t>(Posters and Handouts)</t>
  </si>
  <si>
    <t>For Committees &amp; UC</t>
  </si>
  <si>
    <t>(Flyers and Handouts)</t>
  </si>
  <si>
    <t>Elections Publicity</t>
  </si>
  <si>
    <t>For Election Cycles</t>
  </si>
  <si>
    <t>(Fall and Spring)</t>
  </si>
  <si>
    <t>For Midnight Breakfast &amp; Endorsers' Event</t>
  </si>
  <si>
    <t>Publications</t>
  </si>
  <si>
    <t>DP Contract#</t>
  </si>
  <si>
    <t>NEC Budget Summary</t>
  </si>
  <si>
    <t>Administration</t>
  </si>
  <si>
    <t>Nominations</t>
  </si>
  <si>
    <t>Publicity</t>
  </si>
  <si>
    <t>Education</t>
  </si>
  <si>
    <t>Elections</t>
  </si>
  <si>
    <t>MB/Endorsers</t>
  </si>
  <si>
    <t>TOTAL</t>
  </si>
  <si>
    <t># For $4,000 all candidate statements will be printed in the DP for both the fall and spring election cycle, an online candidate center with video and a daily teaser on the front page of the DP reminding people elections are going on.  The BC asks that future BCs not re-negotiate this contract for two years.</t>
  </si>
  <si>
    <t>SCUE Internal</t>
  </si>
  <si>
    <t>SCUE.org Website</t>
  </si>
  <si>
    <t>Domain Name</t>
  </si>
  <si>
    <t>Hosting Fee</t>
  </si>
  <si>
    <t>Semi-Annual New Member Orientation</t>
  </si>
  <si>
    <t>Fall Retreat for ALL members</t>
  </si>
  <si>
    <t>Spring Retreat for ALL members</t>
  </si>
  <si>
    <t xml:space="preserve">Office </t>
  </si>
  <si>
    <t>Postage</t>
  </si>
  <si>
    <t>Printing and Advertising</t>
  </si>
  <si>
    <t>Campus Copy</t>
  </si>
  <si>
    <t>Subtotal</t>
  </si>
  <si>
    <t>SCUE External</t>
  </si>
  <si>
    <t>Education Week</t>
  </si>
  <si>
    <t>Administrator Lunches</t>
  </si>
  <si>
    <t>Keynote Speaker</t>
  </si>
  <si>
    <t>Food</t>
  </si>
  <si>
    <t xml:space="preserve">Equipment </t>
  </si>
  <si>
    <t xml:space="preserve">Advertising </t>
  </si>
  <si>
    <t>Food 4 Thought</t>
  </si>
  <si>
    <t>SCUE Projects</t>
  </si>
  <si>
    <t>Survey Projects</t>
  </si>
  <si>
    <t>Documentation</t>
  </si>
  <si>
    <t>Roadmap to Penn</t>
  </si>
  <si>
    <t>Roadmap to Research</t>
  </si>
  <si>
    <t>SCUE Collaborations</t>
  </si>
  <si>
    <t>CURF</t>
  </si>
  <si>
    <t>CURF Open House</t>
  </si>
  <si>
    <t>Food For Researchers</t>
  </si>
  <si>
    <t>Advertising</t>
  </si>
  <si>
    <t>Poster Materials</t>
  </si>
  <si>
    <t>Equipment</t>
  </si>
  <si>
    <t>CURF UAB Research Symposium</t>
  </si>
  <si>
    <t>Food/Supplies</t>
  </si>
  <si>
    <t>Poster Printing Cost</t>
  </si>
  <si>
    <t>College Dean's Advising Board</t>
  </si>
  <si>
    <t>Semi- Annual Course Majors Fair</t>
  </si>
  <si>
    <t>Netter Center for Community Partnerships</t>
  </si>
  <si>
    <t>ABCS Summit</t>
  </si>
  <si>
    <t>Penn Course Review</t>
  </si>
  <si>
    <t>Communications</t>
  </si>
  <si>
    <t>Photocopying/Publicity</t>
  </si>
  <si>
    <t>Preceptorials</t>
  </si>
  <si>
    <t>Non-Wine Tasting</t>
  </si>
  <si>
    <t>Wine Tasting</t>
  </si>
  <si>
    <t>Total</t>
  </si>
  <si>
    <t>Undergraduate Assembly</t>
  </si>
  <si>
    <t>10-11 Request</t>
    <phoneticPr fontId="0" type="noConversion"/>
  </si>
  <si>
    <t>General Office Supplies</t>
  </si>
  <si>
    <t>Toner Cartridge</t>
  </si>
  <si>
    <t>Computer Supplies</t>
  </si>
  <si>
    <t>Binders</t>
  </si>
  <si>
    <t>Telephone / Office</t>
  </si>
  <si>
    <t>Network Expense</t>
  </si>
  <si>
    <t>Copying</t>
  </si>
  <si>
    <t>General Operations</t>
  </si>
  <si>
    <t xml:space="preserve">Operations </t>
  </si>
  <si>
    <t xml:space="preserve">Retreat </t>
  </si>
  <si>
    <t>Secretary's Expenses</t>
  </si>
  <si>
    <t>Mid-Year Report</t>
  </si>
  <si>
    <t xml:space="preserve">End-Year Report </t>
  </si>
  <si>
    <t>UA Banner (one time cost)</t>
  </si>
  <si>
    <t xml:space="preserve">Web Hosting Services </t>
  </si>
  <si>
    <t>Dolphin Accounts</t>
  </si>
  <si>
    <t>E-mail Station Charge</t>
  </si>
  <si>
    <t>Administrative</t>
  </si>
  <si>
    <t xml:space="preserve">UA Newspaper Program </t>
  </si>
  <si>
    <t>PennAppsLabs  Funding</t>
  </si>
  <si>
    <t>Mentoring Program</t>
  </si>
  <si>
    <t xml:space="preserve">Legal Services </t>
  </si>
  <si>
    <t>Ivy Council</t>
  </si>
  <si>
    <t>Total Budget</t>
  </si>
  <si>
    <t>Registration</t>
  </si>
  <si>
    <t>Transportation</t>
  </si>
  <si>
    <t>Dues</t>
  </si>
  <si>
    <t>Policy</t>
  </si>
  <si>
    <t>Registration Fees</t>
  </si>
  <si>
    <t>Catering</t>
  </si>
  <si>
    <t>Facilities/Set-up Breakdown</t>
  </si>
  <si>
    <t>Printing Costs</t>
  </si>
  <si>
    <t xml:space="preserve">Projector &amp; Screen                          </t>
  </si>
  <si>
    <t xml:space="preserve">Sound                                                   </t>
  </si>
  <si>
    <t xml:space="preserve">Entertainment                                        </t>
  </si>
  <si>
    <t xml:space="preserve">Honoraria                                             </t>
  </si>
  <si>
    <t xml:space="preserve">Key Speaker Food                                 </t>
  </si>
  <si>
    <t xml:space="preserve">Folders                                                 </t>
  </si>
  <si>
    <t xml:space="preserve">Plates &amp; Napkins (Breakfast &amp; Snack)      </t>
  </si>
  <si>
    <t>Revenues</t>
  </si>
  <si>
    <t>Ivy Leadership Summit</t>
  </si>
  <si>
    <t>Travel Fees</t>
  </si>
  <si>
    <t>IvyCORPS</t>
  </si>
  <si>
    <t>MPACT Conference</t>
  </si>
  <si>
    <t>Alternate Winter Break Insurance</t>
  </si>
  <si>
    <t>Lodging</t>
  </si>
  <si>
    <t>Travel to India for Alternate Winter Break</t>
  </si>
  <si>
    <t>Travel to Guatemala for Alternate Winter Break</t>
  </si>
  <si>
    <t>IvyChina</t>
  </si>
  <si>
    <t>Accomodations for visiting Chinese Students (One Time Cost)</t>
  </si>
  <si>
    <t>Banner (One time cost)</t>
  </si>
  <si>
    <t>General Advertisement Costs</t>
  </si>
  <si>
    <t>Contingency</t>
  </si>
  <si>
    <t>Contingency Fund</t>
  </si>
  <si>
    <t>Shuttles</t>
  </si>
  <si>
    <t>SKIMMER FEST</t>
  </si>
  <si>
    <t>Skimmer Festival #</t>
  </si>
  <si>
    <t>Talent</t>
  </si>
  <si>
    <t>Equipment-Tech-A/V</t>
  </si>
  <si>
    <t>Facilities</t>
  </si>
  <si>
    <t>Field Rental</t>
  </si>
  <si>
    <t>Security</t>
  </si>
  <si>
    <t>Give Aways</t>
  </si>
  <si>
    <t>Marketing</t>
  </si>
  <si>
    <t>Attractions</t>
  </si>
  <si>
    <t>Deccorations</t>
  </si>
  <si>
    <t>Class Boards Food Contribution ##</t>
  </si>
  <si>
    <t>BC Comments:</t>
  </si>
  <si>
    <t xml:space="preserve"> ## Freshmen Class Board will take $1000 from their budget to contribute. Sophomore Class Board will take $2000 from their budget to contribute. Junior Class Boards will take $1250 from their budget to contribute. Senior Class Boards will take $1500 from their budget to contribute.  The Budget Committee retains the right to intervene, should there be disputes regarding the transfers/allocations of Skimmer Funding. </t>
  </si>
  <si>
    <t>Rosettes (one time cost)</t>
  </si>
  <si>
    <t>Internet</t>
  </si>
  <si>
    <t>Vinyl Banner</t>
  </si>
  <si>
    <t>NSO Club Day</t>
  </si>
  <si>
    <t>DP Advertising</t>
  </si>
  <si>
    <t>Easel Purchase</t>
  </si>
  <si>
    <t>NSO Late Night</t>
  </si>
  <si>
    <t>Executive</t>
  </si>
  <si>
    <t>Art Gallery</t>
  </si>
  <si>
    <t>Concerts</t>
  </si>
  <si>
    <t>Connaissance</t>
  </si>
  <si>
    <t>Film Society</t>
  </si>
  <si>
    <t>Jazz &amp; Grooves</t>
  </si>
  <si>
    <t>SPEC Sound</t>
  </si>
  <si>
    <t>Special Events</t>
  </si>
  <si>
    <t>SPEC-TRUM</t>
  </si>
  <si>
    <t>Spring Fling</t>
  </si>
  <si>
    <t>Fully Planned</t>
  </si>
  <si>
    <t>04-05 Request</t>
  </si>
  <si>
    <t>05-06 Request</t>
  </si>
  <si>
    <t>General</t>
  </si>
  <si>
    <t>Printing</t>
  </si>
  <si>
    <t>Telephone</t>
  </si>
  <si>
    <t>Computer and Internet</t>
  </si>
  <si>
    <t>NACA Dues</t>
  </si>
  <si>
    <t>Helium Tanks</t>
  </si>
  <si>
    <t>General Meeting</t>
  </si>
  <si>
    <t>subtotal</t>
  </si>
  <si>
    <t>Talent Guide Subscription</t>
  </si>
  <si>
    <t>Pollstar</t>
  </si>
  <si>
    <t>10-11 Request</t>
    <phoneticPr fontId="0" type="noConversion"/>
  </si>
  <si>
    <t>Number of Shows (Annually)</t>
  </si>
  <si>
    <t>Curating (One-Time Expense)</t>
  </si>
  <si>
    <t>Supplies</t>
  </si>
  <si>
    <t>Installation</t>
  </si>
  <si>
    <t>annual subtotal</t>
  </si>
  <si>
    <t>Annual Maintenance</t>
  </si>
  <si>
    <t>End of Semester Cleaning</t>
  </si>
  <si>
    <t>Repairs/Painting</t>
  </si>
  <si>
    <t>subtotal per semester</t>
  </si>
  <si>
    <t>Per Show Costs</t>
  </si>
  <si>
    <t>Food/Drink</t>
  </si>
  <si>
    <t>Flyers</t>
  </si>
  <si>
    <t>Cleaning</t>
  </si>
  <si>
    <t>subtotal per show</t>
  </si>
  <si>
    <t>SPEC - Art Gallery (Cont'd)</t>
  </si>
  <si>
    <t>Locust Walk Crafts Fair (per fair)</t>
  </si>
  <si>
    <t>Hard Surface Cleaning</t>
  </si>
  <si>
    <t>Less Expected Revenue</t>
  </si>
  <si>
    <t>subtotal per fair</t>
  </si>
  <si>
    <t>Spring Field Trip(s)</t>
  </si>
  <si>
    <t>Ticket Cost</t>
  </si>
  <si>
    <t>Fall Field Trip(s)</t>
  </si>
  <si>
    <t>SPEC NOTES:</t>
  </si>
  <si>
    <t>1) Art Gallery would like to fund 2 craft fairs due to their popularity among students.</t>
  </si>
  <si>
    <t>Franklin Field Rental</t>
  </si>
  <si>
    <t>Ticketing</t>
  </si>
  <si>
    <t>Production</t>
  </si>
  <si>
    <t>Housekeeping/Cleanup</t>
  </si>
  <si>
    <t>Revenue (Wristbands)</t>
  </si>
  <si>
    <t>Revenue (Tickets)</t>
  </si>
  <si>
    <t>Fall Show</t>
  </si>
  <si>
    <t>Small Show Series</t>
  </si>
  <si>
    <t>Small Show</t>
  </si>
  <si>
    <t>SPEC COMMENTS:</t>
  </si>
  <si>
    <t>1) Hospitality includes car service and food for artists. Our increased request reflects actual realized costs over previous three years.</t>
  </si>
  <si>
    <t>Hospitality1</t>
  </si>
  <si>
    <t>Sound And Lights</t>
  </si>
  <si>
    <t>Venue</t>
  </si>
  <si>
    <t>Union Costs</t>
  </si>
  <si>
    <t>Rotunda Venue Production3</t>
  </si>
  <si>
    <t>Irvine Venue Production3</t>
  </si>
  <si>
    <t>Less Rotunda Revenue</t>
  </si>
  <si>
    <t>Less Irvine Revenue</t>
  </si>
  <si>
    <t>Fall Major Speaker</t>
  </si>
  <si>
    <t>Honoraria</t>
  </si>
  <si>
    <t>Travel/Limo</t>
  </si>
  <si>
    <t>Hotel</t>
  </si>
  <si>
    <t>Guest's Dinner</t>
  </si>
  <si>
    <t>2 1/4 page ads</t>
  </si>
  <si>
    <t>Handbills</t>
  </si>
  <si>
    <t>Posters</t>
  </si>
  <si>
    <t>FLASH (World Aids Day)</t>
  </si>
  <si>
    <t>Unrestricted Cosponsorships</t>
  </si>
  <si>
    <t>Spring Major Speaker</t>
  </si>
  <si>
    <t>SPEC Connaissance (Cont'd)</t>
  </si>
  <si>
    <t>Haitian Solidarity Week</t>
  </si>
  <si>
    <t>APAHW</t>
  </si>
  <si>
    <t>Philomathian Society</t>
  </si>
  <si>
    <t>Holocaust Memorial Day</t>
  </si>
  <si>
    <t>GUIDE</t>
  </si>
  <si>
    <t>1) The co-sponsorship process has been restructured such that a large number of annual co-sponsorships will now be covered by Fully Planned to increase transparency and reduce overhead.</t>
  </si>
  <si>
    <t>2) Now covered by Fully Planned.</t>
  </si>
  <si>
    <t>3) These funds should come through APAHW.</t>
  </si>
  <si>
    <t>4) Did not use funding this year.</t>
  </si>
  <si>
    <t>Copyright Clearance</t>
  </si>
  <si>
    <t>Films</t>
  </si>
  <si>
    <t>Facebook Ads</t>
  </si>
  <si>
    <t>DP Ads</t>
  </si>
  <si>
    <t>Tickets</t>
  </si>
  <si>
    <t>Space Rental</t>
  </si>
  <si>
    <t>Cosponsorships</t>
  </si>
  <si>
    <t>No Place Like Penn</t>
  </si>
  <si>
    <t>Film/Rentals</t>
  </si>
  <si>
    <t>Decorations</t>
  </si>
  <si>
    <t>Speaker Fees</t>
  </si>
  <si>
    <t>Film Festival</t>
  </si>
  <si>
    <t>Tribeca Film Festival Trip</t>
  </si>
  <si>
    <t>Fall Shows</t>
  </si>
  <si>
    <t>Sound and Lightng</t>
  </si>
  <si>
    <t>Hospitality</t>
  </si>
  <si>
    <t>Rotunda Revenue</t>
  </si>
  <si>
    <t>Spring Shows</t>
  </si>
  <si>
    <t>Faciltiies</t>
  </si>
  <si>
    <t>Sound and Lighting</t>
  </si>
  <si>
    <t>QuadFest</t>
  </si>
  <si>
    <t>1) Should Jazz and Grooves decide to do a NSO or Spring Fling Show, the fund from 2 shows will be used and they will apply to contingency for the remainder of the funds.</t>
  </si>
  <si>
    <t>2) We are requesting the total aggregate costs of Rotunda Production instead of breaking it into categories, to provide a better idea of total costs of production.</t>
  </si>
  <si>
    <t>Skimmer</t>
  </si>
  <si>
    <t>Operating Budget</t>
  </si>
  <si>
    <t>Maintenance</t>
  </si>
  <si>
    <t>Misc. Equipment</t>
  </si>
  <si>
    <t>Training</t>
  </si>
  <si>
    <t>Phone Line</t>
  </si>
  <si>
    <t>FALL SEMESTER</t>
  </si>
  <si>
    <t>03-04 Request</t>
  </si>
  <si>
    <t>03-04 Grant</t>
  </si>
  <si>
    <t>Entertainment</t>
  </si>
  <si>
    <t>Homecoming</t>
  </si>
  <si>
    <t>Crafts</t>
  </si>
  <si>
    <t>Halloween Event</t>
  </si>
  <si>
    <t>Winter Event</t>
  </si>
  <si>
    <t>Giveaways</t>
  </si>
  <si>
    <t>SPEC - Special Events (cont'd)</t>
  </si>
  <si>
    <t>SPRING SEMESTER</t>
  </si>
  <si>
    <t>Spring Event</t>
  </si>
  <si>
    <t>Valentine Event</t>
  </si>
  <si>
    <t>Craft</t>
  </si>
  <si>
    <t>Third Event</t>
  </si>
  <si>
    <t>Oscars Party</t>
  </si>
  <si>
    <t>Misc. Expenses</t>
  </si>
  <si>
    <t>Second Event</t>
  </si>
  <si>
    <t>Fall Welcome Back Party</t>
  </si>
  <si>
    <t>Fall Concert</t>
  </si>
  <si>
    <t>Sound &amp; Lights</t>
  </si>
  <si>
    <t>Union</t>
  </si>
  <si>
    <t>Less Student Revenue</t>
  </si>
  <si>
    <t>Less City Revenue</t>
  </si>
  <si>
    <t>Rotunda Production</t>
  </si>
  <si>
    <t>Homecoming Event</t>
  </si>
  <si>
    <t>Spring Welcome Back Party</t>
  </si>
  <si>
    <t>Minority Scholars Weekend</t>
  </si>
  <si>
    <t>SPEC-TRUM (cont'd)</t>
  </si>
  <si>
    <t>Spring Concert</t>
  </si>
  <si>
    <t>MLK Celebration</t>
  </si>
  <si>
    <t>Speaker</t>
  </si>
  <si>
    <t>Co-Sponsorships</t>
  </si>
  <si>
    <t xml:space="preserve">APA Heritage Week </t>
  </si>
  <si>
    <t>QPENN</t>
  </si>
  <si>
    <t>Festival Latino</t>
  </si>
  <si>
    <t>Kwanzaa Celebration</t>
  </si>
  <si>
    <t>Unity Week Programming</t>
  </si>
  <si>
    <t>Unity Week Advertising</t>
  </si>
  <si>
    <t>Carifest</t>
  </si>
  <si>
    <t>La Unidad Latina </t>
  </si>
  <si>
    <t>Kappa Scholarship Ball</t>
  </si>
  <si>
    <t>Non Annual Co-Sponsorships</t>
  </si>
  <si>
    <t>Fling Proper</t>
  </si>
  <si>
    <t>Vendors</t>
  </si>
  <si>
    <t>Daytime Production</t>
  </si>
  <si>
    <t>Inflatables</t>
  </si>
  <si>
    <t>Operations</t>
  </si>
  <si>
    <t>Carnival</t>
  </si>
  <si>
    <t>Publicity and Supplies</t>
  </si>
  <si>
    <t>Union Costs-Concerts</t>
  </si>
  <si>
    <t>Safety Ad Campaign</t>
  </si>
  <si>
    <t>Guest Passes</t>
  </si>
  <si>
    <t>FlingSafe</t>
  </si>
  <si>
    <t>Recruitment</t>
  </si>
  <si>
    <t>T-shirts</t>
  </si>
  <si>
    <t>Credentials</t>
  </si>
  <si>
    <t>Less Revenues</t>
  </si>
  <si>
    <t>Upper Quad</t>
  </si>
  <si>
    <t>-</t>
  </si>
  <si>
    <t>Concert Revenue</t>
  </si>
  <si>
    <t>Operations*</t>
  </si>
  <si>
    <t>Technology Supplies*</t>
  </si>
  <si>
    <t>Wages*</t>
  </si>
  <si>
    <t>Discretionary Retreat Fund*</t>
  </si>
  <si>
    <t>U-Wide Training *</t>
  </si>
  <si>
    <t>University Diversity Training*</t>
  </si>
  <si>
    <t>*Previously called Internal Retreats and Internal Events. Change reflects real use of funds. University Diversity Training uses funds for UC training while U-Wide training uses funds for training members in the UC interview Process.</t>
  </si>
  <si>
    <t>### This budget assumes prodcution line items are comparable to last year. Total budget for talent and production is $20,000.</t>
  </si>
  <si>
    <t>First Toast</t>
  </si>
  <si>
    <t>NEC</t>
  </si>
  <si>
    <r>
      <rPr>
        <b/>
        <u val="singleAccounting"/>
        <sz val="12"/>
        <rFont val="Times New Roman"/>
        <family val="1"/>
      </rPr>
      <t>11-12 Request</t>
    </r>
  </si>
  <si>
    <t>SCUE Budget</t>
  </si>
  <si>
    <t>SPEC Budget Overview</t>
  </si>
  <si>
    <t>SPEC- Executive</t>
  </si>
  <si>
    <t>SPEC- Art Gallery</t>
  </si>
  <si>
    <r>
      <t>annual subtotal</t>
    </r>
    <r>
      <rPr>
        <i/>
        <vertAlign val="superscript"/>
        <sz val="12"/>
        <rFont val="Times New Roman"/>
        <family val="1"/>
      </rPr>
      <t>1</t>
    </r>
  </si>
  <si>
    <t>SPEC- Concerts</t>
  </si>
  <si>
    <t>SPEC- Connaisance</t>
  </si>
  <si>
    <r>
      <t>Fall Co-Sponsorship</t>
    </r>
    <r>
      <rPr>
        <b/>
        <vertAlign val="superscript"/>
        <sz val="12"/>
        <rFont val="Times New Roman"/>
        <family val="1"/>
      </rPr>
      <t>1</t>
    </r>
  </si>
  <si>
    <r>
      <t xml:space="preserve">Muslim Students Association </t>
    </r>
    <r>
      <rPr>
        <vertAlign val="superscript"/>
        <sz val="12"/>
        <rFont val="Times New Roman"/>
        <family val="1"/>
      </rPr>
      <t>2</t>
    </r>
  </si>
  <si>
    <r>
      <t>APAHW</t>
    </r>
    <r>
      <rPr>
        <vertAlign val="superscript"/>
        <sz val="12"/>
        <rFont val="Times New Roman"/>
        <family val="1"/>
      </rPr>
      <t>2</t>
    </r>
  </si>
  <si>
    <r>
      <t>Unity Week</t>
    </r>
    <r>
      <rPr>
        <vertAlign val="superscript"/>
        <sz val="12"/>
        <rFont val="Times New Roman"/>
        <family val="1"/>
      </rPr>
      <t>2</t>
    </r>
  </si>
  <si>
    <r>
      <t>Civic House Assoc Coalition</t>
    </r>
    <r>
      <rPr>
        <vertAlign val="superscript"/>
        <sz val="12"/>
        <rFont val="Times New Roman"/>
        <family val="1"/>
      </rPr>
      <t>4</t>
    </r>
  </si>
  <si>
    <r>
      <t>Spring Co-Sponsorships</t>
    </r>
    <r>
      <rPr>
        <b/>
        <vertAlign val="superscript"/>
        <sz val="12"/>
        <rFont val="Times New Roman"/>
        <family val="1"/>
      </rPr>
      <t>1</t>
    </r>
  </si>
  <si>
    <r>
      <t>Black History Month</t>
    </r>
    <r>
      <rPr>
        <vertAlign val="superscript"/>
        <sz val="12"/>
        <rFont val="Times New Roman"/>
        <family val="1"/>
      </rPr>
      <t>2</t>
    </r>
  </si>
  <si>
    <r>
      <t>QSA/QPENN</t>
    </r>
    <r>
      <rPr>
        <vertAlign val="superscript"/>
        <sz val="12"/>
        <rFont val="Times New Roman"/>
        <family val="1"/>
      </rPr>
      <t>2</t>
    </r>
  </si>
  <si>
    <r>
      <t>GIC Festival Latino</t>
    </r>
    <r>
      <rPr>
        <vertAlign val="superscript"/>
        <sz val="12"/>
        <rFont val="Times New Roman"/>
        <family val="1"/>
      </rPr>
      <t>2</t>
    </r>
  </si>
  <si>
    <r>
      <t xml:space="preserve">Hillel </t>
    </r>
    <r>
      <rPr>
        <vertAlign val="superscript"/>
        <sz val="12"/>
        <rFont val="Times New Roman"/>
        <family val="1"/>
      </rPr>
      <t>2</t>
    </r>
  </si>
  <si>
    <r>
      <t>South Asian Society</t>
    </r>
    <r>
      <rPr>
        <vertAlign val="superscript"/>
        <sz val="12"/>
        <rFont val="Times New Roman"/>
        <family val="1"/>
      </rPr>
      <t>3</t>
    </r>
  </si>
  <si>
    <r>
      <t xml:space="preserve">Lubavitch </t>
    </r>
    <r>
      <rPr>
        <vertAlign val="superscript"/>
        <sz val="12"/>
        <rFont val="Times New Roman"/>
        <family val="1"/>
      </rPr>
      <t>2</t>
    </r>
  </si>
  <si>
    <r>
      <t>PCUW</t>
    </r>
    <r>
      <rPr>
        <vertAlign val="superscript"/>
        <sz val="12"/>
        <rFont val="Times New Roman"/>
        <family val="1"/>
      </rPr>
      <t>2</t>
    </r>
  </si>
  <si>
    <t>SPEC- Film</t>
  </si>
  <si>
    <r>
      <t>Facilities</t>
    </r>
    <r>
      <rPr>
        <b/>
        <vertAlign val="superscript"/>
        <sz val="12"/>
        <rFont val="Times New Roman"/>
        <family val="1"/>
      </rPr>
      <t>1</t>
    </r>
  </si>
  <si>
    <r>
      <t>Speaker Event</t>
    </r>
    <r>
      <rPr>
        <b/>
        <vertAlign val="superscript"/>
        <sz val="12"/>
        <rFont val="Times New Roman"/>
        <family val="1"/>
      </rPr>
      <t>1</t>
    </r>
  </si>
  <si>
    <t>SPEC- Jazz and Grooves</t>
  </si>
  <si>
    <r>
      <t>Number of Shows</t>
    </r>
    <r>
      <rPr>
        <vertAlign val="superscript"/>
        <sz val="12"/>
        <rFont val="Times New Roman"/>
        <family val="1"/>
      </rPr>
      <t>1</t>
    </r>
  </si>
  <si>
    <r>
      <t>Rotunda Production</t>
    </r>
    <r>
      <rPr>
        <vertAlign val="superscript"/>
        <sz val="12"/>
        <rFont val="Times New Roman"/>
        <family val="1"/>
      </rPr>
      <t>3</t>
    </r>
  </si>
  <si>
    <r>
      <t>Number of Shows</t>
    </r>
    <r>
      <rPr>
        <vertAlign val="superscript"/>
        <sz val="12"/>
        <rFont val="Times New Roman"/>
        <family val="1"/>
      </rPr>
      <t>2</t>
    </r>
  </si>
  <si>
    <t>SPEC- Sound</t>
  </si>
  <si>
    <r>
      <t>Group Subsidies</t>
    </r>
    <r>
      <rPr>
        <vertAlign val="superscript"/>
        <sz val="12"/>
        <color indexed="8"/>
        <rFont val="Times New Roman"/>
        <family val="1"/>
      </rPr>
      <t>1</t>
    </r>
  </si>
  <si>
    <t>SPEC- Special Events</t>
  </si>
  <si>
    <t xml:space="preserve">Less Expected Revenue </t>
  </si>
  <si>
    <r>
      <t>Advertising</t>
    </r>
    <r>
      <rPr>
        <vertAlign val="superscript"/>
        <sz val="12"/>
        <rFont val="Times New Roman"/>
        <family val="1"/>
      </rPr>
      <t>3</t>
    </r>
  </si>
  <si>
    <r>
      <t>Irvine Production</t>
    </r>
    <r>
      <rPr>
        <vertAlign val="superscript"/>
        <sz val="12"/>
        <rFont val="Times New Roman"/>
        <family val="1"/>
      </rPr>
      <t>1</t>
    </r>
  </si>
  <si>
    <t>SPEC- Spring Fling</t>
  </si>
  <si>
    <r>
      <t>Security</t>
    </r>
    <r>
      <rPr>
        <vertAlign val="superscript"/>
        <sz val="12"/>
        <rFont val="Times New Roman"/>
        <family val="1"/>
      </rPr>
      <t>2</t>
    </r>
  </si>
  <si>
    <r>
      <t>Incentives</t>
    </r>
    <r>
      <rPr>
        <vertAlign val="superscript"/>
        <sz val="12"/>
        <rFont val="Times New Roman"/>
        <family val="1"/>
      </rPr>
      <t>1</t>
    </r>
  </si>
  <si>
    <r>
      <t xml:space="preserve">* </t>
    </r>
    <r>
      <rPr>
        <sz val="12"/>
        <color theme="1"/>
        <rFont val="Times New Roman"/>
        <family val="1"/>
      </rPr>
      <t xml:space="preserve"> These budgets will be doubled as the total allocation to PennApps Labs is $15000 including the Provosts match. This only reflects the UA's allocation breakdown.</t>
    </r>
  </si>
  <si>
    <t>UA Notes</t>
  </si>
  <si>
    <t># This event is meant to be a collaboration between SPEC and the CBs.  Funds will be in a SPEC account, with the exception of the CBs' contributions which will remain in the CBs' accounts until planning begins.</t>
  </si>
  <si>
    <t>Skimmer Fest</t>
  </si>
  <si>
    <t>Operations and Administration</t>
  </si>
  <si>
    <t>SCUE</t>
  </si>
  <si>
    <t>Steering Expenses</t>
  </si>
  <si>
    <t>Hey Day Fund</t>
  </si>
  <si>
    <t>Class Banner</t>
  </si>
  <si>
    <t>Class Apparel</t>
  </si>
  <si>
    <t>SAC Administration Costs</t>
  </si>
  <si>
    <t>*Due to new accounting, the change from 12-13 to 13-14 is not correct due to lack of previous information.</t>
  </si>
  <si>
    <t>SAC Contingency</t>
  </si>
  <si>
    <t>SAC*</t>
  </si>
  <si>
    <t>PAC Facilities**</t>
  </si>
  <si>
    <t>PAC Shop**</t>
  </si>
  <si>
    <t xml:space="preserve">** Amount will likely be higher for PAC Shop and the actual amount for PAC facilties has not yet been decided. </t>
  </si>
  <si>
    <t>Econ Scream</t>
  </si>
  <si>
    <t>Meeting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</si>
</sst>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-&quot;$&quot;* #,##0.00_-;\-&quot;$&quot;* #,##0.00_-;_-&quot;$&quot;* &quot;-&quot;??_-;_-@_-"/>
    <numFmt numFmtId="166" formatCode="&quot;$&quot;#,##0"/>
    <numFmt numFmtId="167" formatCode="&quot;$&quot;#,##0.00;\-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u val="singleAccounting"/>
      <sz val="12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vertAlign val="superscript"/>
      <sz val="12"/>
      <name val="Times New Roman"/>
      <family val="1"/>
    </font>
    <font>
      <u val="singleAccounting"/>
      <sz val="12"/>
      <name val="Times New Roman"/>
      <family val="1"/>
    </font>
    <font>
      <u val="singleAccounting"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353">
    <xf numFmtId="0" fontId="0" fillId="0" borderId="0" xfId="0"/>
    <xf numFmtId="44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/>
    <xf numFmtId="0" fontId="8" fillId="0" borderId="0" xfId="0" applyFont="1"/>
    <xf numFmtId="44" fontId="7" fillId="0" borderId="0" xfId="7" applyNumberFormat="1" applyFont="1"/>
    <xf numFmtId="44" fontId="11" fillId="0" borderId="0" xfId="7" applyNumberFormat="1" applyFont="1" applyFill="1" applyBorder="1" applyAlignment="1"/>
    <xf numFmtId="44" fontId="9" fillId="0" borderId="0" xfId="0" applyNumberFormat="1" applyFont="1" applyFill="1" applyBorder="1" applyAlignment="1"/>
    <xf numFmtId="44" fontId="12" fillId="0" borderId="0" xfId="7" applyNumberFormat="1" applyFont="1"/>
    <xf numFmtId="44" fontId="8" fillId="0" borderId="0" xfId="2" applyNumberFormat="1" applyFont="1"/>
    <xf numFmtId="44" fontId="11" fillId="0" borderId="1" xfId="7" applyNumberFormat="1" applyFont="1" applyFill="1" applyBorder="1" applyAlignment="1"/>
    <xf numFmtId="44" fontId="8" fillId="0" borderId="1" xfId="0" applyNumberFormat="1" applyFont="1" applyBorder="1"/>
    <xf numFmtId="44" fontId="13" fillId="0" borderId="0" xfId="0" applyNumberFormat="1" applyFont="1"/>
    <xf numFmtId="44" fontId="8" fillId="0" borderId="0" xfId="0" applyNumberFormat="1" applyFont="1"/>
    <xf numFmtId="44" fontId="12" fillId="0" borderId="0" xfId="7" applyNumberFormat="1" applyFont="1" applyFill="1" applyBorder="1" applyAlignment="1">
      <alignment wrapText="1"/>
    </xf>
    <xf numFmtId="44" fontId="7" fillId="0" borderId="0" xfId="7" applyNumberFormat="1" applyFont="1" applyAlignment="1"/>
    <xf numFmtId="44" fontId="12" fillId="0" borderId="0" xfId="7" applyNumberFormat="1" applyFont="1" applyAlignment="1">
      <alignment wrapText="1"/>
    </xf>
    <xf numFmtId="44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11" fillId="0" borderId="0" xfId="7" applyNumberFormat="1" applyFont="1" applyFill="1" applyAlignment="1">
      <alignment vertical="top" wrapText="1"/>
    </xf>
    <xf numFmtId="44" fontId="7" fillId="0" borderId="0" xfId="0" applyNumberFormat="1" applyFont="1"/>
    <xf numFmtId="44" fontId="7" fillId="0" borderId="0" xfId="0" applyNumberFormat="1" applyFont="1" applyBorder="1"/>
    <xf numFmtId="44" fontId="7" fillId="0" borderId="1" xfId="0" applyNumberFormat="1" applyFont="1" applyBorder="1"/>
    <xf numFmtId="44" fontId="7" fillId="0" borderId="2" xfId="0" applyNumberFormat="1" applyFont="1" applyBorder="1"/>
    <xf numFmtId="44" fontId="12" fillId="0" borderId="0" xfId="9" applyNumberFormat="1" applyFont="1" applyBorder="1"/>
    <xf numFmtId="44" fontId="8" fillId="0" borderId="0" xfId="0" applyNumberFormat="1" applyFont="1" applyBorder="1"/>
    <xf numFmtId="44" fontId="14" fillId="0" borderId="0" xfId="0" applyNumberFormat="1" applyFont="1"/>
    <xf numFmtId="10" fontId="14" fillId="0" borderId="0" xfId="0" applyNumberFormat="1" applyFont="1"/>
    <xf numFmtId="10" fontId="8" fillId="0" borderId="0" xfId="0" applyNumberFormat="1" applyFont="1"/>
    <xf numFmtId="44" fontId="7" fillId="0" borderId="1" xfId="9" applyNumberFormat="1" applyFont="1" applyBorder="1"/>
    <xf numFmtId="44" fontId="14" fillId="0" borderId="1" xfId="0" applyNumberFormat="1" applyFont="1" applyBorder="1"/>
    <xf numFmtId="44" fontId="7" fillId="0" borderId="1" xfId="0" applyNumberFormat="1" applyFont="1" applyFill="1" applyBorder="1"/>
    <xf numFmtId="44" fontId="12" fillId="0" borderId="0" xfId="9" applyNumberFormat="1" applyFont="1"/>
    <xf numFmtId="44" fontId="8" fillId="0" borderId="0" xfId="0" applyNumberFormat="1" applyFont="1" applyAlignment="1"/>
    <xf numFmtId="44" fontId="8" fillId="0" borderId="0" xfId="9" applyNumberFormat="1" applyFont="1" applyBorder="1"/>
    <xf numFmtId="44" fontId="8" fillId="0" borderId="0" xfId="9" applyNumberFormat="1" applyFont="1"/>
    <xf numFmtId="44" fontId="14" fillId="0" borderId="0" xfId="3" applyNumberFormat="1" applyFont="1"/>
    <xf numFmtId="10" fontId="14" fillId="0" borderId="0" xfId="3" applyNumberFormat="1" applyFont="1"/>
    <xf numFmtId="44" fontId="12" fillId="0" borderId="0" xfId="0" applyNumberFormat="1" applyFont="1"/>
    <xf numFmtId="44" fontId="14" fillId="0" borderId="0" xfId="9" applyNumberFormat="1" applyFont="1"/>
    <xf numFmtId="10" fontId="14" fillId="0" borderId="0" xfId="9" applyNumberFormat="1" applyFont="1"/>
    <xf numFmtId="44" fontId="8" fillId="0" borderId="0" xfId="9" applyNumberFormat="1" applyFont="1" applyFill="1"/>
    <xf numFmtId="44" fontId="8" fillId="0" borderId="0" xfId="0" applyNumberFormat="1" applyFont="1" applyAlignment="1">
      <alignment horizontal="left" indent="1"/>
    </xf>
    <xf numFmtId="44" fontId="14" fillId="0" borderId="0" xfId="0" applyNumberFormat="1" applyFont="1" applyAlignment="1">
      <alignment horizontal="right"/>
    </xf>
    <xf numFmtId="44" fontId="14" fillId="0" borderId="0" xfId="3" applyNumberFormat="1" applyFont="1" applyAlignment="1">
      <alignment horizontal="right"/>
    </xf>
    <xf numFmtId="10" fontId="14" fillId="0" borderId="0" xfId="3" applyNumberFormat="1" applyFont="1" applyAlignment="1">
      <alignment horizontal="right"/>
    </xf>
    <xf numFmtId="44" fontId="8" fillId="0" borderId="0" xfId="0" applyNumberFormat="1" applyFont="1" applyAlignment="1">
      <alignment horizontal="left" vertical="center"/>
    </xf>
    <xf numFmtId="10" fontId="14" fillId="0" borderId="0" xfId="0" applyNumberFormat="1" applyFont="1" applyAlignment="1">
      <alignment horizontal="right"/>
    </xf>
    <xf numFmtId="44" fontId="14" fillId="0" borderId="0" xfId="0" applyNumberFormat="1" applyFont="1" applyBorder="1"/>
    <xf numFmtId="44" fontId="14" fillId="0" borderId="0" xfId="3" applyNumberFormat="1" applyFont="1" applyBorder="1"/>
    <xf numFmtId="10" fontId="14" fillId="0" borderId="0" xfId="3" applyNumberFormat="1" applyFont="1" applyBorder="1"/>
    <xf numFmtId="44" fontId="13" fillId="0" borderId="2" xfId="0" applyNumberFormat="1" applyFont="1" applyBorder="1"/>
    <xf numFmtId="44" fontId="7" fillId="0" borderId="2" xfId="9" applyNumberFormat="1" applyFont="1" applyBorder="1"/>
    <xf numFmtId="44" fontId="13" fillId="0" borderId="2" xfId="9" applyNumberFormat="1" applyFont="1" applyBorder="1"/>
    <xf numFmtId="44" fontId="15" fillId="0" borderId="2" xfId="0" applyNumberFormat="1" applyFont="1" applyBorder="1"/>
    <xf numFmtId="44" fontId="15" fillId="0" borderId="2" xfId="3" applyNumberFormat="1" applyFont="1" applyBorder="1"/>
    <xf numFmtId="10" fontId="15" fillId="0" borderId="2" xfId="3" applyNumberFormat="1" applyFont="1" applyBorder="1"/>
    <xf numFmtId="10" fontId="13" fillId="0" borderId="2" xfId="0" applyNumberFormat="1" applyFont="1" applyBorder="1"/>
    <xf numFmtId="44" fontId="13" fillId="0" borderId="2" xfId="9" applyFont="1" applyBorder="1"/>
    <xf numFmtId="0" fontId="13" fillId="0" borderId="0" xfId="0" applyFont="1"/>
    <xf numFmtId="0" fontId="17" fillId="0" borderId="0" xfId="0" applyFont="1"/>
    <xf numFmtId="0" fontId="7" fillId="0" borderId="5" xfId="0" applyFont="1" applyFill="1" applyBorder="1" applyAlignment="1"/>
    <xf numFmtId="165" fontId="7" fillId="0" borderId="2" xfId="0" applyNumberFormat="1" applyFont="1" applyFill="1" applyBorder="1" applyAlignment="1">
      <alignment horizontal="center"/>
    </xf>
    <xf numFmtId="0" fontId="7" fillId="0" borderId="0" xfId="0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0" fontId="7" fillId="0" borderId="0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NumberFormat="1" applyFont="1" applyFill="1" applyBorder="1" applyAlignment="1" applyProtection="1">
      <protection locked="0"/>
    </xf>
    <xf numFmtId="165" fontId="12" fillId="0" borderId="0" xfId="5" applyNumberFormat="1" applyFont="1" applyFill="1" applyAlignment="1">
      <alignment horizontal="center"/>
    </xf>
    <xf numFmtId="165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NumberFormat="1" applyFont="1" applyFill="1" applyBorder="1" applyAlignment="1" applyProtection="1">
      <alignment wrapText="1"/>
      <protection locked="0"/>
    </xf>
    <xf numFmtId="165" fontId="12" fillId="0" borderId="0" xfId="0" applyNumberFormat="1" applyFont="1" applyFill="1" applyAlignment="1">
      <alignment horizontal="center"/>
    </xf>
    <xf numFmtId="165" fontId="7" fillId="0" borderId="3" xfId="5" applyNumberFormat="1" applyFont="1" applyFill="1" applyBorder="1" applyAlignment="1">
      <alignment horizontal="center"/>
    </xf>
    <xf numFmtId="166" fontId="12" fillId="0" borderId="0" xfId="5" applyNumberFormat="1" applyFont="1" applyFill="1" applyAlignment="1">
      <alignment horizontal="center"/>
    </xf>
    <xf numFmtId="0" fontId="18" fillId="0" borderId="0" xfId="0" applyFont="1" applyFill="1" applyAlignment="1"/>
    <xf numFmtId="167" fontId="12" fillId="0" borderId="0" xfId="0" applyNumberFormat="1" applyFont="1" applyFill="1" applyBorder="1" applyAlignment="1" applyProtection="1">
      <alignment horizontal="center"/>
      <protection locked="0"/>
    </xf>
    <xf numFmtId="166" fontId="10" fillId="0" borderId="0" xfId="0" applyNumberFormat="1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44" fontId="12" fillId="0" borderId="0" xfId="0" applyNumberFormat="1" applyFont="1" applyFill="1" applyAlignment="1">
      <alignment horizontal="center"/>
    </xf>
    <xf numFmtId="44" fontId="12" fillId="0" borderId="0" xfId="0" applyNumberFormat="1" applyFont="1" applyFill="1" applyAlignment="1"/>
    <xf numFmtId="165" fontId="7" fillId="0" borderId="0" xfId="5" applyNumberFormat="1" applyFont="1" applyFill="1" applyBorder="1" applyAlignment="1">
      <alignment horizontal="center"/>
    </xf>
    <xf numFmtId="0" fontId="12" fillId="0" borderId="0" xfId="4" applyNumberFormat="1" applyFont="1" applyFill="1" applyBorder="1" applyAlignment="1" applyProtection="1">
      <protection locked="0"/>
    </xf>
    <xf numFmtId="0" fontId="14" fillId="0" borderId="0" xfId="0" applyFont="1" applyFill="1" applyAlignment="1"/>
    <xf numFmtId="166" fontId="7" fillId="0" borderId="0" xfId="0" applyNumberFormat="1" applyFont="1" applyFill="1" applyBorder="1" applyAlignment="1">
      <alignment horizontal="center"/>
    </xf>
    <xf numFmtId="166" fontId="19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12" fillId="0" borderId="1" xfId="0" applyFont="1" applyFill="1" applyBorder="1" applyAlignment="1"/>
    <xf numFmtId="0" fontId="8" fillId="0" borderId="1" xfId="0" applyFont="1" applyBorder="1"/>
    <xf numFmtId="0" fontId="12" fillId="0" borderId="5" xfId="0" applyFont="1" applyFill="1" applyBorder="1" applyAlignment="1"/>
    <xf numFmtId="0" fontId="12" fillId="0" borderId="2" xfId="0" applyFont="1" applyFill="1" applyBorder="1" applyAlignment="1"/>
    <xf numFmtId="0" fontId="8" fillId="0" borderId="2" xfId="0" applyFont="1" applyBorder="1"/>
    <xf numFmtId="0" fontId="8" fillId="0" borderId="0" xfId="0" applyFont="1" applyAlignment="1">
      <alignment horizontal="center" wrapText="1"/>
    </xf>
    <xf numFmtId="44" fontId="20" fillId="0" borderId="1" xfId="6" applyNumberFormat="1" applyFont="1" applyBorder="1" applyAlignment="1">
      <alignment horizontal="left"/>
    </xf>
    <xf numFmtId="44" fontId="9" fillId="0" borderId="1" xfId="6" applyNumberFormat="1" applyFont="1" applyBorder="1" applyAlignment="1">
      <alignment horizontal="left"/>
    </xf>
    <xf numFmtId="44" fontId="9" fillId="0" borderId="1" xfId="6" applyNumberFormat="1" applyFont="1" applyBorder="1" applyAlignment="1">
      <alignment horizontal="right"/>
    </xf>
    <xf numFmtId="0" fontId="13" fillId="0" borderId="1" xfId="0" applyFont="1" applyBorder="1"/>
    <xf numFmtId="44" fontId="9" fillId="0" borderId="0" xfId="6" applyNumberFormat="1" applyFont="1"/>
    <xf numFmtId="44" fontId="11" fillId="0" borderId="0" xfId="6" applyNumberFormat="1" applyFont="1"/>
    <xf numFmtId="44" fontId="11" fillId="0" borderId="0" xfId="6" applyNumberFormat="1" applyFont="1" applyAlignment="1">
      <alignment horizontal="right"/>
    </xf>
    <xf numFmtId="44" fontId="9" fillId="0" borderId="0" xfId="6" applyNumberFormat="1" applyFont="1" applyFill="1"/>
    <xf numFmtId="44" fontId="11" fillId="0" borderId="0" xfId="6" applyNumberFormat="1" applyFont="1" applyFill="1"/>
    <xf numFmtId="44" fontId="11" fillId="0" borderId="0" xfId="6" applyNumberFormat="1" applyFont="1" applyFill="1" applyAlignment="1">
      <alignment horizontal="right"/>
    </xf>
    <xf numFmtId="44" fontId="11" fillId="0" borderId="4" xfId="6" applyNumberFormat="1" applyFont="1" applyBorder="1"/>
    <xf numFmtId="44" fontId="11" fillId="0" borderId="4" xfId="6" applyNumberFormat="1" applyFont="1" applyBorder="1" applyAlignment="1">
      <alignment horizontal="right"/>
    </xf>
    <xf numFmtId="44" fontId="11" fillId="3" borderId="4" xfId="6" applyNumberFormat="1" applyFont="1" applyFill="1" applyBorder="1" applyAlignment="1">
      <alignment horizontal="right"/>
    </xf>
    <xf numFmtId="44" fontId="9" fillId="0" borderId="1" xfId="6" applyNumberFormat="1" applyFont="1" applyBorder="1"/>
    <xf numFmtId="44" fontId="11" fillId="0" borderId="1" xfId="6" applyNumberFormat="1" applyFont="1" applyBorder="1"/>
    <xf numFmtId="44" fontId="11" fillId="0" borderId="1" xfId="6" applyNumberFormat="1" applyFont="1" applyBorder="1" applyAlignment="1">
      <alignment horizontal="right"/>
    </xf>
    <xf numFmtId="44" fontId="11" fillId="0" borderId="0" xfId="6" applyNumberFormat="1" applyFont="1" applyBorder="1"/>
    <xf numFmtId="44" fontId="11" fillId="0" borderId="0" xfId="6" applyNumberFormat="1" applyFont="1" applyAlignment="1">
      <alignment horizontal="left"/>
    </xf>
    <xf numFmtId="44" fontId="12" fillId="0" borderId="4" xfId="6" applyNumberFormat="1" applyFont="1" applyFill="1" applyBorder="1" applyAlignment="1">
      <alignment horizontal="right"/>
    </xf>
    <xf numFmtId="44" fontId="11" fillId="0" borderId="1" xfId="6" applyNumberFormat="1" applyFont="1" applyFill="1" applyBorder="1"/>
    <xf numFmtId="44" fontId="11" fillId="0" borderId="1" xfId="6" applyNumberFormat="1" applyFont="1" applyFill="1" applyBorder="1" applyAlignment="1">
      <alignment horizontal="right"/>
    </xf>
    <xf numFmtId="0" fontId="8" fillId="0" borderId="1" xfId="0" applyFont="1" applyFill="1" applyBorder="1"/>
    <xf numFmtId="44" fontId="11" fillId="0" borderId="4" xfId="6" applyNumberFormat="1" applyFont="1" applyFill="1" applyBorder="1" applyAlignment="1">
      <alignment horizontal="right"/>
    </xf>
    <xf numFmtId="44" fontId="9" fillId="0" borderId="0" xfId="6" applyNumberFormat="1" applyFont="1" applyBorder="1" applyAlignment="1">
      <alignment horizontal="right"/>
    </xf>
    <xf numFmtId="0" fontId="8" fillId="0" borderId="0" xfId="0" applyFont="1" applyFill="1"/>
    <xf numFmtId="44" fontId="9" fillId="0" borderId="0" xfId="6" applyNumberFormat="1" applyFont="1" applyBorder="1"/>
    <xf numFmtId="44" fontId="9" fillId="0" borderId="0" xfId="6" applyNumberFormat="1" applyFont="1" applyFill="1" applyBorder="1" applyAlignment="1">
      <alignment horizontal="right"/>
    </xf>
    <xf numFmtId="44" fontId="9" fillId="0" borderId="2" xfId="6" applyNumberFormat="1" applyFont="1" applyBorder="1"/>
    <xf numFmtId="44" fontId="9" fillId="0" borderId="2" xfId="6" applyNumberFormat="1" applyFont="1" applyBorder="1" applyAlignment="1">
      <alignment horizontal="right"/>
    </xf>
    <xf numFmtId="0" fontId="22" fillId="0" borderId="0" xfId="0" applyFont="1" applyFill="1" applyAlignment="1"/>
    <xf numFmtId="0" fontId="23" fillId="0" borderId="0" xfId="0" applyFont="1" applyFill="1" applyAlignment="1"/>
    <xf numFmtId="0" fontId="23" fillId="0" borderId="0" xfId="0" applyFont="1" applyFill="1" applyAlignment="1">
      <alignment horizontal="center"/>
    </xf>
    <xf numFmtId="0" fontId="24" fillId="0" borderId="0" xfId="0" applyFont="1"/>
    <xf numFmtId="0" fontId="25" fillId="0" borderId="0" xfId="0" applyFont="1"/>
    <xf numFmtId="44" fontId="8" fillId="0" borderId="0" xfId="0" applyNumberFormat="1" applyFont="1" applyFill="1" applyAlignment="1"/>
    <xf numFmtId="44" fontId="13" fillId="0" borderId="1" xfId="0" applyNumberFormat="1" applyFont="1" applyFill="1" applyBorder="1" applyAlignment="1"/>
    <xf numFmtId="44" fontId="26" fillId="0" borderId="1" xfId="0" applyNumberFormat="1" applyFont="1" applyFill="1" applyBorder="1" applyAlignment="1"/>
    <xf numFmtId="44" fontId="8" fillId="0" borderId="1" xfId="0" applyNumberFormat="1" applyFont="1" applyBorder="1" applyAlignment="1"/>
    <xf numFmtId="44" fontId="25" fillId="0" borderId="0" xfId="0" applyNumberFormat="1" applyFont="1"/>
    <xf numFmtId="44" fontId="13" fillId="0" borderId="0" xfId="0" applyNumberFormat="1" applyFont="1" applyFill="1" applyAlignment="1"/>
    <xf numFmtId="44" fontId="13" fillId="0" borderId="2" xfId="0" applyNumberFormat="1" applyFont="1" applyFill="1" applyBorder="1" applyAlignment="1"/>
    <xf numFmtId="44" fontId="13" fillId="0" borderId="2" xfId="0" applyNumberFormat="1" applyFont="1" applyBorder="1" applyAlignment="1"/>
    <xf numFmtId="0" fontId="17" fillId="0" borderId="0" xfId="0" applyFont="1" applyAlignment="1"/>
    <xf numFmtId="44" fontId="13" fillId="0" borderId="1" xfId="0" applyNumberFormat="1" applyFont="1" applyBorder="1"/>
    <xf numFmtId="0" fontId="13" fillId="0" borderId="1" xfId="0" applyFont="1" applyBorder="1" applyAlignment="1"/>
    <xf numFmtId="44" fontId="13" fillId="0" borderId="1" xfId="0" applyNumberFormat="1" applyFont="1" applyFill="1" applyBorder="1"/>
    <xf numFmtId="0" fontId="8" fillId="0" borderId="0" xfId="0" applyFont="1" applyAlignment="1"/>
    <xf numFmtId="166" fontId="8" fillId="0" borderId="0" xfId="0" applyNumberFormat="1" applyFont="1" applyAlignment="1"/>
    <xf numFmtId="0" fontId="8" fillId="0" borderId="1" xfId="0" applyFont="1" applyBorder="1" applyAlignment="1"/>
    <xf numFmtId="0" fontId="13" fillId="0" borderId="2" xfId="0" applyFont="1" applyBorder="1"/>
    <xf numFmtId="44" fontId="27" fillId="0" borderId="0" xfId="0" applyNumberFormat="1" applyFont="1"/>
    <xf numFmtId="0" fontId="14" fillId="0" borderId="0" xfId="0" applyFont="1" applyFill="1" applyAlignment="1">
      <alignment horizontal="right"/>
    </xf>
    <xf numFmtId="44" fontId="7" fillId="0" borderId="1" xfId="9" applyNumberFormat="1" applyFont="1" applyBorder="1" applyAlignment="1">
      <alignment horizontal="center"/>
    </xf>
    <xf numFmtId="44" fontId="7" fillId="0" borderId="1" xfId="0" applyNumberFormat="1" applyFont="1" applyFill="1" applyBorder="1" applyAlignment="1">
      <alignment horizontal="center"/>
    </xf>
    <xf numFmtId="44" fontId="9" fillId="0" borderId="1" xfId="0" applyNumberFormat="1" applyFont="1" applyFill="1" applyBorder="1" applyAlignment="1">
      <alignment horizontal="center"/>
    </xf>
    <xf numFmtId="44" fontId="12" fillId="0" borderId="4" xfId="0" applyNumberFormat="1" applyFont="1" applyBorder="1"/>
    <xf numFmtId="44" fontId="12" fillId="0" borderId="0" xfId="0" applyNumberFormat="1" applyFont="1" applyFill="1"/>
    <xf numFmtId="44" fontId="8" fillId="0" borderId="4" xfId="0" applyNumberFormat="1" applyFont="1" applyFill="1" applyBorder="1" applyAlignment="1">
      <alignment wrapText="1"/>
    </xf>
    <xf numFmtId="0" fontId="7" fillId="0" borderId="0" xfId="0" applyNumberFormat="1" applyFont="1"/>
    <xf numFmtId="0" fontId="12" fillId="0" borderId="0" xfId="0" applyNumberFormat="1" applyFont="1"/>
    <xf numFmtId="0" fontId="12" fillId="0" borderId="0" xfId="0" applyNumberFormat="1" applyFont="1" applyBorder="1"/>
    <xf numFmtId="0" fontId="11" fillId="0" borderId="0" xfId="0" applyNumberFormat="1" applyFont="1" applyFill="1" applyAlignment="1"/>
    <xf numFmtId="0" fontId="8" fillId="0" borderId="0" xfId="0" applyNumberFormat="1" applyFont="1"/>
    <xf numFmtId="44" fontId="12" fillId="0" borderId="0" xfId="0" applyNumberFormat="1" applyFont="1" applyBorder="1"/>
    <xf numFmtId="44" fontId="12" fillId="0" borderId="0" xfId="7" applyNumberFormat="1" applyFont="1" applyFill="1"/>
    <xf numFmtId="44" fontId="8" fillId="0" borderId="0" xfId="0" applyNumberFormat="1" applyFont="1" applyAlignment="1">
      <alignment vertical="center"/>
    </xf>
    <xf numFmtId="44" fontId="12" fillId="0" borderId="0" xfId="9" applyNumberFormat="1" applyFont="1" applyFill="1"/>
    <xf numFmtId="44" fontId="11" fillId="0" borderId="0" xfId="0" applyNumberFormat="1" applyFont="1" applyFill="1" applyAlignment="1"/>
    <xf numFmtId="44" fontId="12" fillId="0" borderId="1" xfId="9" applyNumberFormat="1" applyFont="1" applyBorder="1"/>
    <xf numFmtId="44" fontId="11" fillId="0" borderId="1" xfId="0" applyNumberFormat="1" applyFont="1" applyFill="1" applyBorder="1" applyAlignment="1"/>
    <xf numFmtId="44" fontId="12" fillId="0" borderId="4" xfId="9" applyNumberFormat="1" applyFont="1" applyFill="1" applyBorder="1"/>
    <xf numFmtId="44" fontId="11" fillId="0" borderId="4" xfId="0" applyNumberFormat="1" applyFont="1" applyFill="1" applyBorder="1" applyAlignment="1"/>
    <xf numFmtId="44" fontId="14" fillId="0" borderId="0" xfId="0" applyNumberFormat="1" applyFont="1" applyBorder="1" applyAlignment="1">
      <alignment horizontal="right"/>
    </xf>
    <xf numFmtId="44" fontId="12" fillId="0" borderId="4" xfId="9" applyNumberFormat="1" applyFont="1" applyBorder="1"/>
    <xf numFmtId="44" fontId="8" fillId="0" borderId="1" xfId="0" applyNumberFormat="1" applyFont="1" applyFill="1" applyBorder="1" applyAlignment="1">
      <alignment wrapText="1"/>
    </xf>
    <xf numFmtId="44" fontId="15" fillId="0" borderId="2" xfId="9" applyNumberFormat="1" applyFont="1" applyBorder="1" applyAlignment="1">
      <alignment horizontal="right"/>
    </xf>
    <xf numFmtId="44" fontId="7" fillId="0" borderId="2" xfId="9" applyNumberFormat="1" applyFont="1" applyFill="1" applyBorder="1"/>
    <xf numFmtId="44" fontId="9" fillId="0" borderId="2" xfId="0" applyNumberFormat="1" applyFont="1" applyFill="1" applyBorder="1" applyAlignment="1"/>
    <xf numFmtId="44" fontId="13" fillId="0" borderId="5" xfId="0" applyNumberFormat="1" applyFont="1" applyBorder="1"/>
    <xf numFmtId="44" fontId="15" fillId="0" borderId="0" xfId="9" applyNumberFormat="1" applyFont="1" applyFill="1" applyBorder="1" applyAlignment="1">
      <alignment horizontal="right"/>
    </xf>
    <xf numFmtId="44" fontId="7" fillId="0" borderId="0" xfId="9" applyNumberFormat="1" applyFont="1" applyFill="1" applyBorder="1"/>
    <xf numFmtId="44" fontId="7" fillId="0" borderId="0" xfId="0" applyNumberFormat="1" applyFont="1" applyFill="1"/>
    <xf numFmtId="44" fontId="12" fillId="0" borderId="0" xfId="0" applyNumberFormat="1" applyFont="1" applyFill="1" applyAlignment="1">
      <alignment wrapText="1"/>
    </xf>
    <xf numFmtId="44" fontId="7" fillId="0" borderId="0" xfId="0" applyNumberFormat="1" applyFont="1" applyFill="1" applyBorder="1"/>
    <xf numFmtId="44" fontId="12" fillId="0" borderId="0" xfId="0" applyNumberFormat="1" applyFont="1" applyAlignment="1">
      <alignment horizontal="right"/>
    </xf>
    <xf numFmtId="44" fontId="8" fillId="0" borderId="0" xfId="0" applyNumberFormat="1" applyFont="1" applyAlignment="1">
      <alignment horizontal="right"/>
    </xf>
    <xf numFmtId="44" fontId="7" fillId="0" borderId="0" xfId="7" applyNumberFormat="1" applyFont="1" applyBorder="1" applyAlignment="1">
      <alignment horizontal="left"/>
    </xf>
    <xf numFmtId="44" fontId="7" fillId="0" borderId="1" xfId="7" applyNumberFormat="1" applyFont="1" applyBorder="1" applyAlignment="1">
      <alignment horizontal="center"/>
    </xf>
    <xf numFmtId="44" fontId="7" fillId="4" borderId="1" xfId="7" applyNumberFormat="1" applyFont="1" applyFill="1" applyBorder="1" applyAlignment="1">
      <alignment horizontal="center"/>
    </xf>
    <xf numFmtId="44" fontId="7" fillId="0" borderId="1" xfId="7" applyNumberFormat="1" applyFont="1" applyFill="1" applyBorder="1" applyAlignment="1">
      <alignment horizontal="center"/>
    </xf>
    <xf numFmtId="44" fontId="12" fillId="0" borderId="0" xfId="7" applyNumberFormat="1" applyFont="1" applyAlignment="1">
      <alignment horizontal="left"/>
    </xf>
    <xf numFmtId="44" fontId="12" fillId="4" borderId="0" xfId="0" applyNumberFormat="1" applyFont="1" applyFill="1"/>
    <xf numFmtId="44" fontId="12" fillId="0" borderId="0" xfId="9" applyNumberFormat="1" applyFont="1" applyAlignment="1">
      <alignment horizontal="left"/>
    </xf>
    <xf numFmtId="44" fontId="12" fillId="4" borderId="0" xfId="7" applyNumberFormat="1" applyFont="1" applyFill="1"/>
    <xf numFmtId="44" fontId="12" fillId="0" borderId="1" xfId="7" applyNumberFormat="1" applyFont="1" applyBorder="1"/>
    <xf numFmtId="44" fontId="14" fillId="0" borderId="0" xfId="7" applyNumberFormat="1" applyFont="1" applyAlignment="1">
      <alignment horizontal="left"/>
    </xf>
    <xf numFmtId="44" fontId="12" fillId="0" borderId="4" xfId="7" applyNumberFormat="1" applyFont="1" applyBorder="1"/>
    <xf numFmtId="44" fontId="12" fillId="0" borderId="1" xfId="9" applyNumberFormat="1" applyFont="1" applyBorder="1" applyAlignment="1">
      <alignment horizontal="left"/>
    </xf>
    <xf numFmtId="44" fontId="14" fillId="0" borderId="0" xfId="7" applyNumberFormat="1" applyFont="1" applyAlignment="1">
      <alignment horizontal="right"/>
    </xf>
    <xf numFmtId="44" fontId="7" fillId="0" borderId="2" xfId="7" applyNumberFormat="1" applyFont="1" applyBorder="1"/>
    <xf numFmtId="44" fontId="7" fillId="0" borderId="2" xfId="9" applyNumberFormat="1" applyFont="1" applyBorder="1" applyAlignment="1">
      <alignment horizontal="left"/>
    </xf>
    <xf numFmtId="44" fontId="7" fillId="4" borderId="2" xfId="9" applyNumberFormat="1" applyFont="1" applyFill="1" applyBorder="1" applyAlignment="1">
      <alignment horizontal="left"/>
    </xf>
    <xf numFmtId="44" fontId="9" fillId="0" borderId="2" xfId="0" applyNumberFormat="1" applyFont="1" applyFill="1" applyBorder="1" applyAlignment="1">
      <alignment horizontal="right"/>
    </xf>
    <xf numFmtId="44" fontId="9" fillId="0" borderId="4" xfId="0" applyNumberFormat="1" applyFont="1" applyFill="1" applyBorder="1" applyAlignment="1"/>
    <xf numFmtId="44" fontId="12" fillId="0" borderId="0" xfId="0" applyNumberFormat="1" applyFont="1" applyAlignment="1"/>
    <xf numFmtId="44" fontId="11" fillId="0" borderId="0" xfId="0" applyNumberFormat="1" applyFont="1" applyFill="1" applyAlignment="1">
      <alignment horizontal="left"/>
    </xf>
    <xf numFmtId="44" fontId="8" fillId="0" borderId="0" xfId="7" applyNumberFormat="1" applyFont="1" applyAlignment="1">
      <alignment horizontal="right"/>
    </xf>
    <xf numFmtId="44" fontId="12" fillId="0" borderId="0" xfId="7" applyNumberFormat="1" applyFont="1" applyAlignment="1">
      <alignment horizontal="right"/>
    </xf>
    <xf numFmtId="44" fontId="11" fillId="0" borderId="0" xfId="7" applyNumberFormat="1" applyFont="1" applyAlignment="1">
      <alignment horizontal="right"/>
    </xf>
    <xf numFmtId="44" fontId="16" fillId="0" borderId="0" xfId="7" applyNumberFormat="1" applyFont="1"/>
    <xf numFmtId="44" fontId="7" fillId="0" borderId="1" xfId="7" applyNumberFormat="1" applyFont="1" applyBorder="1" applyAlignment="1">
      <alignment horizontal="left"/>
    </xf>
    <xf numFmtId="44" fontId="12" fillId="0" borderId="0" xfId="7" applyNumberFormat="1" applyFont="1" applyBorder="1"/>
    <xf numFmtId="44" fontId="12" fillId="0" borderId="0" xfId="10" applyNumberFormat="1" applyFont="1" applyFill="1" applyBorder="1"/>
    <xf numFmtId="44" fontId="12" fillId="0" borderId="4" xfId="10" applyNumberFormat="1" applyFont="1" applyFill="1" applyBorder="1"/>
    <xf numFmtId="44" fontId="12" fillId="0" borderId="0" xfId="7" applyNumberFormat="1" applyFont="1" applyFill="1" applyBorder="1"/>
    <xf numFmtId="44" fontId="12" fillId="0" borderId="0" xfId="7" applyNumberFormat="1" applyFont="1" applyFill="1" applyBorder="1" applyAlignment="1">
      <alignment horizontal="right"/>
    </xf>
    <xf numFmtId="44" fontId="14" fillId="0" borderId="0" xfId="7" applyNumberFormat="1" applyFont="1" applyBorder="1" applyAlignment="1">
      <alignment horizontal="right"/>
    </xf>
    <xf numFmtId="44" fontId="14" fillId="0" borderId="0" xfId="7" applyNumberFormat="1" applyFont="1"/>
    <xf numFmtId="44" fontId="11" fillId="0" borderId="0" xfId="0" applyNumberFormat="1" applyFont="1" applyFill="1" applyBorder="1" applyAlignment="1"/>
    <xf numFmtId="44" fontId="15" fillId="0" borderId="2" xfId="7" applyNumberFormat="1" applyFont="1" applyBorder="1"/>
    <xf numFmtId="44" fontId="7" fillId="0" borderId="0" xfId="8" applyNumberFormat="1" applyFont="1" applyFill="1" applyBorder="1" applyAlignment="1">
      <alignment horizontal="center"/>
    </xf>
    <xf numFmtId="44" fontId="7" fillId="0" borderId="1" xfId="8" applyNumberFormat="1" applyFont="1" applyBorder="1" applyAlignment="1">
      <alignment horizontal="center"/>
    </xf>
    <xf numFmtId="44" fontId="12" fillId="0" borderId="0" xfId="8" applyNumberFormat="1" applyFont="1"/>
    <xf numFmtId="0" fontId="12" fillId="0" borderId="0" xfId="8" applyNumberFormat="1" applyFont="1" applyFill="1" applyBorder="1"/>
    <xf numFmtId="0" fontId="12" fillId="0" borderId="0" xfId="1" applyNumberFormat="1" applyFont="1" applyFill="1"/>
    <xf numFmtId="44" fontId="12" fillId="0" borderId="0" xfId="8" applyNumberFormat="1" applyFont="1" applyFill="1" applyBorder="1"/>
    <xf numFmtId="44" fontId="12" fillId="0" borderId="0" xfId="8" applyNumberFormat="1" applyFont="1" applyFill="1"/>
    <xf numFmtId="44" fontId="14" fillId="0" borderId="0" xfId="8" applyNumberFormat="1" applyFont="1" applyFill="1" applyBorder="1" applyAlignment="1">
      <alignment horizontal="right"/>
    </xf>
    <xf numFmtId="44" fontId="7" fillId="0" borderId="0" xfId="8" applyNumberFormat="1" applyFont="1"/>
    <xf numFmtId="44" fontId="12" fillId="0" borderId="4" xfId="8" applyNumberFormat="1" applyFont="1" applyFill="1" applyBorder="1"/>
    <xf numFmtId="44" fontId="12" fillId="0" borderId="1" xfId="0" applyNumberFormat="1" applyFont="1" applyBorder="1"/>
    <xf numFmtId="44" fontId="7" fillId="0" borderId="2" xfId="8" applyNumberFormat="1" applyFont="1" applyBorder="1"/>
    <xf numFmtId="44" fontId="7" fillId="0" borderId="2" xfId="11" applyNumberFormat="1" applyFont="1" applyBorder="1"/>
    <xf numFmtId="0" fontId="8" fillId="0" borderId="0" xfId="0" applyNumberFormat="1" applyFont="1" applyFill="1"/>
    <xf numFmtId="0" fontId="0" fillId="0" borderId="0" xfId="0" applyAlignment="1">
      <alignment horizontal="right"/>
    </xf>
    <xf numFmtId="44" fontId="7" fillId="0" borderId="0" xfId="8" applyNumberFormat="1" applyFont="1" applyFill="1" applyBorder="1" applyAlignment="1">
      <alignment horizontal="right"/>
    </xf>
    <xf numFmtId="44" fontId="12" fillId="0" borderId="0" xfId="0" applyNumberFormat="1" applyFont="1" applyBorder="1" applyAlignment="1">
      <alignment horizontal="right"/>
    </xf>
    <xf numFmtId="0" fontId="12" fillId="0" borderId="0" xfId="8" applyNumberFormat="1" applyFont="1" applyFill="1" applyBorder="1" applyAlignment="1">
      <alignment horizontal="right"/>
    </xf>
    <xf numFmtId="44" fontId="12" fillId="0" borderId="0" xfId="8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27" fillId="0" borderId="0" xfId="0" applyFont="1" applyBorder="1" applyAlignment="1">
      <alignment horizontal="right"/>
    </xf>
    <xf numFmtId="44" fontId="7" fillId="0" borderId="2" xfId="8" applyNumberFormat="1" applyFont="1" applyBorder="1" applyAlignment="1">
      <alignment horizontal="right"/>
    </xf>
    <xf numFmtId="44" fontId="8" fillId="0" borderId="0" xfId="8" applyNumberFormat="1" applyFont="1" applyFill="1" applyBorder="1" applyAlignment="1">
      <alignment horizontal="right"/>
    </xf>
    <xf numFmtId="44" fontId="12" fillId="0" borderId="0" xfId="10" applyNumberFormat="1" applyFont="1"/>
    <xf numFmtId="44" fontId="7" fillId="0" borderId="1" xfId="10" applyNumberFormat="1" applyFont="1" applyBorder="1"/>
    <xf numFmtId="44" fontId="7" fillId="0" borderId="1" xfId="10" applyNumberFormat="1" applyFont="1" applyBorder="1" applyAlignment="1">
      <alignment horizontal="center"/>
    </xf>
    <xf numFmtId="44" fontId="7" fillId="0" borderId="0" xfId="10" applyNumberFormat="1" applyFont="1"/>
    <xf numFmtId="44" fontId="18" fillId="0" borderId="0" xfId="10" applyNumberFormat="1" applyFont="1" applyAlignment="1">
      <alignment horizontal="left"/>
    </xf>
    <xf numFmtId="44" fontId="8" fillId="0" borderId="0" xfId="10" applyNumberFormat="1" applyFont="1"/>
    <xf numFmtId="44" fontId="14" fillId="0" borderId="0" xfId="10" applyNumberFormat="1" applyFont="1"/>
    <xf numFmtId="44" fontId="7" fillId="0" borderId="2" xfId="10" applyNumberFormat="1" applyFont="1" applyBorder="1"/>
    <xf numFmtId="44" fontId="8" fillId="0" borderId="2" xfId="0" applyNumberFormat="1" applyFont="1" applyBorder="1"/>
    <xf numFmtId="44" fontId="12" fillId="0" borderId="0" xfId="10" applyNumberFormat="1" applyFont="1" applyAlignment="1">
      <alignment horizontal="right"/>
    </xf>
    <xf numFmtId="44" fontId="11" fillId="0" borderId="0" xfId="10" applyNumberFormat="1" applyFont="1" applyAlignment="1">
      <alignment horizontal="right"/>
    </xf>
    <xf numFmtId="44" fontId="8" fillId="0" borderId="0" xfId="10" applyNumberFormat="1" applyFont="1" applyAlignment="1">
      <alignment horizontal="right"/>
    </xf>
    <xf numFmtId="44" fontId="14" fillId="0" borderId="0" xfId="10" applyNumberFormat="1" applyFont="1" applyAlignment="1">
      <alignment horizontal="right"/>
    </xf>
    <xf numFmtId="44" fontId="12" fillId="0" borderId="0" xfId="10" applyNumberFormat="1" applyFont="1" applyAlignment="1"/>
    <xf numFmtId="44" fontId="12" fillId="0" borderId="0" xfId="10" applyNumberFormat="1" applyFont="1" applyFill="1"/>
    <xf numFmtId="44" fontId="7" fillId="0" borderId="1" xfId="8" applyNumberFormat="1" applyFont="1" applyBorder="1"/>
    <xf numFmtId="44" fontId="7" fillId="0" borderId="1" xfId="8" applyNumberFormat="1" applyFont="1" applyFill="1" applyBorder="1" applyAlignment="1">
      <alignment horizontal="center"/>
    </xf>
    <xf numFmtId="44" fontId="12" fillId="0" borderId="0" xfId="11" applyNumberFormat="1" applyFont="1"/>
    <xf numFmtId="44" fontId="12" fillId="0" borderId="0" xfId="11" applyNumberFormat="1" applyFont="1" applyBorder="1"/>
    <xf numFmtId="44" fontId="12" fillId="0" borderId="0" xfId="11" applyNumberFormat="1" applyFont="1" applyFill="1"/>
    <xf numFmtId="44" fontId="12" fillId="0" borderId="1" xfId="11" applyNumberFormat="1" applyFont="1" applyBorder="1"/>
    <xf numFmtId="44" fontId="12" fillId="0" borderId="1" xfId="11" applyNumberFormat="1" applyFont="1" applyFill="1" applyBorder="1"/>
    <xf numFmtId="44" fontId="12" fillId="0" borderId="4" xfId="11" applyNumberFormat="1" applyFont="1" applyBorder="1"/>
    <xf numFmtId="44" fontId="8" fillId="0" borderId="4" xfId="0" applyNumberFormat="1" applyFont="1" applyBorder="1"/>
    <xf numFmtId="44" fontId="12" fillId="0" borderId="0" xfId="11" applyNumberFormat="1" applyFont="1" applyFill="1" applyBorder="1"/>
    <xf numFmtId="0" fontId="26" fillId="0" borderId="0" xfId="0" applyFont="1" applyAlignment="1">
      <alignment wrapText="1"/>
    </xf>
    <xf numFmtId="44" fontId="7" fillId="0" borderId="0" xfId="8" applyNumberFormat="1" applyFont="1" applyFill="1" applyBorder="1"/>
    <xf numFmtId="44" fontId="12" fillId="4" borderId="0" xfId="11" applyNumberFormat="1" applyFont="1" applyFill="1"/>
    <xf numFmtId="44" fontId="12" fillId="4" borderId="0" xfId="11" applyNumberFormat="1" applyFont="1" applyFill="1" applyBorder="1"/>
    <xf numFmtId="44" fontId="12" fillId="4" borderId="4" xfId="11" applyNumberFormat="1" applyFont="1" applyFill="1" applyBorder="1"/>
    <xf numFmtId="44" fontId="16" fillId="0" borderId="0" xfId="8" applyNumberFormat="1" applyFont="1"/>
    <xf numFmtId="44" fontId="12" fillId="0" borderId="0" xfId="8" applyNumberFormat="1" applyFont="1" applyAlignment="1">
      <alignment horizontal="right"/>
    </xf>
    <xf numFmtId="44" fontId="8" fillId="0" borderId="0" xfId="8" applyNumberFormat="1" applyFont="1" applyAlignment="1">
      <alignment horizontal="right"/>
    </xf>
    <xf numFmtId="0" fontId="8" fillId="0" borderId="0" xfId="0" applyFont="1" applyAlignment="1">
      <alignment horizontal="right" wrapText="1"/>
    </xf>
    <xf numFmtId="44" fontId="14" fillId="0" borderId="0" xfId="8" applyNumberFormat="1" applyFont="1" applyAlignment="1">
      <alignment horizontal="right"/>
    </xf>
    <xf numFmtId="44" fontId="14" fillId="0" borderId="0" xfId="8" applyNumberFormat="1" applyFont="1" applyFill="1" applyAlignment="1">
      <alignment horizontal="right"/>
    </xf>
    <xf numFmtId="44" fontId="16" fillId="0" borderId="0" xfId="10" applyNumberFormat="1" applyFont="1"/>
    <xf numFmtId="44" fontId="12" fillId="0" borderId="1" xfId="10" applyNumberFormat="1" applyFont="1" applyBorder="1"/>
    <xf numFmtId="44" fontId="12" fillId="0" borderId="0" xfId="10" applyNumberFormat="1" applyFont="1" applyBorder="1"/>
    <xf numFmtId="44" fontId="12" fillId="0" borderId="4" xfId="10" applyNumberFormat="1" applyFont="1" applyBorder="1"/>
    <xf numFmtId="44" fontId="12" fillId="4" borderId="0" xfId="9" applyNumberFormat="1" applyFont="1" applyFill="1"/>
    <xf numFmtId="44" fontId="12" fillId="0" borderId="0" xfId="10" applyNumberFormat="1" applyFont="1" applyFill="1" applyBorder="1" applyAlignment="1"/>
    <xf numFmtId="44" fontId="12" fillId="4" borderId="0" xfId="10" applyNumberFormat="1" applyFont="1" applyFill="1"/>
    <xf numFmtId="44" fontId="12" fillId="4" borderId="0" xfId="10" applyNumberFormat="1" applyFont="1" applyFill="1" applyBorder="1"/>
    <xf numFmtId="44" fontId="12" fillId="0" borderId="1" xfId="10" applyNumberFormat="1" applyFont="1" applyFill="1" applyBorder="1" applyAlignment="1"/>
    <xf numFmtId="44" fontId="12" fillId="0" borderId="1" xfId="10" applyNumberFormat="1" applyFont="1" applyFill="1" applyBorder="1"/>
    <xf numFmtId="44" fontId="7" fillId="4" borderId="1" xfId="0" applyNumberFormat="1" applyFont="1" applyFill="1" applyBorder="1" applyAlignment="1">
      <alignment horizontal="center"/>
    </xf>
    <xf numFmtId="44" fontId="7" fillId="0" borderId="2" xfId="10" applyNumberFormat="1" applyFont="1" applyBorder="1" applyAlignment="1">
      <alignment horizontal="right"/>
    </xf>
    <xf numFmtId="44" fontId="7" fillId="4" borderId="2" xfId="9" applyNumberFormat="1" applyFont="1" applyFill="1" applyBorder="1"/>
    <xf numFmtId="44" fontId="12" fillId="0" borderId="0" xfId="10" applyNumberFormat="1" applyFont="1" applyFill="1" applyAlignment="1">
      <alignment horizontal="right"/>
    </xf>
    <xf numFmtId="44" fontId="7" fillId="0" borderId="1" xfId="0" applyNumberFormat="1" applyFont="1" applyBorder="1" applyAlignment="1">
      <alignment horizontal="center"/>
    </xf>
    <xf numFmtId="44" fontId="12" fillId="4" borderId="1" xfId="9" applyNumberFormat="1" applyFont="1" applyFill="1" applyBorder="1"/>
    <xf numFmtId="44" fontId="31" fillId="0" borderId="0" xfId="9" applyNumberFormat="1" applyFont="1"/>
    <xf numFmtId="44" fontId="32" fillId="0" borderId="0" xfId="9" applyNumberFormat="1" applyFont="1"/>
    <xf numFmtId="44" fontId="12" fillId="0" borderId="0" xfId="0" applyNumberFormat="1" applyFont="1" applyAlignment="1">
      <alignment horizontal="center"/>
    </xf>
    <xf numFmtId="44" fontId="7" fillId="0" borderId="0" xfId="0" applyNumberFormat="1" applyFont="1" applyAlignment="1">
      <alignment horizontal="center"/>
    </xf>
    <xf numFmtId="44" fontId="8" fillId="0" borderId="0" xfId="0" applyNumberFormat="1" applyFont="1" applyFill="1"/>
    <xf numFmtId="44" fontId="12" fillId="0" borderId="0" xfId="5" applyNumberFormat="1" applyFont="1" applyFill="1"/>
    <xf numFmtId="44" fontId="12" fillId="0" borderId="4" xfId="5" applyNumberFormat="1" applyFont="1" applyFill="1" applyBorder="1"/>
    <xf numFmtId="44" fontId="8" fillId="0" borderId="0" xfId="2" applyNumberFormat="1" applyFont="1" applyFill="1"/>
    <xf numFmtId="44" fontId="12" fillId="0" borderId="0" xfId="2" applyNumberFormat="1" applyFont="1" applyFill="1"/>
    <xf numFmtId="44" fontId="8" fillId="0" borderId="0" xfId="5" applyNumberFormat="1" applyFont="1" applyFill="1"/>
    <xf numFmtId="44" fontId="12" fillId="0" borderId="0" xfId="5" applyNumberFormat="1" applyFont="1" applyFill="1" applyBorder="1"/>
    <xf numFmtId="44" fontId="12" fillId="0" borderId="1" xfId="5" applyNumberFormat="1" applyFont="1" applyFill="1" applyBorder="1"/>
    <xf numFmtId="44" fontId="9" fillId="0" borderId="0" xfId="0" applyNumberFormat="1" applyFont="1"/>
    <xf numFmtId="44" fontId="11" fillId="0" borderId="0" xfId="0" applyNumberFormat="1" applyFont="1"/>
    <xf numFmtId="44" fontId="11" fillId="0" borderId="0" xfId="0" applyNumberFormat="1" applyFont="1" applyFill="1"/>
    <xf numFmtId="44" fontId="11" fillId="0" borderId="0" xfId="2" applyNumberFormat="1" applyFont="1" applyFill="1"/>
    <xf numFmtId="44" fontId="12" fillId="0" borderId="4" xfId="2" applyNumberFormat="1" applyFont="1" applyFill="1" applyBorder="1"/>
    <xf numFmtId="44" fontId="8" fillId="0" borderId="4" xfId="2" applyNumberFormat="1" applyFont="1" applyFill="1" applyBorder="1"/>
    <xf numFmtId="44" fontId="7" fillId="0" borderId="2" xfId="2" applyNumberFormat="1" applyFont="1" applyFill="1" applyBorder="1"/>
    <xf numFmtId="0" fontId="8" fillId="0" borderId="0" xfId="0" applyFont="1"/>
    <xf numFmtId="44" fontId="13" fillId="0" borderId="0" xfId="0" applyNumberFormat="1" applyFont="1" applyBorder="1"/>
    <xf numFmtId="44" fontId="7" fillId="0" borderId="0" xfId="2" applyNumberFormat="1" applyFont="1" applyFill="1" applyBorder="1"/>
    <xf numFmtId="44" fontId="13" fillId="0" borderId="6" xfId="0" applyNumberFormat="1" applyFont="1" applyBorder="1" applyAlignment="1">
      <alignment horizontal="center"/>
    </xf>
    <xf numFmtId="44" fontId="27" fillId="0" borderId="0" xfId="0" applyNumberFormat="1" applyFont="1" applyFill="1" applyAlignment="1">
      <alignment horizontal="right"/>
    </xf>
    <xf numFmtId="44" fontId="8" fillId="0" borderId="0" xfId="0" applyNumberFormat="1" applyFont="1" applyFill="1" applyBorder="1" applyAlignment="1"/>
    <xf numFmtId="44" fontId="11" fillId="0" borderId="0" xfId="2" applyNumberFormat="1" applyFont="1" applyFill="1" applyAlignment="1"/>
    <xf numFmtId="44" fontId="8" fillId="0" borderId="1" xfId="0" applyNumberFormat="1" applyFont="1" applyFill="1" applyBorder="1" applyAlignment="1"/>
    <xf numFmtId="44" fontId="7" fillId="0" borderId="2" xfId="0" applyNumberFormat="1" applyFont="1" applyFill="1" applyBorder="1" applyAlignment="1"/>
    <xf numFmtId="44" fontId="7" fillId="0" borderId="0" xfId="0" applyNumberFormat="1" applyFont="1" applyFill="1" applyBorder="1" applyAlignment="1"/>
    <xf numFmtId="44" fontId="9" fillId="0" borderId="2" xfId="7" applyNumberFormat="1" applyFont="1" applyFill="1" applyBorder="1" applyAlignment="1"/>
    <xf numFmtId="44" fontId="9" fillId="0" borderId="1" xfId="7" applyNumberFormat="1" applyFont="1" applyFill="1" applyBorder="1" applyAlignment="1"/>
    <xf numFmtId="44" fontId="7" fillId="0" borderId="1" xfId="0" applyNumberFormat="1" applyFont="1" applyFill="1" applyBorder="1" applyAlignment="1">
      <alignment wrapText="1"/>
    </xf>
    <xf numFmtId="44" fontId="7" fillId="0" borderId="1" xfId="0" applyNumberFormat="1" applyFont="1" applyFill="1" applyBorder="1" applyAlignment="1"/>
    <xf numFmtId="0" fontId="22" fillId="0" borderId="0" xfId="0" applyFont="1"/>
    <xf numFmtId="44" fontId="8" fillId="0" borderId="0" xfId="7" applyNumberFormat="1" applyFont="1" applyAlignment="1">
      <alignment horizontal="left"/>
    </xf>
    <xf numFmtId="44" fontId="8" fillId="0" borderId="1" xfId="8" applyNumberFormat="1" applyFont="1" applyBorder="1" applyAlignment="1">
      <alignment horizontal="left"/>
    </xf>
    <xf numFmtId="44" fontId="15" fillId="0" borderId="1" xfId="0" applyNumberFormat="1" applyFont="1" applyBorder="1"/>
    <xf numFmtId="10" fontId="15" fillId="0" borderId="1" xfId="0" applyNumberFormat="1" applyFont="1" applyBorder="1"/>
    <xf numFmtId="10" fontId="15" fillId="0" borderId="1" xfId="0" applyNumberFormat="1" applyFont="1" applyFill="1" applyBorder="1"/>
    <xf numFmtId="10" fontId="13" fillId="0" borderId="1" xfId="0" applyNumberFormat="1" applyFont="1" applyBorder="1"/>
    <xf numFmtId="0" fontId="13" fillId="0" borderId="0" xfId="0" applyFont="1" applyAlignment="1"/>
    <xf numFmtId="0" fontId="8" fillId="0" borderId="0" xfId="0" applyFont="1"/>
    <xf numFmtId="9" fontId="8" fillId="0" borderId="0" xfId="0" applyNumberFormat="1" applyFont="1"/>
    <xf numFmtId="0" fontId="8" fillId="0" borderId="0" xfId="0" applyFont="1"/>
    <xf numFmtId="44" fontId="8" fillId="0" borderId="0" xfId="0" applyNumberFormat="1" applyFont="1" applyFill="1" applyBorder="1"/>
    <xf numFmtId="0" fontId="8" fillId="0" borderId="0" xfId="0" applyFont="1"/>
    <xf numFmtId="44" fontId="22" fillId="0" borderId="0" xfId="0" applyNumberFormat="1" applyFont="1" applyAlignment="1">
      <alignment horizontal="left"/>
    </xf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8" fillId="0" borderId="0" xfId="0" applyFont="1" applyAlignment="1">
      <alignment horizontal="center" wrapText="1"/>
    </xf>
    <xf numFmtId="44" fontId="21" fillId="0" borderId="1" xfId="6" applyNumberFormat="1" applyFont="1" applyBorder="1" applyAlignment="1">
      <alignment horizontal="center"/>
    </xf>
    <xf numFmtId="44" fontId="25" fillId="0" borderId="0" xfId="0" applyNumberFormat="1" applyFont="1"/>
    <xf numFmtId="0" fontId="25" fillId="0" borderId="0" xfId="0" applyFont="1"/>
    <xf numFmtId="44" fontId="12" fillId="0" borderId="0" xfId="0" applyNumberFormat="1" applyFont="1" applyFill="1" applyAlignment="1">
      <alignment horizontal="left" wrapText="1"/>
    </xf>
    <xf numFmtId="44" fontId="11" fillId="0" borderId="0" xfId="0" applyNumberFormat="1" applyFont="1" applyFill="1" applyAlignment="1">
      <alignment horizontal="left" vertical="top" wrapText="1"/>
    </xf>
    <xf numFmtId="44" fontId="22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 wrapText="1"/>
    </xf>
    <xf numFmtId="44" fontId="8" fillId="0" borderId="0" xfId="7" applyNumberFormat="1" applyFont="1" applyAlignment="1">
      <alignment vertical="top" wrapText="1"/>
    </xf>
    <xf numFmtId="0" fontId="11" fillId="0" borderId="0" xfId="7" applyNumberFormat="1" applyFont="1" applyFill="1" applyAlignment="1">
      <alignment vertical="top" wrapText="1"/>
    </xf>
  </cellXfs>
  <cellStyles count="14">
    <cellStyle name="Comma" xfId="1" builtinId="3"/>
    <cellStyle name="Currency" xfId="2" builtinId="4"/>
    <cellStyle name="Currency 2 2" xfId="9"/>
    <cellStyle name="Currency 3 2" xfId="11"/>
    <cellStyle name="Followed Hyperlink" xfId="13" builtinId="9" hidden="1"/>
    <cellStyle name="Hyperlink" xfId="12" builtinId="8" hidden="1"/>
    <cellStyle name="Neutral" xfId="4" builtinId="28"/>
    <cellStyle name="Normal" xfId="0" builtinId="0"/>
    <cellStyle name="Normal 2" xfId="6"/>
    <cellStyle name="Normal 2 2 2" xfId="10"/>
    <cellStyle name="Normal 2 3" xfId="7"/>
    <cellStyle name="Normal 3 2" xfId="8"/>
    <cellStyle name="Normal_UA Budget" xfId="5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abSelected="1" workbookViewId="0">
      <pane ySplit="3" topLeftCell="A4" activePane="bottomLeft" state="frozen"/>
      <selection pane="bottomLeft" activeCell="AG64" sqref="AG64"/>
    </sheetView>
  </sheetViews>
  <sheetFormatPr baseColWidth="10" defaultColWidth="8.83203125" defaultRowHeight="15" x14ac:dyDescent="0"/>
  <cols>
    <col min="1" max="1" width="27.5" style="6" bestFit="1" customWidth="1"/>
    <col min="2" max="2" width="34.33203125" style="6" bestFit="1" customWidth="1"/>
    <col min="3" max="25" width="0" style="6" hidden="1" customWidth="1"/>
    <col min="26" max="27" width="17" style="6" bestFit="1" customWidth="1"/>
    <col min="28" max="28" width="15.5" style="6" bestFit="1" customWidth="1"/>
    <col min="29" max="30" width="17" style="6" bestFit="1" customWidth="1"/>
    <col min="31" max="31" width="15.5" style="6" bestFit="1" customWidth="1"/>
    <col min="32" max="33" width="17" style="6" bestFit="1" customWidth="1"/>
    <col min="34" max="34" width="11.1640625" style="6" bestFit="1" customWidth="1"/>
    <col min="35" max="35" width="15.6640625" style="6" bestFit="1" customWidth="1"/>
    <col min="36" max="16384" width="8.83203125" style="6"/>
  </cols>
  <sheetData>
    <row r="1" spans="1:35" s="338" customFormat="1" ht="18">
      <c r="A1" s="338" t="s">
        <v>0</v>
      </c>
    </row>
    <row r="2" spans="1:35">
      <c r="A2" s="15"/>
      <c r="B2" s="15"/>
      <c r="C2" s="15"/>
      <c r="D2" s="15"/>
      <c r="E2" s="15"/>
      <c r="F2" s="15"/>
      <c r="G2" s="15"/>
      <c r="H2" s="26"/>
      <c r="I2" s="27"/>
      <c r="J2" s="15"/>
      <c r="K2" s="15"/>
      <c r="L2" s="15"/>
      <c r="M2" s="28"/>
      <c r="N2" s="15"/>
      <c r="O2" s="15"/>
      <c r="P2" s="28"/>
      <c r="Q2" s="15"/>
      <c r="R2" s="15"/>
      <c r="S2" s="28"/>
      <c r="T2" s="15"/>
      <c r="U2" s="15"/>
      <c r="V2" s="29"/>
      <c r="W2" s="15"/>
      <c r="X2" s="15"/>
      <c r="Y2" s="29"/>
      <c r="Z2" s="15"/>
      <c r="AA2" s="15"/>
      <c r="AB2" s="30"/>
      <c r="AC2" s="15"/>
      <c r="AD2" s="15"/>
      <c r="AE2" s="15"/>
      <c r="AF2" s="15"/>
      <c r="AG2" s="15"/>
      <c r="AH2" s="15"/>
    </row>
    <row r="3" spans="1:35" s="61" customFormat="1">
      <c r="A3" s="14"/>
      <c r="B3" s="14"/>
      <c r="C3" s="14"/>
      <c r="D3" s="14"/>
      <c r="E3" s="31" t="s">
        <v>1</v>
      </c>
      <c r="F3" s="14"/>
      <c r="G3" s="31" t="s">
        <v>2</v>
      </c>
      <c r="H3" s="312"/>
      <c r="I3" s="24" t="s">
        <v>3</v>
      </c>
      <c r="J3" s="24" t="s">
        <v>4</v>
      </c>
      <c r="K3" s="24" t="s">
        <v>5</v>
      </c>
      <c r="L3" s="24" t="s">
        <v>6</v>
      </c>
      <c r="M3" s="328" t="s">
        <v>7</v>
      </c>
      <c r="N3" s="24" t="s">
        <v>8</v>
      </c>
      <c r="O3" s="24" t="s">
        <v>9</v>
      </c>
      <c r="P3" s="328" t="s">
        <v>7</v>
      </c>
      <c r="Q3" s="24" t="s">
        <v>10</v>
      </c>
      <c r="R3" s="24" t="s">
        <v>11</v>
      </c>
      <c r="S3" s="328" t="s">
        <v>7</v>
      </c>
      <c r="T3" s="24" t="s">
        <v>12</v>
      </c>
      <c r="U3" s="24" t="s">
        <v>13</v>
      </c>
      <c r="V3" s="329" t="s">
        <v>7</v>
      </c>
      <c r="W3" s="33" t="s">
        <v>14</v>
      </c>
      <c r="X3" s="33" t="s">
        <v>15</v>
      </c>
      <c r="Y3" s="330" t="s">
        <v>7</v>
      </c>
      <c r="Z3" s="24" t="s">
        <v>16</v>
      </c>
      <c r="AA3" s="24" t="s">
        <v>17</v>
      </c>
      <c r="AB3" s="331" t="s">
        <v>18</v>
      </c>
      <c r="AC3" s="24" t="s">
        <v>19</v>
      </c>
      <c r="AD3" s="24" t="s">
        <v>20</v>
      </c>
      <c r="AE3" s="331" t="s">
        <v>18</v>
      </c>
      <c r="AF3" s="24" t="s">
        <v>21</v>
      </c>
      <c r="AG3" s="24" t="s">
        <v>22</v>
      </c>
      <c r="AH3" s="331" t="s">
        <v>18</v>
      </c>
    </row>
    <row r="4" spans="1:35">
      <c r="A4" s="15"/>
      <c r="B4" s="15"/>
      <c r="C4" s="15"/>
      <c r="D4" s="15"/>
      <c r="E4" s="34"/>
      <c r="F4" s="15"/>
      <c r="G4" s="34"/>
      <c r="H4" s="27"/>
      <c r="I4" s="27"/>
      <c r="J4" s="15"/>
      <c r="K4" s="15"/>
      <c r="L4" s="15"/>
      <c r="M4" s="28"/>
      <c r="N4" s="15"/>
      <c r="O4" s="15"/>
      <c r="P4" s="28"/>
      <c r="Q4" s="15"/>
      <c r="R4" s="15"/>
      <c r="S4" s="28"/>
      <c r="T4" s="15"/>
      <c r="U4" s="15"/>
      <c r="V4" s="29"/>
      <c r="W4" s="15"/>
      <c r="X4" s="15"/>
      <c r="Y4" s="29"/>
      <c r="Z4" s="15"/>
      <c r="AA4" s="15"/>
      <c r="AB4" s="30"/>
      <c r="AC4" s="15"/>
      <c r="AD4" s="15"/>
      <c r="AE4" s="30"/>
      <c r="AF4" s="15"/>
      <c r="AG4" s="15"/>
      <c r="AH4" s="30"/>
    </row>
    <row r="5" spans="1:35">
      <c r="A5" s="22" t="s">
        <v>23</v>
      </c>
      <c r="B5" s="15"/>
      <c r="C5" s="15"/>
      <c r="D5" s="15"/>
      <c r="E5" s="34"/>
      <c r="F5" s="15"/>
      <c r="G5" s="34"/>
      <c r="H5" s="27"/>
      <c r="I5" s="27"/>
      <c r="J5" s="15"/>
      <c r="K5" s="15"/>
      <c r="L5" s="15"/>
      <c r="M5" s="28"/>
      <c r="N5" s="15"/>
      <c r="O5" s="15"/>
      <c r="P5" s="28"/>
      <c r="Q5" s="15"/>
      <c r="R5" s="15"/>
      <c r="S5" s="28"/>
      <c r="T5" s="15"/>
      <c r="U5" s="15"/>
      <c r="V5" s="29"/>
      <c r="W5" s="15"/>
      <c r="X5" s="15"/>
      <c r="Y5" s="29"/>
      <c r="Z5" s="15"/>
      <c r="AA5" s="15"/>
      <c r="AB5" s="30"/>
      <c r="AC5" s="15"/>
      <c r="AD5" s="15"/>
      <c r="AE5" s="30"/>
      <c r="AF5" s="15"/>
      <c r="AG5" s="15"/>
      <c r="AH5" s="30"/>
    </row>
    <row r="6" spans="1:35">
      <c r="A6" s="22"/>
      <c r="B6" s="35" t="s">
        <v>474</v>
      </c>
      <c r="C6" s="15"/>
      <c r="D6" s="15"/>
      <c r="E6" s="34">
        <v>35018</v>
      </c>
      <c r="F6" s="15"/>
      <c r="G6" s="34">
        <v>25118</v>
      </c>
      <c r="H6" s="27"/>
      <c r="I6" s="36" t="e">
        <v>#REF!</v>
      </c>
      <c r="J6" s="37" t="e">
        <v>#REF!</v>
      </c>
      <c r="K6" s="37">
        <v>16642</v>
      </c>
      <c r="L6" s="37">
        <v>16642</v>
      </c>
      <c r="M6" s="28"/>
      <c r="N6" s="37">
        <v>18122</v>
      </c>
      <c r="O6" s="37">
        <v>18122</v>
      </c>
      <c r="P6" s="28">
        <f>O6/L6 -1</f>
        <v>8.8931618795817791E-2</v>
      </c>
      <c r="Q6" s="37" t="e">
        <v>#REF!</v>
      </c>
      <c r="R6" s="37">
        <v>29122</v>
      </c>
      <c r="S6" s="38">
        <f>R6/O6-1</f>
        <v>0.6069970201964463</v>
      </c>
      <c r="T6" s="37">
        <v>24197</v>
      </c>
      <c r="U6" s="37">
        <v>24097</v>
      </c>
      <c r="V6" s="39">
        <f>U6/R6-1</f>
        <v>-0.172549962227869</v>
      </c>
      <c r="W6" s="37">
        <v>32998</v>
      </c>
      <c r="X6" s="37">
        <v>18448</v>
      </c>
      <c r="Y6" s="39">
        <f>X6/U6-1</f>
        <v>-0.23442752209818651</v>
      </c>
      <c r="Z6" s="15">
        <v>12673</v>
      </c>
      <c r="AA6" s="15">
        <v>12500</v>
      </c>
      <c r="AB6" s="30">
        <v>-0.1666</v>
      </c>
      <c r="AC6" s="15">
        <v>10500</v>
      </c>
      <c r="AD6" s="15">
        <v>10500</v>
      </c>
      <c r="AE6" s="30">
        <f>AD6/AA6-1</f>
        <v>-0.16000000000000003</v>
      </c>
      <c r="AF6" s="15">
        <v>11010</v>
      </c>
      <c r="AG6" s="15">
        <v>11210</v>
      </c>
      <c r="AH6" s="30">
        <f>AG6/AD6-1</f>
        <v>6.761904761904769E-2</v>
      </c>
    </row>
    <row r="7" spans="1:35">
      <c r="A7" s="22"/>
      <c r="B7" s="40" t="s">
        <v>221</v>
      </c>
      <c r="C7" s="15"/>
      <c r="D7" s="15"/>
      <c r="E7" s="34">
        <v>17527</v>
      </c>
      <c r="F7" s="15"/>
      <c r="G7" s="34">
        <v>16170</v>
      </c>
      <c r="H7" s="27"/>
      <c r="I7" s="36">
        <f>(I59*0.011)</f>
        <v>15055.413999999999</v>
      </c>
      <c r="J7" s="37">
        <f>J59*0.011</f>
        <v>15868.401999999998</v>
      </c>
      <c r="K7" s="37">
        <f>0.011*L59</f>
        <v>17058.532149999999</v>
      </c>
      <c r="L7" s="37">
        <f>0.011*L59</f>
        <v>17058.532149999999</v>
      </c>
      <c r="M7" s="28">
        <f>L7/J7-1</f>
        <v>7.4999999999999956E-2</v>
      </c>
      <c r="N7" s="37">
        <f>0.011*O59</f>
        <v>17826.170999999998</v>
      </c>
      <c r="O7" s="37">
        <f>+N7</f>
        <v>17826.170999999998</v>
      </c>
      <c r="P7" s="28">
        <f>O7/L7 -1</f>
        <v>4.5000287436806286E-2</v>
      </c>
      <c r="Q7" s="37">
        <f>0.011*R59</f>
        <v>18895.744999999999</v>
      </c>
      <c r="R7" s="37">
        <f>(0.011*R59)</f>
        <v>18895.744999999999</v>
      </c>
      <c r="S7" s="38">
        <f>R7/O7-1</f>
        <v>6.0000209803888982E-2</v>
      </c>
      <c r="T7" s="37">
        <f>0.011*U59</f>
        <v>19604.331999999999</v>
      </c>
      <c r="U7" s="37">
        <f>+T7</f>
        <v>19604.331999999999</v>
      </c>
      <c r="V7" s="39">
        <f>U7/R7-1</f>
        <v>3.7499818080737102E-2</v>
      </c>
      <c r="W7" s="37">
        <f>0.011*X59</f>
        <v>20341.012999999999</v>
      </c>
      <c r="X7" s="37">
        <f>W7</f>
        <v>20341.012999999999</v>
      </c>
      <c r="Y7" s="39">
        <f>X7/U7-1</f>
        <v>3.7577459920593137E-2</v>
      </c>
      <c r="Z7" s="15">
        <f>(0.005*AA59)</f>
        <v>10222.530000000001</v>
      </c>
      <c r="AA7" s="15">
        <f>(Z7)</f>
        <v>10222.530000000001</v>
      </c>
      <c r="AB7" s="30">
        <v>-0.35060000000000002</v>
      </c>
      <c r="AC7" s="15">
        <f>(0.005*AD59)</f>
        <v>10580</v>
      </c>
      <c r="AD7" s="15">
        <f>(AC7)</f>
        <v>10580</v>
      </c>
      <c r="AE7" s="30">
        <f t="shared" ref="AE7" si="0">AD7/AA7-1</f>
        <v>3.496883843823384E-2</v>
      </c>
      <c r="AF7" s="15">
        <f>(0.005*AG59)</f>
        <v>10985</v>
      </c>
      <c r="AG7" s="15">
        <v>11064.04</v>
      </c>
      <c r="AH7" s="30">
        <f t="shared" ref="AH7" si="1">AG7/AD7-1</f>
        <v>4.5750472589792146E-2</v>
      </c>
      <c r="AI7" s="15"/>
    </row>
    <row r="8" spans="1:35">
      <c r="A8" s="22"/>
      <c r="B8" s="40"/>
      <c r="C8" s="15"/>
      <c r="D8" s="15"/>
      <c r="E8" s="34"/>
      <c r="F8" s="15"/>
      <c r="G8" s="34"/>
      <c r="H8" s="27"/>
      <c r="I8" s="36"/>
      <c r="J8" s="37"/>
      <c r="K8" s="37"/>
      <c r="L8" s="37"/>
      <c r="M8" s="28"/>
      <c r="N8" s="37"/>
      <c r="O8" s="37"/>
      <c r="P8" s="28"/>
      <c r="Q8" s="37"/>
      <c r="R8" s="37"/>
      <c r="S8" s="38"/>
      <c r="T8" s="37"/>
      <c r="U8" s="37"/>
      <c r="V8" s="39"/>
      <c r="W8" s="37"/>
      <c r="X8" s="37"/>
      <c r="Y8" s="39"/>
      <c r="Z8" s="15"/>
      <c r="AA8" s="15"/>
      <c r="AB8" s="30"/>
      <c r="AC8" s="15"/>
      <c r="AD8" s="15"/>
      <c r="AE8" s="30"/>
      <c r="AF8" s="15"/>
      <c r="AG8" s="15"/>
      <c r="AH8" s="30"/>
    </row>
    <row r="9" spans="1:35">
      <c r="A9" s="22" t="s">
        <v>24</v>
      </c>
      <c r="B9" s="40"/>
      <c r="C9" s="15"/>
      <c r="D9" s="15"/>
      <c r="E9" s="34"/>
      <c r="F9" s="15"/>
      <c r="G9" s="34"/>
      <c r="H9" s="27"/>
      <c r="I9" s="36"/>
      <c r="J9" s="37"/>
      <c r="K9" s="37"/>
      <c r="L9" s="37"/>
      <c r="M9" s="28"/>
      <c r="N9" s="37"/>
      <c r="O9" s="34">
        <v>0</v>
      </c>
      <c r="P9" s="28" t="s">
        <v>25</v>
      </c>
      <c r="Q9" s="37"/>
      <c r="R9" s="34">
        <v>0</v>
      </c>
      <c r="S9" s="38" t="s">
        <v>25</v>
      </c>
      <c r="T9" s="34">
        <v>0</v>
      </c>
      <c r="U9" s="37">
        <v>0</v>
      </c>
      <c r="V9" s="39" t="s">
        <v>25</v>
      </c>
      <c r="W9" s="37">
        <v>0</v>
      </c>
      <c r="X9" s="37">
        <v>0</v>
      </c>
      <c r="Y9" s="39" t="s">
        <v>25</v>
      </c>
      <c r="Z9" s="15">
        <v>19638</v>
      </c>
      <c r="AA9" s="15">
        <v>16339</v>
      </c>
      <c r="AB9" s="30">
        <v>-7.4499999999999997E-2</v>
      </c>
      <c r="AC9" s="15">
        <v>15590</v>
      </c>
      <c r="AD9" s="15">
        <f>25+7500+2500+750+2550</f>
        <v>13325</v>
      </c>
      <c r="AE9" s="30">
        <f t="shared" ref="AE9" si="2">AD9/AA9-1</f>
        <v>-0.18446661362384476</v>
      </c>
      <c r="AF9" s="15">
        <v>17861</v>
      </c>
      <c r="AG9" s="15">
        <v>15040</v>
      </c>
      <c r="AH9" s="30">
        <f t="shared" ref="AH9" si="3">AG9/AD9-1</f>
        <v>0.1287054409005628</v>
      </c>
    </row>
    <row r="10" spans="1:35">
      <c r="A10" s="22"/>
      <c r="B10" s="40"/>
      <c r="C10" s="15"/>
      <c r="D10" s="15"/>
      <c r="E10" s="34"/>
      <c r="F10" s="15"/>
      <c r="G10" s="34"/>
      <c r="H10" s="27"/>
      <c r="I10" s="36"/>
      <c r="J10" s="37"/>
      <c r="K10" s="37"/>
      <c r="L10" s="37"/>
      <c r="M10" s="28"/>
      <c r="N10" s="37"/>
      <c r="O10" s="34"/>
      <c r="P10" s="28"/>
      <c r="Q10" s="37"/>
      <c r="R10" s="34"/>
      <c r="S10" s="38"/>
      <c r="T10" s="34"/>
      <c r="U10" s="37"/>
      <c r="V10" s="39"/>
      <c r="W10" s="37"/>
      <c r="X10" s="37"/>
      <c r="Y10" s="39"/>
      <c r="Z10" s="15"/>
      <c r="AA10" s="15"/>
      <c r="AB10" s="30"/>
      <c r="AC10" s="15"/>
      <c r="AD10" s="15"/>
      <c r="AE10" s="30"/>
      <c r="AF10" s="15"/>
      <c r="AG10" s="15"/>
      <c r="AH10" s="30"/>
    </row>
    <row r="11" spans="1:35">
      <c r="A11" s="22" t="s">
        <v>26</v>
      </c>
      <c r="B11" s="40"/>
      <c r="C11" s="15"/>
      <c r="D11" s="15"/>
      <c r="E11" s="34"/>
      <c r="F11" s="15"/>
      <c r="G11" s="34"/>
      <c r="H11" s="27"/>
      <c r="I11" s="36"/>
      <c r="J11" s="37"/>
      <c r="K11" s="37"/>
      <c r="L11" s="37"/>
      <c r="M11" s="28"/>
      <c r="N11" s="37"/>
      <c r="O11" s="34">
        <v>0</v>
      </c>
      <c r="P11" s="28" t="s">
        <v>25</v>
      </c>
      <c r="Q11" s="37"/>
      <c r="R11" s="34">
        <v>0</v>
      </c>
      <c r="S11" s="38" t="s">
        <v>25</v>
      </c>
      <c r="T11" s="34">
        <v>0</v>
      </c>
      <c r="U11" s="37">
        <v>0</v>
      </c>
      <c r="V11" s="39" t="s">
        <v>25</v>
      </c>
      <c r="W11" s="37">
        <v>0</v>
      </c>
      <c r="X11" s="37">
        <v>0</v>
      </c>
      <c r="Y11" s="39" t="s">
        <v>25</v>
      </c>
      <c r="Z11" s="37">
        <v>0</v>
      </c>
      <c r="AA11" s="37">
        <v>0</v>
      </c>
      <c r="AB11" s="30">
        <v>0</v>
      </c>
      <c r="AC11" s="37">
        <v>0</v>
      </c>
      <c r="AD11" s="37">
        <v>0</v>
      </c>
      <c r="AE11" s="30">
        <v>0</v>
      </c>
      <c r="AF11" s="37">
        <v>0</v>
      </c>
      <c r="AG11" s="37">
        <v>0</v>
      </c>
      <c r="AH11" s="30">
        <v>0</v>
      </c>
    </row>
    <row r="12" spans="1:35">
      <c r="A12" s="22"/>
      <c r="B12" s="15"/>
      <c r="C12" s="15"/>
      <c r="D12" s="15"/>
      <c r="E12" s="34"/>
      <c r="F12" s="15"/>
      <c r="G12" s="34"/>
      <c r="H12" s="27"/>
      <c r="I12" s="26"/>
      <c r="J12" s="34"/>
      <c r="K12" s="34"/>
      <c r="L12" s="37"/>
      <c r="M12" s="28"/>
      <c r="N12" s="34"/>
      <c r="O12" s="37"/>
      <c r="P12" s="28"/>
      <c r="Q12" s="37"/>
      <c r="R12" s="37"/>
      <c r="S12" s="38"/>
      <c r="T12" s="37"/>
      <c r="U12" s="37"/>
      <c r="V12" s="39"/>
      <c r="W12" s="37"/>
      <c r="X12" s="37"/>
      <c r="Y12" s="29"/>
      <c r="Z12" s="15"/>
      <c r="AA12" s="15"/>
      <c r="AB12" s="30"/>
      <c r="AC12" s="15"/>
      <c r="AD12" s="15"/>
      <c r="AE12" s="30"/>
      <c r="AF12" s="15"/>
      <c r="AG12" s="15"/>
      <c r="AH12" s="30"/>
    </row>
    <row r="13" spans="1:35">
      <c r="A13" s="22" t="s">
        <v>432</v>
      </c>
      <c r="B13" s="15"/>
      <c r="C13" s="15"/>
      <c r="D13" s="15"/>
      <c r="E13" s="34">
        <v>21803</v>
      </c>
      <c r="F13" s="15"/>
      <c r="G13" s="34">
        <v>18445</v>
      </c>
      <c r="H13" s="27"/>
      <c r="I13" s="36">
        <v>15066.3</v>
      </c>
      <c r="J13" s="37" t="e">
        <f>#REF!</f>
        <v>#REF!</v>
      </c>
      <c r="K13" s="37" t="e">
        <f>#REF!</f>
        <v>#REF!</v>
      </c>
      <c r="L13" s="37" t="e">
        <f>#REF!</f>
        <v>#REF!</v>
      </c>
      <c r="M13" s="28" t="e">
        <f>L13/J13-1</f>
        <v>#REF!</v>
      </c>
      <c r="N13" s="37" t="e">
        <f>#REF!</f>
        <v>#REF!</v>
      </c>
      <c r="O13" s="37" t="e">
        <f>#REF!</f>
        <v>#REF!</v>
      </c>
      <c r="P13" s="28" t="e">
        <f>O13/L13-1</f>
        <v>#REF!</v>
      </c>
      <c r="Q13" s="37" t="e">
        <f>#REF!</f>
        <v>#REF!</v>
      </c>
      <c r="R13" s="37" t="e">
        <f>#REF!</f>
        <v>#REF!</v>
      </c>
      <c r="S13" s="38" t="e">
        <f>R13/O13-1</f>
        <v>#REF!</v>
      </c>
      <c r="T13" s="37" t="e">
        <f>+#REF!</f>
        <v>#REF!</v>
      </c>
      <c r="U13" s="37" t="e">
        <f>+#REF!</f>
        <v>#REF!</v>
      </c>
      <c r="V13" s="39" t="e">
        <f>U13/R13-1</f>
        <v>#REF!</v>
      </c>
      <c r="W13" s="37" t="e">
        <f>#REF!</f>
        <v>#REF!</v>
      </c>
      <c r="X13" s="37" t="e">
        <f>#REF!</f>
        <v>#REF!</v>
      </c>
      <c r="Y13" s="39" t="e">
        <f>X13/U13-1</f>
        <v>#REF!</v>
      </c>
      <c r="Z13" s="15">
        <v>11982</v>
      </c>
      <c r="AA13" s="15">
        <v>11857</v>
      </c>
      <c r="AB13" s="30">
        <v>2.8199999999999999E-2</v>
      </c>
      <c r="AC13" s="15">
        <v>12199</v>
      </c>
      <c r="AD13" s="15">
        <v>11119</v>
      </c>
      <c r="AE13" s="30">
        <f t="shared" ref="AE13" si="4">AD13/AA13-1</f>
        <v>-6.2241713755587402E-2</v>
      </c>
      <c r="AF13" s="15">
        <v>12319</v>
      </c>
      <c r="AG13" s="15">
        <v>11369</v>
      </c>
      <c r="AH13" s="30">
        <f t="shared" ref="AH13" si="5">AG13/AD13-1</f>
        <v>2.2484036334202706E-2</v>
      </c>
    </row>
    <row r="14" spans="1:35">
      <c r="A14" s="22"/>
      <c r="B14" s="15"/>
      <c r="C14" s="15"/>
      <c r="D14" s="15"/>
      <c r="E14" s="34"/>
      <c r="F14" s="15"/>
      <c r="G14" s="34"/>
      <c r="H14" s="27"/>
      <c r="I14" s="26"/>
      <c r="J14" s="34"/>
      <c r="K14" s="34"/>
      <c r="L14" s="37"/>
      <c r="M14" s="28"/>
      <c r="N14" s="34"/>
      <c r="O14" s="37"/>
      <c r="P14" s="28"/>
      <c r="Q14" s="37"/>
      <c r="R14" s="37"/>
      <c r="S14" s="38"/>
      <c r="T14" s="37"/>
      <c r="U14" s="37"/>
      <c r="V14" s="39"/>
      <c r="W14" s="37"/>
      <c r="X14" s="37"/>
      <c r="Y14" s="29"/>
      <c r="Z14" s="15"/>
      <c r="AA14" s="15"/>
      <c r="AB14" s="30"/>
      <c r="AC14" s="15"/>
      <c r="AD14" s="15"/>
      <c r="AE14" s="30"/>
      <c r="AF14" s="15"/>
      <c r="AG14" s="15"/>
      <c r="AH14" s="30"/>
    </row>
    <row r="15" spans="1:35">
      <c r="A15" s="22" t="s">
        <v>475</v>
      </c>
      <c r="B15" s="15"/>
      <c r="C15" s="15"/>
      <c r="D15" s="15"/>
      <c r="E15" s="34">
        <v>30292</v>
      </c>
      <c r="F15" s="15"/>
      <c r="G15" s="34">
        <v>33402</v>
      </c>
      <c r="H15" s="27"/>
      <c r="I15" s="36">
        <v>22337</v>
      </c>
      <c r="J15" s="37">
        <v>26936.799999999999</v>
      </c>
      <c r="K15" s="37">
        <v>30475.759999999998</v>
      </c>
      <c r="L15" s="37">
        <v>24611.66</v>
      </c>
      <c r="M15" s="28">
        <f>L15/J15-1</f>
        <v>-8.6318345163493793E-2</v>
      </c>
      <c r="N15" s="37">
        <v>33743.35</v>
      </c>
      <c r="O15" s="37">
        <v>30552</v>
      </c>
      <c r="P15" s="28">
        <f>O15/L15 -1</f>
        <v>0.24136283371377631</v>
      </c>
      <c r="Q15" s="37" t="e">
        <v>#REF!</v>
      </c>
      <c r="R15" s="37">
        <v>26436.86</v>
      </c>
      <c r="S15" s="38">
        <f>R15/O15-1</f>
        <v>-0.13469298245614036</v>
      </c>
      <c r="T15" s="37">
        <v>34322</v>
      </c>
      <c r="U15" s="37">
        <v>33012</v>
      </c>
      <c r="V15" s="39">
        <f>U15/R15-1</f>
        <v>0.24871107990888475</v>
      </c>
      <c r="W15" s="37">
        <v>31102</v>
      </c>
      <c r="X15" s="37">
        <v>28392</v>
      </c>
      <c r="Y15" s="39">
        <f>X15/U15-1</f>
        <v>-0.13994910941475824</v>
      </c>
      <c r="Z15" s="15">
        <v>30782</v>
      </c>
      <c r="AA15" s="15">
        <v>24649</v>
      </c>
      <c r="AB15" s="30">
        <v>-4.5400000000000003E-2</v>
      </c>
      <c r="AC15" s="15">
        <v>28692</v>
      </c>
      <c r="AD15" s="15">
        <v>24480</v>
      </c>
      <c r="AE15" s="30">
        <f t="shared" ref="AE15" si="6">AD15/AA15-1</f>
        <v>-6.8562619173191397E-3</v>
      </c>
      <c r="AF15" s="15">
        <v>23973</v>
      </c>
      <c r="AG15" s="15">
        <v>23973</v>
      </c>
      <c r="AH15" s="30">
        <f t="shared" ref="AH15" si="7">AG15/AD15-1</f>
        <v>-2.0710784313725528E-2</v>
      </c>
    </row>
    <row r="16" spans="1:35">
      <c r="A16" s="22"/>
      <c r="B16" s="15"/>
      <c r="C16" s="15"/>
      <c r="D16" s="15"/>
      <c r="E16" s="34"/>
      <c r="F16" s="15"/>
      <c r="G16" s="34"/>
      <c r="H16" s="27"/>
      <c r="I16" s="26"/>
      <c r="J16" s="34"/>
      <c r="K16" s="34"/>
      <c r="L16" s="37"/>
      <c r="M16" s="28"/>
      <c r="N16" s="34"/>
      <c r="O16" s="37"/>
      <c r="P16" s="28"/>
      <c r="Q16" s="37"/>
      <c r="R16" s="37"/>
      <c r="S16" s="38"/>
      <c r="T16" s="37"/>
      <c r="U16" s="37"/>
      <c r="V16" s="39"/>
      <c r="W16" s="37"/>
      <c r="X16" s="37"/>
      <c r="Y16" s="29"/>
      <c r="Z16" s="15"/>
      <c r="AA16" s="15"/>
      <c r="AB16" s="30"/>
      <c r="AC16" s="15"/>
      <c r="AD16" s="15"/>
      <c r="AE16" s="30"/>
      <c r="AF16" s="15"/>
      <c r="AG16" s="15"/>
      <c r="AH16" s="30"/>
    </row>
    <row r="17" spans="1:34">
      <c r="A17" s="22" t="s">
        <v>27</v>
      </c>
      <c r="B17" s="15"/>
      <c r="C17" s="15"/>
      <c r="D17" s="15"/>
      <c r="E17" s="34">
        <v>9010</v>
      </c>
      <c r="F17" s="15"/>
      <c r="G17" s="34">
        <v>9010</v>
      </c>
      <c r="H17" s="27"/>
      <c r="I17" s="36">
        <v>9010</v>
      </c>
      <c r="J17" s="37">
        <v>9010</v>
      </c>
      <c r="K17" s="37">
        <f>J17</f>
        <v>9010</v>
      </c>
      <c r="L17" s="37">
        <v>9010</v>
      </c>
      <c r="M17" s="28">
        <f>L17/(I17+I18)-1</f>
        <v>0</v>
      </c>
      <c r="N17" s="37">
        <v>9010</v>
      </c>
      <c r="O17" s="37">
        <v>11000</v>
      </c>
      <c r="P17" s="28">
        <f>O17/(L17)-1</f>
        <v>0.22086570477247514</v>
      </c>
      <c r="Q17" s="37">
        <v>14000</v>
      </c>
      <c r="R17" s="37">
        <v>14000</v>
      </c>
      <c r="S17" s="38">
        <f>R17/(O17+O18)-1</f>
        <v>0</v>
      </c>
      <c r="T17" s="37">
        <v>14000</v>
      </c>
      <c r="U17" s="37">
        <v>14000</v>
      </c>
      <c r="V17" s="39">
        <f>U17/(R17+R18)-1</f>
        <v>0</v>
      </c>
      <c r="W17" s="37">
        <v>14000</v>
      </c>
      <c r="X17" s="37">
        <v>14000</v>
      </c>
      <c r="Y17" s="39">
        <f>X17/(U17+U18)-1</f>
        <v>0</v>
      </c>
      <c r="Z17" s="15">
        <v>19500</v>
      </c>
      <c r="AA17" s="15">
        <v>14500</v>
      </c>
      <c r="AB17" s="30">
        <v>0</v>
      </c>
      <c r="AC17" s="15">
        <v>14900</v>
      </c>
      <c r="AD17" s="15">
        <v>14500</v>
      </c>
      <c r="AE17" s="30">
        <f t="shared" ref="AE17" si="8">AD17/AA17-1</f>
        <v>0</v>
      </c>
      <c r="AF17" s="15">
        <v>27000</v>
      </c>
      <c r="AG17" s="15">
        <v>15250</v>
      </c>
      <c r="AH17" s="30">
        <f t="shared" ref="AH17:AH19" si="9">AG17/AD17-1</f>
        <v>5.1724137931034475E-2</v>
      </c>
    </row>
    <row r="18" spans="1:34" hidden="1">
      <c r="A18" s="15"/>
      <c r="B18" s="15" t="s">
        <v>28</v>
      </c>
      <c r="C18" s="15"/>
      <c r="D18" s="15"/>
      <c r="E18" s="34"/>
      <c r="F18" s="15"/>
      <c r="G18" s="34"/>
      <c r="H18" s="27"/>
      <c r="I18" s="36"/>
      <c r="J18" s="37">
        <v>1000</v>
      </c>
      <c r="K18" s="37">
        <v>2000</v>
      </c>
      <c r="L18" s="37">
        <v>2000</v>
      </c>
      <c r="M18" s="28">
        <f>L18/J18-1</f>
        <v>1</v>
      </c>
      <c r="N18" s="37">
        <v>2000</v>
      </c>
      <c r="O18" s="37">
        <v>3000</v>
      </c>
      <c r="P18" s="28">
        <f>O18/L18 -1</f>
        <v>0.5</v>
      </c>
      <c r="Q18" s="37">
        <v>0</v>
      </c>
      <c r="R18" s="37">
        <v>0</v>
      </c>
      <c r="S18" s="41"/>
      <c r="T18" s="34">
        <v>0</v>
      </c>
      <c r="U18" s="37">
        <v>0</v>
      </c>
      <c r="V18" s="42"/>
      <c r="W18" s="34">
        <v>0</v>
      </c>
      <c r="X18" s="34">
        <v>0</v>
      </c>
      <c r="Y18" s="29"/>
      <c r="Z18" s="34">
        <v>0</v>
      </c>
      <c r="AA18" s="34">
        <v>0</v>
      </c>
      <c r="AB18" s="30"/>
      <c r="AC18" s="34">
        <v>0</v>
      </c>
      <c r="AD18" s="34">
        <v>0</v>
      </c>
      <c r="AE18" s="30"/>
      <c r="AF18" s="34">
        <v>0</v>
      </c>
      <c r="AG18" s="34">
        <v>0</v>
      </c>
      <c r="AH18" s="30" t="e">
        <f t="shared" si="9"/>
        <v>#DIV/0!</v>
      </c>
    </row>
    <row r="19" spans="1:34">
      <c r="A19" s="15"/>
      <c r="B19" s="15" t="s">
        <v>431</v>
      </c>
      <c r="C19" s="15"/>
      <c r="D19" s="15"/>
      <c r="E19" s="34"/>
      <c r="F19" s="15"/>
      <c r="G19" s="34"/>
      <c r="H19" s="27"/>
      <c r="I19" s="36"/>
      <c r="J19" s="37"/>
      <c r="K19" s="37"/>
      <c r="L19" s="37"/>
      <c r="M19" s="28"/>
      <c r="N19" s="37"/>
      <c r="O19" s="37"/>
      <c r="P19" s="28"/>
      <c r="Q19" s="37"/>
      <c r="R19" s="37"/>
      <c r="S19" s="41"/>
      <c r="T19" s="34"/>
      <c r="U19" s="37"/>
      <c r="V19" s="42"/>
      <c r="W19" s="34"/>
      <c r="X19" s="34"/>
      <c r="Y19" s="29"/>
      <c r="Z19" s="34">
        <v>0</v>
      </c>
      <c r="AA19" s="34">
        <v>0</v>
      </c>
      <c r="AB19" s="30">
        <v>0</v>
      </c>
      <c r="AC19" s="34">
        <v>1000</v>
      </c>
      <c r="AD19" s="34">
        <v>1000</v>
      </c>
      <c r="AE19" s="30">
        <v>0</v>
      </c>
      <c r="AF19" s="34">
        <v>1000</v>
      </c>
      <c r="AG19" s="34">
        <v>1000</v>
      </c>
      <c r="AH19" s="30">
        <f t="shared" si="9"/>
        <v>0</v>
      </c>
    </row>
    <row r="20" spans="1:34">
      <c r="A20" s="15"/>
      <c r="B20" s="40" t="s">
        <v>29</v>
      </c>
      <c r="C20" s="15"/>
      <c r="D20" s="15"/>
      <c r="E20" s="34"/>
      <c r="F20" s="15"/>
      <c r="G20" s="34"/>
      <c r="H20" s="27"/>
      <c r="I20" s="36"/>
      <c r="J20" s="37"/>
      <c r="K20" s="37"/>
      <c r="L20" s="37">
        <v>0</v>
      </c>
      <c r="M20" s="28"/>
      <c r="N20" s="34">
        <v>0</v>
      </c>
      <c r="O20" s="37">
        <v>0</v>
      </c>
      <c r="P20" s="28"/>
      <c r="Q20" s="34">
        <v>0</v>
      </c>
      <c r="R20" s="37">
        <v>0</v>
      </c>
      <c r="S20" s="28"/>
      <c r="T20" s="34">
        <v>0</v>
      </c>
      <c r="U20" s="37">
        <v>0</v>
      </c>
      <c r="V20" s="42"/>
      <c r="W20" s="37">
        <v>5000</v>
      </c>
      <c r="X20" s="37">
        <v>5000</v>
      </c>
      <c r="Y20" s="39">
        <v>1</v>
      </c>
      <c r="Z20" s="15">
        <v>5000</v>
      </c>
      <c r="AA20" s="15">
        <v>5000</v>
      </c>
      <c r="AB20" s="30">
        <v>0</v>
      </c>
      <c r="AC20" s="15">
        <v>5000</v>
      </c>
      <c r="AD20" s="15">
        <v>5000</v>
      </c>
      <c r="AE20" s="30">
        <f t="shared" ref="AE20:AE21" si="10">AD20/AA20-1</f>
        <v>0</v>
      </c>
      <c r="AF20" s="15">
        <v>5000</v>
      </c>
      <c r="AG20" s="15">
        <v>5000</v>
      </c>
      <c r="AH20" s="30">
        <f t="shared" ref="AH20:AH21" si="11">AG20/AD20-1</f>
        <v>0</v>
      </c>
    </row>
    <row r="21" spans="1:34" s="311" customFormat="1">
      <c r="A21" s="15"/>
      <c r="B21" s="40" t="s">
        <v>473</v>
      </c>
      <c r="C21" s="15"/>
      <c r="D21" s="15"/>
      <c r="E21" s="34"/>
      <c r="F21" s="15"/>
      <c r="G21" s="34"/>
      <c r="H21" s="27"/>
      <c r="I21" s="36"/>
      <c r="J21" s="37"/>
      <c r="K21" s="37"/>
      <c r="L21" s="37"/>
      <c r="M21" s="28"/>
      <c r="N21" s="34"/>
      <c r="O21" s="37"/>
      <c r="P21" s="28"/>
      <c r="Q21" s="34"/>
      <c r="R21" s="37"/>
      <c r="S21" s="28"/>
      <c r="T21" s="34"/>
      <c r="U21" s="37"/>
      <c r="V21" s="42"/>
      <c r="W21" s="37"/>
      <c r="X21" s="37"/>
      <c r="Y21" s="39"/>
      <c r="Z21" s="15">
        <v>1500</v>
      </c>
      <c r="AA21" s="15">
        <v>1500</v>
      </c>
      <c r="AB21" s="30">
        <v>0</v>
      </c>
      <c r="AC21" s="15">
        <v>1500</v>
      </c>
      <c r="AD21" s="15">
        <v>1500</v>
      </c>
      <c r="AE21" s="30">
        <f t="shared" si="10"/>
        <v>0</v>
      </c>
      <c r="AF21" s="15">
        <v>1500</v>
      </c>
      <c r="AG21" s="15">
        <v>1500</v>
      </c>
      <c r="AH21" s="30">
        <f t="shared" si="11"/>
        <v>0</v>
      </c>
    </row>
    <row r="22" spans="1:34">
      <c r="A22" s="15"/>
      <c r="B22" s="15"/>
      <c r="C22" s="15"/>
      <c r="D22" s="15"/>
      <c r="E22" s="34"/>
      <c r="F22" s="15"/>
      <c r="G22" s="34"/>
      <c r="H22" s="27"/>
      <c r="I22" s="26"/>
      <c r="J22" s="34"/>
      <c r="K22" s="34"/>
      <c r="L22" s="37"/>
      <c r="M22" s="28"/>
      <c r="N22" s="34"/>
      <c r="O22" s="37"/>
      <c r="P22" s="28"/>
      <c r="Q22" s="37"/>
      <c r="R22" s="37"/>
      <c r="S22" s="38"/>
      <c r="T22" s="37"/>
      <c r="U22" s="37"/>
      <c r="V22" s="39"/>
      <c r="W22" s="37"/>
      <c r="X22" s="37"/>
      <c r="Y22" s="29"/>
      <c r="Z22" s="15"/>
      <c r="AA22" s="15"/>
      <c r="AB22" s="30"/>
      <c r="AC22" s="15"/>
      <c r="AD22" s="15"/>
      <c r="AE22" s="30"/>
      <c r="AF22" s="15"/>
      <c r="AG22" s="15"/>
      <c r="AH22" s="30"/>
    </row>
    <row r="23" spans="1:34">
      <c r="A23" s="22" t="s">
        <v>30</v>
      </c>
      <c r="B23" s="15"/>
      <c r="C23" s="15"/>
      <c r="D23" s="15"/>
      <c r="E23" s="34">
        <v>12675</v>
      </c>
      <c r="F23" s="15"/>
      <c r="G23" s="34">
        <v>12675</v>
      </c>
      <c r="H23" s="27"/>
      <c r="I23" s="36">
        <v>14000</v>
      </c>
      <c r="J23" s="37">
        <v>14000</v>
      </c>
      <c r="K23" s="37">
        <f>J23</f>
        <v>14000</v>
      </c>
      <c r="L23" s="37">
        <v>14000</v>
      </c>
      <c r="M23" s="28">
        <f>L23/J23-1</f>
        <v>0</v>
      </c>
      <c r="N23" s="37">
        <v>14000</v>
      </c>
      <c r="O23" s="37">
        <v>14000</v>
      </c>
      <c r="P23" s="28">
        <f>O23/L23 -1</f>
        <v>0</v>
      </c>
      <c r="Q23" s="37">
        <v>14000</v>
      </c>
      <c r="R23" s="37">
        <v>14000</v>
      </c>
      <c r="S23" s="38">
        <f>R23/O23-1</f>
        <v>0</v>
      </c>
      <c r="T23" s="37">
        <v>14000</v>
      </c>
      <c r="U23" s="37">
        <v>14000</v>
      </c>
      <c r="V23" s="39">
        <f>U23/R23-1</f>
        <v>0</v>
      </c>
      <c r="W23" s="37">
        <v>14000</v>
      </c>
      <c r="X23" s="37">
        <v>14000</v>
      </c>
      <c r="Y23" s="39">
        <f>X23/U23-1</f>
        <v>0</v>
      </c>
      <c r="Z23" s="15">
        <v>15750</v>
      </c>
      <c r="AA23" s="15">
        <v>13750</v>
      </c>
      <c r="AB23" s="30">
        <v>0</v>
      </c>
      <c r="AC23" s="15">
        <v>15750</v>
      </c>
      <c r="AD23" s="15">
        <v>14250</v>
      </c>
      <c r="AE23" s="30">
        <f>AD23/AA23-1</f>
        <v>3.6363636363636376E-2</v>
      </c>
      <c r="AF23" s="15">
        <v>15750</v>
      </c>
      <c r="AG23" s="15">
        <v>15500</v>
      </c>
      <c r="AH23" s="30">
        <f t="shared" ref="AH23:AH24" si="12">AG23/AD23-1</f>
        <v>8.7719298245614086E-2</v>
      </c>
    </row>
    <row r="24" spans="1:34" s="311" customFormat="1">
      <c r="A24" s="22"/>
      <c r="B24" s="15" t="s">
        <v>473</v>
      </c>
      <c r="C24" s="15"/>
      <c r="D24" s="15"/>
      <c r="E24" s="34"/>
      <c r="F24" s="15"/>
      <c r="G24" s="34"/>
      <c r="H24" s="27"/>
      <c r="I24" s="36"/>
      <c r="J24" s="37"/>
      <c r="K24" s="37"/>
      <c r="L24" s="37"/>
      <c r="M24" s="28"/>
      <c r="N24" s="37"/>
      <c r="O24" s="37"/>
      <c r="P24" s="28"/>
      <c r="Q24" s="37"/>
      <c r="R24" s="37"/>
      <c r="S24" s="38"/>
      <c r="T24" s="37"/>
      <c r="U24" s="37"/>
      <c r="V24" s="39"/>
      <c r="W24" s="37"/>
      <c r="X24" s="37"/>
      <c r="Y24" s="39"/>
      <c r="Z24" s="15">
        <v>1250</v>
      </c>
      <c r="AA24" s="15">
        <v>1250</v>
      </c>
      <c r="AB24" s="30">
        <v>0</v>
      </c>
      <c r="AC24" s="15">
        <v>1250</v>
      </c>
      <c r="AD24" s="15">
        <v>1250</v>
      </c>
      <c r="AE24" s="30">
        <f>AD24/AA24-1</f>
        <v>0</v>
      </c>
      <c r="AF24" s="15">
        <v>1250</v>
      </c>
      <c r="AG24" s="15">
        <v>1250</v>
      </c>
      <c r="AH24" s="30">
        <f t="shared" si="12"/>
        <v>0</v>
      </c>
    </row>
    <row r="25" spans="1:34" s="333" customFormat="1">
      <c r="A25" s="22"/>
      <c r="B25" s="15" t="s">
        <v>477</v>
      </c>
      <c r="C25" s="15"/>
      <c r="D25" s="15"/>
      <c r="E25" s="34"/>
      <c r="F25" s="15"/>
      <c r="G25" s="34"/>
      <c r="H25" s="27"/>
      <c r="I25" s="36"/>
      <c r="J25" s="37"/>
      <c r="K25" s="37"/>
      <c r="L25" s="37"/>
      <c r="M25" s="28"/>
      <c r="N25" s="37"/>
      <c r="O25" s="37"/>
      <c r="P25" s="28"/>
      <c r="Q25" s="37"/>
      <c r="R25" s="37"/>
      <c r="S25" s="38"/>
      <c r="T25" s="37"/>
      <c r="U25" s="37"/>
      <c r="V25" s="39"/>
      <c r="W25" s="37"/>
      <c r="X25" s="37"/>
      <c r="Y25" s="39"/>
      <c r="Z25" s="15">
        <v>0</v>
      </c>
      <c r="AA25" s="15">
        <v>0</v>
      </c>
      <c r="AB25" s="30">
        <v>0</v>
      </c>
      <c r="AC25" s="15">
        <v>0</v>
      </c>
      <c r="AD25" s="15">
        <v>0</v>
      </c>
      <c r="AE25" s="334">
        <v>0</v>
      </c>
      <c r="AF25" s="15">
        <v>0</v>
      </c>
      <c r="AG25" s="15">
        <v>200</v>
      </c>
      <c r="AH25" s="30">
        <v>2</v>
      </c>
    </row>
    <row r="26" spans="1:34">
      <c r="A26" s="22"/>
      <c r="B26" s="15"/>
      <c r="C26" s="15"/>
      <c r="D26" s="15"/>
      <c r="E26" s="34"/>
      <c r="F26" s="15"/>
      <c r="G26" s="34"/>
      <c r="H26" s="27"/>
      <c r="I26" s="26"/>
      <c r="J26" s="34"/>
      <c r="K26" s="34"/>
      <c r="L26" s="37"/>
      <c r="M26" s="28"/>
      <c r="N26" s="34"/>
      <c r="O26" s="37"/>
      <c r="P26" s="28"/>
      <c r="Q26" s="37"/>
      <c r="R26" s="37"/>
      <c r="S26" s="38"/>
      <c r="T26" s="37"/>
      <c r="U26" s="37"/>
      <c r="V26" s="39"/>
      <c r="W26" s="37"/>
      <c r="X26" s="34"/>
      <c r="Y26" s="29"/>
      <c r="Z26" s="15"/>
      <c r="AA26" s="15"/>
      <c r="AB26" s="30"/>
      <c r="AC26" s="15"/>
      <c r="AD26" s="15"/>
      <c r="AE26" s="30"/>
      <c r="AF26" s="15"/>
      <c r="AG26" s="15"/>
      <c r="AH26" s="30"/>
    </row>
    <row r="27" spans="1:34">
      <c r="A27" s="22" t="s">
        <v>31</v>
      </c>
      <c r="B27" s="15"/>
      <c r="C27" s="15"/>
      <c r="D27" s="15"/>
      <c r="E27" s="34">
        <v>11500</v>
      </c>
      <c r="F27" s="15"/>
      <c r="G27" s="34">
        <v>12600</v>
      </c>
      <c r="H27" s="27"/>
      <c r="I27" s="36">
        <v>12000</v>
      </c>
      <c r="J27" s="37">
        <v>12000</v>
      </c>
      <c r="K27" s="37">
        <v>14000</v>
      </c>
      <c r="L27" s="37">
        <v>14000</v>
      </c>
      <c r="M27" s="28">
        <f>L27/J27 -1</f>
        <v>0.16666666666666674</v>
      </c>
      <c r="N27" s="37">
        <v>14000</v>
      </c>
      <c r="O27" s="37">
        <v>14000</v>
      </c>
      <c r="P27" s="28">
        <f>O27/L27 -1</f>
        <v>0</v>
      </c>
      <c r="Q27" s="37">
        <v>14000</v>
      </c>
      <c r="R27" s="37">
        <v>12000</v>
      </c>
      <c r="S27" s="38">
        <f>R27/O27-1</f>
        <v>-0.1428571428571429</v>
      </c>
      <c r="T27" s="37">
        <v>13000</v>
      </c>
      <c r="U27" s="37">
        <v>12500</v>
      </c>
      <c r="V27" s="39">
        <f>U27/R27-1</f>
        <v>4.1666666666666741E-2</v>
      </c>
      <c r="W27" s="37">
        <v>13000</v>
      </c>
      <c r="X27" s="43">
        <v>13500</v>
      </c>
      <c r="Y27" s="39">
        <f>X27/U27-1</f>
        <v>8.0000000000000071E-2</v>
      </c>
      <c r="Z27" s="15">
        <v>15000</v>
      </c>
      <c r="AA27" s="15">
        <v>12500</v>
      </c>
      <c r="AB27" s="30">
        <v>0</v>
      </c>
      <c r="AC27" s="15">
        <v>14000</v>
      </c>
      <c r="AD27" s="15">
        <v>13500</v>
      </c>
      <c r="AE27" s="30">
        <f t="shared" ref="AE27:AE28" si="13">AD27/AA27-1</f>
        <v>8.0000000000000071E-2</v>
      </c>
      <c r="AF27" s="15">
        <v>8588</v>
      </c>
      <c r="AG27" s="15">
        <v>7738</v>
      </c>
      <c r="AH27" s="30">
        <f t="shared" ref="AH27:AH28" si="14">AG27/AD27-1</f>
        <v>-0.42681481481481487</v>
      </c>
    </row>
    <row r="28" spans="1:34" s="311" customFormat="1">
      <c r="A28" s="22"/>
      <c r="B28" s="15" t="s">
        <v>473</v>
      </c>
      <c r="C28" s="15"/>
      <c r="D28" s="15"/>
      <c r="E28" s="34"/>
      <c r="F28" s="15"/>
      <c r="G28" s="34"/>
      <c r="H28" s="27"/>
      <c r="I28" s="36"/>
      <c r="J28" s="37"/>
      <c r="K28" s="37"/>
      <c r="L28" s="37"/>
      <c r="M28" s="28"/>
      <c r="N28" s="37"/>
      <c r="O28" s="37"/>
      <c r="P28" s="28"/>
      <c r="Q28" s="37"/>
      <c r="R28" s="37"/>
      <c r="S28" s="38"/>
      <c r="T28" s="37"/>
      <c r="U28" s="37"/>
      <c r="V28" s="39"/>
      <c r="W28" s="37"/>
      <c r="X28" s="43"/>
      <c r="Y28" s="39"/>
      <c r="Z28" s="15">
        <v>2000</v>
      </c>
      <c r="AA28" s="15">
        <v>2000</v>
      </c>
      <c r="AB28" s="30">
        <v>0</v>
      </c>
      <c r="AC28" s="15">
        <v>2000</v>
      </c>
      <c r="AD28" s="15">
        <v>2000</v>
      </c>
      <c r="AE28" s="30">
        <f t="shared" si="13"/>
        <v>0</v>
      </c>
      <c r="AF28" s="15">
        <v>2000</v>
      </c>
      <c r="AG28" s="15">
        <v>2000</v>
      </c>
      <c r="AH28" s="30">
        <f t="shared" si="14"/>
        <v>0</v>
      </c>
    </row>
    <row r="29" spans="1:34" s="335" customFormat="1">
      <c r="A29" s="22"/>
      <c r="B29" s="15" t="s">
        <v>478</v>
      </c>
      <c r="C29" s="15"/>
      <c r="D29" s="15"/>
      <c r="E29" s="34"/>
      <c r="F29" s="15"/>
      <c r="G29" s="34"/>
      <c r="H29" s="27"/>
      <c r="I29" s="36"/>
      <c r="J29" s="37"/>
      <c r="K29" s="37"/>
      <c r="L29" s="37"/>
      <c r="M29" s="28"/>
      <c r="N29" s="37"/>
      <c r="O29" s="37"/>
      <c r="P29" s="28"/>
      <c r="Q29" s="37"/>
      <c r="R29" s="37"/>
      <c r="S29" s="38"/>
      <c r="T29" s="37"/>
      <c r="U29" s="37"/>
      <c r="V29" s="39"/>
      <c r="W29" s="37"/>
      <c r="X29" s="43"/>
      <c r="Y29" s="39"/>
      <c r="Z29" s="15" t="s">
        <v>25</v>
      </c>
      <c r="AA29" s="15" t="s">
        <v>25</v>
      </c>
      <c r="AB29" s="30">
        <v>0</v>
      </c>
      <c r="AC29" s="15" t="s">
        <v>25</v>
      </c>
      <c r="AD29" s="15" t="s">
        <v>25</v>
      </c>
      <c r="AE29" s="30">
        <v>0</v>
      </c>
      <c r="AF29" s="15">
        <v>120</v>
      </c>
      <c r="AG29" s="15">
        <v>120</v>
      </c>
      <c r="AH29" s="30" t="s">
        <v>25</v>
      </c>
    </row>
    <row r="30" spans="1:34" s="335" customFormat="1">
      <c r="A30" s="22"/>
      <c r="B30" s="15" t="s">
        <v>479</v>
      </c>
      <c r="C30" s="15"/>
      <c r="D30" s="15"/>
      <c r="E30" s="34"/>
      <c r="F30" s="15"/>
      <c r="G30" s="34"/>
      <c r="H30" s="27"/>
      <c r="I30" s="36"/>
      <c r="J30" s="37"/>
      <c r="K30" s="37"/>
      <c r="L30" s="37"/>
      <c r="M30" s="28"/>
      <c r="N30" s="37"/>
      <c r="O30" s="37"/>
      <c r="P30" s="28"/>
      <c r="Q30" s="37"/>
      <c r="R30" s="37"/>
      <c r="S30" s="38"/>
      <c r="T30" s="37"/>
      <c r="U30" s="37"/>
      <c r="V30" s="39"/>
      <c r="W30" s="37"/>
      <c r="X30" s="43"/>
      <c r="Y30" s="39"/>
      <c r="Z30" s="15" t="s">
        <v>25</v>
      </c>
      <c r="AA30" s="15" t="s">
        <v>25</v>
      </c>
      <c r="AB30" s="30">
        <v>0</v>
      </c>
      <c r="AC30" s="15" t="s">
        <v>25</v>
      </c>
      <c r="AD30" s="15" t="s">
        <v>25</v>
      </c>
      <c r="AE30" s="30">
        <v>0</v>
      </c>
      <c r="AF30" s="15">
        <v>4792</v>
      </c>
      <c r="AG30" s="15">
        <v>4792</v>
      </c>
      <c r="AH30" s="30" t="s">
        <v>25</v>
      </c>
    </row>
    <row r="31" spans="1:34">
      <c r="A31" s="22"/>
      <c r="B31" s="15"/>
      <c r="C31" s="15"/>
      <c r="D31" s="15"/>
      <c r="E31" s="34"/>
      <c r="F31" s="15"/>
      <c r="G31" s="34"/>
      <c r="H31" s="27"/>
      <c r="I31" s="26"/>
      <c r="J31" s="34"/>
      <c r="K31" s="34"/>
      <c r="L31" s="37"/>
      <c r="M31" s="28"/>
      <c r="N31" s="34"/>
      <c r="O31" s="37"/>
      <c r="P31" s="28"/>
      <c r="Q31" s="37"/>
      <c r="R31" s="37"/>
      <c r="S31" s="38"/>
      <c r="T31" s="37"/>
      <c r="U31" s="37"/>
      <c r="V31" s="39"/>
      <c r="W31" s="37"/>
      <c r="X31" s="37"/>
      <c r="Y31" s="29"/>
      <c r="Z31" s="15"/>
      <c r="AA31" s="15"/>
      <c r="AB31" s="30"/>
      <c r="AC31" s="15"/>
      <c r="AD31" s="15"/>
      <c r="AE31" s="30"/>
      <c r="AF31" s="15"/>
      <c r="AG31" s="15"/>
      <c r="AH31" s="30"/>
    </row>
    <row r="32" spans="1:34">
      <c r="A32" s="22" t="s">
        <v>32</v>
      </c>
      <c r="B32" s="15"/>
      <c r="C32" s="15"/>
      <c r="D32" s="15"/>
      <c r="E32" s="34">
        <v>6550</v>
      </c>
      <c r="F32" s="15"/>
      <c r="G32" s="34">
        <v>6550</v>
      </c>
      <c r="H32" s="27"/>
      <c r="I32" s="36">
        <v>7000</v>
      </c>
      <c r="J32" s="37">
        <v>7000</v>
      </c>
      <c r="K32" s="37">
        <v>7000</v>
      </c>
      <c r="L32" s="37">
        <v>7000</v>
      </c>
      <c r="M32" s="28">
        <f>L32/J32-1</f>
        <v>0</v>
      </c>
      <c r="N32" s="37">
        <v>7000</v>
      </c>
      <c r="O32" s="37">
        <v>7000</v>
      </c>
      <c r="P32" s="28">
        <f>O32/L32 -1</f>
        <v>0</v>
      </c>
      <c r="Q32" s="37">
        <v>7000</v>
      </c>
      <c r="R32" s="37">
        <v>7000</v>
      </c>
      <c r="S32" s="38">
        <f>R32/O32-1</f>
        <v>0</v>
      </c>
      <c r="T32" s="37">
        <v>7000</v>
      </c>
      <c r="U32" s="37">
        <v>7000</v>
      </c>
      <c r="V32" s="39">
        <f>U32/R32-1</f>
        <v>0</v>
      </c>
      <c r="W32" s="37">
        <v>7000</v>
      </c>
      <c r="X32" s="37">
        <v>8000</v>
      </c>
      <c r="Y32" s="39">
        <f>X32/U32-1</f>
        <v>0.14285714285714279</v>
      </c>
      <c r="Z32" s="15">
        <v>9000</v>
      </c>
      <c r="AA32" s="15">
        <v>7150</v>
      </c>
      <c r="AB32" s="30">
        <v>0</v>
      </c>
      <c r="AC32" s="15">
        <v>9000</v>
      </c>
      <c r="AD32" s="15">
        <v>7650</v>
      </c>
      <c r="AE32" s="30">
        <f t="shared" ref="AE32:AE34" si="15">AD32/AA32-1</f>
        <v>6.9930069930070005E-2</v>
      </c>
      <c r="AF32" s="15">
        <v>8650</v>
      </c>
      <c r="AG32" s="15">
        <v>7400</v>
      </c>
      <c r="AH32" s="30">
        <f t="shared" ref="AH32:AH34" si="16">AG32/AD32-1</f>
        <v>-3.2679738562091498E-2</v>
      </c>
    </row>
    <row r="33" spans="1:34">
      <c r="A33" s="22"/>
      <c r="B33" s="15" t="s">
        <v>473</v>
      </c>
      <c r="C33" s="15"/>
      <c r="D33" s="15"/>
      <c r="E33" s="34"/>
      <c r="F33" s="15"/>
      <c r="G33" s="34"/>
      <c r="H33" s="27"/>
      <c r="I33" s="36"/>
      <c r="J33" s="37"/>
      <c r="K33" s="37"/>
      <c r="L33" s="37"/>
      <c r="M33" s="28"/>
      <c r="N33" s="37"/>
      <c r="O33" s="37"/>
      <c r="P33" s="28"/>
      <c r="Q33" s="37"/>
      <c r="R33" s="37"/>
      <c r="S33" s="38"/>
      <c r="T33" s="37"/>
      <c r="U33" s="37"/>
      <c r="V33" s="39"/>
      <c r="W33" s="37"/>
      <c r="X33" s="37"/>
      <c r="Y33" s="39"/>
      <c r="Z33" s="15">
        <v>1000</v>
      </c>
      <c r="AA33" s="15">
        <v>1000</v>
      </c>
      <c r="AB33" s="30">
        <v>0</v>
      </c>
      <c r="AC33" s="15">
        <v>1000</v>
      </c>
      <c r="AD33" s="15">
        <v>1000</v>
      </c>
      <c r="AE33" s="30">
        <f t="shared" si="15"/>
        <v>0</v>
      </c>
      <c r="AF33" s="15">
        <v>1000</v>
      </c>
      <c r="AG33" s="15">
        <v>1000</v>
      </c>
      <c r="AH33" s="30">
        <f t="shared" si="16"/>
        <v>0</v>
      </c>
    </row>
    <row r="34" spans="1:34" s="335" customFormat="1">
      <c r="A34" s="22"/>
      <c r="B34" s="15" t="s">
        <v>487</v>
      </c>
      <c r="C34" s="15"/>
      <c r="D34" s="15"/>
      <c r="E34" s="34"/>
      <c r="F34" s="15"/>
      <c r="G34" s="34"/>
      <c r="H34" s="27"/>
      <c r="I34" s="36"/>
      <c r="J34" s="37"/>
      <c r="K34" s="37"/>
      <c r="L34" s="37"/>
      <c r="M34" s="28"/>
      <c r="N34" s="37"/>
      <c r="O34" s="37"/>
      <c r="P34" s="28"/>
      <c r="Q34" s="37"/>
      <c r="R34" s="37"/>
      <c r="S34" s="38"/>
      <c r="T34" s="37"/>
      <c r="U34" s="37"/>
      <c r="V34" s="39"/>
      <c r="W34" s="37"/>
      <c r="X34" s="37"/>
      <c r="Y34" s="39"/>
      <c r="Z34" s="15">
        <v>850</v>
      </c>
      <c r="AA34" s="15">
        <v>850</v>
      </c>
      <c r="AB34" s="30">
        <v>0</v>
      </c>
      <c r="AC34" s="15">
        <v>850</v>
      </c>
      <c r="AD34" s="15">
        <v>850</v>
      </c>
      <c r="AE34" s="30">
        <f t="shared" si="15"/>
        <v>0</v>
      </c>
      <c r="AF34" s="15">
        <v>850</v>
      </c>
      <c r="AG34" s="15">
        <v>850</v>
      </c>
      <c r="AH34" s="30">
        <f t="shared" si="16"/>
        <v>0</v>
      </c>
    </row>
    <row r="35" spans="1:34">
      <c r="A35" s="22"/>
      <c r="B35" s="15"/>
      <c r="C35" s="15"/>
      <c r="D35" s="15"/>
      <c r="E35" s="34"/>
      <c r="F35" s="15"/>
      <c r="G35" s="34"/>
      <c r="H35" s="27"/>
      <c r="I35" s="26"/>
      <c r="J35" s="34"/>
      <c r="K35" s="34"/>
      <c r="L35" s="37"/>
      <c r="M35" s="28"/>
      <c r="N35" s="34"/>
      <c r="O35" s="37"/>
      <c r="P35" s="28"/>
      <c r="Q35" s="37"/>
      <c r="R35" s="37"/>
      <c r="S35" s="38"/>
      <c r="T35" s="37"/>
      <c r="U35" s="37"/>
      <c r="V35" s="39"/>
      <c r="W35" s="37"/>
      <c r="X35" s="37"/>
      <c r="Y35" s="29"/>
      <c r="Z35" s="15"/>
      <c r="AA35" s="15"/>
      <c r="AB35" s="30"/>
      <c r="AC35" s="15"/>
      <c r="AD35" s="15"/>
      <c r="AE35" s="30"/>
      <c r="AF35" s="15"/>
      <c r="AG35" s="15"/>
      <c r="AH35" s="30"/>
    </row>
    <row r="36" spans="1:34">
      <c r="A36" s="22" t="s">
        <v>33</v>
      </c>
      <c r="B36" s="15"/>
      <c r="C36" s="15"/>
      <c r="D36" s="15"/>
      <c r="E36" s="34">
        <v>25000</v>
      </c>
      <c r="F36" s="15"/>
      <c r="G36" s="34">
        <v>25000</v>
      </c>
      <c r="H36" s="27"/>
      <c r="I36" s="36">
        <v>25000</v>
      </c>
      <c r="J36" s="37">
        <v>25000</v>
      </c>
      <c r="K36" s="37">
        <v>25000</v>
      </c>
      <c r="L36" s="37">
        <v>25000</v>
      </c>
      <c r="M36" s="28">
        <f>L36/J36-1</f>
        <v>0</v>
      </c>
      <c r="N36" s="37">
        <v>25000</v>
      </c>
      <c r="O36" s="37">
        <v>25000</v>
      </c>
      <c r="P36" s="28">
        <f>O36/L36 -1</f>
        <v>0</v>
      </c>
      <c r="Q36" s="37">
        <v>25000</v>
      </c>
      <c r="R36" s="37">
        <v>25000</v>
      </c>
      <c r="S36" s="38">
        <f>R36/O36-1</f>
        <v>0</v>
      </c>
      <c r="T36" s="37">
        <v>25000</v>
      </c>
      <c r="U36" s="37">
        <v>25000</v>
      </c>
      <c r="V36" s="39">
        <f>U36/R36-1</f>
        <v>0</v>
      </c>
      <c r="W36" s="37">
        <v>25000</v>
      </c>
      <c r="X36" s="37">
        <v>25000</v>
      </c>
      <c r="Y36" s="39">
        <f>X36/U36-1</f>
        <v>0</v>
      </c>
      <c r="Z36" s="15">
        <v>25000</v>
      </c>
      <c r="AA36" s="15">
        <v>25000</v>
      </c>
      <c r="AB36" s="30">
        <v>0</v>
      </c>
      <c r="AC36" s="15">
        <v>25000</v>
      </c>
      <c r="AD36" s="15">
        <v>25000</v>
      </c>
      <c r="AE36" s="30">
        <f t="shared" ref="AE36" si="17">AD36/AA36-1</f>
        <v>0</v>
      </c>
      <c r="AF36" s="15">
        <v>25000</v>
      </c>
      <c r="AG36" s="15">
        <v>25000</v>
      </c>
      <c r="AH36" s="30">
        <f t="shared" ref="AH36" si="18">AG36/AD36-1</f>
        <v>0</v>
      </c>
    </row>
    <row r="37" spans="1:34">
      <c r="A37" s="22"/>
      <c r="B37" s="15"/>
      <c r="C37" s="15"/>
      <c r="D37" s="15"/>
      <c r="E37" s="34"/>
      <c r="F37" s="15"/>
      <c r="G37" s="34"/>
      <c r="H37" s="27"/>
      <c r="I37" s="26"/>
      <c r="J37" s="34"/>
      <c r="K37" s="34"/>
      <c r="L37" s="37"/>
      <c r="M37" s="28"/>
      <c r="N37" s="34"/>
      <c r="O37" s="37"/>
      <c r="P37" s="28"/>
      <c r="Q37" s="37"/>
      <c r="R37" s="37"/>
      <c r="S37" s="38"/>
      <c r="T37" s="37"/>
      <c r="U37" s="37"/>
      <c r="V37" s="39"/>
      <c r="W37" s="37"/>
      <c r="X37" s="37"/>
      <c r="Y37" s="29"/>
      <c r="Z37" s="15"/>
      <c r="AA37" s="15"/>
      <c r="AB37" s="30"/>
      <c r="AC37" s="15"/>
      <c r="AD37" s="15"/>
      <c r="AE37" s="30"/>
      <c r="AF37" s="15"/>
      <c r="AG37" s="15"/>
      <c r="AH37" s="30"/>
    </row>
    <row r="38" spans="1:34">
      <c r="A38" s="22" t="s">
        <v>34</v>
      </c>
      <c r="B38" s="15"/>
      <c r="C38" s="15"/>
      <c r="D38" s="15"/>
      <c r="E38" s="34"/>
      <c r="F38" s="15"/>
      <c r="G38" s="34"/>
      <c r="H38" s="27"/>
      <c r="I38" s="26"/>
      <c r="J38" s="34"/>
      <c r="K38" s="34"/>
      <c r="L38" s="37"/>
      <c r="M38" s="28"/>
      <c r="N38" s="34"/>
      <c r="O38" s="37"/>
      <c r="P38" s="28"/>
      <c r="Q38" s="37"/>
      <c r="R38" s="37"/>
      <c r="S38" s="38"/>
      <c r="T38" s="37"/>
      <c r="U38" s="37"/>
      <c r="V38" s="39"/>
      <c r="W38" s="37"/>
      <c r="X38" s="37"/>
      <c r="Y38" s="29"/>
      <c r="Z38" s="15"/>
      <c r="AA38" s="15"/>
      <c r="AB38" s="30"/>
      <c r="AC38" s="15"/>
      <c r="AD38" s="15"/>
      <c r="AE38" s="30"/>
      <c r="AF38" s="15"/>
      <c r="AG38" s="15"/>
      <c r="AH38" s="30"/>
    </row>
    <row r="39" spans="1:34">
      <c r="A39" s="22"/>
      <c r="B39" s="15" t="s">
        <v>35</v>
      </c>
      <c r="C39" s="15"/>
      <c r="D39" s="15"/>
      <c r="E39" s="34"/>
      <c r="F39" s="15"/>
      <c r="G39" s="34"/>
      <c r="H39" s="27"/>
      <c r="I39" s="26"/>
      <c r="J39" s="34"/>
      <c r="K39" s="34"/>
      <c r="L39" s="37"/>
      <c r="M39" s="28"/>
      <c r="N39" s="34"/>
      <c r="O39" s="37"/>
      <c r="P39" s="28"/>
      <c r="Q39" s="37"/>
      <c r="R39" s="37"/>
      <c r="S39" s="38"/>
      <c r="T39" s="37"/>
      <c r="U39" s="37"/>
      <c r="V39" s="39"/>
      <c r="W39" s="37"/>
      <c r="X39" s="37"/>
      <c r="Y39" s="29"/>
      <c r="Z39" s="15"/>
      <c r="AA39" s="15"/>
      <c r="AB39" s="30"/>
      <c r="AC39" s="15"/>
      <c r="AD39" s="15"/>
      <c r="AE39" s="30"/>
      <c r="AF39" s="15"/>
      <c r="AG39" s="15"/>
      <c r="AH39" s="30"/>
    </row>
    <row r="40" spans="1:34">
      <c r="A40" s="22"/>
      <c r="B40" s="44" t="s">
        <v>36</v>
      </c>
      <c r="C40" s="15"/>
      <c r="D40" s="15"/>
      <c r="E40" s="34"/>
      <c r="F40" s="15"/>
      <c r="G40" s="34"/>
      <c r="H40" s="27"/>
      <c r="I40" s="36">
        <v>0</v>
      </c>
      <c r="J40" s="37">
        <v>2500</v>
      </c>
      <c r="K40" s="37">
        <v>2500</v>
      </c>
      <c r="L40" s="37">
        <v>2500</v>
      </c>
      <c r="M40" s="28">
        <f>L40/J40-1</f>
        <v>0</v>
      </c>
      <c r="N40" s="37">
        <v>2500</v>
      </c>
      <c r="O40" s="37">
        <v>2500</v>
      </c>
      <c r="P40" s="28">
        <f>O40/L40 -1</f>
        <v>0</v>
      </c>
      <c r="Q40" s="37">
        <v>2500</v>
      </c>
      <c r="R40" s="37">
        <v>2500</v>
      </c>
      <c r="S40" s="38">
        <f>R40/O40-1</f>
        <v>0</v>
      </c>
      <c r="T40" s="37">
        <v>2500</v>
      </c>
      <c r="U40" s="37">
        <v>2500</v>
      </c>
      <c r="V40" s="39">
        <f>U40/R40-1</f>
        <v>0</v>
      </c>
      <c r="W40" s="37">
        <v>2500</v>
      </c>
      <c r="X40" s="34">
        <v>2500</v>
      </c>
      <c r="Y40" s="39">
        <f>X40/U40-1</f>
        <v>0</v>
      </c>
      <c r="Z40" s="37">
        <v>2500</v>
      </c>
      <c r="AA40" s="37">
        <v>2500</v>
      </c>
      <c r="AB40" s="30">
        <v>0</v>
      </c>
      <c r="AC40" s="37">
        <v>2500</v>
      </c>
      <c r="AD40" s="37">
        <v>2500</v>
      </c>
      <c r="AE40" s="30">
        <f t="shared" ref="AE40:AE43" si="19">AD40/AA40-1</f>
        <v>0</v>
      </c>
      <c r="AF40" s="37">
        <v>2500</v>
      </c>
      <c r="AG40" s="37">
        <v>2500</v>
      </c>
      <c r="AH40" s="30">
        <f t="shared" ref="AH40:AH43" si="20">AG40/AD40-1</f>
        <v>0</v>
      </c>
    </row>
    <row r="41" spans="1:34">
      <c r="A41" s="22"/>
      <c r="B41" s="44" t="s">
        <v>37</v>
      </c>
      <c r="C41" s="15"/>
      <c r="D41" s="15"/>
      <c r="E41" s="34"/>
      <c r="F41" s="15"/>
      <c r="G41" s="34"/>
      <c r="H41" s="27"/>
      <c r="I41" s="36">
        <v>0</v>
      </c>
      <c r="J41" s="37">
        <v>1530</v>
      </c>
      <c r="K41" s="37">
        <v>1530</v>
      </c>
      <c r="L41" s="37">
        <v>1530</v>
      </c>
      <c r="M41" s="28">
        <f>L41/J41-1</f>
        <v>0</v>
      </c>
      <c r="N41" s="37">
        <v>1530</v>
      </c>
      <c r="O41" s="37">
        <v>1530</v>
      </c>
      <c r="P41" s="28">
        <f>O41/L41 -1</f>
        <v>0</v>
      </c>
      <c r="Q41" s="37">
        <v>1530</v>
      </c>
      <c r="R41" s="37">
        <v>1530</v>
      </c>
      <c r="S41" s="38">
        <f>R41/O41-1</f>
        <v>0</v>
      </c>
      <c r="T41" s="37">
        <v>1530</v>
      </c>
      <c r="U41" s="37">
        <v>1530</v>
      </c>
      <c r="V41" s="39">
        <f>U41/R41-1</f>
        <v>0</v>
      </c>
      <c r="W41" s="37">
        <v>1530</v>
      </c>
      <c r="X41" s="37">
        <v>1530</v>
      </c>
      <c r="Y41" s="39">
        <f>X41/U41-1</f>
        <v>0</v>
      </c>
      <c r="Z41" s="37">
        <v>1530</v>
      </c>
      <c r="AA41" s="37">
        <v>1530</v>
      </c>
      <c r="AB41" s="30">
        <v>0</v>
      </c>
      <c r="AC41" s="37">
        <v>1530</v>
      </c>
      <c r="AD41" s="37">
        <v>1530</v>
      </c>
      <c r="AE41" s="30">
        <f t="shared" si="19"/>
        <v>0</v>
      </c>
      <c r="AF41" s="37">
        <v>1530</v>
      </c>
      <c r="AG41" s="37">
        <v>1530</v>
      </c>
      <c r="AH41" s="30">
        <f t="shared" si="20"/>
        <v>0</v>
      </c>
    </row>
    <row r="42" spans="1:34">
      <c r="A42" s="22"/>
      <c r="B42" s="15" t="s">
        <v>38</v>
      </c>
      <c r="C42" s="15"/>
      <c r="D42" s="15"/>
      <c r="E42" s="34"/>
      <c r="F42" s="15"/>
      <c r="G42" s="34"/>
      <c r="H42" s="27"/>
      <c r="I42" s="36">
        <v>0</v>
      </c>
      <c r="J42" s="37">
        <v>2500</v>
      </c>
      <c r="K42" s="37">
        <v>2500</v>
      </c>
      <c r="L42" s="37">
        <v>2500</v>
      </c>
      <c r="M42" s="28">
        <f>L42/J42-1</f>
        <v>0</v>
      </c>
      <c r="N42" s="37">
        <v>2500</v>
      </c>
      <c r="O42" s="37">
        <v>2500</v>
      </c>
      <c r="P42" s="28">
        <f>O42/L42 -1</f>
        <v>0</v>
      </c>
      <c r="Q42" s="37">
        <v>2500</v>
      </c>
      <c r="R42" s="37">
        <v>2500</v>
      </c>
      <c r="S42" s="38">
        <f>R42/O42-1</f>
        <v>0</v>
      </c>
      <c r="T42" s="37">
        <v>2500</v>
      </c>
      <c r="U42" s="37">
        <v>2500</v>
      </c>
      <c r="V42" s="39">
        <f>U42/R42-1</f>
        <v>0</v>
      </c>
      <c r="W42" s="37">
        <v>2500</v>
      </c>
      <c r="X42" s="37">
        <v>2500</v>
      </c>
      <c r="Y42" s="39">
        <f>X42/U42-1</f>
        <v>0</v>
      </c>
      <c r="Z42" s="37">
        <v>2500</v>
      </c>
      <c r="AA42" s="37">
        <v>2500</v>
      </c>
      <c r="AB42" s="30">
        <v>0</v>
      </c>
      <c r="AC42" s="37">
        <v>2500</v>
      </c>
      <c r="AD42" s="37">
        <v>2500</v>
      </c>
      <c r="AE42" s="30">
        <f t="shared" si="19"/>
        <v>0</v>
      </c>
      <c r="AF42" s="37">
        <v>2500</v>
      </c>
      <c r="AG42" s="37">
        <v>2500</v>
      </c>
      <c r="AH42" s="30">
        <f t="shared" si="20"/>
        <v>0</v>
      </c>
    </row>
    <row r="43" spans="1:34">
      <c r="A43" s="22"/>
      <c r="B43" s="15" t="s">
        <v>39</v>
      </c>
      <c r="C43" s="15"/>
      <c r="D43" s="15"/>
      <c r="E43" s="34"/>
      <c r="F43" s="15"/>
      <c r="G43" s="34"/>
      <c r="H43" s="27"/>
      <c r="I43" s="36">
        <v>0</v>
      </c>
      <c r="J43" s="37">
        <v>0</v>
      </c>
      <c r="K43" s="37">
        <v>0</v>
      </c>
      <c r="L43" s="37">
        <v>0</v>
      </c>
      <c r="M43" s="45" t="s">
        <v>25</v>
      </c>
      <c r="N43" s="37">
        <v>0</v>
      </c>
      <c r="O43" s="37">
        <v>0</v>
      </c>
      <c r="P43" s="45" t="s">
        <v>25</v>
      </c>
      <c r="Q43" s="37">
        <v>0</v>
      </c>
      <c r="R43" s="37">
        <v>0</v>
      </c>
      <c r="S43" s="46" t="s">
        <v>25</v>
      </c>
      <c r="T43" s="37">
        <v>4250</v>
      </c>
      <c r="U43" s="37">
        <v>4250</v>
      </c>
      <c r="V43" s="47" t="s">
        <v>25</v>
      </c>
      <c r="W43" s="37">
        <v>4250</v>
      </c>
      <c r="X43" s="37">
        <v>4250</v>
      </c>
      <c r="Y43" s="39">
        <f>X43/U43-1</f>
        <v>0</v>
      </c>
      <c r="Z43" s="37">
        <v>4250</v>
      </c>
      <c r="AA43" s="37">
        <v>4250</v>
      </c>
      <c r="AB43" s="30">
        <v>0</v>
      </c>
      <c r="AC43" s="37">
        <v>4250</v>
      </c>
      <c r="AD43" s="37">
        <v>3250</v>
      </c>
      <c r="AE43" s="30">
        <f t="shared" si="19"/>
        <v>-0.23529411764705888</v>
      </c>
      <c r="AF43" s="37">
        <v>4250</v>
      </c>
      <c r="AG43" s="37">
        <v>3250</v>
      </c>
      <c r="AH43" s="30">
        <f t="shared" si="20"/>
        <v>0</v>
      </c>
    </row>
    <row r="44" spans="1:34">
      <c r="A44" s="22"/>
      <c r="B44" s="15" t="s">
        <v>40</v>
      </c>
      <c r="C44" s="15"/>
      <c r="D44" s="15"/>
      <c r="E44" s="34"/>
      <c r="F44" s="15"/>
      <c r="G44" s="34"/>
      <c r="H44" s="27"/>
      <c r="I44" s="26"/>
      <c r="J44" s="34"/>
      <c r="K44" s="34"/>
      <c r="L44" s="37"/>
      <c r="M44" s="45"/>
      <c r="N44" s="34"/>
      <c r="O44" s="37"/>
      <c r="P44" s="45"/>
      <c r="Q44" s="37"/>
      <c r="R44" s="37"/>
      <c r="S44" s="46"/>
      <c r="T44" s="37"/>
      <c r="U44" s="37"/>
      <c r="V44" s="47"/>
      <c r="W44" s="37"/>
      <c r="X44" s="37"/>
      <c r="Y44" s="29"/>
      <c r="Z44" s="15"/>
      <c r="AA44" s="15"/>
      <c r="AB44" s="30"/>
      <c r="AC44" s="15"/>
      <c r="AD44" s="15"/>
      <c r="AE44" s="30"/>
      <c r="AF44" s="15"/>
      <c r="AG44" s="15"/>
      <c r="AH44" s="30"/>
    </row>
    <row r="45" spans="1:34">
      <c r="A45" s="22"/>
      <c r="B45" s="44" t="s">
        <v>36</v>
      </c>
      <c r="C45" s="15"/>
      <c r="D45" s="15"/>
      <c r="E45" s="34"/>
      <c r="F45" s="15"/>
      <c r="G45" s="34"/>
      <c r="H45" s="27"/>
      <c r="I45" s="36">
        <v>0</v>
      </c>
      <c r="J45" s="37">
        <v>0</v>
      </c>
      <c r="K45" s="37">
        <v>0</v>
      </c>
      <c r="L45" s="37">
        <v>0</v>
      </c>
      <c r="M45" s="45" t="s">
        <v>25</v>
      </c>
      <c r="N45" s="37">
        <v>0</v>
      </c>
      <c r="O45" s="37">
        <v>0</v>
      </c>
      <c r="P45" s="45" t="s">
        <v>25</v>
      </c>
      <c r="Q45" s="37">
        <v>0</v>
      </c>
      <c r="R45" s="37">
        <v>0</v>
      </c>
      <c r="S45" s="46" t="s">
        <v>25</v>
      </c>
      <c r="T45" s="37">
        <v>500</v>
      </c>
      <c r="U45" s="37">
        <v>500</v>
      </c>
      <c r="V45" s="47" t="s">
        <v>25</v>
      </c>
      <c r="W45" s="37">
        <v>500</v>
      </c>
      <c r="X45" s="34">
        <v>500</v>
      </c>
      <c r="Y45" s="39">
        <f>X45/U45-1</f>
        <v>0</v>
      </c>
      <c r="Z45" s="37">
        <v>500</v>
      </c>
      <c r="AA45" s="37">
        <v>500</v>
      </c>
      <c r="AB45" s="30">
        <v>0</v>
      </c>
      <c r="AC45" s="37">
        <v>500</v>
      </c>
      <c r="AD45" s="37">
        <v>500</v>
      </c>
      <c r="AE45" s="30">
        <f t="shared" ref="AE45:AE47" si="21">AD45/AA45-1</f>
        <v>0</v>
      </c>
      <c r="AF45" s="37">
        <v>500</v>
      </c>
      <c r="AG45" s="37">
        <v>500</v>
      </c>
      <c r="AH45" s="30">
        <f t="shared" ref="AH45:AH47" si="22">AG45/AD45-1</f>
        <v>0</v>
      </c>
    </row>
    <row r="46" spans="1:34">
      <c r="A46" s="22"/>
      <c r="B46" s="44" t="s">
        <v>37</v>
      </c>
      <c r="C46" s="15"/>
      <c r="D46" s="15"/>
      <c r="E46" s="34"/>
      <c r="F46" s="15"/>
      <c r="G46" s="34"/>
      <c r="H46" s="27"/>
      <c r="I46" s="36">
        <v>0</v>
      </c>
      <c r="J46" s="37">
        <v>0</v>
      </c>
      <c r="K46" s="37">
        <v>0</v>
      </c>
      <c r="L46" s="37">
        <v>0</v>
      </c>
      <c r="M46" s="45" t="s">
        <v>25</v>
      </c>
      <c r="N46" s="37">
        <v>0</v>
      </c>
      <c r="O46" s="37">
        <v>0</v>
      </c>
      <c r="P46" s="45" t="s">
        <v>25</v>
      </c>
      <c r="Q46" s="37">
        <v>0</v>
      </c>
      <c r="R46" s="37">
        <v>0</v>
      </c>
      <c r="S46" s="46" t="s">
        <v>25</v>
      </c>
      <c r="T46" s="37">
        <v>1500</v>
      </c>
      <c r="U46" s="37">
        <v>1500</v>
      </c>
      <c r="V46" s="47" t="s">
        <v>25</v>
      </c>
      <c r="W46" s="37">
        <v>1500</v>
      </c>
      <c r="X46" s="37">
        <v>1500</v>
      </c>
      <c r="Y46" s="39">
        <f>X46/U46-1</f>
        <v>0</v>
      </c>
      <c r="Z46" s="37">
        <v>1500</v>
      </c>
      <c r="AA46" s="37">
        <v>1500</v>
      </c>
      <c r="AB46" s="30">
        <v>0</v>
      </c>
      <c r="AC46" s="37">
        <v>1500</v>
      </c>
      <c r="AD46" s="37">
        <v>1500</v>
      </c>
      <c r="AE46" s="30">
        <f t="shared" si="21"/>
        <v>0</v>
      </c>
      <c r="AF46" s="37">
        <v>1500</v>
      </c>
      <c r="AG46" s="37">
        <v>1500</v>
      </c>
      <c r="AH46" s="30">
        <f t="shared" si="22"/>
        <v>0</v>
      </c>
    </row>
    <row r="47" spans="1:34">
      <c r="A47" s="22"/>
      <c r="B47" s="48" t="s">
        <v>41</v>
      </c>
      <c r="C47" s="15"/>
      <c r="D47" s="15"/>
      <c r="E47" s="34"/>
      <c r="F47" s="15"/>
      <c r="G47" s="34"/>
      <c r="H47" s="27"/>
      <c r="I47" s="36"/>
      <c r="J47" s="37"/>
      <c r="K47" s="37"/>
      <c r="L47" s="37">
        <v>0</v>
      </c>
      <c r="M47" s="45" t="s">
        <v>25</v>
      </c>
      <c r="N47" s="37"/>
      <c r="O47" s="37">
        <v>0</v>
      </c>
      <c r="P47" s="45" t="s">
        <v>25</v>
      </c>
      <c r="Q47" s="37"/>
      <c r="R47" s="37"/>
      <c r="S47" s="45" t="s">
        <v>25</v>
      </c>
      <c r="T47" s="37">
        <v>0</v>
      </c>
      <c r="U47" s="37">
        <v>0</v>
      </c>
      <c r="V47" s="49" t="s">
        <v>25</v>
      </c>
      <c r="W47" s="37">
        <v>0</v>
      </c>
      <c r="X47" s="37">
        <v>0</v>
      </c>
      <c r="Y47" s="49" t="s">
        <v>25</v>
      </c>
      <c r="Z47" s="37">
        <v>1900</v>
      </c>
      <c r="AA47" s="37">
        <v>1900</v>
      </c>
      <c r="AB47" s="30">
        <v>0.26669999999999999</v>
      </c>
      <c r="AC47" s="37">
        <v>1900</v>
      </c>
      <c r="AD47" s="37">
        <v>1900</v>
      </c>
      <c r="AE47" s="30">
        <f t="shared" si="21"/>
        <v>0</v>
      </c>
      <c r="AF47" s="37">
        <v>1900</v>
      </c>
      <c r="AG47" s="37">
        <v>1900</v>
      </c>
      <c r="AH47" s="30">
        <f t="shared" si="22"/>
        <v>0</v>
      </c>
    </row>
    <row r="48" spans="1:34">
      <c r="A48" s="22"/>
      <c r="B48" s="44"/>
      <c r="C48" s="15"/>
      <c r="D48" s="15"/>
      <c r="E48" s="34"/>
      <c r="F48" s="15"/>
      <c r="G48" s="34"/>
      <c r="H48" s="27"/>
      <c r="I48" s="26"/>
      <c r="J48" s="34"/>
      <c r="K48" s="34"/>
      <c r="L48" s="37"/>
      <c r="M48" s="28"/>
      <c r="N48" s="34"/>
      <c r="O48" s="37"/>
      <c r="P48" s="28"/>
      <c r="Q48" s="37"/>
      <c r="R48" s="37"/>
      <c r="S48" s="38"/>
      <c r="T48" s="37"/>
      <c r="U48" s="37"/>
      <c r="V48" s="39"/>
      <c r="W48" s="37"/>
      <c r="X48" s="37"/>
      <c r="Y48" s="29"/>
      <c r="Z48" s="15"/>
      <c r="AA48" s="15"/>
      <c r="AB48" s="30"/>
      <c r="AC48" s="15"/>
      <c r="AD48" s="15"/>
      <c r="AE48" s="30"/>
      <c r="AF48" s="15"/>
      <c r="AG48" s="15"/>
      <c r="AH48" s="30"/>
    </row>
    <row r="49" spans="1:35">
      <c r="A49" s="22" t="s">
        <v>42</v>
      </c>
      <c r="B49" s="15"/>
      <c r="C49" s="15"/>
      <c r="D49" s="15"/>
      <c r="E49" s="34">
        <v>442186</v>
      </c>
      <c r="F49" s="15"/>
      <c r="G49" s="34">
        <f>383349+76670</f>
        <v>460019</v>
      </c>
      <c r="H49" s="27"/>
      <c r="I49" s="36" t="e">
        <f>#REF!</f>
        <v>#REF!</v>
      </c>
      <c r="J49" s="37" t="e">
        <f>#REF!</f>
        <v>#REF!</v>
      </c>
      <c r="K49" s="37" t="e">
        <f>+#REF!</f>
        <v>#REF!</v>
      </c>
      <c r="L49" s="37" t="e">
        <f>+#REF!</f>
        <v>#REF!</v>
      </c>
      <c r="M49" s="28" t="e">
        <f>L49/J49-1</f>
        <v>#REF!</v>
      </c>
      <c r="N49" s="37" t="e">
        <f>+#REF!</f>
        <v>#REF!</v>
      </c>
      <c r="O49" s="37" t="e">
        <v>#REF!</v>
      </c>
      <c r="P49" s="28" t="s">
        <v>25</v>
      </c>
      <c r="Q49" s="37" t="e">
        <f>#REF!</f>
        <v>#REF!</v>
      </c>
      <c r="R49" s="37" t="e">
        <v>#REF!</v>
      </c>
      <c r="S49" s="38" t="e">
        <f>R49/O49-1</f>
        <v>#REF!</v>
      </c>
      <c r="T49" s="37" t="e">
        <v>#REF!</v>
      </c>
      <c r="U49" s="37">
        <v>792259.26500000001</v>
      </c>
      <c r="V49" s="39">
        <v>3.6999999999999998E-2</v>
      </c>
      <c r="W49" s="37">
        <v>945147</v>
      </c>
      <c r="X49" s="37">
        <v>798552</v>
      </c>
      <c r="Y49" s="39">
        <f>(X49-U49)/U49</f>
        <v>7.9427723701028432E-3</v>
      </c>
      <c r="Z49" s="15">
        <v>870571</v>
      </c>
      <c r="AA49" s="15">
        <v>828741</v>
      </c>
      <c r="AB49" s="30">
        <v>-2.7199999999999998E-2</v>
      </c>
      <c r="AC49" s="15">
        <v>890421</v>
      </c>
      <c r="AD49" s="15">
        <v>833821</v>
      </c>
      <c r="AE49" s="30">
        <f t="shared" ref="AE49" si="23">AD49/AA49-1</f>
        <v>6.1297799915775997E-3</v>
      </c>
      <c r="AF49" s="15">
        <v>923060</v>
      </c>
      <c r="AG49" s="15">
        <v>841060</v>
      </c>
      <c r="AH49" s="30">
        <f t="shared" ref="AH49" si="24">AG49/AD49-1</f>
        <v>8.6817194577732959E-3</v>
      </c>
    </row>
    <row r="50" spans="1:35">
      <c r="A50" s="22"/>
      <c r="B50" s="15"/>
      <c r="C50" s="15"/>
      <c r="D50" s="15"/>
      <c r="E50" s="34"/>
      <c r="F50" s="15"/>
      <c r="G50" s="34"/>
      <c r="H50" s="27"/>
      <c r="I50" s="36"/>
      <c r="J50" s="37"/>
      <c r="K50" s="37"/>
      <c r="L50" s="37"/>
      <c r="M50" s="28"/>
      <c r="N50" s="37"/>
      <c r="O50" s="37"/>
      <c r="P50" s="28"/>
      <c r="Q50" s="37"/>
      <c r="R50" s="37"/>
      <c r="S50" s="38"/>
      <c r="T50" s="37"/>
      <c r="U50" s="37"/>
      <c r="V50" s="39"/>
      <c r="W50" s="37"/>
      <c r="X50" s="37"/>
      <c r="Y50" s="39"/>
      <c r="Z50" s="15"/>
      <c r="AA50" s="15"/>
      <c r="AB50" s="30"/>
      <c r="AC50" s="15"/>
      <c r="AD50" s="15"/>
      <c r="AE50" s="30"/>
      <c r="AF50" s="15"/>
      <c r="AG50" s="15"/>
      <c r="AH50" s="30"/>
    </row>
    <row r="51" spans="1:35">
      <c r="A51" s="22" t="s">
        <v>43</v>
      </c>
      <c r="B51" s="15"/>
      <c r="C51" s="15"/>
      <c r="D51" s="15"/>
      <c r="E51" s="34"/>
      <c r="F51" s="15"/>
      <c r="G51" s="34"/>
      <c r="H51" s="27"/>
      <c r="I51" s="26"/>
      <c r="J51" s="34"/>
      <c r="K51" s="34"/>
      <c r="L51" s="37"/>
      <c r="M51" s="28"/>
      <c r="N51" s="34"/>
      <c r="O51" s="37"/>
      <c r="P51" s="28"/>
      <c r="Q51" s="37"/>
      <c r="R51" s="37"/>
      <c r="S51" s="38"/>
      <c r="T51" s="37"/>
      <c r="U51" s="37">
        <v>0</v>
      </c>
      <c r="V51" s="39">
        <v>0</v>
      </c>
      <c r="W51" s="15">
        <v>0</v>
      </c>
      <c r="X51" s="37">
        <v>0</v>
      </c>
      <c r="Y51" s="39">
        <v>0</v>
      </c>
      <c r="Z51" s="15">
        <v>49250</v>
      </c>
      <c r="AA51" s="15">
        <v>39950</v>
      </c>
      <c r="AB51" s="30">
        <v>1</v>
      </c>
      <c r="AC51" s="15">
        <v>39950</v>
      </c>
      <c r="AD51" s="15">
        <v>41200</v>
      </c>
      <c r="AE51" s="30">
        <f>AD51/AA51-1</f>
        <v>3.1289111389236623E-2</v>
      </c>
      <c r="AF51" s="15">
        <v>24300</v>
      </c>
      <c r="AG51" s="15">
        <v>37000</v>
      </c>
      <c r="AH51" s="30">
        <f>AG51/AD51-1</f>
        <v>-0.10194174757281549</v>
      </c>
    </row>
    <row r="52" spans="1:35">
      <c r="A52" s="22"/>
      <c r="B52" s="15"/>
      <c r="C52" s="15"/>
      <c r="D52" s="15"/>
      <c r="E52" s="34"/>
      <c r="F52" s="15"/>
      <c r="G52" s="34"/>
      <c r="H52" s="27"/>
      <c r="I52" s="26"/>
      <c r="J52" s="34"/>
      <c r="K52" s="34"/>
      <c r="L52" s="37"/>
      <c r="M52" s="28"/>
      <c r="N52" s="34"/>
      <c r="O52" s="37"/>
      <c r="P52" s="28"/>
      <c r="Q52" s="37"/>
      <c r="R52" s="37"/>
      <c r="S52" s="38"/>
      <c r="T52" s="37"/>
      <c r="U52" s="37"/>
      <c r="V52" s="39"/>
      <c r="W52" s="15"/>
      <c r="X52" s="37"/>
      <c r="Y52" s="39"/>
      <c r="Z52" s="15"/>
      <c r="AA52" s="15"/>
      <c r="AB52" s="30"/>
      <c r="AC52" s="15"/>
      <c r="AD52" s="15"/>
      <c r="AE52" s="30"/>
      <c r="AF52" s="15"/>
      <c r="AG52" s="15"/>
      <c r="AH52" s="30"/>
    </row>
    <row r="53" spans="1:35">
      <c r="A53" s="23" t="s">
        <v>483</v>
      </c>
      <c r="B53" s="27"/>
      <c r="C53" s="27"/>
      <c r="D53" s="27"/>
      <c r="E53" s="26">
        <v>494345</v>
      </c>
      <c r="F53" s="27"/>
      <c r="G53" s="26">
        <v>591443</v>
      </c>
      <c r="H53" s="27"/>
      <c r="I53" s="36">
        <v>674534.69</v>
      </c>
      <c r="J53" s="37" t="e">
        <f>J59-SUM(J6:J49)</f>
        <v>#REF!</v>
      </c>
      <c r="K53" s="37" t="s">
        <v>25</v>
      </c>
      <c r="L53" s="37" t="e">
        <f>L59-SUM(L6:L49)</f>
        <v>#REF!</v>
      </c>
      <c r="M53" s="50"/>
      <c r="N53" s="37" t="s">
        <v>25</v>
      </c>
      <c r="O53" s="37" t="e">
        <f>O59-SUM(O6:O49)</f>
        <v>#REF!</v>
      </c>
      <c r="P53" s="50" t="s">
        <v>25</v>
      </c>
      <c r="Q53" s="37" t="s">
        <v>25</v>
      </c>
      <c r="R53" s="37" t="e">
        <f>R59-SUM(R6:R49)</f>
        <v>#REF!</v>
      </c>
      <c r="S53" s="51" t="e">
        <f>R53/O53-1</f>
        <v>#REF!</v>
      </c>
      <c r="T53" s="37" t="s">
        <v>25</v>
      </c>
      <c r="U53" s="37" t="e">
        <f>U59-SUM(U6:U49)</f>
        <v>#REF!</v>
      </c>
      <c r="V53" s="52">
        <v>3.6700000000000003E-2</v>
      </c>
      <c r="W53" s="40" t="s">
        <v>25</v>
      </c>
      <c r="X53" s="37" t="e">
        <f>X59-SUM(X6:X49)</f>
        <v>#REF!</v>
      </c>
      <c r="Y53" s="39" t="e">
        <f>(X53-U53)/U53</f>
        <v>#REF!</v>
      </c>
      <c r="Z53" s="15" t="s">
        <v>25</v>
      </c>
      <c r="AA53" s="15">
        <f>AA59-SUM(AA6:AA51)</f>
        <v>1001067.47</v>
      </c>
      <c r="AB53" s="30">
        <v>7.4899999999999994E-2</v>
      </c>
      <c r="AC53" s="15" t="s">
        <v>25</v>
      </c>
      <c r="AD53" s="15">
        <f>AD59-(SUM(AD6:AD51)+SUM(AD54:AD57))</f>
        <v>607325.75</v>
      </c>
      <c r="AE53" s="30">
        <f t="shared" ref="AE53" si="25">AD53/AA53-1</f>
        <v>-0.3933218607133443</v>
      </c>
      <c r="AF53" s="15" t="s">
        <v>25</v>
      </c>
      <c r="AG53" s="15">
        <f>AG59-(SUM(AG6:AG51)+SUM(AG54:AG57))</f>
        <v>670403.37000000011</v>
      </c>
      <c r="AH53" s="30">
        <f t="shared" ref="AH53:AH57" si="26">AG53/AD53-1</f>
        <v>0.10386126390985417</v>
      </c>
      <c r="AI53" s="15"/>
    </row>
    <row r="54" spans="1:35">
      <c r="A54" s="23"/>
      <c r="B54" s="336" t="s">
        <v>482</v>
      </c>
      <c r="C54" s="27"/>
      <c r="D54" s="27"/>
      <c r="E54" s="26"/>
      <c r="F54" s="27"/>
      <c r="G54" s="26"/>
      <c r="H54" s="27"/>
      <c r="I54" s="36"/>
      <c r="J54" s="37"/>
      <c r="K54" s="37"/>
      <c r="L54" s="37"/>
      <c r="M54" s="50"/>
      <c r="N54" s="37"/>
      <c r="O54" s="37"/>
      <c r="P54" s="50"/>
      <c r="Q54" s="37"/>
      <c r="R54" s="37"/>
      <c r="S54" s="51"/>
      <c r="T54" s="37"/>
      <c r="U54" s="37"/>
      <c r="V54" s="52"/>
      <c r="W54" s="40"/>
      <c r="X54" s="37"/>
      <c r="Y54" s="39"/>
      <c r="Z54" s="15" t="s">
        <v>25</v>
      </c>
      <c r="AA54" s="15" t="s">
        <v>25</v>
      </c>
      <c r="AB54" s="15" t="s">
        <v>25</v>
      </c>
      <c r="AC54" s="15">
        <v>160469.25</v>
      </c>
      <c r="AD54" s="15">
        <v>160469.25</v>
      </c>
      <c r="AE54" s="15" t="s">
        <v>25</v>
      </c>
      <c r="AF54" s="15">
        <v>170708.69999999998</v>
      </c>
      <c r="AG54" s="15">
        <v>171600.59</v>
      </c>
      <c r="AH54" s="30">
        <f t="shared" si="26"/>
        <v>6.9367433324453165E-2</v>
      </c>
      <c r="AI54" s="15"/>
    </row>
    <row r="55" spans="1:35">
      <c r="A55" s="23"/>
      <c r="B55" s="336" t="s">
        <v>480</v>
      </c>
      <c r="C55" s="27"/>
      <c r="D55" s="27"/>
      <c r="E55" s="26"/>
      <c r="F55" s="27"/>
      <c r="G55" s="26"/>
      <c r="H55" s="27"/>
      <c r="I55" s="36"/>
      <c r="J55" s="37"/>
      <c r="K55" s="37"/>
      <c r="L55" s="37"/>
      <c r="M55" s="50"/>
      <c r="N55" s="37"/>
      <c r="O55" s="37"/>
      <c r="P55" s="50"/>
      <c r="Q55" s="37"/>
      <c r="R55" s="37"/>
      <c r="S55" s="51"/>
      <c r="T55" s="37"/>
      <c r="U55" s="37"/>
      <c r="V55" s="52"/>
      <c r="W55" s="40"/>
      <c r="X55" s="37"/>
      <c r="Y55" s="39"/>
      <c r="Z55" s="15" t="s">
        <v>25</v>
      </c>
      <c r="AA55" s="15" t="s">
        <v>25</v>
      </c>
      <c r="AB55" s="15" t="s">
        <v>25</v>
      </c>
      <c r="AC55" s="15">
        <v>12000</v>
      </c>
      <c r="AD55" s="15">
        <v>12000</v>
      </c>
      <c r="AE55" s="15" t="s">
        <v>25</v>
      </c>
      <c r="AF55" s="15">
        <v>12000</v>
      </c>
      <c r="AG55" s="15">
        <v>12000</v>
      </c>
      <c r="AH55" s="30">
        <f t="shared" si="26"/>
        <v>0</v>
      </c>
    </row>
    <row r="56" spans="1:35" s="335" customFormat="1">
      <c r="A56" s="23"/>
      <c r="B56" s="336" t="s">
        <v>484</v>
      </c>
      <c r="C56" s="27"/>
      <c r="D56" s="27"/>
      <c r="E56" s="26"/>
      <c r="F56" s="27"/>
      <c r="G56" s="26"/>
      <c r="H56" s="27"/>
      <c r="I56" s="36"/>
      <c r="J56" s="37"/>
      <c r="K56" s="37"/>
      <c r="L56" s="37"/>
      <c r="M56" s="50"/>
      <c r="N56" s="37"/>
      <c r="O56" s="37"/>
      <c r="P56" s="50"/>
      <c r="Q56" s="37"/>
      <c r="R56" s="37"/>
      <c r="S56" s="51"/>
      <c r="T56" s="37"/>
      <c r="U56" s="37"/>
      <c r="V56" s="52"/>
      <c r="W56" s="40"/>
      <c r="X56" s="37"/>
      <c r="Y56" s="39"/>
      <c r="Z56" s="15" t="s">
        <v>25</v>
      </c>
      <c r="AA56" s="15" t="s">
        <v>25</v>
      </c>
      <c r="AB56" s="15" t="s">
        <v>25</v>
      </c>
      <c r="AC56" s="15">
        <v>215079</v>
      </c>
      <c r="AD56" s="15">
        <v>215079</v>
      </c>
      <c r="AE56" s="15" t="s">
        <v>25</v>
      </c>
      <c r="AF56" s="15">
        <v>215079</v>
      </c>
      <c r="AG56" s="15">
        <v>215079</v>
      </c>
      <c r="AH56" s="30">
        <f t="shared" si="26"/>
        <v>0</v>
      </c>
    </row>
    <row r="57" spans="1:35" s="335" customFormat="1">
      <c r="A57" s="23"/>
      <c r="B57" s="336" t="s">
        <v>485</v>
      </c>
      <c r="C57" s="27"/>
      <c r="D57" s="27"/>
      <c r="E57" s="26"/>
      <c r="F57" s="27"/>
      <c r="G57" s="26"/>
      <c r="H57" s="27"/>
      <c r="I57" s="36"/>
      <c r="J57" s="37"/>
      <c r="K57" s="37"/>
      <c r="L57" s="37"/>
      <c r="M57" s="50"/>
      <c r="N57" s="37"/>
      <c r="O57" s="37"/>
      <c r="P57" s="50"/>
      <c r="Q57" s="37"/>
      <c r="R57" s="37"/>
      <c r="S57" s="51"/>
      <c r="T57" s="37"/>
      <c r="U57" s="37"/>
      <c r="V57" s="52"/>
      <c r="W57" s="40"/>
      <c r="X57" s="37"/>
      <c r="Y57" s="39"/>
      <c r="Z57" s="15" t="s">
        <v>25</v>
      </c>
      <c r="AA57" s="15" t="s">
        <v>25</v>
      </c>
      <c r="AB57" s="15" t="s">
        <v>25</v>
      </c>
      <c r="AC57" s="15">
        <v>74921</v>
      </c>
      <c r="AD57" s="15">
        <v>74921</v>
      </c>
      <c r="AE57" s="15" t="s">
        <v>25</v>
      </c>
      <c r="AF57" s="15">
        <v>74921</v>
      </c>
      <c r="AG57" s="15">
        <v>74921</v>
      </c>
      <c r="AH57" s="30">
        <f t="shared" si="26"/>
        <v>0</v>
      </c>
    </row>
    <row r="58" spans="1:35">
      <c r="A58" s="24"/>
      <c r="B58" s="13"/>
      <c r="C58" s="15"/>
      <c r="D58" s="15"/>
      <c r="E58" s="34"/>
      <c r="F58" s="15"/>
      <c r="G58" s="34"/>
      <c r="H58" s="27"/>
      <c r="I58" s="26"/>
      <c r="J58" s="34"/>
      <c r="K58" s="34"/>
      <c r="L58" s="34"/>
      <c r="M58" s="32"/>
      <c r="N58" s="34"/>
      <c r="O58" s="34"/>
      <c r="P58" s="28"/>
      <c r="Q58" s="34"/>
      <c r="R58" s="34"/>
      <c r="S58" s="28"/>
      <c r="T58" s="34"/>
      <c r="U58" s="34"/>
      <c r="V58" s="29"/>
      <c r="W58" s="15"/>
      <c r="X58" s="37"/>
      <c r="Y58" s="29"/>
      <c r="Z58" s="15"/>
      <c r="AA58" s="15"/>
      <c r="AB58" s="30"/>
      <c r="AC58" s="15"/>
      <c r="AD58" s="15"/>
      <c r="AE58" s="30"/>
      <c r="AF58" s="15"/>
      <c r="AG58" s="15"/>
      <c r="AH58" s="30"/>
    </row>
    <row r="59" spans="1:35" s="61" customFormat="1" ht="16" thickBot="1">
      <c r="A59" s="25" t="s">
        <v>44</v>
      </c>
      <c r="B59" s="53"/>
      <c r="C59" s="54"/>
      <c r="D59" s="54"/>
      <c r="E59" s="54">
        <f>SUM(E6:E53)</f>
        <v>1105906</v>
      </c>
      <c r="F59" s="54"/>
      <c r="G59" s="54">
        <f>SUM(G6:G53)</f>
        <v>1210432</v>
      </c>
      <c r="H59" s="54"/>
      <c r="I59" s="54">
        <v>1368674</v>
      </c>
      <c r="J59" s="54">
        <v>1442582</v>
      </c>
      <c r="K59" s="54" t="s">
        <v>25</v>
      </c>
      <c r="L59" s="55">
        <v>1550775.65</v>
      </c>
      <c r="M59" s="56">
        <f>L59/J59-1</f>
        <v>7.4999999999999956E-2</v>
      </c>
      <c r="N59" s="54" t="s">
        <v>25</v>
      </c>
      <c r="O59" s="55">
        <v>1620561</v>
      </c>
      <c r="P59" s="56">
        <f>O59/L59 -1</f>
        <v>4.5000287436806286E-2</v>
      </c>
      <c r="Q59" s="54" t="s">
        <v>25</v>
      </c>
      <c r="R59" s="55">
        <v>1717795</v>
      </c>
      <c r="S59" s="57">
        <f>R59/O59-1</f>
        <v>6.0000209803888982E-2</v>
      </c>
      <c r="T59" s="54" t="s">
        <v>25</v>
      </c>
      <c r="U59" s="55">
        <v>1782212</v>
      </c>
      <c r="V59" s="58">
        <f>U59/R59-1</f>
        <v>3.7499818080737324E-2</v>
      </c>
      <c r="W59" s="55" t="e">
        <f>SUM(W6:W53)</f>
        <v>#REF!</v>
      </c>
      <c r="X59" s="55">
        <v>1849183</v>
      </c>
      <c r="Y59" s="58">
        <f>X59/U59-1</f>
        <v>3.7577459920593137E-2</v>
      </c>
      <c r="Z59" s="53">
        <f>SUM(Z6:Z53)</f>
        <v>1115648.53</v>
      </c>
      <c r="AA59" s="53">
        <v>2044506</v>
      </c>
      <c r="AB59" s="59">
        <v>3.9E-2</v>
      </c>
      <c r="AC59" s="53">
        <f>SUM(AC6:AC53)</f>
        <v>1113862</v>
      </c>
      <c r="AD59" s="60">
        <v>2116000</v>
      </c>
      <c r="AE59" s="59">
        <f>(AD59/AA59-1)</f>
        <v>3.4968838438234062E-2</v>
      </c>
      <c r="AF59" s="53">
        <f>SUM(AF6:AF53)</f>
        <v>1140688</v>
      </c>
      <c r="AG59" s="60">
        <v>2197000</v>
      </c>
      <c r="AH59" s="59">
        <f>(AG59/AD59-1)</f>
        <v>3.8279773156899788E-2</v>
      </c>
    </row>
    <row r="60" spans="1:35" ht="16" thickTop="1">
      <c r="A60" s="15"/>
      <c r="B60" s="15"/>
      <c r="C60" s="15"/>
      <c r="D60" s="15"/>
      <c r="E60" s="15"/>
      <c r="F60" s="15"/>
      <c r="G60" s="15"/>
      <c r="H60" s="26"/>
      <c r="I60" s="27"/>
      <c r="J60" s="15"/>
      <c r="K60" s="15"/>
      <c r="L60" s="15"/>
      <c r="M60" s="28"/>
      <c r="N60" s="15"/>
      <c r="O60" s="15"/>
      <c r="P60" s="28"/>
      <c r="Q60" s="15"/>
      <c r="R60" s="15"/>
      <c r="S60" s="28"/>
      <c r="T60" s="15"/>
      <c r="U60" s="15"/>
      <c r="V60" s="29"/>
      <c r="W60" s="15"/>
      <c r="X60" s="15"/>
      <c r="Y60" s="29"/>
      <c r="Z60" s="15"/>
      <c r="AA60" s="15"/>
      <c r="AB60" s="30"/>
      <c r="AC60" s="15"/>
      <c r="AD60" s="15"/>
      <c r="AE60" s="15"/>
      <c r="AF60" s="15"/>
      <c r="AG60" s="15"/>
      <c r="AH60" s="15"/>
    </row>
    <row r="61" spans="1:35" ht="15" customHeight="1">
      <c r="A61" s="339" t="s">
        <v>481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9"/>
      <c r="Z61" s="339"/>
      <c r="AA61" s="339"/>
      <c r="AB61" s="339"/>
      <c r="AC61" s="339"/>
      <c r="AD61" s="339"/>
      <c r="AE61" s="339"/>
      <c r="AF61" s="339"/>
      <c r="AG61" s="339"/>
      <c r="AH61" s="339"/>
    </row>
    <row r="62" spans="1:35">
      <c r="A62" s="339" t="s">
        <v>486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</row>
    <row r="63" spans="1:35">
      <c r="A63" s="340"/>
      <c r="B63" s="340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</row>
    <row r="64" spans="1:35">
      <c r="A64" s="332"/>
      <c r="B64" s="332"/>
      <c r="C64" s="332"/>
      <c r="D64" s="332"/>
      <c r="E64" s="332"/>
      <c r="F64" s="332"/>
      <c r="G64" s="332"/>
      <c r="H64" s="332"/>
      <c r="I64" s="332"/>
      <c r="J64" s="33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/>
      <c r="V64" s="332"/>
      <c r="W64" s="332"/>
      <c r="X64" s="332"/>
      <c r="Y64" s="332"/>
      <c r="Z64" s="332"/>
      <c r="AF64" s="15"/>
      <c r="AG64" s="15"/>
    </row>
    <row r="65" spans="2:32">
      <c r="B65" s="15"/>
      <c r="AD65" s="15"/>
      <c r="AF65" s="15"/>
    </row>
  </sheetData>
  <mergeCells count="4">
    <mergeCell ref="A1:XFD1"/>
    <mergeCell ref="A61:AH61"/>
    <mergeCell ref="A62:AH62"/>
    <mergeCell ref="A63:AH63"/>
  </mergeCells>
  <pageMargins left="0.7" right="0.7" top="0.75" bottom="0.75" header="0.3" footer="0.3"/>
  <pageSetup scale="4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9" workbookViewId="0">
      <selection activeCell="H12" sqref="H12"/>
    </sheetView>
  </sheetViews>
  <sheetFormatPr baseColWidth="10" defaultColWidth="8.83203125" defaultRowHeight="14" x14ac:dyDescent="0"/>
  <cols>
    <col min="1" max="1" width="19.6640625" bestFit="1" customWidth="1"/>
    <col min="2" max="2" width="22.6640625" style="230" bestFit="1" customWidth="1"/>
    <col min="3" max="4" width="0" hidden="1" customWidth="1"/>
    <col min="5" max="5" width="16.5" bestFit="1" customWidth="1"/>
    <col min="6" max="6" width="14" bestFit="1" customWidth="1"/>
    <col min="7" max="7" width="16.5" bestFit="1" customWidth="1"/>
    <col min="8" max="8" width="14" bestFit="1" customWidth="1"/>
    <col min="9" max="9" width="16.5" style="1" bestFit="1" customWidth="1"/>
    <col min="10" max="10" width="14" bestFit="1" customWidth="1"/>
  </cols>
  <sheetData>
    <row r="1" spans="1:13" s="5" customFormat="1" ht="18">
      <c r="A1" s="345" t="s">
        <v>457</v>
      </c>
      <c r="B1" s="345"/>
      <c r="I1" s="1"/>
    </row>
    <row r="2" spans="1:13" s="5" customFormat="1">
      <c r="B2" s="230"/>
      <c r="I2" s="1"/>
    </row>
    <row r="3" spans="1:13" ht="15">
      <c r="A3" s="216"/>
      <c r="B3" s="231"/>
      <c r="C3" s="217" t="s">
        <v>47</v>
      </c>
      <c r="D3" s="217" t="s">
        <v>48</v>
      </c>
      <c r="E3" s="150" t="s">
        <v>16</v>
      </c>
      <c r="F3" s="150" t="s">
        <v>17</v>
      </c>
      <c r="G3" s="150" t="s">
        <v>19</v>
      </c>
      <c r="H3" s="150" t="s">
        <v>20</v>
      </c>
      <c r="I3" s="139" t="s">
        <v>21</v>
      </c>
      <c r="J3" s="150" t="s">
        <v>22</v>
      </c>
      <c r="K3" s="6"/>
      <c r="L3" s="6"/>
      <c r="M3" s="6"/>
    </row>
    <row r="4" spans="1:13" ht="15">
      <c r="A4" s="23" t="s">
        <v>346</v>
      </c>
      <c r="B4" s="232"/>
      <c r="C4" s="218"/>
      <c r="D4" s="218"/>
      <c r="E4" s="153"/>
      <c r="F4" s="153"/>
      <c r="G4" s="153"/>
      <c r="H4" s="153"/>
      <c r="I4" s="15"/>
      <c r="J4" s="6"/>
      <c r="K4" s="6"/>
      <c r="L4" s="6"/>
      <c r="M4" s="6"/>
    </row>
    <row r="5" spans="1:13" s="3" customFormat="1" ht="15">
      <c r="A5" s="233" t="s">
        <v>458</v>
      </c>
      <c r="B5" s="233"/>
      <c r="C5" s="220">
        <v>3</v>
      </c>
      <c r="D5" s="220">
        <v>2</v>
      </c>
      <c r="E5" s="157">
        <v>4</v>
      </c>
      <c r="F5" s="157">
        <v>4</v>
      </c>
      <c r="G5" s="157">
        <v>3</v>
      </c>
      <c r="H5" s="157">
        <v>3</v>
      </c>
      <c r="I5" s="229">
        <v>2</v>
      </c>
      <c r="J5" s="157">
        <v>2</v>
      </c>
      <c r="K5" s="158"/>
      <c r="L5" s="158"/>
      <c r="M5" s="158"/>
    </row>
    <row r="6" spans="1:13" ht="15">
      <c r="A6" s="234"/>
      <c r="B6" s="232"/>
      <c r="C6" s="40"/>
      <c r="D6" s="40"/>
      <c r="E6" s="161"/>
      <c r="F6" s="161"/>
      <c r="G6" s="161"/>
      <c r="H6" s="161"/>
      <c r="I6" s="15"/>
      <c r="J6" s="6"/>
      <c r="K6" s="6"/>
      <c r="L6" s="6"/>
      <c r="M6" s="6"/>
    </row>
    <row r="7" spans="1:13" ht="15">
      <c r="A7" s="234" t="s">
        <v>226</v>
      </c>
      <c r="B7" s="234"/>
      <c r="C7" s="222">
        <v>5000</v>
      </c>
      <c r="D7" s="222">
        <v>5000</v>
      </c>
      <c r="E7" s="163">
        <v>5000</v>
      </c>
      <c r="F7" s="163">
        <v>5000</v>
      </c>
      <c r="G7" s="163">
        <v>18000</v>
      </c>
      <c r="H7" s="163">
        <v>18000</v>
      </c>
      <c r="I7" s="15">
        <v>15000</v>
      </c>
      <c r="J7" s="15">
        <v>12000</v>
      </c>
      <c r="K7" s="6"/>
      <c r="L7" s="6"/>
      <c r="M7" s="6"/>
    </row>
    <row r="8" spans="1:13" ht="15">
      <c r="A8" s="239" t="s">
        <v>228</v>
      </c>
      <c r="B8" s="234"/>
      <c r="C8" s="222">
        <v>0</v>
      </c>
      <c r="D8" s="222">
        <v>0</v>
      </c>
      <c r="E8" s="163">
        <v>0</v>
      </c>
      <c r="F8" s="163">
        <v>0</v>
      </c>
      <c r="G8" s="163">
        <v>700</v>
      </c>
      <c r="H8" s="163">
        <v>700</v>
      </c>
      <c r="I8" s="15">
        <v>300</v>
      </c>
      <c r="J8" s="15">
        <v>300</v>
      </c>
      <c r="K8" s="6"/>
      <c r="L8" s="6"/>
      <c r="M8" s="6"/>
    </row>
    <row r="9" spans="1:13" ht="15">
      <c r="A9" s="239" t="s">
        <v>347</v>
      </c>
      <c r="B9" s="234"/>
      <c r="C9" s="222">
        <v>0</v>
      </c>
      <c r="D9" s="222">
        <v>0</v>
      </c>
      <c r="E9" s="163">
        <v>0</v>
      </c>
      <c r="F9" s="163">
        <v>0</v>
      </c>
      <c r="G9" s="163">
        <v>3000</v>
      </c>
      <c r="H9" s="163">
        <v>3000</v>
      </c>
      <c r="I9" s="15">
        <v>4500</v>
      </c>
      <c r="J9" s="15">
        <v>4500</v>
      </c>
      <c r="K9" s="6"/>
      <c r="L9" s="6"/>
      <c r="M9" s="6"/>
    </row>
    <row r="10" spans="1:13" ht="15">
      <c r="A10" s="234" t="s">
        <v>459</v>
      </c>
      <c r="B10" s="234"/>
      <c r="C10" s="222">
        <v>2000</v>
      </c>
      <c r="D10" s="222">
        <v>2000</v>
      </c>
      <c r="E10" s="163">
        <v>1750</v>
      </c>
      <c r="F10" s="163">
        <v>1750</v>
      </c>
      <c r="G10" s="163">
        <v>0</v>
      </c>
      <c r="H10" s="163">
        <v>0</v>
      </c>
      <c r="I10" s="15">
        <v>0</v>
      </c>
      <c r="J10" s="15">
        <v>0</v>
      </c>
      <c r="K10" s="6"/>
      <c r="L10" s="6"/>
      <c r="M10" s="6"/>
    </row>
    <row r="11" spans="1:13" ht="15">
      <c r="A11" s="239" t="s">
        <v>230</v>
      </c>
      <c r="B11" s="234"/>
      <c r="C11" s="222">
        <v>0</v>
      </c>
      <c r="D11" s="222">
        <v>0</v>
      </c>
      <c r="E11" s="163">
        <v>0</v>
      </c>
      <c r="F11" s="163">
        <v>0</v>
      </c>
      <c r="G11" s="163">
        <v>0</v>
      </c>
      <c r="H11" s="163">
        <v>0</v>
      </c>
      <c r="I11" s="15">
        <v>0</v>
      </c>
      <c r="J11" s="15">
        <v>0</v>
      </c>
      <c r="K11" s="6"/>
      <c r="L11" s="6"/>
      <c r="M11" s="6"/>
    </row>
    <row r="12" spans="1:13" ht="15">
      <c r="A12" s="234" t="s">
        <v>150</v>
      </c>
      <c r="B12" s="234"/>
      <c r="C12" s="222">
        <v>300</v>
      </c>
      <c r="D12" s="222">
        <v>300</v>
      </c>
      <c r="E12" s="163">
        <v>300</v>
      </c>
      <c r="F12" s="163">
        <v>300</v>
      </c>
      <c r="G12" s="163">
        <v>450</v>
      </c>
      <c r="H12" s="163">
        <v>450</v>
      </c>
      <c r="I12" s="15">
        <v>300</v>
      </c>
      <c r="J12" s="15">
        <v>300</v>
      </c>
      <c r="K12" s="6"/>
      <c r="L12" s="6"/>
      <c r="M12" s="6"/>
    </row>
    <row r="13" spans="1:13" ht="15">
      <c r="A13" s="234" t="s">
        <v>348</v>
      </c>
      <c r="B13" s="234"/>
      <c r="C13" s="222">
        <v>200</v>
      </c>
      <c r="D13" s="222">
        <v>200</v>
      </c>
      <c r="E13" s="163">
        <v>250</v>
      </c>
      <c r="F13" s="163">
        <v>250</v>
      </c>
      <c r="G13" s="163">
        <v>300</v>
      </c>
      <c r="H13" s="163">
        <v>300</v>
      </c>
      <c r="I13" s="15">
        <v>400</v>
      </c>
      <c r="J13" s="15">
        <v>300</v>
      </c>
      <c r="K13" s="6"/>
      <c r="L13" s="6"/>
      <c r="M13" s="6"/>
    </row>
    <row r="14" spans="1:13" ht="15">
      <c r="A14" s="234" t="s">
        <v>349</v>
      </c>
      <c r="B14" s="234"/>
      <c r="C14" s="222">
        <v>-1500</v>
      </c>
      <c r="D14" s="222">
        <v>-1500</v>
      </c>
      <c r="E14" s="165">
        <v>-2000</v>
      </c>
      <c r="F14" s="165">
        <v>-2000</v>
      </c>
      <c r="G14" s="165">
        <v>-2000</v>
      </c>
      <c r="H14" s="165">
        <v>-2000</v>
      </c>
      <c r="I14" s="13">
        <v>-1500</v>
      </c>
      <c r="J14" s="13">
        <v>-1500</v>
      </c>
      <c r="K14" s="6"/>
      <c r="L14" s="6"/>
      <c r="M14" s="6"/>
    </row>
    <row r="15" spans="1:13" ht="15">
      <c r="A15" s="159"/>
      <c r="B15" s="168" t="s">
        <v>265</v>
      </c>
      <c r="C15" s="151">
        <f t="shared" ref="C15:H15" si="0">SUM(C7:C14)</f>
        <v>6000</v>
      </c>
      <c r="D15" s="151">
        <f t="shared" si="0"/>
        <v>6000</v>
      </c>
      <c r="E15" s="167">
        <f t="shared" si="0"/>
        <v>5300</v>
      </c>
      <c r="F15" s="167">
        <f t="shared" si="0"/>
        <v>5300</v>
      </c>
      <c r="G15" s="167">
        <f t="shared" si="0"/>
        <v>20450</v>
      </c>
      <c r="H15" s="167">
        <f t="shared" si="0"/>
        <v>20450</v>
      </c>
      <c r="I15" s="15">
        <f>SUM(I7:I14)</f>
        <v>19000</v>
      </c>
      <c r="J15" s="15">
        <f>SUM(J7:J14)</f>
        <v>15900</v>
      </c>
      <c r="K15" s="6"/>
      <c r="L15" s="6"/>
      <c r="M15" s="6"/>
    </row>
    <row r="16" spans="1:13" ht="15">
      <c r="A16" s="159"/>
      <c r="B16" s="223" t="s">
        <v>273</v>
      </c>
      <c r="C16" s="34">
        <f>C15*C5</f>
        <v>18000</v>
      </c>
      <c r="D16" s="34">
        <f>D15*D5</f>
        <v>12000</v>
      </c>
      <c r="E16" s="163">
        <f>E15*E5</f>
        <v>21200</v>
      </c>
      <c r="F16" s="163">
        <f>F15*F5</f>
        <v>21200</v>
      </c>
      <c r="G16" s="163">
        <f>G15</f>
        <v>20450</v>
      </c>
      <c r="H16" s="163">
        <f>H15</f>
        <v>20450</v>
      </c>
      <c r="I16" s="15">
        <f>SUM(I7:I14)</f>
        <v>19000</v>
      </c>
      <c r="J16" s="15">
        <f>SUM(J7:J14)</f>
        <v>15900</v>
      </c>
      <c r="K16" s="6"/>
      <c r="L16" s="6"/>
      <c r="M16" s="6"/>
    </row>
    <row r="17" spans="1:13" ht="15">
      <c r="A17" s="159"/>
      <c r="B17" s="232"/>
      <c r="C17" s="222"/>
      <c r="D17" s="222"/>
      <c r="E17" s="161"/>
      <c r="F17" s="161"/>
      <c r="G17" s="161"/>
      <c r="H17" s="161"/>
      <c r="I17" s="15"/>
      <c r="J17" s="6"/>
      <c r="K17" s="6"/>
      <c r="L17" s="6"/>
      <c r="M17" s="6"/>
    </row>
    <row r="18" spans="1:13" ht="15">
      <c r="A18" s="224" t="s">
        <v>350</v>
      </c>
      <c r="B18" s="232"/>
      <c r="C18" s="218"/>
      <c r="D18" s="218"/>
      <c r="E18" s="161"/>
      <c r="F18" s="161"/>
      <c r="G18" s="161"/>
      <c r="H18" s="161"/>
      <c r="I18" s="15"/>
      <c r="J18" s="6"/>
      <c r="K18" s="6"/>
      <c r="L18" s="6"/>
      <c r="M18" s="6"/>
    </row>
    <row r="19" spans="1:13" s="3" customFormat="1" ht="15">
      <c r="A19" s="219" t="s">
        <v>460</v>
      </c>
      <c r="B19" s="233"/>
      <c r="C19" s="220">
        <v>2</v>
      </c>
      <c r="D19" s="220">
        <v>2</v>
      </c>
      <c r="E19" s="157">
        <v>4</v>
      </c>
      <c r="F19" s="157">
        <v>3</v>
      </c>
      <c r="G19" s="157">
        <v>3</v>
      </c>
      <c r="H19" s="157">
        <v>2</v>
      </c>
      <c r="I19" s="229">
        <v>2</v>
      </c>
      <c r="J19" s="157">
        <v>2</v>
      </c>
      <c r="K19" s="158"/>
      <c r="L19" s="158"/>
      <c r="M19" s="158"/>
    </row>
    <row r="20" spans="1:13" ht="15">
      <c r="A20" s="159"/>
      <c r="B20" s="232"/>
      <c r="C20" s="40"/>
      <c r="D20" s="40"/>
      <c r="E20" s="161"/>
      <c r="F20" s="161"/>
      <c r="G20" s="161"/>
      <c r="H20" s="161"/>
      <c r="I20" s="15"/>
      <c r="J20" s="6"/>
      <c r="K20" s="6"/>
      <c r="L20" s="6"/>
      <c r="M20" s="6"/>
    </row>
    <row r="21" spans="1:13" ht="15">
      <c r="A21" s="159"/>
      <c r="B21" s="232"/>
      <c r="C21" s="40"/>
      <c r="D21" s="40"/>
      <c r="E21" s="161"/>
      <c r="F21" s="161"/>
      <c r="G21" s="161"/>
      <c r="H21" s="161"/>
      <c r="I21" s="15"/>
      <c r="J21" s="6"/>
      <c r="K21" s="6"/>
      <c r="L21" s="6"/>
      <c r="M21" s="6"/>
    </row>
    <row r="22" spans="1:13" ht="15">
      <c r="A22" s="234" t="s">
        <v>226</v>
      </c>
      <c r="B22" s="234"/>
      <c r="C22" s="222">
        <v>5000</v>
      </c>
      <c r="D22" s="222">
        <v>5000</v>
      </c>
      <c r="E22" s="163">
        <v>5000</v>
      </c>
      <c r="F22" s="163">
        <v>5000</v>
      </c>
      <c r="G22" s="163">
        <v>18000</v>
      </c>
      <c r="H22" s="163">
        <v>12000</v>
      </c>
      <c r="I22" s="15">
        <v>15000</v>
      </c>
      <c r="J22" s="163">
        <v>12000</v>
      </c>
      <c r="K22" s="6"/>
      <c r="L22" s="6"/>
      <c r="M22" s="6"/>
    </row>
    <row r="23" spans="1:13" ht="15">
      <c r="A23" s="239" t="s">
        <v>351</v>
      </c>
      <c r="B23" s="234"/>
      <c r="C23" s="222">
        <v>0</v>
      </c>
      <c r="D23" s="222">
        <v>0</v>
      </c>
      <c r="E23" s="163">
        <v>0</v>
      </c>
      <c r="F23" s="163">
        <v>0</v>
      </c>
      <c r="G23" s="163">
        <v>700</v>
      </c>
      <c r="H23" s="163">
        <v>350</v>
      </c>
      <c r="I23" s="15">
        <v>300</v>
      </c>
      <c r="J23" s="163">
        <v>300</v>
      </c>
      <c r="K23" s="6"/>
      <c r="L23" s="6"/>
      <c r="M23" s="6"/>
    </row>
    <row r="24" spans="1:13" ht="15">
      <c r="A24" s="239" t="s">
        <v>352</v>
      </c>
      <c r="B24" s="234"/>
      <c r="C24" s="222">
        <v>0</v>
      </c>
      <c r="D24" s="222">
        <v>0</v>
      </c>
      <c r="E24" s="163">
        <v>0</v>
      </c>
      <c r="F24" s="163">
        <v>0</v>
      </c>
      <c r="G24" s="163">
        <v>3000</v>
      </c>
      <c r="H24" s="163">
        <v>2000</v>
      </c>
      <c r="I24" s="15">
        <v>4500</v>
      </c>
      <c r="J24" s="163">
        <v>4500</v>
      </c>
      <c r="K24" s="6"/>
      <c r="L24" s="6"/>
      <c r="M24" s="6"/>
    </row>
    <row r="25" spans="1:13" ht="15">
      <c r="A25" s="234" t="s">
        <v>459</v>
      </c>
      <c r="B25" s="234"/>
      <c r="C25" s="222">
        <v>2000</v>
      </c>
      <c r="D25" s="222">
        <v>2000</v>
      </c>
      <c r="E25" s="163">
        <v>1750</v>
      </c>
      <c r="F25" s="163">
        <v>1750</v>
      </c>
      <c r="G25" s="163">
        <v>0</v>
      </c>
      <c r="H25" s="163">
        <v>0</v>
      </c>
      <c r="I25" s="15">
        <v>0</v>
      </c>
      <c r="J25" s="163">
        <v>0</v>
      </c>
      <c r="K25" s="6"/>
      <c r="L25" s="6"/>
      <c r="M25" s="6"/>
    </row>
    <row r="26" spans="1:13" ht="15">
      <c r="A26" s="239" t="s">
        <v>230</v>
      </c>
      <c r="B26" s="234"/>
      <c r="C26" s="222">
        <v>0</v>
      </c>
      <c r="D26" s="222">
        <v>0</v>
      </c>
      <c r="E26" s="163">
        <v>0</v>
      </c>
      <c r="F26" s="163">
        <v>0</v>
      </c>
      <c r="G26" s="163">
        <v>0</v>
      </c>
      <c r="H26" s="163">
        <v>0</v>
      </c>
      <c r="I26" s="15">
        <v>0</v>
      </c>
      <c r="J26" s="163">
        <v>0</v>
      </c>
      <c r="K26" s="6"/>
      <c r="L26" s="6"/>
      <c r="M26" s="6"/>
    </row>
    <row r="27" spans="1:13" ht="15">
      <c r="A27" s="234" t="s">
        <v>150</v>
      </c>
      <c r="B27" s="234"/>
      <c r="C27" s="222">
        <v>300</v>
      </c>
      <c r="D27" s="222">
        <v>300</v>
      </c>
      <c r="E27" s="163">
        <v>300</v>
      </c>
      <c r="F27" s="163">
        <v>300</v>
      </c>
      <c r="G27" s="163">
        <v>450</v>
      </c>
      <c r="H27" s="163">
        <v>300</v>
      </c>
      <c r="I27" s="15">
        <v>300</v>
      </c>
      <c r="J27" s="163">
        <v>300</v>
      </c>
      <c r="K27" s="6"/>
      <c r="L27" s="6"/>
      <c r="M27" s="6"/>
    </row>
    <row r="28" spans="1:13" ht="15">
      <c r="A28" s="234" t="s">
        <v>348</v>
      </c>
      <c r="B28" s="234"/>
      <c r="C28" s="222">
        <v>200</v>
      </c>
      <c r="D28" s="222">
        <v>200</v>
      </c>
      <c r="E28" s="163">
        <v>250</v>
      </c>
      <c r="F28" s="163">
        <v>250</v>
      </c>
      <c r="G28" s="163">
        <v>300</v>
      </c>
      <c r="H28" s="163">
        <v>200</v>
      </c>
      <c r="I28" s="15">
        <v>400</v>
      </c>
      <c r="J28" s="163">
        <v>200</v>
      </c>
      <c r="K28" s="6"/>
      <c r="L28" s="6"/>
      <c r="M28" s="6"/>
    </row>
    <row r="29" spans="1:13" ht="15">
      <c r="A29" s="234" t="s">
        <v>349</v>
      </c>
      <c r="B29" s="234"/>
      <c r="C29" s="222">
        <v>-1500</v>
      </c>
      <c r="D29" s="222">
        <v>-1500</v>
      </c>
      <c r="E29" s="165">
        <v>-2000</v>
      </c>
      <c r="F29" s="165">
        <v>-2000</v>
      </c>
      <c r="G29" s="165">
        <v>-2000</v>
      </c>
      <c r="H29" s="165">
        <v>-2000</v>
      </c>
      <c r="I29" s="13">
        <v>-1500</v>
      </c>
      <c r="J29" s="13">
        <v>-1500</v>
      </c>
      <c r="K29" s="6"/>
      <c r="L29" s="6"/>
      <c r="M29" s="6"/>
    </row>
    <row r="30" spans="1:13" ht="15">
      <c r="A30" s="159"/>
      <c r="B30" s="168" t="s">
        <v>265</v>
      </c>
      <c r="C30" s="151">
        <f t="shared" ref="C30:H30" si="1">SUM(C22:C29)</f>
        <v>6000</v>
      </c>
      <c r="D30" s="151">
        <f t="shared" si="1"/>
        <v>6000</v>
      </c>
      <c r="E30" s="167">
        <f t="shared" si="1"/>
        <v>5300</v>
      </c>
      <c r="F30" s="167">
        <f t="shared" si="1"/>
        <v>5300</v>
      </c>
      <c r="G30" s="167">
        <f t="shared" si="1"/>
        <v>20450</v>
      </c>
      <c r="H30" s="167">
        <f t="shared" si="1"/>
        <v>12850</v>
      </c>
      <c r="I30" s="15">
        <f>SUM(I22:I29)</f>
        <v>19000</v>
      </c>
      <c r="J30" s="214">
        <f>SUM(J22:J29)</f>
        <v>15800</v>
      </c>
      <c r="K30" s="6"/>
      <c r="L30" s="6"/>
      <c r="M30" s="6"/>
    </row>
    <row r="31" spans="1:13" ht="15">
      <c r="A31" s="159"/>
      <c r="B31" s="223" t="s">
        <v>273</v>
      </c>
      <c r="C31" s="34">
        <f>C30*C19</f>
        <v>12000</v>
      </c>
      <c r="D31" s="34">
        <f>D30*D19</f>
        <v>12000</v>
      </c>
      <c r="E31" s="163">
        <f>E30*E19</f>
        <v>21200</v>
      </c>
      <c r="F31" s="163">
        <f>F30*F19</f>
        <v>15900</v>
      </c>
      <c r="G31" s="163">
        <f>G30</f>
        <v>20450</v>
      </c>
      <c r="H31" s="163">
        <f>H30</f>
        <v>12850</v>
      </c>
      <c r="I31" s="15">
        <f>I30</f>
        <v>19000</v>
      </c>
      <c r="J31" s="214">
        <f>SUM(J22:J29)</f>
        <v>15800</v>
      </c>
      <c r="K31" s="6"/>
      <c r="L31" s="6"/>
      <c r="M31" s="6"/>
    </row>
    <row r="32" spans="1:13" ht="15">
      <c r="A32" s="159"/>
      <c r="B32" s="223"/>
      <c r="C32" s="34"/>
      <c r="D32" s="34"/>
      <c r="E32" s="163"/>
      <c r="F32" s="163"/>
      <c r="G32" s="163"/>
      <c r="H32" s="40"/>
      <c r="I32" s="15"/>
      <c r="J32" s="6"/>
      <c r="K32" s="6"/>
      <c r="L32" s="6"/>
      <c r="M32" s="6"/>
    </row>
    <row r="33" spans="1:13" ht="15">
      <c r="A33" s="61" t="s">
        <v>353</v>
      </c>
      <c r="B33" s="235"/>
      <c r="C33" s="6"/>
      <c r="D33" s="6"/>
      <c r="E33" s="6"/>
      <c r="F33" s="6"/>
      <c r="G33" s="6"/>
      <c r="H33" s="6"/>
      <c r="I33" s="15"/>
      <c r="J33" s="6"/>
      <c r="K33" s="6"/>
      <c r="L33" s="6"/>
      <c r="M33" s="6"/>
    </row>
    <row r="34" spans="1:13" ht="15">
      <c r="A34" s="235" t="s">
        <v>295</v>
      </c>
      <c r="B34" s="236"/>
      <c r="C34" s="222">
        <v>0</v>
      </c>
      <c r="D34" s="222">
        <v>0</v>
      </c>
      <c r="E34" s="222">
        <v>0</v>
      </c>
      <c r="F34" s="222">
        <v>0</v>
      </c>
      <c r="G34" s="222">
        <v>1500</v>
      </c>
      <c r="H34" s="222">
        <v>1500</v>
      </c>
      <c r="I34" s="15">
        <v>0</v>
      </c>
      <c r="J34" s="222">
        <v>0</v>
      </c>
      <c r="K34" s="6"/>
      <c r="L34" s="6"/>
      <c r="M34" s="6"/>
    </row>
    <row r="35" spans="1:13" ht="15">
      <c r="A35" s="235" t="s">
        <v>232</v>
      </c>
      <c r="B35" s="236"/>
      <c r="C35" s="222">
        <v>0</v>
      </c>
      <c r="D35" s="222">
        <v>0</v>
      </c>
      <c r="E35" s="222">
        <v>0</v>
      </c>
      <c r="F35" s="222">
        <v>0</v>
      </c>
      <c r="G35" s="222">
        <v>500</v>
      </c>
      <c r="H35" s="222">
        <v>500</v>
      </c>
      <c r="I35" s="15">
        <v>500</v>
      </c>
      <c r="J35" s="15">
        <v>500</v>
      </c>
      <c r="K35" s="6"/>
      <c r="L35" s="6"/>
      <c r="M35" s="6"/>
    </row>
    <row r="36" spans="1:13" ht="15">
      <c r="A36" s="235" t="s">
        <v>226</v>
      </c>
      <c r="B36" s="236"/>
      <c r="C36" s="222">
        <v>0</v>
      </c>
      <c r="D36" s="222">
        <v>0</v>
      </c>
      <c r="E36" s="222">
        <v>0</v>
      </c>
      <c r="F36" s="222">
        <v>0</v>
      </c>
      <c r="G36" s="222">
        <v>18000</v>
      </c>
      <c r="H36" s="222">
        <v>12000</v>
      </c>
      <c r="I36" s="15">
        <v>12000</v>
      </c>
      <c r="J36" s="15">
        <v>12000</v>
      </c>
      <c r="K36" s="6"/>
      <c r="L36" s="6"/>
      <c r="M36" s="6"/>
    </row>
    <row r="37" spans="1:13" ht="15">
      <c r="A37" s="235" t="s">
        <v>348</v>
      </c>
      <c r="B37" s="236"/>
      <c r="C37" s="222">
        <v>0</v>
      </c>
      <c r="D37" s="222">
        <v>0</v>
      </c>
      <c r="E37" s="222">
        <v>0</v>
      </c>
      <c r="F37" s="222">
        <v>0</v>
      </c>
      <c r="G37" s="222">
        <v>300</v>
      </c>
      <c r="H37" s="222">
        <v>300</v>
      </c>
      <c r="I37" s="13">
        <v>300</v>
      </c>
      <c r="J37" s="13">
        <v>300</v>
      </c>
      <c r="K37" s="6"/>
      <c r="L37" s="6"/>
      <c r="M37" s="6"/>
    </row>
    <row r="38" spans="1:13" ht="15">
      <c r="A38" s="6"/>
      <c r="B38" s="237" t="s">
        <v>132</v>
      </c>
      <c r="C38" s="225">
        <f>SUM(C34:C37)</f>
        <v>0</v>
      </c>
      <c r="D38" s="225">
        <f t="shared" ref="D38:F38" si="2">SUM(D34:D37)</f>
        <v>0</v>
      </c>
      <c r="E38" s="225">
        <f t="shared" si="2"/>
        <v>0</v>
      </c>
      <c r="F38" s="225">
        <f t="shared" si="2"/>
        <v>0</v>
      </c>
      <c r="G38" s="225">
        <f>SUM(G34:G37)</f>
        <v>20300</v>
      </c>
      <c r="H38" s="225">
        <f>SUM(H34:H37)</f>
        <v>14300</v>
      </c>
      <c r="I38" s="15">
        <f>SUM(I34:I37)</f>
        <v>12800</v>
      </c>
      <c r="J38" s="15">
        <f>SUM(J34:J37)</f>
        <v>12800</v>
      </c>
      <c r="K38" s="6"/>
      <c r="L38" s="6"/>
      <c r="M38" s="6"/>
    </row>
    <row r="39" spans="1:13" ht="15">
      <c r="A39" s="159"/>
      <c r="B39" s="223"/>
      <c r="C39" s="34"/>
      <c r="D39" s="34"/>
      <c r="E39" s="163"/>
      <c r="F39" s="163"/>
      <c r="G39" s="40"/>
      <c r="H39" s="40"/>
      <c r="I39" s="15"/>
      <c r="J39" s="6"/>
      <c r="K39" s="6"/>
      <c r="L39" s="6"/>
      <c r="M39" s="6"/>
    </row>
    <row r="40" spans="1:13" ht="15">
      <c r="A40" s="23" t="s">
        <v>356</v>
      </c>
      <c r="B40" s="223"/>
      <c r="C40" s="34"/>
      <c r="D40" s="34"/>
      <c r="E40" s="165">
        <v>0</v>
      </c>
      <c r="F40" s="165">
        <v>0</v>
      </c>
      <c r="G40" s="226">
        <v>0</v>
      </c>
      <c r="H40" s="226">
        <v>0</v>
      </c>
      <c r="I40" s="13">
        <v>7500</v>
      </c>
      <c r="J40" s="13">
        <v>0</v>
      </c>
      <c r="K40" s="6"/>
      <c r="L40" s="6"/>
      <c r="M40" s="6"/>
    </row>
    <row r="41" spans="1:13" ht="15">
      <c r="A41" s="159"/>
      <c r="B41" s="223" t="s">
        <v>132</v>
      </c>
      <c r="C41" s="34"/>
      <c r="D41" s="34"/>
      <c r="E41" s="163">
        <v>0</v>
      </c>
      <c r="F41" s="163">
        <v>0</v>
      </c>
      <c r="G41" s="40">
        <v>0</v>
      </c>
      <c r="H41" s="40">
        <v>0</v>
      </c>
      <c r="I41" s="15">
        <f>I40</f>
        <v>7500</v>
      </c>
      <c r="J41" s="15">
        <f>J40</f>
        <v>0</v>
      </c>
      <c r="K41" s="6"/>
      <c r="L41" s="6"/>
      <c r="M41" s="6"/>
    </row>
    <row r="42" spans="1:13" ht="15">
      <c r="A42" s="159"/>
      <c r="B42" s="232"/>
      <c r="C42" s="218"/>
      <c r="D42" s="218"/>
      <c r="E42" s="170"/>
      <c r="F42" s="170"/>
      <c r="G42" s="40"/>
      <c r="H42" s="40"/>
      <c r="I42" s="13"/>
      <c r="J42" s="91"/>
      <c r="K42" s="6"/>
      <c r="L42" s="6"/>
      <c r="M42" s="6"/>
    </row>
    <row r="43" spans="1:13" ht="16" thickBot="1">
      <c r="A43" s="227" t="s">
        <v>166</v>
      </c>
      <c r="B43" s="238"/>
      <c r="C43" s="228">
        <f>SUM(C31,C16)</f>
        <v>30000</v>
      </c>
      <c r="D43" s="228">
        <f>SUM(D31,D16)</f>
        <v>24000</v>
      </c>
      <c r="E43" s="173">
        <f>SUM(E31,E16)</f>
        <v>42400</v>
      </c>
      <c r="F43" s="173">
        <f>SUM(F31,F16)</f>
        <v>37100</v>
      </c>
      <c r="G43" s="173">
        <f>G38+G31+G16</f>
        <v>61200</v>
      </c>
      <c r="H43" s="173">
        <f>H38+H31+H16</f>
        <v>47600</v>
      </c>
      <c r="I43" s="53">
        <f>SUM(I16+I31+I38+I41)</f>
        <v>58300</v>
      </c>
      <c r="J43" s="53">
        <f>SUM(J16+J31+J38+J41)</f>
        <v>44500</v>
      </c>
      <c r="K43" s="6"/>
      <c r="L43" s="6"/>
      <c r="M43" s="6"/>
    </row>
    <row r="44" spans="1:13" ht="16" thickTop="1">
      <c r="A44" s="6"/>
      <c r="B44" s="235"/>
      <c r="C44" s="6"/>
      <c r="D44" s="6"/>
      <c r="E44" s="6"/>
      <c r="F44" s="6"/>
      <c r="G44" s="6"/>
      <c r="H44" s="6"/>
      <c r="I44" s="15"/>
      <c r="J44" s="6"/>
      <c r="K44" s="6"/>
      <c r="L44" s="6"/>
      <c r="M44" s="6"/>
    </row>
    <row r="45" spans="1:13" ht="15">
      <c r="A45" s="224" t="s">
        <v>302</v>
      </c>
      <c r="B45" s="235"/>
      <c r="C45" s="6"/>
      <c r="D45" s="6"/>
      <c r="E45" s="6"/>
      <c r="F45" s="6"/>
      <c r="G45" s="6"/>
      <c r="H45" s="6"/>
      <c r="I45" s="15"/>
      <c r="J45" s="6"/>
      <c r="K45" s="6"/>
      <c r="L45" s="6"/>
      <c r="M45" s="6"/>
    </row>
    <row r="46" spans="1:13" ht="15">
      <c r="A46" s="163" t="s">
        <v>354</v>
      </c>
      <c r="B46" s="235"/>
      <c r="C46" s="6"/>
      <c r="D46" s="6"/>
      <c r="E46" s="6"/>
      <c r="F46" s="6"/>
      <c r="G46" s="6"/>
      <c r="H46" s="6"/>
      <c r="I46" s="15"/>
      <c r="J46" s="6"/>
      <c r="K46" s="6"/>
      <c r="L46" s="6"/>
      <c r="M46" s="6"/>
    </row>
    <row r="47" spans="1:13" ht="15">
      <c r="A47" s="163" t="s">
        <v>355</v>
      </c>
      <c r="B47" s="235"/>
      <c r="C47" s="6"/>
      <c r="D47" s="6"/>
      <c r="E47" s="6"/>
      <c r="F47" s="6"/>
      <c r="G47" s="6"/>
      <c r="H47" s="6"/>
      <c r="I47" s="15"/>
      <c r="J47" s="6"/>
      <c r="K47" s="6"/>
      <c r="L47" s="6"/>
      <c r="M47" s="6"/>
    </row>
    <row r="48" spans="1:13" ht="15">
      <c r="A48" s="6"/>
      <c r="B48" s="235"/>
      <c r="C48" s="6"/>
      <c r="D48" s="6"/>
      <c r="E48" s="6"/>
      <c r="F48" s="6"/>
      <c r="G48" s="6"/>
      <c r="H48" s="6"/>
      <c r="I48" s="15"/>
      <c r="J48" s="6"/>
      <c r="K48" s="6"/>
      <c r="L48" s="6"/>
      <c r="M48" s="6"/>
    </row>
    <row r="49" spans="1:13" ht="15">
      <c r="A49" s="6"/>
      <c r="B49" s="235"/>
      <c r="C49" s="6"/>
      <c r="D49" s="6"/>
      <c r="E49" s="6"/>
      <c r="F49" s="6"/>
      <c r="G49" s="6"/>
      <c r="H49" s="6"/>
      <c r="I49" s="15"/>
      <c r="J49" s="6"/>
      <c r="K49" s="6"/>
      <c r="L49" s="6"/>
      <c r="M49" s="6"/>
    </row>
    <row r="50" spans="1:13" ht="15">
      <c r="A50" s="6"/>
      <c r="B50" s="235"/>
      <c r="C50" s="6"/>
      <c r="D50" s="6"/>
      <c r="E50" s="6"/>
      <c r="F50" s="6"/>
      <c r="G50" s="6"/>
      <c r="H50" s="6"/>
      <c r="I50" s="15"/>
      <c r="J50" s="6"/>
      <c r="K50" s="6"/>
      <c r="L50" s="6"/>
      <c r="M50" s="6"/>
    </row>
    <row r="51" spans="1:13" ht="15">
      <c r="A51" s="6"/>
      <c r="B51" s="235"/>
      <c r="C51" s="6"/>
      <c r="D51" s="6"/>
      <c r="E51" s="6"/>
      <c r="F51" s="6"/>
      <c r="G51" s="6"/>
      <c r="H51" s="6"/>
      <c r="I51" s="15"/>
      <c r="J51" s="6"/>
      <c r="K51" s="6"/>
      <c r="L51" s="6"/>
      <c r="M51" s="6"/>
    </row>
  </sheetData>
  <mergeCells count="1">
    <mergeCell ref="A1:B1"/>
  </mergeCells>
  <pageMargins left="0.7" right="0.7" top="0.75" bottom="0.75" header="0.3" footer="0.3"/>
  <pageSetup scale="64" orientation="landscape"/>
  <rowBreaks count="1" manualBreakCount="1"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view="pageBreakPreview" zoomScale="60" workbookViewId="0">
      <selection activeCell="U4" sqref="U4"/>
    </sheetView>
  </sheetViews>
  <sheetFormatPr baseColWidth="10" defaultColWidth="8.83203125" defaultRowHeight="15" x14ac:dyDescent="0"/>
  <cols>
    <col min="1" max="1" width="23" style="6" bestFit="1" customWidth="1"/>
    <col min="2" max="2" width="14.6640625" style="6" bestFit="1" customWidth="1"/>
    <col min="3" max="17" width="0" style="6" hidden="1" customWidth="1"/>
    <col min="18" max="18" width="23.33203125" style="6" bestFit="1" customWidth="1"/>
    <col min="19" max="19" width="19.5" style="6" bestFit="1" customWidth="1"/>
    <col min="20" max="20" width="23.33203125" style="6" bestFit="1" customWidth="1"/>
    <col min="21" max="21" width="19.5" style="6" customWidth="1"/>
    <col min="22" max="22" width="23.33203125" style="15" bestFit="1" customWidth="1"/>
    <col min="23" max="23" width="19.5" style="6" bestFit="1" customWidth="1"/>
    <col min="24" max="16384" width="8.83203125" style="6"/>
  </cols>
  <sheetData>
    <row r="1" spans="1:23" ht="18">
      <c r="A1" s="345" t="s">
        <v>461</v>
      </c>
      <c r="B1" s="345"/>
    </row>
    <row r="3" spans="1:23">
      <c r="A3" s="240"/>
      <c r="B3" s="254"/>
      <c r="C3" s="241" t="s">
        <v>256</v>
      </c>
      <c r="D3" s="241" t="s">
        <v>3</v>
      </c>
      <c r="E3" s="241" t="s">
        <v>257</v>
      </c>
      <c r="F3" s="241" t="s">
        <v>4</v>
      </c>
      <c r="G3" s="242" t="s">
        <v>5</v>
      </c>
      <c r="H3" s="242" t="s">
        <v>6</v>
      </c>
      <c r="I3" s="242" t="s">
        <v>8</v>
      </c>
      <c r="J3" s="242" t="s">
        <v>9</v>
      </c>
      <c r="K3" s="149" t="s">
        <v>11</v>
      </c>
      <c r="L3" s="242" t="s">
        <v>12</v>
      </c>
      <c r="M3" s="149" t="s">
        <v>13</v>
      </c>
      <c r="N3" s="149" t="s">
        <v>268</v>
      </c>
      <c r="O3" s="149" t="s">
        <v>15</v>
      </c>
      <c r="P3" s="149" t="s">
        <v>47</v>
      </c>
      <c r="Q3" s="149" t="s">
        <v>48</v>
      </c>
      <c r="R3" s="150" t="s">
        <v>16</v>
      </c>
      <c r="S3" s="150" t="s">
        <v>17</v>
      </c>
      <c r="T3" s="150" t="s">
        <v>19</v>
      </c>
      <c r="U3" s="150" t="s">
        <v>20</v>
      </c>
      <c r="V3" s="150" t="s">
        <v>21</v>
      </c>
      <c r="W3" s="150" t="s">
        <v>22</v>
      </c>
    </row>
    <row r="4" spans="1:23">
      <c r="A4" s="243" t="s">
        <v>258</v>
      </c>
      <c r="B4" s="240"/>
      <c r="C4" s="240"/>
      <c r="D4" s="240"/>
      <c r="E4" s="240"/>
      <c r="F4" s="240"/>
      <c r="G4" s="240"/>
      <c r="H4" s="240"/>
      <c r="I4" s="240"/>
      <c r="J4" s="240"/>
      <c r="K4" s="15"/>
      <c r="L4" s="240"/>
      <c r="M4" s="15"/>
      <c r="N4" s="15"/>
      <c r="O4" s="15"/>
      <c r="P4" s="15"/>
      <c r="Q4" s="15"/>
      <c r="R4" s="153"/>
      <c r="S4" s="153"/>
      <c r="T4" s="153"/>
      <c r="U4" s="153"/>
    </row>
    <row r="5" spans="1:23">
      <c r="A5" s="249" t="s">
        <v>357</v>
      </c>
      <c r="B5" s="253"/>
      <c r="C5" s="34">
        <v>1000</v>
      </c>
      <c r="D5" s="34">
        <v>1000</v>
      </c>
      <c r="E5" s="34">
        <v>1000</v>
      </c>
      <c r="F5" s="34">
        <v>1000</v>
      </c>
      <c r="G5" s="34">
        <v>1000</v>
      </c>
      <c r="H5" s="34">
        <v>1000</v>
      </c>
      <c r="I5" s="34">
        <v>1000</v>
      </c>
      <c r="J5" s="34">
        <v>1000</v>
      </c>
      <c r="K5" s="34">
        <v>1000</v>
      </c>
      <c r="L5" s="34">
        <v>1000</v>
      </c>
      <c r="M5" s="34">
        <v>1000</v>
      </c>
      <c r="N5" s="34">
        <v>1000</v>
      </c>
      <c r="O5" s="34">
        <v>1000</v>
      </c>
      <c r="P5" s="34">
        <v>1000</v>
      </c>
      <c r="Q5" s="34">
        <v>1000</v>
      </c>
      <c r="R5" s="163">
        <v>1000</v>
      </c>
      <c r="S5" s="163">
        <v>1000</v>
      </c>
      <c r="T5" s="163">
        <v>1000</v>
      </c>
      <c r="U5" s="163">
        <v>1000</v>
      </c>
      <c r="V5" s="15">
        <v>1000</v>
      </c>
      <c r="W5" s="15">
        <v>1000</v>
      </c>
    </row>
    <row r="6" spans="1:23">
      <c r="A6" s="250" t="s">
        <v>462</v>
      </c>
      <c r="B6" s="244"/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500</v>
      </c>
      <c r="J6" s="34">
        <v>500</v>
      </c>
      <c r="K6" s="34">
        <v>1000</v>
      </c>
      <c r="L6" s="34">
        <v>1500</v>
      </c>
      <c r="M6" s="34">
        <v>1500</v>
      </c>
      <c r="N6" s="34">
        <v>2000</v>
      </c>
      <c r="O6" s="34">
        <v>2000</v>
      </c>
      <c r="P6" s="34">
        <v>6000</v>
      </c>
      <c r="Q6" s="34">
        <v>6000</v>
      </c>
      <c r="R6" s="163">
        <v>5000</v>
      </c>
      <c r="S6" s="163">
        <v>5000</v>
      </c>
      <c r="T6" s="163">
        <v>5000</v>
      </c>
      <c r="U6" s="163">
        <v>4200</v>
      </c>
      <c r="V6" s="15">
        <v>4200</v>
      </c>
      <c r="W6" s="15">
        <v>4200</v>
      </c>
    </row>
    <row r="7" spans="1:23">
      <c r="A7" s="251" t="s">
        <v>358</v>
      </c>
      <c r="B7" s="244"/>
      <c r="C7" s="34">
        <v>750</v>
      </c>
      <c r="D7" s="34">
        <v>750</v>
      </c>
      <c r="E7" s="34">
        <v>750</v>
      </c>
      <c r="F7" s="34">
        <v>750</v>
      </c>
      <c r="G7" s="34">
        <v>1000</v>
      </c>
      <c r="H7" s="34">
        <v>1000</v>
      </c>
      <c r="I7" s="34">
        <v>1000</v>
      </c>
      <c r="J7" s="34">
        <v>1000</v>
      </c>
      <c r="K7" s="34">
        <v>1000</v>
      </c>
      <c r="L7" s="34">
        <v>1500</v>
      </c>
      <c r="M7" s="34">
        <v>1500</v>
      </c>
      <c r="N7" s="34">
        <v>1500</v>
      </c>
      <c r="O7" s="34">
        <v>1500</v>
      </c>
      <c r="P7" s="34">
        <v>1500</v>
      </c>
      <c r="Q7" s="34">
        <v>1500</v>
      </c>
      <c r="R7" s="163">
        <v>1500</v>
      </c>
      <c r="S7" s="163">
        <v>1500</v>
      </c>
      <c r="T7" s="163">
        <v>1500</v>
      </c>
      <c r="U7" s="163">
        <v>1500</v>
      </c>
      <c r="V7" s="15">
        <v>1500</v>
      </c>
      <c r="W7" s="15">
        <v>1500</v>
      </c>
    </row>
    <row r="8" spans="1:23">
      <c r="A8" s="249" t="s">
        <v>359</v>
      </c>
      <c r="B8" s="244"/>
      <c r="C8" s="164">
        <v>320</v>
      </c>
      <c r="D8" s="164">
        <v>320</v>
      </c>
      <c r="E8" s="164">
        <v>320</v>
      </c>
      <c r="F8" s="164">
        <v>320</v>
      </c>
      <c r="G8" s="164">
        <v>1000</v>
      </c>
      <c r="H8" s="34">
        <v>1000</v>
      </c>
      <c r="I8" s="34">
        <v>1000</v>
      </c>
      <c r="J8" s="34">
        <v>1000</v>
      </c>
      <c r="K8" s="34">
        <v>1000</v>
      </c>
      <c r="L8" s="34">
        <v>1000</v>
      </c>
      <c r="M8" s="34">
        <v>1000</v>
      </c>
      <c r="N8" s="34">
        <v>1000</v>
      </c>
      <c r="O8" s="34">
        <v>1000</v>
      </c>
      <c r="P8" s="34">
        <v>1500</v>
      </c>
      <c r="Q8" s="34">
        <v>1500</v>
      </c>
      <c r="R8" s="163">
        <v>1500</v>
      </c>
      <c r="S8" s="163">
        <v>1500</v>
      </c>
      <c r="T8" s="163">
        <v>1500</v>
      </c>
      <c r="U8" s="163">
        <v>1500</v>
      </c>
      <c r="V8" s="15">
        <v>5000</v>
      </c>
      <c r="W8" s="15">
        <v>1500</v>
      </c>
    </row>
    <row r="9" spans="1:23">
      <c r="A9" s="249" t="s">
        <v>360</v>
      </c>
      <c r="B9" s="244"/>
      <c r="C9" s="26"/>
      <c r="D9" s="26"/>
      <c r="E9" s="26"/>
      <c r="F9" s="26"/>
      <c r="G9" s="26"/>
      <c r="H9" s="34"/>
      <c r="I9" s="34"/>
      <c r="J9" s="34"/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500</v>
      </c>
      <c r="Q9" s="34">
        <v>500</v>
      </c>
      <c r="R9" s="163">
        <v>500</v>
      </c>
      <c r="S9" s="163">
        <v>500</v>
      </c>
      <c r="T9" s="163">
        <v>0</v>
      </c>
      <c r="U9" s="163">
        <v>0</v>
      </c>
      <c r="V9" s="15">
        <v>0</v>
      </c>
      <c r="W9" s="15">
        <v>0</v>
      </c>
    </row>
    <row r="10" spans="1:23">
      <c r="A10" s="249" t="s">
        <v>361</v>
      </c>
      <c r="B10" s="244"/>
      <c r="C10" s="26"/>
      <c r="D10" s="26"/>
      <c r="E10" s="26"/>
      <c r="F10" s="26"/>
      <c r="G10" s="26"/>
      <c r="H10" s="34"/>
      <c r="I10" s="34"/>
      <c r="J10" s="34"/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240</v>
      </c>
      <c r="Q10" s="34">
        <v>240</v>
      </c>
      <c r="R10" s="165">
        <v>240</v>
      </c>
      <c r="S10" s="165">
        <v>240</v>
      </c>
      <c r="T10" s="165">
        <v>0</v>
      </c>
      <c r="U10" s="165">
        <v>0</v>
      </c>
      <c r="V10" s="13">
        <v>0</v>
      </c>
      <c r="W10" s="13">
        <v>0</v>
      </c>
    </row>
    <row r="11" spans="1:23">
      <c r="A11" s="240"/>
      <c r="B11" s="252" t="s">
        <v>132</v>
      </c>
      <c r="C11" s="34">
        <f t="shared" ref="C11:J11" si="0">SUM(C5:C8)</f>
        <v>2070</v>
      </c>
      <c r="D11" s="34">
        <f t="shared" si="0"/>
        <v>2070</v>
      </c>
      <c r="E11" s="34">
        <f t="shared" si="0"/>
        <v>2070</v>
      </c>
      <c r="F11" s="34">
        <f t="shared" si="0"/>
        <v>2070</v>
      </c>
      <c r="G11" s="34">
        <f t="shared" si="0"/>
        <v>3000</v>
      </c>
      <c r="H11" s="169">
        <f t="shared" si="0"/>
        <v>3000</v>
      </c>
      <c r="I11" s="169">
        <f t="shared" si="0"/>
        <v>3500</v>
      </c>
      <c r="J11" s="169">
        <f t="shared" si="0"/>
        <v>3500</v>
      </c>
      <c r="K11" s="169">
        <f t="shared" ref="K11:Q11" si="1">SUM(K5:K10)</f>
        <v>4000</v>
      </c>
      <c r="L11" s="169">
        <f t="shared" si="1"/>
        <v>5000</v>
      </c>
      <c r="M11" s="169">
        <f t="shared" si="1"/>
        <v>5000</v>
      </c>
      <c r="N11" s="169">
        <f t="shared" si="1"/>
        <v>5500</v>
      </c>
      <c r="O11" s="169">
        <f t="shared" si="1"/>
        <v>5500</v>
      </c>
      <c r="P11" s="169">
        <f t="shared" si="1"/>
        <v>10740</v>
      </c>
      <c r="Q11" s="169">
        <f t="shared" si="1"/>
        <v>10740</v>
      </c>
      <c r="R11" s="167">
        <f t="shared" ref="R11:W11" si="2">SUM(R5:R10)</f>
        <v>9740</v>
      </c>
      <c r="S11" s="167">
        <f t="shared" si="2"/>
        <v>9740</v>
      </c>
      <c r="T11" s="167">
        <f t="shared" si="2"/>
        <v>9000</v>
      </c>
      <c r="U11" s="167">
        <f t="shared" si="2"/>
        <v>8200</v>
      </c>
      <c r="V11" s="15">
        <f t="shared" si="2"/>
        <v>11700</v>
      </c>
      <c r="W11" s="15">
        <f t="shared" si="2"/>
        <v>8200</v>
      </c>
    </row>
    <row r="12" spans="1:23">
      <c r="A12" s="240"/>
      <c r="B12" s="240"/>
      <c r="C12" s="34"/>
      <c r="D12" s="34"/>
      <c r="E12" s="34"/>
      <c r="F12" s="34"/>
      <c r="G12" s="34"/>
      <c r="H12" s="34"/>
      <c r="I12" s="240"/>
      <c r="J12" s="240"/>
      <c r="K12" s="15"/>
      <c r="L12" s="240"/>
      <c r="M12" s="15"/>
      <c r="N12" s="15"/>
      <c r="O12" s="15"/>
      <c r="P12" s="15"/>
      <c r="Q12" s="15"/>
      <c r="R12" s="170"/>
      <c r="S12" s="170"/>
      <c r="T12" s="170"/>
      <c r="U12" s="170"/>
      <c r="V12" s="13"/>
      <c r="W12" s="13"/>
    </row>
    <row r="13" spans="1:23" s="61" customFormat="1" ht="16" thickBot="1">
      <c r="A13" s="247" t="s">
        <v>166</v>
      </c>
      <c r="B13" s="247"/>
      <c r="C13" s="54">
        <f t="shared" ref="C13:U13" si="3">C11</f>
        <v>2070</v>
      </c>
      <c r="D13" s="54">
        <f t="shared" si="3"/>
        <v>2070</v>
      </c>
      <c r="E13" s="54">
        <f t="shared" si="3"/>
        <v>2070</v>
      </c>
      <c r="F13" s="54">
        <f t="shared" si="3"/>
        <v>2070</v>
      </c>
      <c r="G13" s="54">
        <f t="shared" si="3"/>
        <v>3000</v>
      </c>
      <c r="H13" s="54">
        <f t="shared" si="3"/>
        <v>3000</v>
      </c>
      <c r="I13" s="54">
        <f t="shared" si="3"/>
        <v>3500</v>
      </c>
      <c r="J13" s="54">
        <f t="shared" si="3"/>
        <v>3500</v>
      </c>
      <c r="K13" s="54">
        <f t="shared" si="3"/>
        <v>4000</v>
      </c>
      <c r="L13" s="54">
        <f t="shared" si="3"/>
        <v>5000</v>
      </c>
      <c r="M13" s="54">
        <f t="shared" si="3"/>
        <v>5000</v>
      </c>
      <c r="N13" s="54">
        <f t="shared" si="3"/>
        <v>5500</v>
      </c>
      <c r="O13" s="54">
        <f t="shared" si="3"/>
        <v>5500</v>
      </c>
      <c r="P13" s="54">
        <f t="shared" si="3"/>
        <v>10740</v>
      </c>
      <c r="Q13" s="54">
        <f t="shared" si="3"/>
        <v>10740</v>
      </c>
      <c r="R13" s="173">
        <f t="shared" si="3"/>
        <v>9740</v>
      </c>
      <c r="S13" s="173">
        <f t="shared" si="3"/>
        <v>9740</v>
      </c>
      <c r="T13" s="173">
        <f t="shared" si="3"/>
        <v>9000</v>
      </c>
      <c r="U13" s="173">
        <f t="shared" si="3"/>
        <v>8200</v>
      </c>
      <c r="V13" s="53">
        <f>V11</f>
        <v>11700</v>
      </c>
      <c r="W13" s="53">
        <f>W11</f>
        <v>8200</v>
      </c>
    </row>
    <row r="14" spans="1:23" ht="16" thickTop="1"/>
  </sheetData>
  <mergeCells count="1">
    <mergeCell ref="A1:B1"/>
  </mergeCells>
  <pageMargins left="0.7" right="0.7" top="0.75" bottom="0.75" header="0.3" footer="0.3"/>
  <pageSetup scale="7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A78" workbookViewId="0">
      <selection activeCell="Y1" sqref="Y1"/>
    </sheetView>
  </sheetViews>
  <sheetFormatPr baseColWidth="10" defaultColWidth="8.83203125" defaultRowHeight="15" x14ac:dyDescent="0"/>
  <cols>
    <col min="1" max="1" width="36.83203125" style="6" bestFit="1" customWidth="1"/>
    <col min="2" max="2" width="8.83203125" style="6"/>
    <col min="3" max="3" width="10.6640625" style="235" bestFit="1" customWidth="1"/>
    <col min="4" max="20" width="0" style="6" hidden="1" customWidth="1"/>
    <col min="21" max="21" width="16.5" style="6" bestFit="1" customWidth="1"/>
    <col min="22" max="22" width="14" style="6" bestFit="1" customWidth="1"/>
    <col min="23" max="23" width="16.5" style="6" bestFit="1" customWidth="1"/>
    <col min="24" max="24" width="14" style="6" bestFit="1" customWidth="1"/>
    <col min="25" max="25" width="16.5" style="15" bestFit="1" customWidth="1"/>
    <col min="26" max="26" width="14" style="6" bestFit="1" customWidth="1"/>
    <col min="27" max="16384" width="8.83203125" style="6"/>
  </cols>
  <sheetData>
    <row r="1" spans="1:26" ht="18">
      <c r="A1" s="129" t="s">
        <v>463</v>
      </c>
    </row>
    <row r="3" spans="1:26" ht="16">
      <c r="A3" s="270" t="s">
        <v>362</v>
      </c>
      <c r="B3" s="218"/>
      <c r="C3" s="271"/>
      <c r="D3" s="15"/>
      <c r="E3" s="15"/>
      <c r="F3" s="15"/>
      <c r="G3" s="15"/>
      <c r="H3" s="15"/>
      <c r="I3" s="15"/>
      <c r="J3" s="15"/>
      <c r="K3" s="4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6">
      <c r="A4" s="218"/>
      <c r="B4" s="218"/>
      <c r="C4" s="271"/>
      <c r="D4" s="255" t="s">
        <v>363</v>
      </c>
      <c r="E4" s="217" t="s">
        <v>364</v>
      </c>
      <c r="F4" s="255" t="s">
        <v>256</v>
      </c>
      <c r="G4" s="255" t="s">
        <v>3</v>
      </c>
      <c r="H4" s="255" t="s">
        <v>257</v>
      </c>
      <c r="I4" s="255" t="s">
        <v>4</v>
      </c>
      <c r="J4" s="256" t="s">
        <v>5</v>
      </c>
      <c r="K4" s="256" t="s">
        <v>6</v>
      </c>
      <c r="L4" s="256" t="s">
        <v>8</v>
      </c>
      <c r="M4" s="256" t="s">
        <v>9</v>
      </c>
      <c r="N4" s="256" t="s">
        <v>11</v>
      </c>
      <c r="O4" s="256" t="s">
        <v>12</v>
      </c>
      <c r="P4" s="256" t="s">
        <v>13</v>
      </c>
      <c r="Q4" s="256" t="s">
        <v>268</v>
      </c>
      <c r="R4" s="256" t="s">
        <v>15</v>
      </c>
      <c r="S4" s="256" t="s">
        <v>47</v>
      </c>
      <c r="T4" s="256" t="s">
        <v>48</v>
      </c>
      <c r="U4" s="150" t="s">
        <v>16</v>
      </c>
      <c r="V4" s="150" t="s">
        <v>17</v>
      </c>
      <c r="W4" s="150" t="s">
        <v>19</v>
      </c>
      <c r="X4" s="150" t="s">
        <v>20</v>
      </c>
      <c r="Y4" s="139" t="s">
        <v>21</v>
      </c>
      <c r="Z4" s="150" t="s">
        <v>22</v>
      </c>
    </row>
    <row r="5" spans="1:26">
      <c r="A5" s="218"/>
      <c r="B5" s="218"/>
      <c r="C5" s="271"/>
      <c r="D5" s="257"/>
      <c r="E5" s="257"/>
      <c r="F5" s="257"/>
      <c r="G5" s="257"/>
      <c r="H5" s="257"/>
      <c r="I5" s="257"/>
      <c r="J5" s="257"/>
      <c r="K5" s="257"/>
      <c r="L5" s="258"/>
      <c r="M5" s="258"/>
      <c r="N5" s="258"/>
      <c r="O5" s="258"/>
      <c r="P5" s="258"/>
      <c r="Q5" s="258"/>
      <c r="R5" s="15"/>
      <c r="S5" s="258"/>
      <c r="T5" s="258"/>
      <c r="U5" s="153"/>
      <c r="V5" s="153"/>
      <c r="W5" s="153"/>
      <c r="X5" s="153"/>
    </row>
    <row r="6" spans="1:26" hidden="1">
      <c r="A6" s="224" t="s">
        <v>340</v>
      </c>
      <c r="B6" s="218"/>
      <c r="C6" s="271"/>
      <c r="D6" s="257"/>
      <c r="E6" s="257"/>
      <c r="F6" s="257"/>
      <c r="G6" s="257"/>
      <c r="H6" s="257"/>
      <c r="I6" s="257"/>
      <c r="J6" s="257"/>
      <c r="K6" s="257"/>
      <c r="L6" s="258"/>
      <c r="M6" s="258"/>
      <c r="N6" s="258"/>
      <c r="O6" s="258"/>
      <c r="P6" s="258"/>
      <c r="Q6" s="258"/>
      <c r="R6" s="15"/>
      <c r="S6" s="258"/>
      <c r="T6" s="258"/>
      <c r="U6" s="161"/>
      <c r="V6" s="161"/>
      <c r="W6" s="161"/>
      <c r="X6" s="161"/>
    </row>
    <row r="7" spans="1:26" hidden="1">
      <c r="A7" s="218" t="s">
        <v>228</v>
      </c>
      <c r="B7" s="218"/>
      <c r="C7" s="271"/>
      <c r="D7" s="257">
        <v>1800</v>
      </c>
      <c r="E7" s="257">
        <v>0</v>
      </c>
      <c r="F7" s="257">
        <v>1800</v>
      </c>
      <c r="G7" s="259">
        <v>1000</v>
      </c>
      <c r="H7" s="259">
        <v>1000</v>
      </c>
      <c r="I7" s="259">
        <v>1000</v>
      </c>
      <c r="J7" s="257">
        <v>3700</v>
      </c>
      <c r="K7" s="257">
        <v>3700</v>
      </c>
      <c r="L7" s="257">
        <v>3700</v>
      </c>
      <c r="M7" s="257">
        <v>3700</v>
      </c>
      <c r="N7" s="257">
        <v>3700</v>
      </c>
      <c r="O7" s="257">
        <v>0</v>
      </c>
      <c r="P7" s="257">
        <v>0</v>
      </c>
      <c r="Q7" s="257">
        <v>0</v>
      </c>
      <c r="R7" s="257">
        <v>0</v>
      </c>
      <c r="S7" s="257">
        <v>0</v>
      </c>
      <c r="T7" s="257">
        <v>0</v>
      </c>
      <c r="U7" s="163">
        <v>0</v>
      </c>
      <c r="V7" s="163">
        <v>0</v>
      </c>
      <c r="W7" s="163">
        <v>0</v>
      </c>
      <c r="X7" s="163">
        <v>0</v>
      </c>
    </row>
    <row r="8" spans="1:26" hidden="1">
      <c r="A8" s="218" t="s">
        <v>342</v>
      </c>
      <c r="B8" s="218"/>
      <c r="C8" s="271"/>
      <c r="D8" s="257">
        <v>600</v>
      </c>
      <c r="E8" s="257">
        <v>0</v>
      </c>
      <c r="F8" s="257">
        <v>500</v>
      </c>
      <c r="G8" s="259">
        <v>500</v>
      </c>
      <c r="H8" s="259">
        <v>500</v>
      </c>
      <c r="I8" s="259">
        <v>500</v>
      </c>
      <c r="J8" s="257">
        <v>600</v>
      </c>
      <c r="K8" s="257">
        <v>500</v>
      </c>
      <c r="L8" s="257">
        <v>750</v>
      </c>
      <c r="M8" s="257">
        <v>500</v>
      </c>
      <c r="N8" s="257">
        <v>500</v>
      </c>
      <c r="O8" s="257">
        <v>0</v>
      </c>
      <c r="P8" s="257">
        <v>0</v>
      </c>
      <c r="Q8" s="257">
        <v>0</v>
      </c>
      <c r="R8" s="257">
        <v>0</v>
      </c>
      <c r="S8" s="257">
        <v>0</v>
      </c>
      <c r="T8" s="257">
        <v>0</v>
      </c>
      <c r="U8" s="163">
        <v>0</v>
      </c>
      <c r="V8" s="163">
        <v>0</v>
      </c>
      <c r="W8" s="163">
        <v>0</v>
      </c>
      <c r="X8" s="163">
        <v>0</v>
      </c>
    </row>
    <row r="9" spans="1:26" hidden="1">
      <c r="A9" s="218" t="s">
        <v>137</v>
      </c>
      <c r="B9" s="218"/>
      <c r="C9" s="271"/>
      <c r="D9" s="257">
        <v>5000</v>
      </c>
      <c r="E9" s="257">
        <v>0</v>
      </c>
      <c r="F9" s="257">
        <v>4000</v>
      </c>
      <c r="G9" s="259">
        <v>1000</v>
      </c>
      <c r="H9" s="259">
        <v>2500</v>
      </c>
      <c r="I9" s="259">
        <v>1000</v>
      </c>
      <c r="J9" s="257">
        <v>6700</v>
      </c>
      <c r="K9" s="257">
        <v>1500</v>
      </c>
      <c r="L9" s="257">
        <v>7000</v>
      </c>
      <c r="M9" s="257">
        <v>3000</v>
      </c>
      <c r="N9" s="257">
        <v>3000</v>
      </c>
      <c r="O9" s="257">
        <v>0</v>
      </c>
      <c r="P9" s="257">
        <v>0</v>
      </c>
      <c r="Q9" s="257">
        <v>0</v>
      </c>
      <c r="R9" s="257">
        <v>0</v>
      </c>
      <c r="S9" s="257">
        <v>0</v>
      </c>
      <c r="T9" s="257">
        <v>0</v>
      </c>
      <c r="U9" s="163">
        <v>0</v>
      </c>
      <c r="V9" s="163">
        <v>0</v>
      </c>
      <c r="W9" s="163">
        <v>0</v>
      </c>
      <c r="X9" s="163">
        <v>0</v>
      </c>
    </row>
    <row r="10" spans="1:26" hidden="1">
      <c r="A10" s="218" t="s">
        <v>365</v>
      </c>
      <c r="B10" s="218"/>
      <c r="C10" s="271"/>
      <c r="D10" s="257">
        <v>200</v>
      </c>
      <c r="E10" s="257">
        <v>0</v>
      </c>
      <c r="F10" s="257">
        <v>1300</v>
      </c>
      <c r="G10" s="259">
        <v>1000</v>
      </c>
      <c r="H10" s="259">
        <v>1300</v>
      </c>
      <c r="I10" s="259">
        <v>800</v>
      </c>
      <c r="J10" s="257">
        <v>1300</v>
      </c>
      <c r="K10" s="257">
        <v>0</v>
      </c>
      <c r="L10" s="257">
        <v>1500</v>
      </c>
      <c r="M10" s="257">
        <v>500</v>
      </c>
      <c r="N10" s="257">
        <v>500</v>
      </c>
      <c r="O10" s="257">
        <v>0</v>
      </c>
      <c r="P10" s="257">
        <v>0</v>
      </c>
      <c r="Q10" s="257">
        <v>0</v>
      </c>
      <c r="R10" s="257">
        <v>0</v>
      </c>
      <c r="S10" s="257">
        <v>0</v>
      </c>
      <c r="T10" s="257">
        <v>0</v>
      </c>
      <c r="U10" s="163">
        <v>0</v>
      </c>
      <c r="V10" s="163">
        <v>0</v>
      </c>
      <c r="W10" s="163">
        <v>0</v>
      </c>
      <c r="X10" s="163">
        <v>0</v>
      </c>
    </row>
    <row r="11" spans="1:26" hidden="1">
      <c r="A11" s="218" t="s">
        <v>150</v>
      </c>
      <c r="B11" s="218"/>
      <c r="C11" s="271"/>
      <c r="D11" s="260">
        <v>2000</v>
      </c>
      <c r="E11" s="260">
        <v>0</v>
      </c>
      <c r="F11" s="260">
        <v>2000</v>
      </c>
      <c r="G11" s="261">
        <v>1000</v>
      </c>
      <c r="H11" s="261">
        <v>1000</v>
      </c>
      <c r="I11" s="261">
        <v>0</v>
      </c>
      <c r="J11" s="257">
        <v>1500</v>
      </c>
      <c r="K11" s="257">
        <v>200</v>
      </c>
      <c r="L11" s="257">
        <v>500</v>
      </c>
      <c r="M11" s="257">
        <v>300</v>
      </c>
      <c r="N11" s="257">
        <v>300</v>
      </c>
      <c r="O11" s="257">
        <v>0</v>
      </c>
      <c r="P11" s="257">
        <v>0</v>
      </c>
      <c r="Q11" s="257">
        <v>0</v>
      </c>
      <c r="R11" s="257">
        <v>0</v>
      </c>
      <c r="S11" s="257">
        <v>0</v>
      </c>
      <c r="T11" s="257">
        <v>0</v>
      </c>
      <c r="U11" s="165">
        <v>0</v>
      </c>
      <c r="V11" s="165">
        <v>0</v>
      </c>
      <c r="W11" s="165">
        <v>0</v>
      </c>
      <c r="X11" s="165">
        <v>0</v>
      </c>
    </row>
    <row r="12" spans="1:26" hidden="1">
      <c r="A12" s="218"/>
      <c r="B12" s="218"/>
      <c r="C12" s="274" t="s">
        <v>265</v>
      </c>
      <c r="D12" s="257">
        <v>5400</v>
      </c>
      <c r="E12" s="257">
        <v>5400</v>
      </c>
      <c r="F12" s="257">
        <f t="shared" ref="F12:P12" si="0">SUM(F7:F11)</f>
        <v>9600</v>
      </c>
      <c r="G12" s="259">
        <f t="shared" si="0"/>
        <v>4500</v>
      </c>
      <c r="H12" s="259">
        <f t="shared" si="0"/>
        <v>6300</v>
      </c>
      <c r="I12" s="259">
        <f t="shared" si="0"/>
        <v>3300</v>
      </c>
      <c r="J12" s="262">
        <f t="shared" si="0"/>
        <v>13800</v>
      </c>
      <c r="K12" s="262">
        <f t="shared" si="0"/>
        <v>5900</v>
      </c>
      <c r="L12" s="262">
        <f t="shared" si="0"/>
        <v>13450</v>
      </c>
      <c r="M12" s="262">
        <f t="shared" si="0"/>
        <v>8000</v>
      </c>
      <c r="N12" s="262">
        <f t="shared" si="0"/>
        <v>8000</v>
      </c>
      <c r="O12" s="262">
        <f t="shared" si="0"/>
        <v>0</v>
      </c>
      <c r="P12" s="262">
        <f t="shared" si="0"/>
        <v>0</v>
      </c>
      <c r="Q12" s="262">
        <v>0</v>
      </c>
      <c r="R12" s="263">
        <f t="shared" ref="R12:X12" si="1">SUM(R8:R11)</f>
        <v>0</v>
      </c>
      <c r="S12" s="263">
        <f t="shared" si="1"/>
        <v>0</v>
      </c>
      <c r="T12" s="263">
        <f t="shared" si="1"/>
        <v>0</v>
      </c>
      <c r="U12" s="167">
        <f t="shared" si="1"/>
        <v>0</v>
      </c>
      <c r="V12" s="167">
        <f t="shared" si="1"/>
        <v>0</v>
      </c>
      <c r="W12" s="167">
        <f t="shared" si="1"/>
        <v>0</v>
      </c>
      <c r="X12" s="167">
        <f t="shared" si="1"/>
        <v>0</v>
      </c>
    </row>
    <row r="13" spans="1:26" hidden="1">
      <c r="A13" s="218"/>
      <c r="B13" s="218"/>
      <c r="C13" s="274"/>
      <c r="D13" s="257"/>
      <c r="E13" s="257"/>
      <c r="F13" s="257"/>
      <c r="G13" s="257"/>
      <c r="H13" s="257"/>
      <c r="I13" s="257"/>
      <c r="J13" s="257"/>
      <c r="K13" s="257"/>
      <c r="L13" s="258"/>
      <c r="M13" s="258"/>
      <c r="N13" s="258"/>
      <c r="O13" s="258"/>
      <c r="P13" s="258"/>
      <c r="Q13" s="258"/>
      <c r="R13" s="15"/>
      <c r="S13" s="258"/>
      <c r="T13" s="258"/>
      <c r="U13" s="161"/>
      <c r="V13" s="161"/>
      <c r="W13" s="161"/>
      <c r="X13" s="161"/>
    </row>
    <row r="14" spans="1:26">
      <c r="A14" s="224" t="s">
        <v>366</v>
      </c>
      <c r="B14" s="218"/>
      <c r="C14" s="274"/>
      <c r="D14" s="257"/>
      <c r="E14" s="257"/>
      <c r="F14" s="257"/>
      <c r="G14" s="257"/>
      <c r="H14" s="257"/>
      <c r="I14" s="257"/>
      <c r="J14" s="257"/>
      <c r="K14" s="257"/>
      <c r="L14" s="258"/>
      <c r="M14" s="258"/>
      <c r="N14" s="258"/>
      <c r="O14" s="258"/>
      <c r="P14" s="258"/>
      <c r="Q14" s="258"/>
      <c r="R14" s="15"/>
      <c r="S14" s="258"/>
      <c r="T14" s="258"/>
      <c r="U14" s="161"/>
      <c r="V14" s="161"/>
      <c r="W14" s="161"/>
      <c r="X14" s="161"/>
    </row>
    <row r="15" spans="1:26">
      <c r="A15" s="271" t="s">
        <v>150</v>
      </c>
      <c r="B15" s="218"/>
      <c r="C15" s="274"/>
      <c r="D15" s="257">
        <v>200</v>
      </c>
      <c r="E15" s="257">
        <v>0</v>
      </c>
      <c r="F15" s="257">
        <v>500</v>
      </c>
      <c r="G15" s="257">
        <v>500</v>
      </c>
      <c r="H15" s="257">
        <v>500</v>
      </c>
      <c r="I15" s="257">
        <v>500</v>
      </c>
      <c r="J15" s="257">
        <v>750</v>
      </c>
      <c r="K15" s="257">
        <v>500</v>
      </c>
      <c r="L15" s="257">
        <v>500</v>
      </c>
      <c r="M15" s="257">
        <v>300</v>
      </c>
      <c r="N15" s="257">
        <v>300</v>
      </c>
      <c r="O15" s="257">
        <v>500</v>
      </c>
      <c r="P15" s="257">
        <v>300</v>
      </c>
      <c r="Q15" s="257">
        <v>300</v>
      </c>
      <c r="R15" s="257">
        <v>150</v>
      </c>
      <c r="S15" s="257">
        <v>150</v>
      </c>
      <c r="T15" s="257">
        <v>150</v>
      </c>
      <c r="U15" s="163">
        <v>150</v>
      </c>
      <c r="V15" s="163">
        <v>150</v>
      </c>
      <c r="W15" s="163">
        <v>700</v>
      </c>
      <c r="X15" s="163">
        <v>300</v>
      </c>
      <c r="Y15" s="15">
        <v>100</v>
      </c>
      <c r="Z15" s="15">
        <v>100</v>
      </c>
    </row>
    <row r="16" spans="1:26">
      <c r="A16" s="271" t="s">
        <v>342</v>
      </c>
      <c r="B16" s="218"/>
      <c r="C16" s="274"/>
      <c r="D16" s="257">
        <v>3000</v>
      </c>
      <c r="E16" s="257">
        <v>0</v>
      </c>
      <c r="F16" s="257">
        <v>1000</v>
      </c>
      <c r="G16" s="257">
        <v>1000</v>
      </c>
      <c r="H16" s="257">
        <v>1000</v>
      </c>
      <c r="I16" s="257">
        <v>500</v>
      </c>
      <c r="J16" s="257">
        <v>1000</v>
      </c>
      <c r="K16" s="257">
        <v>500</v>
      </c>
      <c r="L16" s="257">
        <v>400</v>
      </c>
      <c r="M16" s="257">
        <v>300</v>
      </c>
      <c r="N16" s="257">
        <v>300</v>
      </c>
      <c r="O16" s="257">
        <v>400</v>
      </c>
      <c r="P16" s="257">
        <v>250</v>
      </c>
      <c r="Q16" s="257">
        <v>300</v>
      </c>
      <c r="R16" s="257">
        <v>250</v>
      </c>
      <c r="S16" s="257">
        <v>250</v>
      </c>
      <c r="T16" s="257">
        <v>0</v>
      </c>
      <c r="U16" s="163">
        <v>750</v>
      </c>
      <c r="V16" s="163">
        <v>750</v>
      </c>
      <c r="W16" s="163">
        <v>800</v>
      </c>
      <c r="X16" s="163">
        <v>800</v>
      </c>
      <c r="Y16" s="15">
        <v>400</v>
      </c>
      <c r="Z16" s="15">
        <v>400</v>
      </c>
    </row>
    <row r="17" spans="1:26">
      <c r="A17" s="271" t="s">
        <v>367</v>
      </c>
      <c r="B17" s="218"/>
      <c r="C17" s="271"/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450</v>
      </c>
      <c r="M17" s="257">
        <v>300</v>
      </c>
      <c r="N17" s="257">
        <v>300</v>
      </c>
      <c r="O17" s="257">
        <v>450</v>
      </c>
      <c r="P17" s="257">
        <v>250</v>
      </c>
      <c r="Q17" s="257">
        <v>400</v>
      </c>
      <c r="R17" s="257">
        <v>250</v>
      </c>
      <c r="S17" s="257">
        <v>250</v>
      </c>
      <c r="T17" s="257">
        <v>250</v>
      </c>
      <c r="U17" s="163">
        <v>750</v>
      </c>
      <c r="V17" s="163">
        <v>750</v>
      </c>
      <c r="W17" s="163">
        <v>650</v>
      </c>
      <c r="X17" s="163">
        <v>650</v>
      </c>
      <c r="Y17" s="15">
        <v>400</v>
      </c>
      <c r="Z17" s="15">
        <v>400</v>
      </c>
    </row>
    <row r="18" spans="1:26">
      <c r="A18" s="271" t="s">
        <v>228</v>
      </c>
      <c r="B18" s="218"/>
      <c r="C18" s="274"/>
      <c r="D18" s="258">
        <v>1000</v>
      </c>
      <c r="E18" s="258">
        <v>0</v>
      </c>
      <c r="F18" s="258">
        <v>2000</v>
      </c>
      <c r="G18" s="258">
        <v>2000</v>
      </c>
      <c r="H18" s="258">
        <v>2500</v>
      </c>
      <c r="I18" s="258">
        <v>2000</v>
      </c>
      <c r="J18" s="257">
        <v>2500</v>
      </c>
      <c r="K18" s="257">
        <v>1500</v>
      </c>
      <c r="L18" s="257">
        <v>500</v>
      </c>
      <c r="M18" s="257">
        <v>500</v>
      </c>
      <c r="N18" s="257">
        <v>500</v>
      </c>
      <c r="O18" s="257">
        <v>500</v>
      </c>
      <c r="P18" s="257">
        <v>500</v>
      </c>
      <c r="Q18" s="257">
        <v>500</v>
      </c>
      <c r="R18" s="257">
        <v>500</v>
      </c>
      <c r="S18" s="257">
        <v>500</v>
      </c>
      <c r="T18" s="257">
        <v>500</v>
      </c>
      <c r="U18" s="163">
        <v>500</v>
      </c>
      <c r="V18" s="163">
        <v>500</v>
      </c>
      <c r="W18" s="163">
        <v>0</v>
      </c>
      <c r="X18" s="163">
        <v>0</v>
      </c>
      <c r="Y18" s="15">
        <v>0</v>
      </c>
      <c r="Z18" s="15">
        <v>0</v>
      </c>
    </row>
    <row r="19" spans="1:26">
      <c r="A19" s="272" t="s">
        <v>137</v>
      </c>
      <c r="B19" s="218"/>
      <c r="C19" s="274"/>
      <c r="D19" s="260">
        <v>0</v>
      </c>
      <c r="E19" s="260">
        <v>0</v>
      </c>
      <c r="F19" s="260">
        <v>500</v>
      </c>
      <c r="G19" s="260">
        <v>500</v>
      </c>
      <c r="H19" s="260">
        <v>500</v>
      </c>
      <c r="I19" s="260">
        <v>500</v>
      </c>
      <c r="J19" s="257">
        <v>500</v>
      </c>
      <c r="K19" s="257">
        <v>500</v>
      </c>
      <c r="L19" s="257">
        <v>2000</v>
      </c>
      <c r="M19" s="257">
        <v>1500</v>
      </c>
      <c r="N19" s="257">
        <v>1500</v>
      </c>
      <c r="O19" s="257">
        <v>2500</v>
      </c>
      <c r="P19" s="257">
        <v>1550</v>
      </c>
      <c r="Q19" s="257">
        <v>1700</v>
      </c>
      <c r="R19" s="257">
        <v>1550</v>
      </c>
      <c r="S19" s="257">
        <v>1550</v>
      </c>
      <c r="T19" s="257">
        <v>1550</v>
      </c>
      <c r="U19" s="165">
        <v>1550</v>
      </c>
      <c r="V19" s="165">
        <v>1550</v>
      </c>
      <c r="W19" s="165">
        <v>0</v>
      </c>
      <c r="X19" s="165">
        <v>0</v>
      </c>
      <c r="Y19" s="13">
        <v>0</v>
      </c>
      <c r="Z19" s="13">
        <v>0</v>
      </c>
    </row>
    <row r="20" spans="1:26">
      <c r="A20" s="218"/>
      <c r="B20" s="218"/>
      <c r="C20" s="274" t="s">
        <v>265</v>
      </c>
      <c r="D20" s="257">
        <f t="shared" ref="D20:X20" si="2">SUM(D15:D19)</f>
        <v>4200</v>
      </c>
      <c r="E20" s="257">
        <f t="shared" si="2"/>
        <v>0</v>
      </c>
      <c r="F20" s="257">
        <f t="shared" si="2"/>
        <v>4000</v>
      </c>
      <c r="G20" s="257">
        <f t="shared" si="2"/>
        <v>4000</v>
      </c>
      <c r="H20" s="257">
        <f t="shared" si="2"/>
        <v>4500</v>
      </c>
      <c r="I20" s="257">
        <f t="shared" si="2"/>
        <v>3500</v>
      </c>
      <c r="J20" s="262">
        <f t="shared" si="2"/>
        <v>4750</v>
      </c>
      <c r="K20" s="262">
        <f t="shared" si="2"/>
        <v>3000</v>
      </c>
      <c r="L20" s="262">
        <f t="shared" si="2"/>
        <v>3850</v>
      </c>
      <c r="M20" s="262">
        <f t="shared" si="2"/>
        <v>2900</v>
      </c>
      <c r="N20" s="262">
        <f t="shared" si="2"/>
        <v>2900</v>
      </c>
      <c r="O20" s="262">
        <f t="shared" si="2"/>
        <v>4350</v>
      </c>
      <c r="P20" s="262">
        <f t="shared" si="2"/>
        <v>2850</v>
      </c>
      <c r="Q20" s="262">
        <f t="shared" si="2"/>
        <v>3200</v>
      </c>
      <c r="R20" s="262">
        <f t="shared" si="2"/>
        <v>2700</v>
      </c>
      <c r="S20" s="262">
        <f t="shared" si="2"/>
        <v>2700</v>
      </c>
      <c r="T20" s="262">
        <f t="shared" si="2"/>
        <v>2450</v>
      </c>
      <c r="U20" s="167">
        <f t="shared" si="2"/>
        <v>3700</v>
      </c>
      <c r="V20" s="167">
        <f t="shared" si="2"/>
        <v>3700</v>
      </c>
      <c r="W20" s="167">
        <f t="shared" si="2"/>
        <v>2150</v>
      </c>
      <c r="X20" s="167">
        <f t="shared" si="2"/>
        <v>1750</v>
      </c>
      <c r="Y20" s="15">
        <f>SUM(Y15:Y19)</f>
        <v>900</v>
      </c>
      <c r="Z20" s="15">
        <f>SUM(Z15:Z19)</f>
        <v>900</v>
      </c>
    </row>
    <row r="21" spans="1:26">
      <c r="A21" s="218"/>
      <c r="B21" s="218"/>
      <c r="C21" s="271"/>
      <c r="D21" s="257"/>
      <c r="E21" s="257"/>
      <c r="F21" s="257"/>
      <c r="G21" s="257"/>
      <c r="H21" s="257"/>
      <c r="I21" s="257"/>
      <c r="J21" s="257"/>
      <c r="K21" s="257"/>
      <c r="L21" s="258"/>
      <c r="M21" s="258"/>
      <c r="N21" s="258"/>
      <c r="O21" s="258"/>
      <c r="P21" s="258"/>
      <c r="Q21" s="258"/>
      <c r="R21" s="15"/>
      <c r="S21" s="258"/>
      <c r="T21" s="258"/>
      <c r="U21" s="161"/>
      <c r="V21" s="161"/>
      <c r="W21" s="161"/>
      <c r="X21" s="161"/>
    </row>
    <row r="22" spans="1:26">
      <c r="A22" s="224" t="s">
        <v>368</v>
      </c>
      <c r="B22" s="218"/>
      <c r="C22" s="271"/>
      <c r="D22" s="257"/>
      <c r="E22" s="257"/>
      <c r="F22" s="257"/>
      <c r="G22" s="257"/>
      <c r="H22" s="257"/>
      <c r="I22" s="257"/>
      <c r="J22" s="257"/>
      <c r="K22" s="257"/>
      <c r="L22" s="258"/>
      <c r="M22" s="258"/>
      <c r="N22" s="258"/>
      <c r="O22" s="258"/>
      <c r="P22" s="258"/>
      <c r="Q22" s="258"/>
      <c r="R22" s="15"/>
      <c r="S22" s="258"/>
      <c r="T22" s="258"/>
      <c r="U22" s="161"/>
      <c r="V22" s="161"/>
      <c r="W22" s="161"/>
      <c r="X22" s="161"/>
    </row>
    <row r="23" spans="1:26">
      <c r="A23" s="271" t="s">
        <v>150</v>
      </c>
      <c r="B23" s="218"/>
      <c r="C23" s="271"/>
      <c r="D23" s="257">
        <v>2000</v>
      </c>
      <c r="E23" s="257">
        <v>2000</v>
      </c>
      <c r="F23" s="257">
        <v>2000</v>
      </c>
      <c r="G23" s="257">
        <v>2000</v>
      </c>
      <c r="H23" s="257">
        <v>2500</v>
      </c>
      <c r="I23" s="257">
        <v>2000</v>
      </c>
      <c r="J23" s="257">
        <v>2500</v>
      </c>
      <c r="K23" s="257">
        <v>1500</v>
      </c>
      <c r="L23" s="257">
        <v>500</v>
      </c>
      <c r="M23" s="257">
        <v>300</v>
      </c>
      <c r="N23" s="257">
        <v>300</v>
      </c>
      <c r="O23" s="257">
        <v>500</v>
      </c>
      <c r="P23" s="257">
        <v>300</v>
      </c>
      <c r="Q23" s="257">
        <v>400</v>
      </c>
      <c r="R23" s="257">
        <v>150</v>
      </c>
      <c r="S23" s="257">
        <v>150</v>
      </c>
      <c r="T23" s="257">
        <v>150</v>
      </c>
      <c r="U23" s="163">
        <v>0</v>
      </c>
      <c r="V23" s="163">
        <v>0</v>
      </c>
      <c r="W23" s="163">
        <v>0</v>
      </c>
      <c r="X23" s="163">
        <v>0</v>
      </c>
      <c r="Y23" s="15">
        <v>0</v>
      </c>
      <c r="Z23" s="15">
        <v>0</v>
      </c>
    </row>
    <row r="24" spans="1:26">
      <c r="A24" s="271" t="s">
        <v>342</v>
      </c>
      <c r="B24" s="218"/>
      <c r="C24" s="271"/>
      <c r="D24" s="257">
        <v>1000</v>
      </c>
      <c r="E24" s="257">
        <v>1000</v>
      </c>
      <c r="F24" s="257">
        <v>1000</v>
      </c>
      <c r="G24" s="257">
        <v>1000</v>
      </c>
      <c r="H24" s="257">
        <v>1000</v>
      </c>
      <c r="I24" s="257">
        <v>500</v>
      </c>
      <c r="J24" s="257">
        <v>1000</v>
      </c>
      <c r="K24" s="257">
        <v>500</v>
      </c>
      <c r="L24" s="257">
        <v>600</v>
      </c>
      <c r="M24" s="257">
        <v>400</v>
      </c>
      <c r="N24" s="257">
        <v>400</v>
      </c>
      <c r="O24" s="257">
        <v>600</v>
      </c>
      <c r="P24" s="257">
        <v>400</v>
      </c>
      <c r="Q24" s="257">
        <v>400</v>
      </c>
      <c r="R24" s="257">
        <v>250</v>
      </c>
      <c r="S24" s="257">
        <v>250</v>
      </c>
      <c r="T24" s="257">
        <v>0</v>
      </c>
      <c r="U24" s="163">
        <v>0</v>
      </c>
      <c r="V24" s="163">
        <v>0</v>
      </c>
      <c r="W24" s="163">
        <v>0</v>
      </c>
      <c r="X24" s="163">
        <v>0</v>
      </c>
      <c r="Y24" s="15">
        <v>0</v>
      </c>
      <c r="Z24" s="15">
        <v>0</v>
      </c>
    </row>
    <row r="25" spans="1:26">
      <c r="A25" s="271" t="s">
        <v>367</v>
      </c>
      <c r="B25" s="218"/>
      <c r="C25" s="271"/>
      <c r="D25" s="257">
        <v>1900</v>
      </c>
      <c r="E25" s="257">
        <v>1000</v>
      </c>
      <c r="F25" s="257">
        <v>1000</v>
      </c>
      <c r="G25" s="257">
        <v>1000</v>
      </c>
      <c r="H25" s="257">
        <v>1000</v>
      </c>
      <c r="I25" s="257">
        <v>1000</v>
      </c>
      <c r="J25" s="257">
        <v>1000</v>
      </c>
      <c r="K25" s="257">
        <v>500</v>
      </c>
      <c r="L25" s="257">
        <v>750</v>
      </c>
      <c r="M25" s="257">
        <v>500</v>
      </c>
      <c r="N25" s="257">
        <v>500</v>
      </c>
      <c r="O25" s="257">
        <v>750</v>
      </c>
      <c r="P25" s="257">
        <v>500</v>
      </c>
      <c r="Q25" s="257">
        <v>500</v>
      </c>
      <c r="R25" s="257">
        <v>400</v>
      </c>
      <c r="S25" s="257">
        <v>400</v>
      </c>
      <c r="T25" s="257">
        <v>400</v>
      </c>
      <c r="U25" s="163">
        <v>0</v>
      </c>
      <c r="V25" s="163">
        <v>0</v>
      </c>
      <c r="W25" s="163">
        <v>0</v>
      </c>
      <c r="X25" s="163">
        <v>0</v>
      </c>
      <c r="Y25" s="15">
        <v>0</v>
      </c>
      <c r="Z25" s="15">
        <v>0</v>
      </c>
    </row>
    <row r="26" spans="1:26">
      <c r="A26" s="271" t="s">
        <v>365</v>
      </c>
      <c r="B26" s="218"/>
      <c r="C26" s="271"/>
      <c r="D26" s="257">
        <v>500</v>
      </c>
      <c r="E26" s="257">
        <v>500</v>
      </c>
      <c r="F26" s="257">
        <v>500</v>
      </c>
      <c r="G26" s="257">
        <v>500</v>
      </c>
      <c r="H26" s="257">
        <v>500</v>
      </c>
      <c r="I26" s="257">
        <v>500</v>
      </c>
      <c r="J26" s="257">
        <v>500</v>
      </c>
      <c r="K26" s="257">
        <v>500</v>
      </c>
      <c r="L26" s="257">
        <v>500</v>
      </c>
      <c r="M26" s="257">
        <v>500</v>
      </c>
      <c r="N26" s="257">
        <v>500</v>
      </c>
      <c r="O26" s="257">
        <v>500</v>
      </c>
      <c r="P26" s="257">
        <v>400</v>
      </c>
      <c r="Q26" s="257">
        <v>400</v>
      </c>
      <c r="R26" s="257">
        <v>400</v>
      </c>
      <c r="S26" s="257">
        <v>400</v>
      </c>
      <c r="T26" s="257">
        <v>400</v>
      </c>
      <c r="U26" s="163">
        <v>0</v>
      </c>
      <c r="V26" s="163">
        <v>0</v>
      </c>
      <c r="W26" s="163">
        <v>0</v>
      </c>
      <c r="X26" s="163">
        <v>0</v>
      </c>
      <c r="Y26" s="15">
        <v>0</v>
      </c>
      <c r="Z26" s="15">
        <v>0</v>
      </c>
    </row>
    <row r="27" spans="1:26">
      <c r="A27" s="271" t="s">
        <v>228</v>
      </c>
      <c r="B27" s="218"/>
      <c r="C27" s="271"/>
      <c r="D27" s="257">
        <v>1300</v>
      </c>
      <c r="E27" s="257">
        <v>600</v>
      </c>
      <c r="F27" s="257">
        <v>1300</v>
      </c>
      <c r="G27" s="257">
        <v>600</v>
      </c>
      <c r="H27" s="257">
        <v>1000</v>
      </c>
      <c r="I27" s="257">
        <v>600</v>
      </c>
      <c r="J27" s="257">
        <v>800</v>
      </c>
      <c r="K27" s="257">
        <v>600</v>
      </c>
      <c r="L27" s="257">
        <v>500</v>
      </c>
      <c r="M27" s="257">
        <v>500</v>
      </c>
      <c r="N27" s="257">
        <v>500</v>
      </c>
      <c r="O27" s="257">
        <v>500</v>
      </c>
      <c r="P27" s="257">
        <v>500</v>
      </c>
      <c r="Q27" s="257">
        <v>500</v>
      </c>
      <c r="R27" s="257">
        <v>500</v>
      </c>
      <c r="S27" s="257">
        <v>500</v>
      </c>
      <c r="T27" s="257">
        <v>500</v>
      </c>
      <c r="U27" s="163">
        <v>0</v>
      </c>
      <c r="V27" s="163">
        <v>0</v>
      </c>
      <c r="W27" s="163">
        <v>0</v>
      </c>
      <c r="X27" s="163">
        <v>0</v>
      </c>
      <c r="Y27" s="15">
        <v>0</v>
      </c>
      <c r="Z27" s="15">
        <v>0</v>
      </c>
    </row>
    <row r="28" spans="1:26">
      <c r="A28" s="272" t="s">
        <v>137</v>
      </c>
      <c r="B28" s="218"/>
      <c r="C28" s="271"/>
      <c r="D28" s="260">
        <v>500</v>
      </c>
      <c r="E28" s="260">
        <v>100</v>
      </c>
      <c r="F28" s="260">
        <v>500</v>
      </c>
      <c r="G28" s="260">
        <v>0</v>
      </c>
      <c r="H28" s="260">
        <v>0</v>
      </c>
      <c r="I28" s="260">
        <v>0</v>
      </c>
      <c r="J28" s="257">
        <v>600</v>
      </c>
      <c r="K28" s="257">
        <v>0</v>
      </c>
      <c r="L28" s="257">
        <v>2500</v>
      </c>
      <c r="M28" s="257">
        <v>1500</v>
      </c>
      <c r="N28" s="257">
        <v>1500</v>
      </c>
      <c r="O28" s="257">
        <v>2800</v>
      </c>
      <c r="P28" s="257">
        <v>1550</v>
      </c>
      <c r="Q28" s="257">
        <v>1700</v>
      </c>
      <c r="R28" s="257">
        <v>1550</v>
      </c>
      <c r="S28" s="257">
        <v>1550</v>
      </c>
      <c r="T28" s="257">
        <v>1550</v>
      </c>
      <c r="U28" s="165">
        <v>0</v>
      </c>
      <c r="V28" s="165">
        <v>0</v>
      </c>
      <c r="W28" s="165">
        <v>0</v>
      </c>
      <c r="X28" s="165">
        <v>0</v>
      </c>
      <c r="Y28" s="13">
        <v>0</v>
      </c>
      <c r="Z28" s="13">
        <v>0</v>
      </c>
    </row>
    <row r="29" spans="1:26">
      <c r="A29" s="218"/>
      <c r="B29" s="218"/>
      <c r="C29" s="271" t="s">
        <v>265</v>
      </c>
      <c r="D29" s="257">
        <f t="shared" ref="D29:T29" si="3">SUM(D23:D28)</f>
        <v>7200</v>
      </c>
      <c r="E29" s="257">
        <f t="shared" si="3"/>
        <v>5200</v>
      </c>
      <c r="F29" s="257">
        <f t="shared" si="3"/>
        <v>6300</v>
      </c>
      <c r="G29" s="257">
        <f t="shared" si="3"/>
        <v>5100</v>
      </c>
      <c r="H29" s="257">
        <f t="shared" si="3"/>
        <v>6000</v>
      </c>
      <c r="I29" s="257">
        <f t="shared" si="3"/>
        <v>4600</v>
      </c>
      <c r="J29" s="262">
        <f t="shared" si="3"/>
        <v>6400</v>
      </c>
      <c r="K29" s="262">
        <f t="shared" si="3"/>
        <v>3600</v>
      </c>
      <c r="L29" s="262">
        <f t="shared" si="3"/>
        <v>5350</v>
      </c>
      <c r="M29" s="262">
        <f t="shared" si="3"/>
        <v>3700</v>
      </c>
      <c r="N29" s="262">
        <f t="shared" si="3"/>
        <v>3700</v>
      </c>
      <c r="O29" s="262">
        <f t="shared" si="3"/>
        <v>5650</v>
      </c>
      <c r="P29" s="262">
        <f t="shared" si="3"/>
        <v>3650</v>
      </c>
      <c r="Q29" s="262">
        <f t="shared" si="3"/>
        <v>3900</v>
      </c>
      <c r="R29" s="262">
        <f t="shared" si="3"/>
        <v>3250</v>
      </c>
      <c r="S29" s="262">
        <f t="shared" si="3"/>
        <v>3250</v>
      </c>
      <c r="T29" s="262">
        <f t="shared" si="3"/>
        <v>3000</v>
      </c>
      <c r="U29" s="167">
        <f>SUM(U23:U28)</f>
        <v>0</v>
      </c>
      <c r="V29" s="167">
        <f>SUM(V23:V28)</f>
        <v>0</v>
      </c>
      <c r="W29" s="167">
        <f>SUM(W23:W28)</f>
        <v>0</v>
      </c>
      <c r="X29" s="167">
        <f>SUM(X23:X28)</f>
        <v>0</v>
      </c>
      <c r="Y29" s="15">
        <v>0</v>
      </c>
      <c r="Z29" s="15">
        <v>0</v>
      </c>
    </row>
    <row r="30" spans="1:26">
      <c r="A30" s="224"/>
      <c r="B30" s="218"/>
      <c r="C30" s="274"/>
      <c r="D30" s="257"/>
      <c r="E30" s="257"/>
      <c r="F30" s="257"/>
      <c r="G30" s="257"/>
      <c r="H30" s="257"/>
      <c r="I30" s="257"/>
      <c r="J30" s="257"/>
      <c r="K30" s="257"/>
      <c r="L30" s="258"/>
      <c r="M30" s="258"/>
      <c r="N30" s="258"/>
      <c r="O30" s="258"/>
      <c r="P30" s="258"/>
      <c r="Q30" s="258"/>
      <c r="R30" s="15"/>
      <c r="S30" s="258"/>
      <c r="T30" s="258"/>
      <c r="U30" s="161"/>
      <c r="V30" s="161"/>
      <c r="W30" s="161"/>
      <c r="X30" s="161"/>
    </row>
    <row r="31" spans="1:26">
      <c r="A31" s="224" t="s">
        <v>369</v>
      </c>
      <c r="B31" s="218"/>
      <c r="C31" s="271"/>
      <c r="D31" s="257"/>
      <c r="E31" s="257"/>
      <c r="F31" s="257"/>
      <c r="G31" s="257"/>
      <c r="H31" s="257"/>
      <c r="I31" s="257"/>
      <c r="J31" s="257"/>
      <c r="K31" s="257"/>
      <c r="L31" s="258"/>
      <c r="M31" s="258"/>
      <c r="N31" s="258"/>
      <c r="O31" s="258"/>
      <c r="P31" s="258"/>
      <c r="Q31" s="258"/>
      <c r="R31" s="15"/>
      <c r="S31" s="258"/>
      <c r="T31" s="258"/>
      <c r="U31" s="161"/>
      <c r="V31" s="161"/>
      <c r="W31" s="161"/>
      <c r="X31" s="161"/>
    </row>
    <row r="32" spans="1:26">
      <c r="A32" s="271" t="s">
        <v>150</v>
      </c>
      <c r="B32" s="218"/>
      <c r="C32" s="271"/>
      <c r="D32" s="258">
        <v>1000</v>
      </c>
      <c r="E32" s="258">
        <v>0</v>
      </c>
      <c r="F32" s="258">
        <v>1000</v>
      </c>
      <c r="G32" s="264">
        <v>250</v>
      </c>
      <c r="H32" s="264">
        <v>1000</v>
      </c>
      <c r="I32" s="264">
        <v>500</v>
      </c>
      <c r="J32" s="257">
        <v>1000</v>
      </c>
      <c r="K32" s="257">
        <v>500</v>
      </c>
      <c r="L32" s="257">
        <v>500</v>
      </c>
      <c r="M32" s="257">
        <v>300</v>
      </c>
      <c r="N32" s="257">
        <v>300</v>
      </c>
      <c r="O32" s="257">
        <v>500</v>
      </c>
      <c r="P32" s="257">
        <v>300</v>
      </c>
      <c r="Q32" s="257">
        <v>500</v>
      </c>
      <c r="R32" s="257">
        <v>150</v>
      </c>
      <c r="S32" s="257">
        <v>150</v>
      </c>
      <c r="T32" s="257">
        <v>150</v>
      </c>
      <c r="U32" s="163">
        <v>150</v>
      </c>
      <c r="V32" s="163">
        <v>150</v>
      </c>
      <c r="W32" s="163">
        <v>100</v>
      </c>
      <c r="X32" s="163">
        <v>100</v>
      </c>
      <c r="Y32" s="15">
        <v>50</v>
      </c>
      <c r="Z32" s="15">
        <v>50</v>
      </c>
    </row>
    <row r="33" spans="1:26">
      <c r="A33" s="271" t="s">
        <v>342</v>
      </c>
      <c r="B33" s="218"/>
      <c r="C33" s="271"/>
      <c r="D33" s="257"/>
      <c r="E33" s="257"/>
      <c r="F33" s="257"/>
      <c r="G33" s="259"/>
      <c r="H33" s="259"/>
      <c r="I33" s="259"/>
      <c r="J33" s="257">
        <v>500</v>
      </c>
      <c r="K33" s="257">
        <v>500</v>
      </c>
      <c r="L33" s="257">
        <v>600</v>
      </c>
      <c r="M33" s="257">
        <v>250</v>
      </c>
      <c r="N33" s="257">
        <v>250</v>
      </c>
      <c r="O33" s="257">
        <v>600</v>
      </c>
      <c r="P33" s="257">
        <v>250</v>
      </c>
      <c r="Q33" s="257">
        <v>500</v>
      </c>
      <c r="R33" s="257">
        <v>250</v>
      </c>
      <c r="S33" s="257">
        <v>250</v>
      </c>
      <c r="T33" s="257">
        <v>0</v>
      </c>
      <c r="U33" s="163">
        <v>0</v>
      </c>
      <c r="V33" s="163">
        <v>0</v>
      </c>
      <c r="W33" s="163">
        <v>700</v>
      </c>
      <c r="X33" s="163">
        <v>200</v>
      </c>
      <c r="Y33" s="15">
        <v>100</v>
      </c>
      <c r="Z33" s="15">
        <v>100</v>
      </c>
    </row>
    <row r="34" spans="1:26">
      <c r="A34" s="271" t="s">
        <v>367</v>
      </c>
      <c r="B34" s="218"/>
      <c r="C34" s="271"/>
      <c r="D34" s="257">
        <v>500</v>
      </c>
      <c r="E34" s="257">
        <v>0</v>
      </c>
      <c r="F34" s="257">
        <v>700</v>
      </c>
      <c r="G34" s="259">
        <v>500</v>
      </c>
      <c r="H34" s="259">
        <v>800</v>
      </c>
      <c r="I34" s="259">
        <v>500</v>
      </c>
      <c r="J34" s="257">
        <v>1000</v>
      </c>
      <c r="K34" s="257">
        <v>500</v>
      </c>
      <c r="L34" s="257">
        <v>1000</v>
      </c>
      <c r="M34" s="257">
        <v>750</v>
      </c>
      <c r="N34" s="257">
        <v>750</v>
      </c>
      <c r="O34" s="257">
        <v>1000</v>
      </c>
      <c r="P34" s="257">
        <v>500</v>
      </c>
      <c r="Q34" s="257">
        <v>500</v>
      </c>
      <c r="R34" s="257">
        <v>400</v>
      </c>
      <c r="S34" s="257">
        <v>400</v>
      </c>
      <c r="T34" s="257">
        <v>400</v>
      </c>
      <c r="U34" s="163">
        <v>400</v>
      </c>
      <c r="V34" s="163">
        <v>400</v>
      </c>
      <c r="W34" s="163">
        <v>400</v>
      </c>
      <c r="X34" s="163">
        <v>0</v>
      </c>
      <c r="Y34" s="15">
        <v>0</v>
      </c>
      <c r="Z34" s="15">
        <v>0</v>
      </c>
    </row>
    <row r="35" spans="1:26">
      <c r="A35" s="272" t="s">
        <v>370</v>
      </c>
      <c r="B35" s="218"/>
      <c r="C35" s="271"/>
      <c r="D35" s="257"/>
      <c r="E35" s="257"/>
      <c r="F35" s="257"/>
      <c r="G35" s="259"/>
      <c r="H35" s="259"/>
      <c r="I35" s="259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163"/>
      <c r="V35" s="163"/>
      <c r="W35" s="163"/>
      <c r="X35" s="163">
        <v>800</v>
      </c>
      <c r="Y35" s="15">
        <v>800</v>
      </c>
      <c r="Z35" s="15">
        <v>800</v>
      </c>
    </row>
    <row r="36" spans="1:26">
      <c r="A36" s="271" t="s">
        <v>365</v>
      </c>
      <c r="B36" s="218"/>
      <c r="C36" s="271"/>
      <c r="D36" s="260">
        <v>0</v>
      </c>
      <c r="E36" s="260">
        <v>0</v>
      </c>
      <c r="F36" s="260">
        <v>500</v>
      </c>
      <c r="G36" s="261">
        <v>0</v>
      </c>
      <c r="H36" s="261">
        <v>1000</v>
      </c>
      <c r="I36" s="261">
        <v>0</v>
      </c>
      <c r="J36" s="257">
        <v>400</v>
      </c>
      <c r="K36" s="257">
        <v>400</v>
      </c>
      <c r="L36" s="257">
        <v>500</v>
      </c>
      <c r="M36" s="257">
        <v>500</v>
      </c>
      <c r="N36" s="257">
        <v>500</v>
      </c>
      <c r="O36" s="257">
        <v>500</v>
      </c>
      <c r="P36" s="257">
        <v>400</v>
      </c>
      <c r="Q36" s="257">
        <v>800</v>
      </c>
      <c r="R36" s="257">
        <v>400</v>
      </c>
      <c r="S36" s="257">
        <v>400</v>
      </c>
      <c r="T36" s="257">
        <v>400</v>
      </c>
      <c r="U36" s="163">
        <v>400</v>
      </c>
      <c r="V36" s="163">
        <v>400</v>
      </c>
      <c r="W36" s="163">
        <v>1100</v>
      </c>
      <c r="X36" s="163">
        <v>1100</v>
      </c>
      <c r="Y36" s="15">
        <v>1300</v>
      </c>
      <c r="Z36" s="15">
        <v>1300</v>
      </c>
    </row>
    <row r="37" spans="1:26">
      <c r="A37" s="271" t="s">
        <v>228</v>
      </c>
      <c r="B37" s="218"/>
      <c r="C37" s="271"/>
      <c r="D37" s="257">
        <v>0</v>
      </c>
      <c r="E37" s="257">
        <v>0</v>
      </c>
      <c r="F37" s="257">
        <v>0</v>
      </c>
      <c r="G37" s="259">
        <v>0</v>
      </c>
      <c r="H37" s="259">
        <v>500</v>
      </c>
      <c r="I37" s="259">
        <v>500</v>
      </c>
      <c r="J37" s="257">
        <v>500</v>
      </c>
      <c r="K37" s="257">
        <v>500</v>
      </c>
      <c r="L37" s="257">
        <v>500</v>
      </c>
      <c r="M37" s="257">
        <v>500</v>
      </c>
      <c r="N37" s="257">
        <v>500</v>
      </c>
      <c r="O37" s="257">
        <v>500</v>
      </c>
      <c r="P37" s="257">
        <v>500</v>
      </c>
      <c r="Q37" s="257">
        <v>500</v>
      </c>
      <c r="R37" s="257">
        <v>500</v>
      </c>
      <c r="S37" s="257">
        <v>500</v>
      </c>
      <c r="T37" s="257">
        <v>500</v>
      </c>
      <c r="U37" s="163">
        <v>500</v>
      </c>
      <c r="V37" s="163">
        <v>500</v>
      </c>
      <c r="W37" s="163">
        <v>0</v>
      </c>
      <c r="X37" s="163">
        <v>0</v>
      </c>
      <c r="Y37" s="15">
        <v>0</v>
      </c>
      <c r="Z37" s="15">
        <v>0</v>
      </c>
    </row>
    <row r="38" spans="1:26">
      <c r="A38" s="272" t="s">
        <v>137</v>
      </c>
      <c r="B38" s="218"/>
      <c r="C38" s="271"/>
      <c r="D38" s="257">
        <v>2000</v>
      </c>
      <c r="E38" s="257">
        <v>0</v>
      </c>
      <c r="F38" s="257">
        <v>2000</v>
      </c>
      <c r="G38" s="259">
        <v>2000</v>
      </c>
      <c r="H38" s="259">
        <v>2500</v>
      </c>
      <c r="I38" s="259">
        <v>2000</v>
      </c>
      <c r="J38" s="257">
        <v>2500</v>
      </c>
      <c r="K38" s="257">
        <v>1500</v>
      </c>
      <c r="L38" s="257">
        <v>2500</v>
      </c>
      <c r="M38" s="257">
        <v>2000</v>
      </c>
      <c r="N38" s="257">
        <v>2000</v>
      </c>
      <c r="O38" s="257">
        <v>2800</v>
      </c>
      <c r="P38" s="257">
        <v>1550</v>
      </c>
      <c r="Q38" s="257">
        <v>1700</v>
      </c>
      <c r="R38" s="257">
        <v>1550</v>
      </c>
      <c r="S38" s="257">
        <v>1550</v>
      </c>
      <c r="T38" s="257">
        <v>1550</v>
      </c>
      <c r="U38" s="165">
        <v>1550</v>
      </c>
      <c r="V38" s="165">
        <v>1550</v>
      </c>
      <c r="W38" s="165">
        <v>1000</v>
      </c>
      <c r="X38" s="165">
        <v>1000</v>
      </c>
      <c r="Y38" s="13">
        <v>1250</v>
      </c>
      <c r="Z38" s="13">
        <v>1250</v>
      </c>
    </row>
    <row r="39" spans="1:26">
      <c r="A39" s="224"/>
      <c r="B39" s="218"/>
      <c r="C39" s="274" t="s">
        <v>265</v>
      </c>
      <c r="D39" s="257">
        <f t="shared" ref="D39:J39" si="4">SUM(D34:D38)</f>
        <v>2500</v>
      </c>
      <c r="E39" s="257">
        <f t="shared" si="4"/>
        <v>0</v>
      </c>
      <c r="F39" s="257">
        <f t="shared" si="4"/>
        <v>3200</v>
      </c>
      <c r="G39" s="257">
        <f t="shared" si="4"/>
        <v>2500</v>
      </c>
      <c r="H39" s="257">
        <f t="shared" si="4"/>
        <v>4800</v>
      </c>
      <c r="I39" s="257">
        <f t="shared" si="4"/>
        <v>3000</v>
      </c>
      <c r="J39" s="262">
        <f t="shared" si="4"/>
        <v>4400</v>
      </c>
      <c r="K39" s="262">
        <f t="shared" ref="K39:T39" si="5">SUM(K32:K38)</f>
        <v>3900</v>
      </c>
      <c r="L39" s="262">
        <f t="shared" si="5"/>
        <v>5600</v>
      </c>
      <c r="M39" s="262">
        <f t="shared" si="5"/>
        <v>4300</v>
      </c>
      <c r="N39" s="262">
        <f t="shared" si="5"/>
        <v>4300</v>
      </c>
      <c r="O39" s="262">
        <f t="shared" si="5"/>
        <v>5900</v>
      </c>
      <c r="P39" s="262">
        <f t="shared" si="5"/>
        <v>3500</v>
      </c>
      <c r="Q39" s="262">
        <f t="shared" si="5"/>
        <v>4500</v>
      </c>
      <c r="R39" s="262">
        <f t="shared" si="5"/>
        <v>3250</v>
      </c>
      <c r="S39" s="262">
        <f t="shared" si="5"/>
        <v>3250</v>
      </c>
      <c r="T39" s="262">
        <f t="shared" si="5"/>
        <v>3000</v>
      </c>
      <c r="U39" s="167">
        <f t="shared" ref="U39:Z39" si="6">SUM(U32:U38)</f>
        <v>3000</v>
      </c>
      <c r="V39" s="167">
        <f t="shared" si="6"/>
        <v>3000</v>
      </c>
      <c r="W39" s="167">
        <f t="shared" si="6"/>
        <v>3300</v>
      </c>
      <c r="X39" s="167">
        <f t="shared" si="6"/>
        <v>3200</v>
      </c>
      <c r="Y39" s="15">
        <f t="shared" si="6"/>
        <v>3500</v>
      </c>
      <c r="Z39" s="15">
        <f t="shared" si="6"/>
        <v>3500</v>
      </c>
    </row>
    <row r="40" spans="1:26">
      <c r="A40" s="224"/>
      <c r="B40" s="218"/>
      <c r="C40" s="274"/>
      <c r="D40" s="257"/>
      <c r="E40" s="257"/>
      <c r="F40" s="257"/>
      <c r="G40" s="257"/>
      <c r="H40" s="257"/>
      <c r="I40" s="257"/>
      <c r="J40" s="258"/>
      <c r="K40" s="258"/>
      <c r="L40" s="258"/>
      <c r="M40" s="258"/>
      <c r="N40" s="258"/>
      <c r="O40" s="258"/>
      <c r="P40" s="258"/>
      <c r="Q40" s="258"/>
      <c r="R40" s="15"/>
      <c r="S40" s="258"/>
      <c r="T40" s="258"/>
      <c r="U40" s="161"/>
      <c r="V40" s="161"/>
      <c r="W40" s="161"/>
      <c r="X40" s="161"/>
    </row>
    <row r="41" spans="1:26">
      <c r="A41" s="224" t="s">
        <v>371</v>
      </c>
      <c r="B41" s="218"/>
      <c r="C41" s="274"/>
      <c r="D41" s="218"/>
      <c r="E41" s="218"/>
      <c r="F41" s="218"/>
      <c r="G41" s="218"/>
      <c r="H41" s="218"/>
      <c r="I41" s="218"/>
      <c r="J41" s="218"/>
      <c r="K41" s="218"/>
      <c r="L41" s="257"/>
      <c r="M41" s="257"/>
      <c r="N41" s="257"/>
      <c r="O41" s="257"/>
      <c r="P41" s="257"/>
      <c r="Q41" s="257"/>
      <c r="R41" s="15"/>
      <c r="S41" s="257"/>
      <c r="T41" s="257"/>
      <c r="U41" s="161"/>
      <c r="V41" s="161"/>
      <c r="W41" s="161"/>
      <c r="X41" s="161"/>
    </row>
    <row r="42" spans="1:26">
      <c r="A42" s="224"/>
      <c r="B42" s="218"/>
      <c r="C42" s="274"/>
      <c r="D42" s="218"/>
      <c r="E42" s="218"/>
      <c r="F42" s="218"/>
      <c r="G42" s="218"/>
      <c r="H42" s="218"/>
      <c r="I42" s="218"/>
      <c r="J42" s="218"/>
      <c r="K42" s="218"/>
      <c r="L42" s="257"/>
      <c r="M42" s="257"/>
      <c r="N42" s="257"/>
      <c r="O42" s="257"/>
      <c r="P42" s="257"/>
      <c r="Q42" s="257"/>
      <c r="R42" s="15"/>
      <c r="S42" s="257"/>
      <c r="T42" s="257"/>
      <c r="U42" s="161"/>
      <c r="V42" s="161"/>
      <c r="W42" s="161"/>
      <c r="X42" s="161"/>
    </row>
    <row r="43" spans="1:26" ht="16">
      <c r="A43" s="270" t="s">
        <v>372</v>
      </c>
      <c r="B43" s="218"/>
      <c r="C43" s="274"/>
      <c r="D43" s="218"/>
      <c r="E43" s="218"/>
      <c r="F43" s="218"/>
      <c r="G43" s="218"/>
      <c r="H43" s="218"/>
      <c r="I43" s="218"/>
      <c r="J43" s="218"/>
      <c r="K43" s="218"/>
      <c r="L43" s="257"/>
      <c r="M43" s="257"/>
      <c r="N43" s="257"/>
      <c r="O43" s="257"/>
      <c r="P43" s="257"/>
      <c r="Q43" s="257"/>
      <c r="R43" s="15"/>
      <c r="S43" s="257"/>
      <c r="T43" s="257"/>
      <c r="U43" s="161"/>
      <c r="V43" s="161"/>
      <c r="W43" s="161"/>
      <c r="X43" s="161"/>
    </row>
    <row r="44" spans="1:26">
      <c r="A44" s="218"/>
      <c r="B44" s="218"/>
      <c r="C44" s="271"/>
      <c r="D44" s="255" t="s">
        <v>363</v>
      </c>
      <c r="E44" s="217" t="s">
        <v>364</v>
      </c>
      <c r="F44" s="255" t="s">
        <v>256</v>
      </c>
      <c r="G44" s="255" t="s">
        <v>3</v>
      </c>
      <c r="H44" s="255" t="s">
        <v>257</v>
      </c>
      <c r="I44" s="255" t="s">
        <v>4</v>
      </c>
      <c r="J44" s="256" t="s">
        <v>5</v>
      </c>
      <c r="K44" s="256" t="s">
        <v>6</v>
      </c>
      <c r="L44" s="256" t="s">
        <v>8</v>
      </c>
      <c r="M44" s="256" t="s">
        <v>9</v>
      </c>
      <c r="N44" s="256" t="s">
        <v>11</v>
      </c>
      <c r="O44" s="256" t="s">
        <v>12</v>
      </c>
      <c r="P44" s="256" t="s">
        <v>13</v>
      </c>
      <c r="Q44" s="256" t="s">
        <v>268</v>
      </c>
      <c r="R44" s="256" t="s">
        <v>15</v>
      </c>
      <c r="S44" s="256" t="s">
        <v>47</v>
      </c>
      <c r="T44" s="256" t="s">
        <v>47</v>
      </c>
      <c r="U44" s="150" t="s">
        <v>16</v>
      </c>
      <c r="V44" s="150" t="s">
        <v>17</v>
      </c>
      <c r="W44" s="150" t="s">
        <v>19</v>
      </c>
      <c r="X44" s="150" t="s">
        <v>20</v>
      </c>
      <c r="Y44" s="139" t="s">
        <v>21</v>
      </c>
      <c r="Z44" s="150" t="s">
        <v>22</v>
      </c>
    </row>
    <row r="45" spans="1:26">
      <c r="A45" s="224" t="s">
        <v>373</v>
      </c>
      <c r="B45" s="218"/>
      <c r="C45" s="271"/>
      <c r="D45" s="218"/>
      <c r="E45" s="218"/>
      <c r="F45" s="218"/>
      <c r="G45" s="218"/>
      <c r="H45" s="218"/>
      <c r="I45" s="218"/>
      <c r="J45" s="218"/>
      <c r="K45" s="218"/>
      <c r="L45" s="257"/>
      <c r="M45" s="257"/>
      <c r="N45" s="257"/>
      <c r="O45" s="257"/>
      <c r="P45" s="257"/>
      <c r="Q45" s="257"/>
      <c r="R45" s="15"/>
      <c r="S45" s="257"/>
      <c r="T45" s="257"/>
      <c r="U45" s="153"/>
      <c r="V45" s="153"/>
      <c r="W45" s="153"/>
      <c r="X45" s="153"/>
    </row>
    <row r="46" spans="1:26">
      <c r="A46" s="271" t="s">
        <v>150</v>
      </c>
      <c r="B46" s="218"/>
      <c r="C46" s="271"/>
      <c r="D46" s="257">
        <v>3000</v>
      </c>
      <c r="E46" s="257">
        <v>3000</v>
      </c>
      <c r="F46" s="257">
        <v>2500</v>
      </c>
      <c r="G46" s="259">
        <v>2500</v>
      </c>
      <c r="H46" s="259">
        <v>2500</v>
      </c>
      <c r="I46" s="259">
        <v>1500</v>
      </c>
      <c r="J46" s="257">
        <v>2500</v>
      </c>
      <c r="K46" s="257">
        <v>1500</v>
      </c>
      <c r="L46" s="257">
        <v>500</v>
      </c>
      <c r="M46" s="257">
        <v>300</v>
      </c>
      <c r="N46" s="257">
        <v>300</v>
      </c>
      <c r="O46" s="257">
        <v>500</v>
      </c>
      <c r="P46" s="257">
        <v>300</v>
      </c>
      <c r="Q46" s="257">
        <v>400</v>
      </c>
      <c r="R46" s="257">
        <v>150</v>
      </c>
      <c r="S46" s="257">
        <v>150</v>
      </c>
      <c r="T46" s="257">
        <v>150</v>
      </c>
      <c r="U46" s="163">
        <v>150</v>
      </c>
      <c r="V46" s="163">
        <v>150</v>
      </c>
      <c r="W46" s="163">
        <v>100</v>
      </c>
      <c r="X46" s="163">
        <v>0</v>
      </c>
      <c r="Y46" s="15">
        <v>0</v>
      </c>
      <c r="Z46" s="15">
        <v>0</v>
      </c>
    </row>
    <row r="47" spans="1:26">
      <c r="A47" s="271" t="s">
        <v>342</v>
      </c>
      <c r="B47" s="218"/>
      <c r="C47" s="271"/>
      <c r="D47" s="257">
        <v>700</v>
      </c>
      <c r="E47" s="257">
        <v>700</v>
      </c>
      <c r="F47" s="257">
        <v>700</v>
      </c>
      <c r="G47" s="259">
        <v>700</v>
      </c>
      <c r="H47" s="259">
        <v>700</v>
      </c>
      <c r="I47" s="259">
        <v>500</v>
      </c>
      <c r="J47" s="257">
        <v>700</v>
      </c>
      <c r="K47" s="257">
        <v>500</v>
      </c>
      <c r="L47" s="257">
        <v>600</v>
      </c>
      <c r="M47" s="257">
        <v>250</v>
      </c>
      <c r="N47" s="257">
        <v>250</v>
      </c>
      <c r="O47" s="257">
        <v>600</v>
      </c>
      <c r="P47" s="257">
        <v>250</v>
      </c>
      <c r="Q47" s="257">
        <v>250</v>
      </c>
      <c r="R47" s="257">
        <v>250</v>
      </c>
      <c r="S47" s="257">
        <v>250</v>
      </c>
      <c r="T47" s="257">
        <v>0</v>
      </c>
      <c r="U47" s="163">
        <v>0</v>
      </c>
      <c r="V47" s="163">
        <v>0</v>
      </c>
      <c r="W47" s="163">
        <v>700</v>
      </c>
      <c r="X47" s="163">
        <v>0</v>
      </c>
      <c r="Y47" s="15">
        <v>0</v>
      </c>
      <c r="Z47" s="15">
        <v>0</v>
      </c>
    </row>
    <row r="48" spans="1:26">
      <c r="A48" s="271" t="s">
        <v>367</v>
      </c>
      <c r="B48" s="218"/>
      <c r="C48" s="271"/>
      <c r="D48" s="257">
        <v>200</v>
      </c>
      <c r="E48" s="257">
        <v>200</v>
      </c>
      <c r="F48" s="257">
        <v>400</v>
      </c>
      <c r="G48" s="259">
        <v>400</v>
      </c>
      <c r="H48" s="259">
        <v>400</v>
      </c>
      <c r="I48" s="259">
        <v>200</v>
      </c>
      <c r="J48" s="257">
        <v>500</v>
      </c>
      <c r="K48" s="257">
        <v>200</v>
      </c>
      <c r="L48" s="257">
        <v>800</v>
      </c>
      <c r="M48" s="257">
        <v>450</v>
      </c>
      <c r="N48" s="257">
        <v>450</v>
      </c>
      <c r="O48" s="257">
        <v>800</v>
      </c>
      <c r="P48" s="257">
        <v>400</v>
      </c>
      <c r="Q48" s="257">
        <v>400</v>
      </c>
      <c r="R48" s="257">
        <v>400</v>
      </c>
      <c r="S48" s="257">
        <v>400</v>
      </c>
      <c r="T48" s="257">
        <v>400</v>
      </c>
      <c r="U48" s="163">
        <v>400</v>
      </c>
      <c r="V48" s="163">
        <v>400</v>
      </c>
      <c r="W48" s="163">
        <v>400</v>
      </c>
      <c r="X48" s="163">
        <v>0</v>
      </c>
      <c r="Y48" s="15">
        <v>0</v>
      </c>
      <c r="Z48" s="15">
        <v>0</v>
      </c>
    </row>
    <row r="49" spans="1:26">
      <c r="A49" s="271" t="s">
        <v>365</v>
      </c>
      <c r="B49" s="218"/>
      <c r="C49" s="271"/>
      <c r="D49" s="257">
        <v>200</v>
      </c>
      <c r="E49" s="257">
        <v>200</v>
      </c>
      <c r="F49" s="257">
        <v>500</v>
      </c>
      <c r="G49" s="259">
        <v>500</v>
      </c>
      <c r="H49" s="259">
        <v>500</v>
      </c>
      <c r="I49" s="259">
        <v>500</v>
      </c>
      <c r="J49" s="257">
        <v>500</v>
      </c>
      <c r="K49" s="257">
        <v>500</v>
      </c>
      <c r="L49" s="257">
        <v>600</v>
      </c>
      <c r="M49" s="257">
        <v>600</v>
      </c>
      <c r="N49" s="257">
        <v>600</v>
      </c>
      <c r="O49" s="257">
        <v>600</v>
      </c>
      <c r="P49" s="257">
        <v>400</v>
      </c>
      <c r="Q49" s="257">
        <v>400</v>
      </c>
      <c r="R49" s="257">
        <v>400</v>
      </c>
      <c r="S49" s="257">
        <v>400</v>
      </c>
      <c r="T49" s="257">
        <v>400</v>
      </c>
      <c r="U49" s="163">
        <v>400</v>
      </c>
      <c r="V49" s="163">
        <v>400</v>
      </c>
      <c r="W49" s="163">
        <v>1100</v>
      </c>
      <c r="X49" s="163">
        <v>0</v>
      </c>
      <c r="Y49" s="15">
        <v>0</v>
      </c>
      <c r="Z49" s="15">
        <v>0</v>
      </c>
    </row>
    <row r="50" spans="1:26">
      <c r="A50" s="271" t="s">
        <v>228</v>
      </c>
      <c r="B50" s="218"/>
      <c r="C50" s="271"/>
      <c r="D50" s="257"/>
      <c r="E50" s="257"/>
      <c r="F50" s="257"/>
      <c r="G50" s="259"/>
      <c r="H50" s="259"/>
      <c r="I50" s="259"/>
      <c r="J50" s="257">
        <v>1000</v>
      </c>
      <c r="K50" s="257">
        <v>600</v>
      </c>
      <c r="L50" s="257">
        <v>500</v>
      </c>
      <c r="M50" s="257">
        <v>500</v>
      </c>
      <c r="N50" s="257">
        <v>500</v>
      </c>
      <c r="O50" s="257">
        <v>500</v>
      </c>
      <c r="P50" s="257">
        <v>500</v>
      </c>
      <c r="Q50" s="257">
        <v>500</v>
      </c>
      <c r="R50" s="257">
        <v>500</v>
      </c>
      <c r="S50" s="257">
        <v>500</v>
      </c>
      <c r="T50" s="257">
        <v>500</v>
      </c>
      <c r="U50" s="163">
        <v>500</v>
      </c>
      <c r="V50" s="163">
        <v>500</v>
      </c>
      <c r="W50" s="163">
        <v>0</v>
      </c>
      <c r="X50" s="163">
        <v>0</v>
      </c>
      <c r="Y50" s="15">
        <v>0</v>
      </c>
      <c r="Z50" s="15">
        <v>0</v>
      </c>
    </row>
    <row r="51" spans="1:26">
      <c r="A51" s="272" t="s">
        <v>137</v>
      </c>
      <c r="B51" s="218"/>
      <c r="C51" s="271"/>
      <c r="D51" s="260">
        <v>100</v>
      </c>
      <c r="E51" s="260">
        <v>100</v>
      </c>
      <c r="F51" s="260">
        <v>100</v>
      </c>
      <c r="G51" s="261">
        <v>100</v>
      </c>
      <c r="H51" s="261">
        <v>320</v>
      </c>
      <c r="I51" s="261">
        <v>320</v>
      </c>
      <c r="J51" s="257">
        <v>400</v>
      </c>
      <c r="K51" s="257">
        <v>320</v>
      </c>
      <c r="L51" s="257">
        <v>2200</v>
      </c>
      <c r="M51" s="257">
        <v>1500</v>
      </c>
      <c r="N51" s="257">
        <v>1500</v>
      </c>
      <c r="O51" s="257">
        <v>2500</v>
      </c>
      <c r="P51" s="257">
        <v>1550</v>
      </c>
      <c r="Q51" s="257">
        <v>1700</v>
      </c>
      <c r="R51" s="257">
        <v>1550</v>
      </c>
      <c r="S51" s="257">
        <v>1550</v>
      </c>
      <c r="T51" s="257">
        <v>1550</v>
      </c>
      <c r="U51" s="165">
        <v>1550</v>
      </c>
      <c r="V51" s="165">
        <v>1550</v>
      </c>
      <c r="W51" s="165">
        <v>1000</v>
      </c>
      <c r="X51" s="165">
        <v>0</v>
      </c>
      <c r="Y51" s="13">
        <v>0</v>
      </c>
      <c r="Z51" s="13">
        <v>0</v>
      </c>
    </row>
    <row r="52" spans="1:26">
      <c r="A52" s="218"/>
      <c r="B52" s="218"/>
      <c r="C52" s="274" t="s">
        <v>265</v>
      </c>
      <c r="D52" s="257">
        <f t="shared" ref="D52:T52" si="7">SUM(D46:D51)</f>
        <v>4200</v>
      </c>
      <c r="E52" s="257">
        <f t="shared" si="7"/>
        <v>4200</v>
      </c>
      <c r="F52" s="257">
        <f t="shared" si="7"/>
        <v>4200</v>
      </c>
      <c r="G52" s="259">
        <f t="shared" si="7"/>
        <v>4200</v>
      </c>
      <c r="H52" s="259">
        <f t="shared" si="7"/>
        <v>4420</v>
      </c>
      <c r="I52" s="259">
        <f t="shared" si="7"/>
        <v>3020</v>
      </c>
      <c r="J52" s="262">
        <f t="shared" si="7"/>
        <v>5600</v>
      </c>
      <c r="K52" s="262">
        <f t="shared" si="7"/>
        <v>3620</v>
      </c>
      <c r="L52" s="262">
        <f t="shared" si="7"/>
        <v>5200</v>
      </c>
      <c r="M52" s="262">
        <f t="shared" si="7"/>
        <v>3600</v>
      </c>
      <c r="N52" s="262">
        <f t="shared" si="7"/>
        <v>3600</v>
      </c>
      <c r="O52" s="262">
        <f t="shared" si="7"/>
        <v>5500</v>
      </c>
      <c r="P52" s="262">
        <f t="shared" si="7"/>
        <v>3400</v>
      </c>
      <c r="Q52" s="262">
        <f t="shared" si="7"/>
        <v>3650</v>
      </c>
      <c r="R52" s="262">
        <f t="shared" si="7"/>
        <v>3250</v>
      </c>
      <c r="S52" s="262">
        <f t="shared" si="7"/>
        <v>3250</v>
      </c>
      <c r="T52" s="262">
        <f t="shared" si="7"/>
        <v>3000</v>
      </c>
      <c r="U52" s="167">
        <f>SUM(U46:U51)</f>
        <v>3000</v>
      </c>
      <c r="V52" s="167">
        <f>SUM(V46:V51)</f>
        <v>3000</v>
      </c>
      <c r="W52" s="167">
        <f>SUM(W46:W51)</f>
        <v>3300</v>
      </c>
      <c r="X52" s="167">
        <f>SUM(X46:X51)</f>
        <v>0</v>
      </c>
      <c r="Y52" s="15">
        <v>0</v>
      </c>
      <c r="Z52" s="15">
        <v>0</v>
      </c>
    </row>
    <row r="53" spans="1:26">
      <c r="A53" s="218"/>
      <c r="B53" s="218"/>
      <c r="C53" s="274"/>
      <c r="D53" s="257"/>
      <c r="E53" s="257"/>
      <c r="F53" s="257"/>
      <c r="G53" s="257"/>
      <c r="H53" s="257"/>
      <c r="I53" s="257"/>
      <c r="J53" s="257"/>
      <c r="K53" s="257"/>
      <c r="L53" s="258"/>
      <c r="M53" s="258"/>
      <c r="N53" s="258"/>
      <c r="O53" s="258"/>
      <c r="P53" s="258"/>
      <c r="Q53" s="258"/>
      <c r="R53" s="15"/>
      <c r="S53" s="258"/>
      <c r="T53" s="258"/>
      <c r="U53" s="161"/>
      <c r="V53" s="161"/>
      <c r="W53" s="161"/>
      <c r="X53" s="161"/>
    </row>
    <row r="54" spans="1:26">
      <c r="A54" s="224" t="s">
        <v>374</v>
      </c>
      <c r="B54" s="218"/>
      <c r="C54" s="274"/>
      <c r="D54" s="257"/>
      <c r="E54" s="257"/>
      <c r="F54" s="257"/>
      <c r="G54" s="257"/>
      <c r="H54" s="257"/>
      <c r="I54" s="257"/>
      <c r="J54" s="257"/>
      <c r="K54" s="257"/>
      <c r="L54" s="258"/>
      <c r="M54" s="258"/>
      <c r="N54" s="258"/>
      <c r="O54" s="258"/>
      <c r="P54" s="258"/>
      <c r="Q54" s="258"/>
      <c r="R54" s="15"/>
      <c r="S54" s="258"/>
      <c r="T54" s="258"/>
      <c r="U54" s="161"/>
      <c r="V54" s="161"/>
      <c r="W54" s="161"/>
      <c r="X54" s="161"/>
    </row>
    <row r="55" spans="1:26">
      <c r="A55" s="271" t="s">
        <v>150</v>
      </c>
      <c r="B55" s="218"/>
      <c r="C55" s="274"/>
      <c r="D55" s="257">
        <v>200</v>
      </c>
      <c r="E55" s="257">
        <v>0</v>
      </c>
      <c r="F55" s="257">
        <v>600</v>
      </c>
      <c r="G55" s="259">
        <v>400</v>
      </c>
      <c r="H55" s="259">
        <v>800</v>
      </c>
      <c r="I55" s="259">
        <v>400</v>
      </c>
      <c r="J55" s="257">
        <v>800</v>
      </c>
      <c r="K55" s="257">
        <v>400</v>
      </c>
      <c r="L55" s="257">
        <v>250</v>
      </c>
      <c r="M55" s="257">
        <v>250</v>
      </c>
      <c r="N55" s="257">
        <v>250</v>
      </c>
      <c r="O55" s="257">
        <v>250</v>
      </c>
      <c r="P55" s="257">
        <v>250</v>
      </c>
      <c r="Q55" s="257">
        <v>400</v>
      </c>
      <c r="R55" s="257">
        <v>150</v>
      </c>
      <c r="S55" s="257">
        <v>150</v>
      </c>
      <c r="T55" s="257">
        <v>150</v>
      </c>
      <c r="U55" s="163">
        <v>150</v>
      </c>
      <c r="V55" s="163">
        <v>150</v>
      </c>
      <c r="W55" s="163">
        <v>100</v>
      </c>
      <c r="X55" s="163">
        <v>0</v>
      </c>
      <c r="Y55" s="15">
        <v>0</v>
      </c>
      <c r="Z55" s="15">
        <v>0</v>
      </c>
    </row>
    <row r="56" spans="1:26">
      <c r="A56" s="271" t="s">
        <v>342</v>
      </c>
      <c r="B56" s="218"/>
      <c r="C56" s="274"/>
      <c r="D56" s="257">
        <v>2500</v>
      </c>
      <c r="E56" s="257">
        <v>0</v>
      </c>
      <c r="F56" s="257">
        <v>2500</v>
      </c>
      <c r="G56" s="259">
        <v>2500</v>
      </c>
      <c r="H56" s="259">
        <v>2500</v>
      </c>
      <c r="I56" s="259">
        <v>2000</v>
      </c>
      <c r="J56" s="257">
        <v>2500</v>
      </c>
      <c r="K56" s="257">
        <v>1500</v>
      </c>
      <c r="L56" s="257">
        <v>600</v>
      </c>
      <c r="M56" s="257">
        <v>400</v>
      </c>
      <c r="N56" s="257">
        <v>400</v>
      </c>
      <c r="O56" s="257">
        <v>600</v>
      </c>
      <c r="P56" s="257">
        <v>400</v>
      </c>
      <c r="Q56" s="257">
        <v>250</v>
      </c>
      <c r="R56" s="257">
        <v>250</v>
      </c>
      <c r="S56" s="257">
        <v>250</v>
      </c>
      <c r="T56" s="257">
        <v>0</v>
      </c>
      <c r="U56" s="163">
        <v>0</v>
      </c>
      <c r="V56" s="163">
        <v>0</v>
      </c>
      <c r="W56" s="163">
        <v>700</v>
      </c>
      <c r="X56" s="163">
        <v>0</v>
      </c>
      <c r="Y56" s="15">
        <v>0</v>
      </c>
      <c r="Z56" s="15">
        <v>0</v>
      </c>
    </row>
    <row r="57" spans="1:26">
      <c r="A57" s="271" t="s">
        <v>375</v>
      </c>
      <c r="B57" s="218"/>
      <c r="C57" s="271"/>
      <c r="D57" s="257">
        <v>0</v>
      </c>
      <c r="E57" s="257">
        <v>0</v>
      </c>
      <c r="F57" s="257">
        <v>0</v>
      </c>
      <c r="G57" s="257">
        <v>0</v>
      </c>
      <c r="H57" s="257">
        <v>0</v>
      </c>
      <c r="I57" s="257">
        <v>0</v>
      </c>
      <c r="J57" s="257">
        <v>0</v>
      </c>
      <c r="K57" s="257">
        <v>0</v>
      </c>
      <c r="L57" s="257">
        <v>450</v>
      </c>
      <c r="M57" s="257">
        <v>300</v>
      </c>
      <c r="N57" s="257">
        <v>300</v>
      </c>
      <c r="O57" s="257">
        <v>450</v>
      </c>
      <c r="P57" s="257">
        <v>300</v>
      </c>
      <c r="Q57" s="257">
        <v>400</v>
      </c>
      <c r="R57" s="257">
        <v>400</v>
      </c>
      <c r="S57" s="257">
        <v>400</v>
      </c>
      <c r="T57" s="257">
        <v>400</v>
      </c>
      <c r="U57" s="163">
        <v>400</v>
      </c>
      <c r="V57" s="163">
        <v>400</v>
      </c>
      <c r="W57" s="163">
        <v>400</v>
      </c>
      <c r="X57" s="163">
        <v>0</v>
      </c>
      <c r="Y57" s="15">
        <v>0</v>
      </c>
      <c r="Z57" s="15">
        <v>0</v>
      </c>
    </row>
    <row r="58" spans="1:26">
      <c r="A58" s="271" t="s">
        <v>365</v>
      </c>
      <c r="B58" s="218"/>
      <c r="C58" s="274"/>
      <c r="D58" s="257">
        <v>1300</v>
      </c>
      <c r="E58" s="257">
        <v>0</v>
      </c>
      <c r="F58" s="257">
        <v>1000</v>
      </c>
      <c r="G58" s="259">
        <v>250</v>
      </c>
      <c r="H58" s="259">
        <v>1000</v>
      </c>
      <c r="I58" s="259">
        <v>250</v>
      </c>
      <c r="J58" s="257">
        <v>500</v>
      </c>
      <c r="K58" s="257">
        <v>250</v>
      </c>
      <c r="L58" s="257">
        <v>1000</v>
      </c>
      <c r="M58" s="257">
        <v>500</v>
      </c>
      <c r="N58" s="257">
        <v>500</v>
      </c>
      <c r="O58" s="257">
        <v>1000</v>
      </c>
      <c r="P58" s="257">
        <v>400</v>
      </c>
      <c r="Q58" s="257">
        <v>400</v>
      </c>
      <c r="R58" s="257">
        <v>400</v>
      </c>
      <c r="S58" s="257">
        <v>400</v>
      </c>
      <c r="T58" s="257">
        <v>400</v>
      </c>
      <c r="U58" s="163">
        <v>400</v>
      </c>
      <c r="V58" s="163">
        <v>400</v>
      </c>
      <c r="W58" s="163">
        <v>1100</v>
      </c>
      <c r="X58" s="163">
        <v>0</v>
      </c>
      <c r="Y58" s="15">
        <v>0</v>
      </c>
      <c r="Z58" s="15">
        <v>0</v>
      </c>
    </row>
    <row r="59" spans="1:26">
      <c r="A59" s="271" t="s">
        <v>228</v>
      </c>
      <c r="B59" s="218"/>
      <c r="C59" s="274"/>
      <c r="D59" s="258">
        <v>500</v>
      </c>
      <c r="E59" s="258">
        <v>0</v>
      </c>
      <c r="F59" s="258">
        <v>1500</v>
      </c>
      <c r="G59" s="264">
        <v>500</v>
      </c>
      <c r="H59" s="264">
        <v>1500</v>
      </c>
      <c r="I59" s="264">
        <v>500</v>
      </c>
      <c r="J59" s="257">
        <v>1500</v>
      </c>
      <c r="K59" s="257">
        <v>500</v>
      </c>
      <c r="L59" s="257">
        <v>500</v>
      </c>
      <c r="M59" s="257">
        <v>500</v>
      </c>
      <c r="N59" s="257">
        <v>500</v>
      </c>
      <c r="O59" s="257">
        <v>500</v>
      </c>
      <c r="P59" s="257">
        <v>500</v>
      </c>
      <c r="Q59" s="257">
        <v>500</v>
      </c>
      <c r="R59" s="257">
        <v>500</v>
      </c>
      <c r="S59" s="257">
        <v>500</v>
      </c>
      <c r="T59" s="257">
        <v>500</v>
      </c>
      <c r="U59" s="163">
        <v>500</v>
      </c>
      <c r="V59" s="163">
        <v>500</v>
      </c>
      <c r="W59" s="163">
        <v>0</v>
      </c>
      <c r="X59" s="163">
        <v>0</v>
      </c>
      <c r="Y59" s="15">
        <v>0</v>
      </c>
      <c r="Z59" s="15">
        <v>0</v>
      </c>
    </row>
    <row r="60" spans="1:26">
      <c r="A60" s="272" t="s">
        <v>137</v>
      </c>
      <c r="B60" s="218"/>
      <c r="C60" s="274"/>
      <c r="D60" s="260">
        <v>0</v>
      </c>
      <c r="E60" s="260">
        <v>0</v>
      </c>
      <c r="F60" s="260">
        <v>0</v>
      </c>
      <c r="G60" s="261">
        <v>0</v>
      </c>
      <c r="H60" s="261">
        <v>500</v>
      </c>
      <c r="I60" s="261">
        <v>500</v>
      </c>
      <c r="J60" s="257">
        <v>500</v>
      </c>
      <c r="K60" s="257">
        <v>500</v>
      </c>
      <c r="L60" s="257">
        <v>2500</v>
      </c>
      <c r="M60" s="257">
        <v>1250</v>
      </c>
      <c r="N60" s="257">
        <v>1250</v>
      </c>
      <c r="O60" s="257">
        <v>2800</v>
      </c>
      <c r="P60" s="257">
        <v>1550</v>
      </c>
      <c r="Q60" s="257">
        <v>1700</v>
      </c>
      <c r="R60" s="257">
        <v>1550</v>
      </c>
      <c r="S60" s="257">
        <v>1550</v>
      </c>
      <c r="T60" s="257">
        <v>1550</v>
      </c>
      <c r="U60" s="165">
        <v>1550</v>
      </c>
      <c r="V60" s="165">
        <v>1550</v>
      </c>
      <c r="W60" s="165">
        <v>1000</v>
      </c>
      <c r="X60" s="165">
        <v>0</v>
      </c>
      <c r="Y60" s="13">
        <v>0</v>
      </c>
      <c r="Z60" s="13">
        <v>0</v>
      </c>
    </row>
    <row r="61" spans="1:26">
      <c r="A61" s="218"/>
      <c r="B61" s="218"/>
      <c r="C61" s="274" t="s">
        <v>265</v>
      </c>
      <c r="D61" s="257">
        <f t="shared" ref="D61:T61" si="8">SUM(D55:D60)</f>
        <v>4500</v>
      </c>
      <c r="E61" s="257">
        <f t="shared" si="8"/>
        <v>0</v>
      </c>
      <c r="F61" s="257">
        <f t="shared" si="8"/>
        <v>5600</v>
      </c>
      <c r="G61" s="257">
        <f t="shared" si="8"/>
        <v>3650</v>
      </c>
      <c r="H61" s="257">
        <f t="shared" si="8"/>
        <v>6300</v>
      </c>
      <c r="I61" s="257">
        <f t="shared" si="8"/>
        <v>3650</v>
      </c>
      <c r="J61" s="262">
        <f t="shared" si="8"/>
        <v>5800</v>
      </c>
      <c r="K61" s="262">
        <f t="shared" si="8"/>
        <v>3150</v>
      </c>
      <c r="L61" s="262">
        <f t="shared" si="8"/>
        <v>5300</v>
      </c>
      <c r="M61" s="262">
        <f t="shared" si="8"/>
        <v>3200</v>
      </c>
      <c r="N61" s="262">
        <f t="shared" si="8"/>
        <v>3200</v>
      </c>
      <c r="O61" s="262">
        <f t="shared" si="8"/>
        <v>5600</v>
      </c>
      <c r="P61" s="262">
        <f t="shared" si="8"/>
        <v>3400</v>
      </c>
      <c r="Q61" s="262">
        <f t="shared" si="8"/>
        <v>3650</v>
      </c>
      <c r="R61" s="262">
        <f t="shared" si="8"/>
        <v>3250</v>
      </c>
      <c r="S61" s="262">
        <f t="shared" si="8"/>
        <v>3250</v>
      </c>
      <c r="T61" s="262">
        <f t="shared" si="8"/>
        <v>3000</v>
      </c>
      <c r="U61" s="167">
        <f>SUM(U55:U60)</f>
        <v>3000</v>
      </c>
      <c r="V61" s="167">
        <f>SUM(V55:V60)</f>
        <v>3000</v>
      </c>
      <c r="W61" s="167">
        <f>SUM(W55:W60)</f>
        <v>3300</v>
      </c>
      <c r="X61" s="167">
        <f>SUM(X55:X60)</f>
        <v>0</v>
      </c>
      <c r="Y61" s="15">
        <v>0</v>
      </c>
      <c r="Z61" s="15">
        <v>0</v>
      </c>
    </row>
    <row r="62" spans="1:26">
      <c r="A62" s="218"/>
      <c r="B62" s="218"/>
      <c r="C62" s="274"/>
      <c r="D62" s="257"/>
      <c r="E62" s="257"/>
      <c r="F62" s="257"/>
      <c r="G62" s="257"/>
      <c r="H62" s="257"/>
      <c r="I62" s="257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14"/>
      <c r="V62" s="214"/>
      <c r="W62" s="214"/>
      <c r="X62" s="214"/>
    </row>
    <row r="63" spans="1:26">
      <c r="A63" s="265" t="s">
        <v>379</v>
      </c>
      <c r="B63" s="218"/>
      <c r="C63" s="274"/>
      <c r="D63" s="257"/>
      <c r="E63" s="257"/>
      <c r="F63" s="257"/>
      <c r="G63" s="257"/>
      <c r="H63" s="257"/>
      <c r="I63" s="257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14"/>
      <c r="V63" s="214"/>
      <c r="W63" s="214"/>
      <c r="X63" s="214"/>
    </row>
    <row r="64" spans="1:26">
      <c r="A64" s="273" t="s">
        <v>150</v>
      </c>
      <c r="B64" s="218"/>
      <c r="C64" s="274"/>
      <c r="D64" s="257"/>
      <c r="E64" s="257"/>
      <c r="F64" s="257"/>
      <c r="G64" s="257"/>
      <c r="H64" s="257"/>
      <c r="I64" s="257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214">
        <v>0</v>
      </c>
      <c r="V64" s="214">
        <v>0</v>
      </c>
      <c r="W64" s="214">
        <v>0</v>
      </c>
      <c r="X64" s="214">
        <v>0</v>
      </c>
      <c r="Y64" s="15">
        <v>50</v>
      </c>
      <c r="Z64" s="15">
        <v>50</v>
      </c>
    </row>
    <row r="65" spans="1:26">
      <c r="A65" s="273" t="s">
        <v>342</v>
      </c>
      <c r="B65" s="218"/>
      <c r="C65" s="274"/>
      <c r="D65" s="257"/>
      <c r="E65" s="257"/>
      <c r="F65" s="257"/>
      <c r="G65" s="257"/>
      <c r="H65" s="257"/>
      <c r="I65" s="257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14">
        <v>0</v>
      </c>
      <c r="V65" s="214">
        <v>0</v>
      </c>
      <c r="W65" s="214">
        <v>0</v>
      </c>
      <c r="X65" s="214">
        <v>0</v>
      </c>
      <c r="Y65" s="15">
        <v>100</v>
      </c>
      <c r="Z65" s="15">
        <v>100</v>
      </c>
    </row>
    <row r="66" spans="1:26">
      <c r="A66" s="273" t="s">
        <v>370</v>
      </c>
      <c r="B66" s="218"/>
      <c r="C66" s="274"/>
      <c r="D66" s="257"/>
      <c r="E66" s="257"/>
      <c r="F66" s="257"/>
      <c r="G66" s="257"/>
      <c r="H66" s="257"/>
      <c r="I66" s="257"/>
      <c r="J66" s="258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214">
        <v>0</v>
      </c>
      <c r="V66" s="214">
        <v>0</v>
      </c>
      <c r="W66" s="214">
        <v>0</v>
      </c>
      <c r="X66" s="214">
        <v>0</v>
      </c>
      <c r="Y66" s="15">
        <v>800</v>
      </c>
      <c r="Z66" s="15">
        <v>800</v>
      </c>
    </row>
    <row r="67" spans="1:26">
      <c r="A67" s="273" t="s">
        <v>365</v>
      </c>
      <c r="B67" s="218"/>
      <c r="C67" s="274"/>
      <c r="D67" s="257"/>
      <c r="E67" s="257"/>
      <c r="F67" s="257"/>
      <c r="G67" s="257"/>
      <c r="H67" s="257"/>
      <c r="I67" s="257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14">
        <v>0</v>
      </c>
      <c r="V67" s="214">
        <v>0</v>
      </c>
      <c r="W67" s="214">
        <v>0</v>
      </c>
      <c r="X67" s="214">
        <v>0</v>
      </c>
      <c r="Y67" s="15">
        <v>1300</v>
      </c>
      <c r="Z67" s="15">
        <v>1300</v>
      </c>
    </row>
    <row r="68" spans="1:26">
      <c r="A68" s="273" t="s">
        <v>137</v>
      </c>
      <c r="B68" s="218"/>
      <c r="C68" s="274"/>
      <c r="D68" s="257"/>
      <c r="E68" s="257"/>
      <c r="F68" s="257"/>
      <c r="G68" s="257"/>
      <c r="H68" s="257"/>
      <c r="I68" s="257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165">
        <v>0</v>
      </c>
      <c r="V68" s="165">
        <v>0</v>
      </c>
      <c r="W68" s="165">
        <v>0</v>
      </c>
      <c r="X68" s="165">
        <v>0</v>
      </c>
      <c r="Y68" s="13">
        <v>1250</v>
      </c>
      <c r="Z68" s="13">
        <v>1250</v>
      </c>
    </row>
    <row r="69" spans="1:26">
      <c r="A69" s="218"/>
      <c r="B69" s="218"/>
      <c r="C69" s="274" t="s">
        <v>265</v>
      </c>
      <c r="D69" s="257"/>
      <c r="E69" s="257"/>
      <c r="F69" s="257"/>
      <c r="G69" s="257"/>
      <c r="H69" s="257"/>
      <c r="I69" s="257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14">
        <v>0</v>
      </c>
      <c r="V69" s="214">
        <v>0</v>
      </c>
      <c r="W69" s="214">
        <v>0</v>
      </c>
      <c r="X69" s="214">
        <v>0</v>
      </c>
      <c r="Y69" s="15">
        <f>SUM(Y64:Y68)</f>
        <v>3500</v>
      </c>
      <c r="Z69" s="15">
        <f>SUM(Z64:Z68)</f>
        <v>3500</v>
      </c>
    </row>
    <row r="70" spans="1:26">
      <c r="A70" s="218"/>
      <c r="B70" s="218"/>
      <c r="C70" s="274"/>
      <c r="D70" s="257"/>
      <c r="E70" s="257"/>
      <c r="F70" s="257"/>
      <c r="G70" s="257"/>
      <c r="H70" s="257"/>
      <c r="I70" s="257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14"/>
      <c r="V70" s="214"/>
      <c r="W70" s="214"/>
      <c r="X70" s="214"/>
    </row>
    <row r="71" spans="1:26">
      <c r="A71" s="222"/>
      <c r="B71" s="222"/>
      <c r="C71" s="275"/>
      <c r="D71" s="257"/>
      <c r="E71" s="257"/>
      <c r="F71" s="257"/>
      <c r="G71" s="257"/>
      <c r="H71" s="257"/>
      <c r="I71" s="257"/>
      <c r="J71" s="257"/>
      <c r="K71" s="257"/>
      <c r="L71" s="258"/>
      <c r="M71" s="258"/>
      <c r="N71" s="258"/>
      <c r="O71" s="258"/>
      <c r="P71" s="258"/>
      <c r="Q71" s="258"/>
      <c r="R71" s="15"/>
      <c r="S71" s="258"/>
      <c r="T71" s="258"/>
      <c r="U71" s="161"/>
      <c r="V71" s="161"/>
      <c r="W71" s="161"/>
      <c r="X71" s="161"/>
    </row>
    <row r="72" spans="1:26">
      <c r="A72" s="266" t="s">
        <v>376</v>
      </c>
      <c r="B72" s="221"/>
      <c r="C72" s="223"/>
      <c r="D72" s="267"/>
      <c r="E72" s="267"/>
      <c r="F72" s="267"/>
      <c r="G72" s="267"/>
      <c r="H72" s="267"/>
      <c r="I72" s="267"/>
      <c r="J72" s="267"/>
      <c r="K72" s="267"/>
      <c r="L72" s="268"/>
      <c r="M72" s="268"/>
      <c r="N72" s="268"/>
      <c r="O72" s="268"/>
      <c r="P72" s="268"/>
      <c r="Q72" s="268"/>
      <c r="R72" s="15"/>
      <c r="S72" s="268"/>
      <c r="T72" s="268"/>
      <c r="U72" s="163"/>
      <c r="V72" s="163"/>
      <c r="W72" s="163"/>
      <c r="X72" s="163"/>
    </row>
    <row r="73" spans="1:26">
      <c r="A73" s="234" t="s">
        <v>150</v>
      </c>
      <c r="B73" s="221"/>
      <c r="C73" s="223"/>
      <c r="D73" s="267"/>
      <c r="E73" s="267"/>
      <c r="F73" s="267"/>
      <c r="G73" s="267"/>
      <c r="H73" s="267"/>
      <c r="I73" s="267"/>
      <c r="J73" s="267">
        <v>0</v>
      </c>
      <c r="K73" s="257">
        <v>0</v>
      </c>
      <c r="L73" s="257">
        <v>0</v>
      </c>
      <c r="M73" s="257">
        <v>0</v>
      </c>
      <c r="N73" s="257">
        <v>0</v>
      </c>
      <c r="O73" s="257">
        <v>400</v>
      </c>
      <c r="P73" s="257">
        <v>300</v>
      </c>
      <c r="Q73" s="257">
        <v>1000</v>
      </c>
      <c r="R73" s="257">
        <v>0</v>
      </c>
      <c r="S73" s="257">
        <v>0</v>
      </c>
      <c r="T73" s="257">
        <v>0</v>
      </c>
      <c r="U73" s="163">
        <v>0</v>
      </c>
      <c r="V73" s="163">
        <v>0</v>
      </c>
      <c r="W73" s="163">
        <v>0</v>
      </c>
      <c r="X73" s="163">
        <v>100</v>
      </c>
      <c r="Y73" s="15">
        <v>50</v>
      </c>
      <c r="Z73" s="15">
        <v>50</v>
      </c>
    </row>
    <row r="74" spans="1:26">
      <c r="A74" s="234" t="s">
        <v>342</v>
      </c>
      <c r="B74" s="221"/>
      <c r="C74" s="234"/>
      <c r="D74" s="267"/>
      <c r="E74" s="267"/>
      <c r="F74" s="267"/>
      <c r="G74" s="267"/>
      <c r="H74" s="267"/>
      <c r="I74" s="267"/>
      <c r="J74" s="267">
        <v>0</v>
      </c>
      <c r="K74" s="257">
        <v>0</v>
      </c>
      <c r="L74" s="257">
        <v>0</v>
      </c>
      <c r="M74" s="257">
        <v>0</v>
      </c>
      <c r="N74" s="257">
        <v>0</v>
      </c>
      <c r="O74" s="257">
        <v>750</v>
      </c>
      <c r="P74" s="257">
        <v>300</v>
      </c>
      <c r="Q74" s="257">
        <v>100</v>
      </c>
      <c r="R74" s="257">
        <v>0</v>
      </c>
      <c r="S74" s="257">
        <v>0</v>
      </c>
      <c r="T74" s="257">
        <v>0</v>
      </c>
      <c r="U74" s="163">
        <v>0</v>
      </c>
      <c r="V74" s="163">
        <v>0</v>
      </c>
      <c r="W74" s="163">
        <v>0</v>
      </c>
      <c r="X74" s="163">
        <v>200</v>
      </c>
      <c r="Y74" s="15">
        <v>100</v>
      </c>
      <c r="Z74" s="15">
        <v>100</v>
      </c>
    </row>
    <row r="75" spans="1:26">
      <c r="A75" s="239" t="s">
        <v>367</v>
      </c>
      <c r="B75" s="221"/>
      <c r="C75" s="234"/>
      <c r="D75" s="267"/>
      <c r="E75" s="267"/>
      <c r="F75" s="267"/>
      <c r="G75" s="267"/>
      <c r="H75" s="267"/>
      <c r="I75" s="267"/>
      <c r="J75" s="267"/>
      <c r="K75" s="257"/>
      <c r="L75" s="257"/>
      <c r="M75" s="257"/>
      <c r="N75" s="257"/>
      <c r="O75" s="257"/>
      <c r="P75" s="257"/>
      <c r="Q75" s="257"/>
      <c r="R75" s="257"/>
      <c r="S75" s="257">
        <v>0</v>
      </c>
      <c r="T75" s="257">
        <v>0</v>
      </c>
      <c r="U75" s="163">
        <v>0</v>
      </c>
      <c r="V75" s="163">
        <v>0</v>
      </c>
      <c r="W75" s="163">
        <v>0</v>
      </c>
      <c r="X75" s="163">
        <v>0</v>
      </c>
      <c r="Y75" s="15">
        <v>0</v>
      </c>
      <c r="Z75" s="15">
        <v>0</v>
      </c>
    </row>
    <row r="76" spans="1:26">
      <c r="A76" s="239" t="s">
        <v>370</v>
      </c>
      <c r="B76" s="221"/>
      <c r="C76" s="234"/>
      <c r="D76" s="267"/>
      <c r="E76" s="267"/>
      <c r="F76" s="267"/>
      <c r="G76" s="267"/>
      <c r="H76" s="267"/>
      <c r="I76" s="267"/>
      <c r="J76" s="26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163"/>
      <c r="V76" s="163"/>
      <c r="W76" s="163">
        <v>0</v>
      </c>
      <c r="X76" s="163">
        <v>800</v>
      </c>
      <c r="Y76" s="15">
        <v>800</v>
      </c>
      <c r="Z76" s="15">
        <v>800</v>
      </c>
    </row>
    <row r="77" spans="1:26">
      <c r="A77" s="234" t="s">
        <v>365</v>
      </c>
      <c r="B77" s="221"/>
      <c r="C77" s="234"/>
      <c r="D77" s="267"/>
      <c r="E77" s="267"/>
      <c r="F77" s="267"/>
      <c r="G77" s="267"/>
      <c r="H77" s="267"/>
      <c r="I77" s="267"/>
      <c r="J77" s="267">
        <v>0</v>
      </c>
      <c r="K77" s="257">
        <v>0</v>
      </c>
      <c r="L77" s="257">
        <v>0</v>
      </c>
      <c r="M77" s="257">
        <v>0</v>
      </c>
      <c r="N77" s="257">
        <v>0</v>
      </c>
      <c r="O77" s="257">
        <v>1500</v>
      </c>
      <c r="P77" s="257">
        <v>400</v>
      </c>
      <c r="Q77" s="257">
        <v>1000</v>
      </c>
      <c r="R77" s="257">
        <v>0</v>
      </c>
      <c r="S77" s="257">
        <v>0</v>
      </c>
      <c r="T77" s="257">
        <v>0</v>
      </c>
      <c r="U77" s="163">
        <v>0</v>
      </c>
      <c r="V77" s="163">
        <v>0</v>
      </c>
      <c r="W77" s="163">
        <v>0</v>
      </c>
      <c r="X77" s="163">
        <v>1100</v>
      </c>
      <c r="Y77" s="15">
        <v>1300</v>
      </c>
      <c r="Z77" s="15">
        <v>1300</v>
      </c>
    </row>
    <row r="78" spans="1:26">
      <c r="A78" s="239" t="s">
        <v>228</v>
      </c>
      <c r="B78" s="221"/>
      <c r="C78" s="234"/>
      <c r="D78" s="267"/>
      <c r="E78" s="267"/>
      <c r="F78" s="267"/>
      <c r="G78" s="267"/>
      <c r="H78" s="267"/>
      <c r="I78" s="267"/>
      <c r="J78" s="267"/>
      <c r="K78" s="257"/>
      <c r="L78" s="257"/>
      <c r="M78" s="257"/>
      <c r="N78" s="257"/>
      <c r="O78" s="257"/>
      <c r="P78" s="257"/>
      <c r="Q78" s="257"/>
      <c r="R78" s="257"/>
      <c r="S78" s="257">
        <v>0</v>
      </c>
      <c r="T78" s="257">
        <v>0</v>
      </c>
      <c r="U78" s="163">
        <v>0</v>
      </c>
      <c r="V78" s="163">
        <v>0</v>
      </c>
      <c r="W78" s="163">
        <v>0</v>
      </c>
      <c r="X78" s="163">
        <v>0</v>
      </c>
      <c r="Y78" s="15">
        <v>0</v>
      </c>
      <c r="Z78" s="15">
        <v>0</v>
      </c>
    </row>
    <row r="79" spans="1:26">
      <c r="A79" s="239" t="s">
        <v>137</v>
      </c>
      <c r="B79" s="221"/>
      <c r="C79" s="234"/>
      <c r="D79" s="267"/>
      <c r="E79" s="267"/>
      <c r="F79" s="267"/>
      <c r="G79" s="267"/>
      <c r="H79" s="267"/>
      <c r="I79" s="267"/>
      <c r="J79" s="267">
        <v>0</v>
      </c>
      <c r="K79" s="257">
        <v>0</v>
      </c>
      <c r="L79" s="257">
        <v>0</v>
      </c>
      <c r="M79" s="257">
        <v>0</v>
      </c>
      <c r="N79" s="257">
        <v>0</v>
      </c>
      <c r="O79" s="257">
        <v>1000</v>
      </c>
      <c r="P79" s="257">
        <v>1000</v>
      </c>
      <c r="Q79" s="257">
        <v>200</v>
      </c>
      <c r="R79" s="257">
        <v>0</v>
      </c>
      <c r="S79" s="257">
        <v>0</v>
      </c>
      <c r="T79" s="257">
        <v>0</v>
      </c>
      <c r="U79" s="165">
        <v>0</v>
      </c>
      <c r="V79" s="165">
        <v>0</v>
      </c>
      <c r="W79" s="165">
        <v>0</v>
      </c>
      <c r="X79" s="165">
        <v>1000</v>
      </c>
      <c r="Y79" s="13">
        <v>1250</v>
      </c>
      <c r="Z79" s="13">
        <v>1250</v>
      </c>
    </row>
    <row r="80" spans="1:26">
      <c r="A80" s="221"/>
      <c r="B80" s="221"/>
      <c r="C80" s="223" t="s">
        <v>265</v>
      </c>
      <c r="D80" s="267"/>
      <c r="E80" s="267"/>
      <c r="F80" s="267"/>
      <c r="G80" s="267"/>
      <c r="H80" s="267"/>
      <c r="I80" s="267"/>
      <c r="J80" s="269">
        <f t="shared" ref="J80:Q80" si="9">+SUM(J73:J79)</f>
        <v>0</v>
      </c>
      <c r="K80" s="262">
        <f t="shared" si="9"/>
        <v>0</v>
      </c>
      <c r="L80" s="262">
        <f t="shared" si="9"/>
        <v>0</v>
      </c>
      <c r="M80" s="262">
        <f t="shared" si="9"/>
        <v>0</v>
      </c>
      <c r="N80" s="262">
        <f t="shared" si="9"/>
        <v>0</v>
      </c>
      <c r="O80" s="262">
        <f t="shared" si="9"/>
        <v>3650</v>
      </c>
      <c r="P80" s="262">
        <f t="shared" si="9"/>
        <v>2000</v>
      </c>
      <c r="Q80" s="262">
        <f t="shared" si="9"/>
        <v>2300</v>
      </c>
      <c r="R80" s="262">
        <f t="shared" ref="R80:X80" si="10">SUM(R73:R79)</f>
        <v>0</v>
      </c>
      <c r="S80" s="262">
        <f t="shared" si="10"/>
        <v>0</v>
      </c>
      <c r="T80" s="262">
        <f t="shared" si="10"/>
        <v>0</v>
      </c>
      <c r="U80" s="167">
        <f t="shared" si="10"/>
        <v>0</v>
      </c>
      <c r="V80" s="167">
        <f t="shared" si="10"/>
        <v>0</v>
      </c>
      <c r="W80" s="167">
        <f t="shared" si="10"/>
        <v>0</v>
      </c>
      <c r="X80" s="167">
        <f t="shared" si="10"/>
        <v>3200</v>
      </c>
      <c r="Y80" s="15">
        <f>SUM(Y73:Y79)</f>
        <v>3500</v>
      </c>
      <c r="Z80" s="15">
        <f>SUM(Z73:Z79)</f>
        <v>3500</v>
      </c>
    </row>
    <row r="81" spans="1:26">
      <c r="A81" s="221"/>
      <c r="B81" s="221"/>
      <c r="C81" s="234"/>
      <c r="D81" s="257"/>
      <c r="E81" s="257"/>
      <c r="F81" s="257"/>
      <c r="G81" s="257"/>
      <c r="H81" s="257"/>
      <c r="I81" s="257"/>
      <c r="J81" s="257"/>
      <c r="K81" s="257"/>
      <c r="L81" s="258"/>
      <c r="M81" s="258"/>
      <c r="N81" s="258"/>
      <c r="O81" s="258"/>
      <c r="P81" s="258"/>
      <c r="Q81" s="258"/>
      <c r="R81" s="15"/>
      <c r="S81" s="15"/>
      <c r="T81" s="15"/>
      <c r="U81" s="161"/>
      <c r="V81" s="161"/>
      <c r="W81" s="161"/>
      <c r="X81" s="161"/>
    </row>
    <row r="82" spans="1:26" ht="15" hidden="1" customHeight="1">
      <c r="A82" s="224" t="s">
        <v>377</v>
      </c>
      <c r="B82" s="218"/>
      <c r="C82" s="271"/>
      <c r="D82" s="257"/>
      <c r="E82" s="257"/>
      <c r="F82" s="257"/>
      <c r="G82" s="257"/>
      <c r="H82" s="257"/>
      <c r="I82" s="257"/>
      <c r="J82" s="257"/>
      <c r="K82" s="257"/>
      <c r="L82" s="258"/>
      <c r="M82" s="258"/>
      <c r="N82" s="258"/>
      <c r="O82" s="258"/>
      <c r="P82" s="258"/>
      <c r="Q82" s="258"/>
      <c r="R82" s="15"/>
      <c r="S82" s="15"/>
      <c r="T82" s="15"/>
      <c r="U82" s="161"/>
      <c r="V82" s="161"/>
      <c r="W82" s="161"/>
      <c r="X82" s="161"/>
    </row>
    <row r="83" spans="1:26" ht="15" hidden="1" customHeight="1">
      <c r="A83" s="218" t="s">
        <v>150</v>
      </c>
      <c r="B83" s="218"/>
      <c r="C83" s="271"/>
      <c r="D83" s="257">
        <v>2000</v>
      </c>
      <c r="E83" s="257">
        <v>2000</v>
      </c>
      <c r="F83" s="257">
        <v>2000</v>
      </c>
      <c r="G83" s="257">
        <v>2000</v>
      </c>
      <c r="H83" s="257">
        <v>2500</v>
      </c>
      <c r="I83" s="257">
        <v>2000</v>
      </c>
      <c r="J83" s="257">
        <v>2500</v>
      </c>
      <c r="K83" s="257">
        <v>1500</v>
      </c>
      <c r="L83" s="257">
        <v>750</v>
      </c>
      <c r="M83" s="257">
        <v>400</v>
      </c>
      <c r="N83" s="257">
        <v>400</v>
      </c>
      <c r="O83" s="257">
        <v>0</v>
      </c>
      <c r="P83" s="257">
        <v>0</v>
      </c>
      <c r="Q83" s="257">
        <v>0</v>
      </c>
      <c r="R83" s="257">
        <v>0</v>
      </c>
      <c r="S83" s="257">
        <v>0</v>
      </c>
      <c r="T83" s="257">
        <v>0</v>
      </c>
      <c r="U83" s="163">
        <v>0</v>
      </c>
      <c r="V83" s="163">
        <v>0</v>
      </c>
      <c r="W83" s="163">
        <v>0</v>
      </c>
      <c r="X83" s="163">
        <v>0</v>
      </c>
      <c r="Y83" s="15">
        <v>0</v>
      </c>
    </row>
    <row r="84" spans="1:26" ht="15" hidden="1" customHeight="1">
      <c r="A84" s="218" t="s">
        <v>342</v>
      </c>
      <c r="B84" s="218"/>
      <c r="C84" s="271"/>
      <c r="D84" s="257">
        <v>200</v>
      </c>
      <c r="E84" s="257">
        <v>200</v>
      </c>
      <c r="F84" s="257">
        <v>500</v>
      </c>
      <c r="G84" s="257">
        <v>500</v>
      </c>
      <c r="H84" s="257">
        <v>500</v>
      </c>
      <c r="I84" s="257">
        <v>500</v>
      </c>
      <c r="J84" s="257">
        <v>500</v>
      </c>
      <c r="K84" s="257">
        <v>500</v>
      </c>
      <c r="L84" s="257">
        <v>750</v>
      </c>
      <c r="M84" s="257">
        <v>400</v>
      </c>
      <c r="N84" s="257">
        <v>400</v>
      </c>
      <c r="O84" s="257">
        <v>0</v>
      </c>
      <c r="P84" s="257">
        <v>0</v>
      </c>
      <c r="Q84" s="257">
        <v>0</v>
      </c>
      <c r="R84" s="257">
        <v>0</v>
      </c>
      <c r="S84" s="257">
        <v>0</v>
      </c>
      <c r="T84" s="257">
        <v>0</v>
      </c>
      <c r="U84" s="163">
        <v>0</v>
      </c>
      <c r="V84" s="163">
        <v>0</v>
      </c>
      <c r="W84" s="163">
        <v>0</v>
      </c>
      <c r="X84" s="163">
        <v>0</v>
      </c>
      <c r="Y84" s="15">
        <v>0</v>
      </c>
    </row>
    <row r="85" spans="1:26" ht="15" hidden="1" customHeight="1">
      <c r="A85" s="218" t="s">
        <v>365</v>
      </c>
      <c r="B85" s="218"/>
      <c r="C85" s="271"/>
      <c r="D85" s="257">
        <v>1500</v>
      </c>
      <c r="E85" s="257">
        <v>1500</v>
      </c>
      <c r="F85" s="257">
        <v>1000</v>
      </c>
      <c r="G85" s="257">
        <v>500</v>
      </c>
      <c r="H85" s="257">
        <v>1000</v>
      </c>
      <c r="I85" s="257">
        <v>500</v>
      </c>
      <c r="J85" s="257">
        <v>1000</v>
      </c>
      <c r="K85" s="257">
        <v>500</v>
      </c>
      <c r="L85" s="257">
        <v>0</v>
      </c>
      <c r="M85" s="257">
        <v>0</v>
      </c>
      <c r="N85" s="257">
        <v>0</v>
      </c>
      <c r="O85" s="257">
        <v>0</v>
      </c>
      <c r="P85" s="257">
        <v>0</v>
      </c>
      <c r="Q85" s="257">
        <v>0</v>
      </c>
      <c r="R85" s="257">
        <v>0</v>
      </c>
      <c r="S85" s="257">
        <v>0</v>
      </c>
      <c r="T85" s="257">
        <v>0</v>
      </c>
      <c r="U85" s="163">
        <v>0</v>
      </c>
      <c r="V85" s="163">
        <v>0</v>
      </c>
      <c r="W85" s="163">
        <v>0</v>
      </c>
      <c r="X85" s="163">
        <v>0</v>
      </c>
      <c r="Y85" s="15">
        <v>0</v>
      </c>
    </row>
    <row r="86" spans="1:26" ht="15" hidden="1" customHeight="1">
      <c r="A86" s="218" t="s">
        <v>137</v>
      </c>
      <c r="B86" s="218"/>
      <c r="C86" s="271"/>
      <c r="D86" s="257">
        <v>500</v>
      </c>
      <c r="E86" s="257">
        <v>500</v>
      </c>
      <c r="F86" s="257">
        <v>500</v>
      </c>
      <c r="G86" s="257">
        <v>500</v>
      </c>
      <c r="H86" s="257">
        <v>500</v>
      </c>
      <c r="I86" s="257">
        <v>500</v>
      </c>
      <c r="J86" s="257">
        <v>500</v>
      </c>
      <c r="K86" s="257">
        <v>500</v>
      </c>
      <c r="L86" s="257">
        <v>1500</v>
      </c>
      <c r="M86" s="257">
        <v>1000</v>
      </c>
      <c r="N86" s="257">
        <v>1000</v>
      </c>
      <c r="O86" s="257">
        <v>0</v>
      </c>
      <c r="P86" s="257">
        <v>0</v>
      </c>
      <c r="Q86" s="257">
        <v>0</v>
      </c>
      <c r="R86" s="257">
        <v>0</v>
      </c>
      <c r="S86" s="257">
        <v>0</v>
      </c>
      <c r="T86" s="257">
        <v>0</v>
      </c>
      <c r="U86" s="163">
        <v>0</v>
      </c>
      <c r="V86" s="163">
        <v>0</v>
      </c>
      <c r="W86" s="163">
        <v>0</v>
      </c>
      <c r="X86" s="163">
        <v>0</v>
      </c>
      <c r="Y86" s="15">
        <v>0</v>
      </c>
    </row>
    <row r="87" spans="1:26" ht="15" hidden="1" customHeight="1">
      <c r="A87" s="218" t="s">
        <v>228</v>
      </c>
      <c r="B87" s="218"/>
      <c r="C87" s="271"/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865</v>
      </c>
      <c r="M87" s="257">
        <v>865</v>
      </c>
      <c r="N87" s="257">
        <v>865</v>
      </c>
      <c r="O87" s="257">
        <v>0</v>
      </c>
      <c r="P87" s="257">
        <v>0</v>
      </c>
      <c r="Q87" s="257">
        <v>0</v>
      </c>
      <c r="R87" s="257">
        <v>0</v>
      </c>
      <c r="S87" s="257">
        <v>0</v>
      </c>
      <c r="T87" s="257">
        <v>0</v>
      </c>
      <c r="U87" s="163">
        <v>0</v>
      </c>
      <c r="V87" s="163">
        <v>0</v>
      </c>
      <c r="W87" s="163">
        <v>0</v>
      </c>
      <c r="X87" s="163">
        <v>0</v>
      </c>
      <c r="Y87" s="15">
        <v>0</v>
      </c>
    </row>
    <row r="88" spans="1:26" ht="15" hidden="1" customHeight="1">
      <c r="A88" s="218" t="s">
        <v>378</v>
      </c>
      <c r="B88" s="218"/>
      <c r="C88" s="271"/>
      <c r="D88" s="260">
        <v>300</v>
      </c>
      <c r="E88" s="260">
        <v>300</v>
      </c>
      <c r="F88" s="260">
        <v>300</v>
      </c>
      <c r="G88" s="260">
        <v>300</v>
      </c>
      <c r="H88" s="260">
        <v>300</v>
      </c>
      <c r="I88" s="260">
        <v>0</v>
      </c>
      <c r="J88" s="257">
        <v>300</v>
      </c>
      <c r="K88" s="257">
        <v>0</v>
      </c>
      <c r="L88" s="257">
        <v>0</v>
      </c>
      <c r="M88" s="257">
        <v>0</v>
      </c>
      <c r="N88" s="257">
        <v>0</v>
      </c>
      <c r="O88" s="257">
        <v>0</v>
      </c>
      <c r="P88" s="257">
        <v>0</v>
      </c>
      <c r="Q88" s="257">
        <v>0</v>
      </c>
      <c r="R88" s="257">
        <v>0</v>
      </c>
      <c r="S88" s="257">
        <v>0</v>
      </c>
      <c r="T88" s="257">
        <v>0</v>
      </c>
      <c r="U88" s="165">
        <v>0</v>
      </c>
      <c r="V88" s="165">
        <v>0</v>
      </c>
      <c r="W88" s="165">
        <v>0</v>
      </c>
      <c r="X88" s="165">
        <v>0</v>
      </c>
      <c r="Y88" s="13">
        <v>0</v>
      </c>
    </row>
    <row r="89" spans="1:26" ht="15" hidden="1" customHeight="1">
      <c r="A89" s="218"/>
      <c r="B89" s="218"/>
      <c r="C89" s="274" t="s">
        <v>265</v>
      </c>
      <c r="D89" s="257">
        <f t="shared" ref="D89:T89" si="11">SUM(D83:D88)</f>
        <v>4500</v>
      </c>
      <c r="E89" s="257">
        <f t="shared" si="11"/>
        <v>4500</v>
      </c>
      <c r="F89" s="257">
        <f t="shared" si="11"/>
        <v>4300</v>
      </c>
      <c r="G89" s="257">
        <f t="shared" si="11"/>
        <v>3800</v>
      </c>
      <c r="H89" s="257">
        <f t="shared" si="11"/>
        <v>4800</v>
      </c>
      <c r="I89" s="257">
        <f t="shared" si="11"/>
        <v>3500</v>
      </c>
      <c r="J89" s="262">
        <f t="shared" si="11"/>
        <v>4800</v>
      </c>
      <c r="K89" s="262">
        <f t="shared" si="11"/>
        <v>3000</v>
      </c>
      <c r="L89" s="262">
        <f t="shared" si="11"/>
        <v>3865</v>
      </c>
      <c r="M89" s="262">
        <f t="shared" si="11"/>
        <v>2665</v>
      </c>
      <c r="N89" s="262">
        <f t="shared" si="11"/>
        <v>2665</v>
      </c>
      <c r="O89" s="262">
        <f t="shared" si="11"/>
        <v>0</v>
      </c>
      <c r="P89" s="262">
        <f t="shared" si="11"/>
        <v>0</v>
      </c>
      <c r="Q89" s="262">
        <f t="shared" si="11"/>
        <v>0</v>
      </c>
      <c r="R89" s="262">
        <f t="shared" si="11"/>
        <v>0</v>
      </c>
      <c r="S89" s="262">
        <f t="shared" si="11"/>
        <v>0</v>
      </c>
      <c r="T89" s="262">
        <f t="shared" si="11"/>
        <v>0</v>
      </c>
      <c r="U89" s="167">
        <f>SUM(U83:U88)</f>
        <v>0</v>
      </c>
      <c r="V89" s="167">
        <f>SUM(V83:V88)</f>
        <v>0</v>
      </c>
      <c r="W89" s="167">
        <f>SUM(W83:W88)</f>
        <v>0</v>
      </c>
      <c r="X89" s="167">
        <f>SUM(X83:X88)</f>
        <v>0</v>
      </c>
      <c r="Y89" s="15">
        <v>0</v>
      </c>
    </row>
    <row r="90" spans="1:26" ht="15" hidden="1" customHeight="1">
      <c r="A90" s="218"/>
      <c r="B90" s="218"/>
      <c r="C90" s="271"/>
      <c r="D90" s="257"/>
      <c r="E90" s="257"/>
      <c r="F90" s="257"/>
      <c r="G90" s="257"/>
      <c r="H90" s="257"/>
      <c r="I90" s="257"/>
      <c r="J90" s="257"/>
      <c r="K90" s="257"/>
      <c r="L90" s="258"/>
      <c r="M90" s="258"/>
      <c r="N90" s="258"/>
      <c r="O90" s="258"/>
      <c r="P90" s="258"/>
      <c r="Q90" s="258"/>
      <c r="R90" s="15"/>
      <c r="S90" s="258"/>
      <c r="T90" s="258"/>
      <c r="U90" s="161"/>
      <c r="V90" s="161"/>
      <c r="W90" s="161"/>
      <c r="X90" s="161"/>
    </row>
    <row r="91" spans="1:26">
      <c r="A91" s="218"/>
      <c r="B91" s="218"/>
      <c r="C91" s="271"/>
      <c r="D91" s="257"/>
      <c r="E91" s="257"/>
      <c r="F91" s="257"/>
      <c r="G91" s="257"/>
      <c r="H91" s="257"/>
      <c r="I91" s="257"/>
      <c r="J91" s="260"/>
      <c r="K91" s="260"/>
      <c r="L91" s="257"/>
      <c r="M91" s="257"/>
      <c r="N91" s="257"/>
      <c r="O91" s="258"/>
      <c r="P91" s="258"/>
      <c r="Q91" s="258"/>
      <c r="R91" s="258"/>
      <c r="S91" s="258"/>
      <c r="T91" s="258"/>
      <c r="U91" s="170"/>
      <c r="V91" s="170"/>
      <c r="W91" s="170"/>
      <c r="X91" s="170"/>
      <c r="Y91" s="13"/>
      <c r="Z91" s="91"/>
    </row>
    <row r="92" spans="1:26" s="61" customFormat="1" ht="16" thickBot="1">
      <c r="A92" s="227" t="s">
        <v>166</v>
      </c>
      <c r="B92" s="227"/>
      <c r="C92" s="238"/>
      <c r="D92" s="228" t="e">
        <f>SUM(#REF!,D12,D20,D29,D39,D52,,D61,D89,+#REF!)</f>
        <v>#REF!</v>
      </c>
      <c r="E92" s="228" t="e">
        <f>SUM(#REF!,E12,E20,E29,E39,E52,,E61,E89,+#REF!)</f>
        <v>#REF!</v>
      </c>
      <c r="F92" s="228" t="e">
        <f>SUM(#REF!,F12,F20,F29,F39,F52,,F61,F89,+#REF!)</f>
        <v>#REF!</v>
      </c>
      <c r="G92" s="228" t="e">
        <f>SUM(#REF!,G12,G20,G29,G39,G52,,G61,G89,+#REF!)</f>
        <v>#REF!</v>
      </c>
      <c r="H92" s="228" t="e">
        <f>SUM(#REF!,H12,H20,H29,H39,H52,,H61,H89,+#REF!)</f>
        <v>#REF!</v>
      </c>
      <c r="I92" s="228" t="e">
        <f>SUM(#REF!,I12,I20,I29,I39,I52,,I61,I89,+#REF!)</f>
        <v>#REF!</v>
      </c>
      <c r="J92" s="228" t="e">
        <f>+#REF!+J12+J20+J29+J39+J52+J61+J80+J89+#REF!</f>
        <v>#REF!</v>
      </c>
      <c r="K92" s="228">
        <f t="shared" ref="K92:T92" si="12">+K12+K20+K29+K39+K52+K61+K80+K89</f>
        <v>26170</v>
      </c>
      <c r="L92" s="228">
        <f t="shared" si="12"/>
        <v>42615</v>
      </c>
      <c r="M92" s="228">
        <f t="shared" si="12"/>
        <v>28365</v>
      </c>
      <c r="N92" s="228">
        <f t="shared" si="12"/>
        <v>28365</v>
      </c>
      <c r="O92" s="228">
        <f t="shared" si="12"/>
        <v>30650</v>
      </c>
      <c r="P92" s="228">
        <f t="shared" si="12"/>
        <v>18800</v>
      </c>
      <c r="Q92" s="228">
        <f t="shared" si="12"/>
        <v>21200</v>
      </c>
      <c r="R92" s="228">
        <f t="shared" si="12"/>
        <v>15700</v>
      </c>
      <c r="S92" s="228">
        <f t="shared" si="12"/>
        <v>15700</v>
      </c>
      <c r="T92" s="228">
        <f t="shared" si="12"/>
        <v>14450</v>
      </c>
      <c r="U92" s="173">
        <f>((((((+U12+U20)+U29)+U39)+U52)+U61)+U80)+U89</f>
        <v>12700</v>
      </c>
      <c r="V92" s="173">
        <f>((((((+V12+V20)+V29)+V39)+V52)+V61)+V80)+V89</f>
        <v>12700</v>
      </c>
      <c r="W92" s="173">
        <f>((((((+W12+W20)+W29)+W39)+W52)+W61)+W80)+W89</f>
        <v>12050</v>
      </c>
      <c r="X92" s="173">
        <f>((((((+X12+X20)+X29)+X39)+X52)+X61)+X80)+X89</f>
        <v>8150</v>
      </c>
      <c r="Y92" s="53">
        <f>SUM(Y20+Y39+Y69+Y80)</f>
        <v>11400</v>
      </c>
      <c r="Z92" s="53">
        <f>SUM(Z20+Z39+Z80+Z69)</f>
        <v>11400</v>
      </c>
    </row>
    <row r="93" spans="1:26" ht="16" thickTop="1"/>
  </sheetData>
  <pageMargins left="0.7" right="0.7" top="0.75" bottom="0.75" header="0.3" footer="0.3"/>
  <pageSetup scale="65" orientation="landscape"/>
  <rowBreaks count="1" manualBreakCount="1">
    <brk id="4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topLeftCell="A78" workbookViewId="0">
      <selection activeCell="W92" sqref="W92"/>
    </sheetView>
  </sheetViews>
  <sheetFormatPr baseColWidth="10" defaultColWidth="8.83203125" defaultRowHeight="15" x14ac:dyDescent="0"/>
  <cols>
    <col min="1" max="1" width="30" style="6" bestFit="1" customWidth="1"/>
    <col min="2" max="2" width="8.83203125" style="6"/>
    <col min="3" max="3" width="14.1640625" style="235" bestFit="1" customWidth="1"/>
    <col min="4" max="18" width="0" style="6" hidden="1" customWidth="1"/>
    <col min="19" max="19" width="16.5" style="6" bestFit="1" customWidth="1"/>
    <col min="20" max="20" width="14" style="6" bestFit="1" customWidth="1"/>
    <col min="21" max="21" width="16.5" style="6" bestFit="1" customWidth="1"/>
    <col min="22" max="22" width="14" style="6" bestFit="1" customWidth="1"/>
    <col min="23" max="23" width="16.5" style="6" bestFit="1" customWidth="1"/>
    <col min="24" max="24" width="14" style="6" bestFit="1" customWidth="1"/>
    <col min="25" max="16384" width="8.83203125" style="6"/>
  </cols>
  <sheetData>
    <row r="1" spans="1:24" ht="18">
      <c r="A1" s="129" t="s">
        <v>253</v>
      </c>
    </row>
    <row r="3" spans="1:24">
      <c r="A3" s="240"/>
      <c r="B3" s="240"/>
      <c r="C3" s="249"/>
      <c r="D3" s="241" t="s">
        <v>256</v>
      </c>
      <c r="E3" s="242" t="s">
        <v>3</v>
      </c>
      <c r="F3" s="242" t="s">
        <v>257</v>
      </c>
      <c r="G3" s="242" t="s">
        <v>4</v>
      </c>
      <c r="H3" s="242" t="s">
        <v>5</v>
      </c>
      <c r="I3" s="242" t="s">
        <v>6</v>
      </c>
      <c r="J3" s="242" t="s">
        <v>8</v>
      </c>
      <c r="K3" s="242" t="s">
        <v>9</v>
      </c>
      <c r="L3" s="149" t="s">
        <v>11</v>
      </c>
      <c r="M3" s="242" t="s">
        <v>12</v>
      </c>
      <c r="N3" s="149" t="s">
        <v>13</v>
      </c>
      <c r="O3" s="149" t="s">
        <v>14</v>
      </c>
      <c r="P3" s="149" t="s">
        <v>15</v>
      </c>
      <c r="Q3" s="149" t="s">
        <v>47</v>
      </c>
      <c r="R3" s="149" t="s">
        <v>48</v>
      </c>
      <c r="S3" s="150" t="s">
        <v>16</v>
      </c>
      <c r="T3" s="150" t="s">
        <v>17</v>
      </c>
      <c r="U3" s="150" t="s">
        <v>19</v>
      </c>
      <c r="V3" s="150" t="s">
        <v>20</v>
      </c>
      <c r="W3" s="24" t="s">
        <v>21</v>
      </c>
      <c r="X3" s="150" t="s">
        <v>22</v>
      </c>
    </row>
    <row r="4" spans="1:24" hidden="1">
      <c r="A4" s="243" t="s">
        <v>380</v>
      </c>
      <c r="B4" s="240"/>
      <c r="C4" s="249"/>
      <c r="D4" s="240"/>
      <c r="E4" s="240"/>
      <c r="F4" s="240"/>
      <c r="G4" s="240"/>
      <c r="H4" s="240"/>
      <c r="I4" s="240"/>
      <c r="J4" s="240"/>
      <c r="K4" s="240"/>
      <c r="L4" s="40"/>
      <c r="M4" s="240"/>
      <c r="N4" s="40"/>
      <c r="O4" s="40"/>
      <c r="P4" s="40"/>
      <c r="Q4" s="40"/>
      <c r="R4" s="40"/>
      <c r="S4" s="153"/>
      <c r="T4" s="153"/>
      <c r="U4" s="153"/>
      <c r="V4" s="153"/>
      <c r="W4" s="40"/>
    </row>
    <row r="5" spans="1:24" hidden="1">
      <c r="A5" s="240" t="s">
        <v>226</v>
      </c>
      <c r="B5" s="240"/>
      <c r="C5" s="249"/>
      <c r="D5" s="240">
        <v>6000</v>
      </c>
      <c r="E5" s="240">
        <v>1500</v>
      </c>
      <c r="F5" s="240">
        <v>1500</v>
      </c>
      <c r="G5" s="240">
        <v>1500</v>
      </c>
      <c r="H5" s="240">
        <v>1500</v>
      </c>
      <c r="I5" s="240">
        <v>1500</v>
      </c>
      <c r="J5" s="240">
        <v>1500</v>
      </c>
      <c r="K5" s="240">
        <v>1500</v>
      </c>
      <c r="L5" s="240">
        <v>1500</v>
      </c>
      <c r="M5" s="240">
        <v>1500</v>
      </c>
      <c r="N5" s="240">
        <v>1500</v>
      </c>
      <c r="O5" s="240">
        <v>0</v>
      </c>
      <c r="P5" s="240">
        <v>0</v>
      </c>
      <c r="Q5" s="240">
        <v>0</v>
      </c>
      <c r="R5" s="240">
        <v>0</v>
      </c>
      <c r="S5" s="163">
        <v>0</v>
      </c>
      <c r="T5" s="163">
        <v>0</v>
      </c>
      <c r="U5" s="163">
        <v>0</v>
      </c>
      <c r="V5" s="163">
        <v>0</v>
      </c>
      <c r="W5" s="40">
        <v>0</v>
      </c>
    </row>
    <row r="6" spans="1:24" hidden="1">
      <c r="A6" s="240" t="s">
        <v>228</v>
      </c>
      <c r="B6" s="240"/>
      <c r="C6" s="249"/>
      <c r="D6" s="240">
        <v>800</v>
      </c>
      <c r="E6" s="240">
        <v>700</v>
      </c>
      <c r="F6" s="240">
        <v>700</v>
      </c>
      <c r="G6" s="240">
        <v>700</v>
      </c>
      <c r="H6" s="240">
        <v>700</v>
      </c>
      <c r="I6" s="240">
        <v>700</v>
      </c>
      <c r="J6" s="240">
        <v>700</v>
      </c>
      <c r="K6" s="240">
        <v>700</v>
      </c>
      <c r="L6" s="240">
        <v>700</v>
      </c>
      <c r="M6" s="240">
        <v>700</v>
      </c>
      <c r="N6" s="240">
        <v>700</v>
      </c>
      <c r="O6" s="240">
        <v>0</v>
      </c>
      <c r="P6" s="240">
        <v>0</v>
      </c>
      <c r="Q6" s="240">
        <v>0</v>
      </c>
      <c r="R6" s="240">
        <v>0</v>
      </c>
      <c r="S6" s="163">
        <v>0</v>
      </c>
      <c r="T6" s="163">
        <v>0</v>
      </c>
      <c r="U6" s="163">
        <v>0</v>
      </c>
      <c r="V6" s="163">
        <v>0</v>
      </c>
      <c r="W6" s="40">
        <v>0</v>
      </c>
    </row>
    <row r="7" spans="1:24" hidden="1">
      <c r="A7" s="240" t="s">
        <v>150</v>
      </c>
      <c r="B7" s="240"/>
      <c r="C7" s="249"/>
      <c r="D7" s="240">
        <v>400</v>
      </c>
      <c r="E7" s="240">
        <v>150</v>
      </c>
      <c r="F7" s="240">
        <v>300</v>
      </c>
      <c r="G7" s="240">
        <v>150</v>
      </c>
      <c r="H7" s="240">
        <v>150</v>
      </c>
      <c r="I7" s="240">
        <v>150</v>
      </c>
      <c r="J7" s="240">
        <v>150</v>
      </c>
      <c r="K7" s="240">
        <v>150</v>
      </c>
      <c r="L7" s="240">
        <v>150</v>
      </c>
      <c r="M7" s="240">
        <v>150</v>
      </c>
      <c r="N7" s="240">
        <v>150</v>
      </c>
      <c r="O7" s="240">
        <v>0</v>
      </c>
      <c r="P7" s="240">
        <v>0</v>
      </c>
      <c r="Q7" s="240">
        <v>0</v>
      </c>
      <c r="R7" s="240">
        <v>0</v>
      </c>
      <c r="S7" s="163">
        <v>0</v>
      </c>
      <c r="T7" s="163">
        <v>0</v>
      </c>
      <c r="U7" s="163">
        <v>0</v>
      </c>
      <c r="V7" s="163">
        <v>0</v>
      </c>
      <c r="W7" s="40">
        <v>0</v>
      </c>
    </row>
    <row r="8" spans="1:24" hidden="1">
      <c r="A8" s="240" t="s">
        <v>464</v>
      </c>
      <c r="B8" s="240"/>
      <c r="C8" s="249"/>
      <c r="D8" s="277">
        <v>-4000</v>
      </c>
      <c r="E8" s="277">
        <v>-2000</v>
      </c>
      <c r="F8" s="277">
        <v>-450</v>
      </c>
      <c r="G8" s="277">
        <v>-450</v>
      </c>
      <c r="H8" s="278">
        <v>-450</v>
      </c>
      <c r="I8" s="240">
        <v>-450</v>
      </c>
      <c r="J8" s="240">
        <v>-450</v>
      </c>
      <c r="K8" s="240">
        <v>-450</v>
      </c>
      <c r="L8" s="240">
        <v>-450</v>
      </c>
      <c r="M8" s="240">
        <v>-450</v>
      </c>
      <c r="N8" s="240">
        <v>-450</v>
      </c>
      <c r="O8" s="240">
        <v>0</v>
      </c>
      <c r="P8" s="240">
        <v>0</v>
      </c>
      <c r="Q8" s="240">
        <v>0</v>
      </c>
      <c r="R8" s="240">
        <v>0</v>
      </c>
      <c r="S8" s="165">
        <v>0</v>
      </c>
      <c r="T8" s="165">
        <v>0</v>
      </c>
      <c r="U8" s="165">
        <v>0</v>
      </c>
      <c r="V8" s="165">
        <v>0</v>
      </c>
      <c r="W8" s="226">
        <v>0</v>
      </c>
    </row>
    <row r="9" spans="1:24" hidden="1">
      <c r="A9" s="240"/>
      <c r="B9" s="246"/>
      <c r="C9" s="252" t="s">
        <v>265</v>
      </c>
      <c r="D9" s="34">
        <f t="shared" ref="D9:N9" si="0">SUM(D5:D8)</f>
        <v>3200</v>
      </c>
      <c r="E9" s="34">
        <f t="shared" si="0"/>
        <v>350</v>
      </c>
      <c r="F9" s="240">
        <f t="shared" si="0"/>
        <v>2050</v>
      </c>
      <c r="G9" s="240">
        <f t="shared" si="0"/>
        <v>1900</v>
      </c>
      <c r="H9" s="279">
        <f t="shared" si="0"/>
        <v>1900</v>
      </c>
      <c r="I9" s="279">
        <f t="shared" si="0"/>
        <v>1900</v>
      </c>
      <c r="J9" s="279">
        <f t="shared" si="0"/>
        <v>1900</v>
      </c>
      <c r="K9" s="279">
        <f t="shared" si="0"/>
        <v>1900</v>
      </c>
      <c r="L9" s="279">
        <f t="shared" si="0"/>
        <v>1900</v>
      </c>
      <c r="M9" s="279">
        <f t="shared" si="0"/>
        <v>1900</v>
      </c>
      <c r="N9" s="279">
        <f t="shared" si="0"/>
        <v>1900</v>
      </c>
      <c r="O9" s="279">
        <v>0</v>
      </c>
      <c r="P9" s="151">
        <f>SUM(P5:P8)</f>
        <v>0</v>
      </c>
      <c r="Q9" s="279">
        <v>0</v>
      </c>
      <c r="R9" s="279">
        <v>0</v>
      </c>
      <c r="S9" s="167">
        <v>0</v>
      </c>
      <c r="T9" s="167">
        <v>0</v>
      </c>
      <c r="U9" s="167">
        <v>0</v>
      </c>
      <c r="V9" s="167">
        <v>0</v>
      </c>
      <c r="W9" s="40">
        <v>0</v>
      </c>
    </row>
    <row r="10" spans="1:24" hidden="1">
      <c r="A10" s="240"/>
      <c r="B10" s="240"/>
      <c r="C10" s="249"/>
      <c r="D10" s="240"/>
      <c r="E10" s="240"/>
      <c r="F10" s="240"/>
      <c r="G10" s="240"/>
      <c r="H10" s="240"/>
      <c r="I10" s="240"/>
      <c r="J10" s="240"/>
      <c r="K10" s="240"/>
      <c r="L10" s="34"/>
      <c r="M10" s="240"/>
      <c r="N10" s="34"/>
      <c r="O10" s="280"/>
      <c r="P10" s="40"/>
      <c r="Q10" s="280"/>
      <c r="R10" s="280"/>
      <c r="S10" s="163"/>
      <c r="T10" s="163"/>
      <c r="U10" s="163"/>
      <c r="V10" s="163"/>
      <c r="W10" s="40"/>
    </row>
    <row r="11" spans="1:24" ht="16">
      <c r="A11" s="276" t="s">
        <v>381</v>
      </c>
      <c r="B11" s="240"/>
      <c r="C11" s="249"/>
      <c r="D11" s="240"/>
      <c r="E11" s="240"/>
      <c r="F11" s="281"/>
      <c r="G11" s="281"/>
      <c r="H11" s="240"/>
      <c r="I11" s="240"/>
      <c r="J11" s="240"/>
      <c r="K11" s="240"/>
      <c r="L11" s="34"/>
      <c r="M11" s="240"/>
      <c r="N11" s="34"/>
      <c r="O11" s="280"/>
      <c r="P11" s="40"/>
      <c r="Q11" s="280"/>
      <c r="R11" s="280"/>
      <c r="S11" s="163"/>
      <c r="T11" s="163"/>
      <c r="U11" s="163"/>
      <c r="V11" s="163"/>
      <c r="W11" s="40"/>
    </row>
    <row r="12" spans="1:24">
      <c r="A12" s="251" t="s">
        <v>226</v>
      </c>
      <c r="B12" s="240"/>
      <c r="C12" s="249"/>
      <c r="D12" s="281">
        <v>25000</v>
      </c>
      <c r="E12" s="281">
        <v>25000</v>
      </c>
      <c r="F12" s="281">
        <v>30000</v>
      </c>
      <c r="G12" s="281">
        <v>25000</v>
      </c>
      <c r="H12" s="240">
        <v>30000</v>
      </c>
      <c r="I12" s="240">
        <v>25000</v>
      </c>
      <c r="J12" s="240">
        <v>30000</v>
      </c>
      <c r="K12" s="240">
        <v>23300</v>
      </c>
      <c r="L12" s="240">
        <v>25000</v>
      </c>
      <c r="M12" s="240">
        <v>35000</v>
      </c>
      <c r="N12" s="282">
        <v>25000</v>
      </c>
      <c r="O12" s="282">
        <v>30000</v>
      </c>
      <c r="P12" s="282">
        <v>25000</v>
      </c>
      <c r="Q12" s="282">
        <v>25000</v>
      </c>
      <c r="R12" s="282">
        <v>25000</v>
      </c>
      <c r="S12" s="163">
        <v>30000</v>
      </c>
      <c r="T12" s="163">
        <v>30000</v>
      </c>
      <c r="U12" s="163">
        <v>30000</v>
      </c>
      <c r="V12" s="163">
        <v>32500</v>
      </c>
      <c r="W12" s="40">
        <v>32500</v>
      </c>
      <c r="X12" s="40">
        <v>30000</v>
      </c>
    </row>
    <row r="13" spans="1:24">
      <c r="A13" s="249" t="s">
        <v>382</v>
      </c>
      <c r="B13" s="240"/>
      <c r="C13" s="249"/>
      <c r="D13" s="281">
        <v>2000</v>
      </c>
      <c r="E13" s="281">
        <v>2000</v>
      </c>
      <c r="F13" s="281">
        <v>2000</v>
      </c>
      <c r="G13" s="281">
        <v>2000</v>
      </c>
      <c r="H13" s="240">
        <v>2000</v>
      </c>
      <c r="I13" s="240">
        <v>2000</v>
      </c>
      <c r="J13" s="240">
        <v>2000</v>
      </c>
      <c r="K13" s="240">
        <v>2000</v>
      </c>
      <c r="L13" s="240">
        <v>2000</v>
      </c>
      <c r="M13" s="240">
        <v>9000</v>
      </c>
      <c r="N13" s="282">
        <v>2000</v>
      </c>
      <c r="O13" s="282">
        <v>3500</v>
      </c>
      <c r="P13" s="282">
        <v>2000</v>
      </c>
      <c r="Q13" s="282">
        <v>0</v>
      </c>
      <c r="R13" s="282">
        <v>0</v>
      </c>
      <c r="S13" s="163">
        <v>0</v>
      </c>
      <c r="T13" s="163">
        <v>0</v>
      </c>
      <c r="U13" s="163">
        <v>0</v>
      </c>
      <c r="V13" s="163">
        <v>0</v>
      </c>
      <c r="W13" s="40">
        <v>0</v>
      </c>
      <c r="X13" s="40">
        <v>0</v>
      </c>
    </row>
    <row r="14" spans="1:24">
      <c r="A14" s="249" t="s">
        <v>230</v>
      </c>
      <c r="B14" s="240"/>
      <c r="C14" s="249"/>
      <c r="D14" s="281">
        <v>2750</v>
      </c>
      <c r="E14" s="281">
        <v>2750</v>
      </c>
      <c r="F14" s="281">
        <v>2750</v>
      </c>
      <c r="G14" s="281">
        <v>2750</v>
      </c>
      <c r="H14" s="240">
        <v>2750</v>
      </c>
      <c r="I14" s="240">
        <v>2750</v>
      </c>
      <c r="J14" s="240">
        <v>2750</v>
      </c>
      <c r="K14" s="240">
        <v>2750</v>
      </c>
      <c r="L14" s="240">
        <v>2750</v>
      </c>
      <c r="M14" s="240">
        <v>3000</v>
      </c>
      <c r="N14" s="282">
        <v>2750</v>
      </c>
      <c r="O14" s="282">
        <v>2750</v>
      </c>
      <c r="P14" s="282">
        <v>2750</v>
      </c>
      <c r="Q14" s="282">
        <v>0</v>
      </c>
      <c r="R14" s="282">
        <v>0</v>
      </c>
      <c r="S14" s="163">
        <v>0</v>
      </c>
      <c r="T14" s="163">
        <v>0</v>
      </c>
      <c r="U14" s="163">
        <v>0</v>
      </c>
      <c r="V14" s="163">
        <v>0</v>
      </c>
      <c r="W14" s="40">
        <v>0</v>
      </c>
      <c r="X14" s="40">
        <v>0</v>
      </c>
    </row>
    <row r="15" spans="1:24">
      <c r="A15" s="249" t="s">
        <v>465</v>
      </c>
      <c r="B15" s="240"/>
      <c r="C15" s="249"/>
      <c r="D15" s="281">
        <v>2000</v>
      </c>
      <c r="E15" s="281">
        <v>500</v>
      </c>
      <c r="F15" s="281">
        <v>1000</v>
      </c>
      <c r="G15" s="281">
        <v>500</v>
      </c>
      <c r="H15" s="278">
        <v>1000</v>
      </c>
      <c r="I15" s="278">
        <v>500</v>
      </c>
      <c r="J15" s="278">
        <v>500</v>
      </c>
      <c r="K15" s="278">
        <v>500</v>
      </c>
      <c r="L15" s="278">
        <v>500</v>
      </c>
      <c r="M15" s="278">
        <v>2000</v>
      </c>
      <c r="N15" s="283">
        <v>400</v>
      </c>
      <c r="O15" s="283">
        <v>500</v>
      </c>
      <c r="P15" s="283">
        <v>300</v>
      </c>
      <c r="Q15" s="283">
        <v>350</v>
      </c>
      <c r="R15" s="283">
        <v>350</v>
      </c>
      <c r="S15" s="163">
        <v>350</v>
      </c>
      <c r="T15" s="163">
        <v>350</v>
      </c>
      <c r="U15" s="163">
        <v>350</v>
      </c>
      <c r="V15" s="163">
        <v>350</v>
      </c>
      <c r="W15" s="40">
        <v>350</v>
      </c>
      <c r="X15" s="40">
        <v>350</v>
      </c>
    </row>
    <row r="16" spans="1:24">
      <c r="A16" s="249" t="s">
        <v>228</v>
      </c>
      <c r="B16" s="240"/>
      <c r="C16" s="249"/>
      <c r="D16" s="281">
        <v>3000</v>
      </c>
      <c r="E16" s="281">
        <v>2500</v>
      </c>
      <c r="F16" s="281">
        <v>3000</v>
      </c>
      <c r="G16" s="281">
        <v>3000</v>
      </c>
      <c r="H16" s="240">
        <v>3000</v>
      </c>
      <c r="I16" s="240">
        <v>3000</v>
      </c>
      <c r="J16" s="240">
        <v>3000</v>
      </c>
      <c r="K16" s="240">
        <v>3000</v>
      </c>
      <c r="L16" s="240">
        <v>3000</v>
      </c>
      <c r="M16" s="240">
        <v>3000</v>
      </c>
      <c r="N16" s="240">
        <v>3000</v>
      </c>
      <c r="O16" s="282">
        <v>4000</v>
      </c>
      <c r="P16" s="240">
        <v>3000</v>
      </c>
      <c r="Q16" s="282">
        <v>0</v>
      </c>
      <c r="R16" s="282">
        <v>0</v>
      </c>
      <c r="S16" s="163">
        <v>0</v>
      </c>
      <c r="T16" s="163">
        <v>0</v>
      </c>
      <c r="U16" s="163">
        <v>0</v>
      </c>
      <c r="V16" s="163">
        <v>0</v>
      </c>
      <c r="W16" s="40">
        <v>0</v>
      </c>
      <c r="X16" s="40">
        <v>0</v>
      </c>
    </row>
    <row r="17" spans="1:24">
      <c r="A17" s="249" t="s">
        <v>383</v>
      </c>
      <c r="B17" s="240"/>
      <c r="C17" s="249"/>
      <c r="D17" s="281">
        <v>5000</v>
      </c>
      <c r="E17" s="281">
        <v>3000</v>
      </c>
      <c r="F17" s="281">
        <v>3000</v>
      </c>
      <c r="G17" s="281">
        <v>3000</v>
      </c>
      <c r="H17" s="240">
        <v>3000</v>
      </c>
      <c r="I17" s="240">
        <v>3000</v>
      </c>
      <c r="J17" s="240">
        <v>3000</v>
      </c>
      <c r="K17" s="240">
        <v>3000</v>
      </c>
      <c r="L17" s="240">
        <v>3000</v>
      </c>
      <c r="M17" s="240">
        <v>3000</v>
      </c>
      <c r="N17" s="240">
        <v>3000</v>
      </c>
      <c r="O17" s="282">
        <v>3000</v>
      </c>
      <c r="P17" s="240">
        <v>3000</v>
      </c>
      <c r="Q17" s="282">
        <v>0</v>
      </c>
      <c r="R17" s="282">
        <v>0</v>
      </c>
      <c r="S17" s="163">
        <v>0</v>
      </c>
      <c r="T17" s="163">
        <v>0</v>
      </c>
      <c r="U17" s="163">
        <v>0</v>
      </c>
      <c r="V17" s="163">
        <v>0</v>
      </c>
      <c r="W17" s="40">
        <v>0</v>
      </c>
      <c r="X17" s="40">
        <v>0</v>
      </c>
    </row>
    <row r="18" spans="1:24">
      <c r="A18" s="249" t="s">
        <v>384</v>
      </c>
      <c r="B18" s="240"/>
      <c r="C18" s="249"/>
      <c r="D18" s="281">
        <v>-6000</v>
      </c>
      <c r="E18" s="281">
        <v>-8000</v>
      </c>
      <c r="F18" s="281">
        <v>-5000</v>
      </c>
      <c r="G18" s="281">
        <v>-5000</v>
      </c>
      <c r="H18" s="240">
        <v>-5000</v>
      </c>
      <c r="I18" s="240">
        <v>-5000</v>
      </c>
      <c r="J18" s="240">
        <v>-5000</v>
      </c>
      <c r="K18" s="240">
        <v>-5000</v>
      </c>
      <c r="L18" s="240">
        <v>-5000</v>
      </c>
      <c r="M18" s="240">
        <v>-6000</v>
      </c>
      <c r="N18" s="240">
        <v>-6000</v>
      </c>
      <c r="O18" s="282">
        <v>-6000</v>
      </c>
      <c r="P18" s="240">
        <v>-6000</v>
      </c>
      <c r="Q18" s="282">
        <v>0</v>
      </c>
      <c r="R18" s="282">
        <v>0</v>
      </c>
      <c r="S18" s="163">
        <v>0</v>
      </c>
      <c r="T18" s="163">
        <v>0</v>
      </c>
      <c r="U18" s="163">
        <v>0</v>
      </c>
      <c r="V18" s="163">
        <v>0</v>
      </c>
      <c r="W18" s="40">
        <v>0</v>
      </c>
      <c r="X18" s="40">
        <v>0</v>
      </c>
    </row>
    <row r="19" spans="1:24">
      <c r="A19" s="249" t="s">
        <v>385</v>
      </c>
      <c r="B19" s="240"/>
      <c r="C19" s="249"/>
      <c r="D19" s="284">
        <v>-8000</v>
      </c>
      <c r="E19" s="284">
        <v>-10000</v>
      </c>
      <c r="F19" s="284">
        <v>-4000</v>
      </c>
      <c r="G19" s="284">
        <v>-4000</v>
      </c>
      <c r="H19" s="278">
        <v>-4000</v>
      </c>
      <c r="I19" s="278">
        <v>-4000</v>
      </c>
      <c r="J19" s="278">
        <v>-4000</v>
      </c>
      <c r="K19" s="278">
        <v>-4000</v>
      </c>
      <c r="L19" s="278">
        <v>-4000</v>
      </c>
      <c r="M19" s="278">
        <v>-6000</v>
      </c>
      <c r="N19" s="278">
        <v>-6000</v>
      </c>
      <c r="O19" s="283">
        <v>-4000</v>
      </c>
      <c r="P19" s="283">
        <v>-4000</v>
      </c>
      <c r="Q19" s="283">
        <v>0</v>
      </c>
      <c r="R19" s="283">
        <v>0</v>
      </c>
      <c r="S19" s="163">
        <v>0</v>
      </c>
      <c r="T19" s="163">
        <v>0</v>
      </c>
      <c r="U19" s="163">
        <v>0</v>
      </c>
      <c r="V19" s="163">
        <v>0</v>
      </c>
      <c r="W19" s="40">
        <v>0</v>
      </c>
      <c r="X19" s="40">
        <v>0</v>
      </c>
    </row>
    <row r="20" spans="1:24">
      <c r="A20" s="249" t="s">
        <v>386</v>
      </c>
      <c r="B20" s="240"/>
      <c r="C20" s="249"/>
      <c r="D20" s="281"/>
      <c r="E20" s="281"/>
      <c r="F20" s="281"/>
      <c r="G20" s="281"/>
      <c r="H20" s="278"/>
      <c r="I20" s="278"/>
      <c r="J20" s="278"/>
      <c r="K20" s="278"/>
      <c r="L20" s="278">
        <v>0</v>
      </c>
      <c r="M20" s="278">
        <v>0</v>
      </c>
      <c r="N20" s="278">
        <v>0</v>
      </c>
      <c r="O20" s="283">
        <v>0</v>
      </c>
      <c r="P20" s="283">
        <v>0</v>
      </c>
      <c r="Q20" s="283">
        <v>2000</v>
      </c>
      <c r="R20" s="283">
        <v>0</v>
      </c>
      <c r="S20" s="163">
        <v>0</v>
      </c>
      <c r="T20" s="163">
        <v>0</v>
      </c>
      <c r="U20" s="163">
        <v>0</v>
      </c>
      <c r="V20" s="163">
        <v>0</v>
      </c>
      <c r="W20" s="40">
        <v>0</v>
      </c>
      <c r="X20" s="40">
        <v>0</v>
      </c>
    </row>
    <row r="21" spans="1:24">
      <c r="A21" s="249" t="s">
        <v>310</v>
      </c>
      <c r="B21" s="240"/>
      <c r="C21" s="249"/>
      <c r="D21" s="281"/>
      <c r="E21" s="281"/>
      <c r="F21" s="281"/>
      <c r="G21" s="281"/>
      <c r="H21" s="278"/>
      <c r="I21" s="278"/>
      <c r="J21" s="278"/>
      <c r="K21" s="278"/>
      <c r="L21" s="278">
        <v>0</v>
      </c>
      <c r="M21" s="278">
        <v>0</v>
      </c>
      <c r="N21" s="278">
        <v>0</v>
      </c>
      <c r="O21" s="283">
        <v>0</v>
      </c>
      <c r="P21" s="283">
        <v>0</v>
      </c>
      <c r="Q21" s="283">
        <v>-2500</v>
      </c>
      <c r="R21" s="283">
        <v>0</v>
      </c>
      <c r="S21" s="163">
        <v>0</v>
      </c>
      <c r="T21" s="163">
        <v>0</v>
      </c>
      <c r="U21" s="163">
        <v>0</v>
      </c>
      <c r="V21" s="163">
        <v>0</v>
      </c>
      <c r="W21" s="40">
        <v>0</v>
      </c>
      <c r="X21" s="40">
        <v>0</v>
      </c>
    </row>
    <row r="22" spans="1:24">
      <c r="A22" s="249" t="s">
        <v>466</v>
      </c>
      <c r="B22" s="240"/>
      <c r="C22" s="249"/>
      <c r="D22" s="278"/>
      <c r="E22" s="278"/>
      <c r="F22" s="278"/>
      <c r="G22" s="278"/>
      <c r="H22" s="278"/>
      <c r="I22" s="278"/>
      <c r="J22" s="278"/>
      <c r="K22" s="278"/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78">
        <v>10200</v>
      </c>
      <c r="R22" s="278">
        <v>10200</v>
      </c>
      <c r="S22" s="163">
        <v>10200</v>
      </c>
      <c r="T22" s="163">
        <v>10200</v>
      </c>
      <c r="U22" s="163">
        <v>10200</v>
      </c>
      <c r="V22" s="163">
        <v>10200</v>
      </c>
      <c r="W22" s="40">
        <v>10200</v>
      </c>
      <c r="X22" s="40">
        <v>10200</v>
      </c>
    </row>
    <row r="23" spans="1:24">
      <c r="A23" s="289" t="s">
        <v>311</v>
      </c>
      <c r="B23" s="40"/>
      <c r="C23" s="180"/>
      <c r="D23" s="40"/>
      <c r="E23" s="40"/>
      <c r="F23" s="40"/>
      <c r="G23" s="40"/>
      <c r="H23" s="40"/>
      <c r="I23" s="40"/>
      <c r="J23" s="40"/>
      <c r="K23" s="15"/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208">
        <v>-5000</v>
      </c>
      <c r="R23" s="208">
        <v>-5000</v>
      </c>
      <c r="S23" s="165">
        <v>-5000</v>
      </c>
      <c r="T23" s="165">
        <v>-5000</v>
      </c>
      <c r="U23" s="165">
        <v>-5000</v>
      </c>
      <c r="V23" s="165">
        <v>-6000</v>
      </c>
      <c r="W23" s="226">
        <v>-6000</v>
      </c>
      <c r="X23" s="226">
        <v>-6000</v>
      </c>
    </row>
    <row r="24" spans="1:24">
      <c r="A24" s="240"/>
      <c r="B24" s="240"/>
      <c r="C24" s="252" t="s">
        <v>265</v>
      </c>
      <c r="D24" s="281">
        <f t="shared" ref="D24:K24" si="1">SUM(D12:D19)</f>
        <v>25750</v>
      </c>
      <c r="E24" s="281">
        <f t="shared" si="1"/>
        <v>17750</v>
      </c>
      <c r="F24" s="240">
        <f t="shared" si="1"/>
        <v>32750</v>
      </c>
      <c r="G24" s="240">
        <f t="shared" si="1"/>
        <v>27250</v>
      </c>
      <c r="H24" s="279">
        <f t="shared" si="1"/>
        <v>32750</v>
      </c>
      <c r="I24" s="279">
        <f t="shared" si="1"/>
        <v>27250</v>
      </c>
      <c r="J24" s="279">
        <f t="shared" si="1"/>
        <v>32250</v>
      </c>
      <c r="K24" s="279">
        <f t="shared" si="1"/>
        <v>25550</v>
      </c>
      <c r="L24" s="279">
        <f t="shared" ref="L24:V24" si="2">SUM(L12:L19,L22:L23)</f>
        <v>27250</v>
      </c>
      <c r="M24" s="279">
        <f t="shared" si="2"/>
        <v>43000</v>
      </c>
      <c r="N24" s="279">
        <f t="shared" si="2"/>
        <v>24150</v>
      </c>
      <c r="O24" s="279">
        <f t="shared" si="2"/>
        <v>33750</v>
      </c>
      <c r="P24" s="279">
        <f t="shared" si="2"/>
        <v>26050</v>
      </c>
      <c r="Q24" s="279">
        <f t="shared" si="2"/>
        <v>30550</v>
      </c>
      <c r="R24" s="279">
        <f t="shared" si="2"/>
        <v>30550</v>
      </c>
      <c r="S24" s="167">
        <f t="shared" si="2"/>
        <v>35550</v>
      </c>
      <c r="T24" s="167">
        <f t="shared" si="2"/>
        <v>35550</v>
      </c>
      <c r="U24" s="167">
        <f t="shared" si="2"/>
        <v>35550</v>
      </c>
      <c r="V24" s="167">
        <f t="shared" si="2"/>
        <v>37050</v>
      </c>
      <c r="W24" s="40">
        <f>SUM(W12:W23)</f>
        <v>37050</v>
      </c>
      <c r="X24" s="40">
        <f>SUM(X12:X23)</f>
        <v>34550</v>
      </c>
    </row>
    <row r="25" spans="1:24" hidden="1">
      <c r="A25" s="240"/>
      <c r="B25" s="240"/>
      <c r="C25" s="252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82"/>
      <c r="P25" s="40"/>
      <c r="Q25" s="282"/>
      <c r="R25" s="282"/>
      <c r="S25" s="163"/>
      <c r="T25" s="163"/>
      <c r="U25" s="163"/>
      <c r="V25" s="163"/>
      <c r="W25" s="40"/>
      <c r="X25" s="40"/>
    </row>
    <row r="26" spans="1:24" hidden="1">
      <c r="A26" s="243" t="s">
        <v>387</v>
      </c>
      <c r="B26" s="240"/>
      <c r="C26" s="249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82"/>
      <c r="P26" s="40"/>
      <c r="Q26" s="282"/>
      <c r="R26" s="282"/>
      <c r="S26" s="163"/>
      <c r="T26" s="163"/>
      <c r="U26" s="163"/>
      <c r="V26" s="163"/>
      <c r="W26" s="40"/>
      <c r="X26" s="40"/>
    </row>
    <row r="27" spans="1:24" hidden="1">
      <c r="A27" s="240" t="s">
        <v>226</v>
      </c>
      <c r="B27" s="240"/>
      <c r="C27" s="249"/>
      <c r="D27" s="240">
        <v>10000</v>
      </c>
      <c r="E27" s="240">
        <v>6200</v>
      </c>
      <c r="F27" s="240">
        <v>7000</v>
      </c>
      <c r="G27" s="240">
        <v>7000</v>
      </c>
      <c r="H27" s="240">
        <v>7000</v>
      </c>
      <c r="I27" s="278">
        <v>7000</v>
      </c>
      <c r="J27" s="278">
        <v>7000</v>
      </c>
      <c r="K27" s="278">
        <v>7000</v>
      </c>
      <c r="L27" s="278">
        <v>7000</v>
      </c>
      <c r="M27" s="278">
        <v>0</v>
      </c>
      <c r="N27" s="278">
        <v>0</v>
      </c>
      <c r="O27" s="278">
        <v>0</v>
      </c>
      <c r="P27" s="278">
        <v>0</v>
      </c>
      <c r="Q27" s="278">
        <v>0</v>
      </c>
      <c r="R27" s="278">
        <v>0</v>
      </c>
      <c r="S27" s="163"/>
      <c r="T27" s="163"/>
      <c r="U27" s="163"/>
      <c r="V27" s="163"/>
      <c r="W27" s="40"/>
      <c r="X27" s="40"/>
    </row>
    <row r="28" spans="1:24" hidden="1">
      <c r="A28" s="240" t="s">
        <v>228</v>
      </c>
      <c r="B28" s="240"/>
      <c r="C28" s="249"/>
      <c r="D28" s="240">
        <v>800</v>
      </c>
      <c r="E28" s="240">
        <v>800</v>
      </c>
      <c r="F28" s="240">
        <v>800</v>
      </c>
      <c r="G28" s="240">
        <v>800</v>
      </c>
      <c r="H28" s="240">
        <v>800</v>
      </c>
      <c r="I28" s="278">
        <v>800</v>
      </c>
      <c r="J28" s="278">
        <v>800</v>
      </c>
      <c r="K28" s="278">
        <v>800</v>
      </c>
      <c r="L28" s="278">
        <v>800</v>
      </c>
      <c r="M28" s="278">
        <v>0</v>
      </c>
      <c r="N28" s="278">
        <v>0</v>
      </c>
      <c r="O28" s="278">
        <v>0</v>
      </c>
      <c r="P28" s="278">
        <v>0</v>
      </c>
      <c r="Q28" s="278">
        <v>0</v>
      </c>
      <c r="R28" s="278">
        <v>0</v>
      </c>
      <c r="S28" s="163"/>
      <c r="T28" s="163"/>
      <c r="U28" s="163"/>
      <c r="V28" s="163"/>
      <c r="W28" s="40"/>
      <c r="X28" s="40"/>
    </row>
    <row r="29" spans="1:24" hidden="1">
      <c r="A29" s="240" t="s">
        <v>150</v>
      </c>
      <c r="B29" s="240"/>
      <c r="C29" s="249"/>
      <c r="D29" s="240">
        <v>300</v>
      </c>
      <c r="E29" s="240">
        <v>250</v>
      </c>
      <c r="F29" s="240">
        <v>250</v>
      </c>
      <c r="G29" s="240">
        <v>250</v>
      </c>
      <c r="H29" s="240">
        <v>250</v>
      </c>
      <c r="I29" s="278">
        <v>250</v>
      </c>
      <c r="J29" s="278">
        <v>250</v>
      </c>
      <c r="K29" s="278">
        <v>250</v>
      </c>
      <c r="L29" s="278">
        <v>250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  <c r="R29" s="278">
        <v>0</v>
      </c>
      <c r="S29" s="163"/>
      <c r="T29" s="163"/>
      <c r="U29" s="163"/>
      <c r="V29" s="163"/>
      <c r="W29" s="40"/>
      <c r="X29" s="40"/>
    </row>
    <row r="30" spans="1:24" hidden="1">
      <c r="A30" s="240" t="s">
        <v>286</v>
      </c>
      <c r="B30" s="240"/>
      <c r="C30" s="249"/>
      <c r="D30" s="277">
        <v>-1500</v>
      </c>
      <c r="E30" s="277">
        <v>-1500</v>
      </c>
      <c r="F30" s="277">
        <v>-1500</v>
      </c>
      <c r="G30" s="277">
        <v>-1500</v>
      </c>
      <c r="H30" s="278">
        <v>-1500</v>
      </c>
      <c r="I30" s="278">
        <v>-1500</v>
      </c>
      <c r="J30" s="278">
        <v>-1500</v>
      </c>
      <c r="K30" s="278">
        <v>-1500</v>
      </c>
      <c r="L30" s="278">
        <v>-1500</v>
      </c>
      <c r="M30" s="278">
        <v>0</v>
      </c>
      <c r="N30" s="278">
        <v>0</v>
      </c>
      <c r="O30" s="278">
        <v>0</v>
      </c>
      <c r="P30" s="278">
        <v>0</v>
      </c>
      <c r="Q30" s="278">
        <v>0</v>
      </c>
      <c r="R30" s="278">
        <v>0</v>
      </c>
      <c r="S30" s="165"/>
      <c r="T30" s="165"/>
      <c r="U30" s="165"/>
      <c r="V30" s="165"/>
      <c r="W30" s="40"/>
      <c r="X30" s="40"/>
    </row>
    <row r="31" spans="1:24" hidden="1">
      <c r="A31" s="240"/>
      <c r="B31" s="246"/>
      <c r="C31" s="252" t="s">
        <v>265</v>
      </c>
      <c r="D31" s="34">
        <f t="shared" ref="D31:Q31" si="3">SUM(D27:D30)</f>
        <v>9600</v>
      </c>
      <c r="E31" s="34">
        <f t="shared" si="3"/>
        <v>5750</v>
      </c>
      <c r="F31" s="34">
        <f t="shared" si="3"/>
        <v>6550</v>
      </c>
      <c r="G31" s="34">
        <f t="shared" si="3"/>
        <v>6550</v>
      </c>
      <c r="H31" s="279">
        <f t="shared" si="3"/>
        <v>6550</v>
      </c>
      <c r="I31" s="279">
        <f t="shared" si="3"/>
        <v>6550</v>
      </c>
      <c r="J31" s="279">
        <f t="shared" si="3"/>
        <v>6550</v>
      </c>
      <c r="K31" s="279">
        <f t="shared" si="3"/>
        <v>6550</v>
      </c>
      <c r="L31" s="279">
        <f t="shared" si="3"/>
        <v>6550</v>
      </c>
      <c r="M31" s="279">
        <f t="shared" si="3"/>
        <v>0</v>
      </c>
      <c r="N31" s="279">
        <f t="shared" si="3"/>
        <v>0</v>
      </c>
      <c r="O31" s="151">
        <f t="shared" si="3"/>
        <v>0</v>
      </c>
      <c r="P31" s="151">
        <f t="shared" si="3"/>
        <v>0</v>
      </c>
      <c r="Q31" s="151">
        <f t="shared" si="3"/>
        <v>0</v>
      </c>
      <c r="R31" s="151">
        <f t="shared" ref="R31" si="4">SUM(R27:R30)</f>
        <v>0</v>
      </c>
      <c r="S31" s="167"/>
      <c r="T31" s="167"/>
      <c r="U31" s="167"/>
      <c r="V31" s="167"/>
      <c r="W31" s="40"/>
      <c r="X31" s="40"/>
    </row>
    <row r="32" spans="1:24" hidden="1">
      <c r="A32" s="240"/>
      <c r="B32" s="240"/>
      <c r="C32" s="249"/>
      <c r="D32" s="240"/>
      <c r="E32" s="240"/>
      <c r="F32" s="240"/>
      <c r="G32" s="240"/>
      <c r="H32" s="240"/>
      <c r="I32" s="240"/>
      <c r="J32" s="240"/>
      <c r="K32" s="240"/>
      <c r="L32" s="34"/>
      <c r="M32" s="240"/>
      <c r="N32" s="34"/>
      <c r="O32" s="280"/>
      <c r="P32" s="40"/>
      <c r="Q32" s="280"/>
      <c r="R32" s="280"/>
      <c r="S32" s="163"/>
      <c r="T32" s="163"/>
      <c r="U32" s="163"/>
      <c r="V32" s="163"/>
      <c r="W32" s="40"/>
      <c r="X32" s="40"/>
    </row>
    <row r="33" spans="1:24" hidden="1">
      <c r="A33" s="243" t="s">
        <v>388</v>
      </c>
      <c r="B33" s="240"/>
      <c r="C33" s="249"/>
      <c r="D33" s="240"/>
      <c r="E33" s="240"/>
      <c r="F33" s="254"/>
      <c r="G33" s="254"/>
      <c r="H33" s="240"/>
      <c r="I33" s="240"/>
      <c r="J33" s="240"/>
      <c r="K33" s="240"/>
      <c r="L33" s="34"/>
      <c r="M33" s="240"/>
      <c r="N33" s="34"/>
      <c r="O33" s="280"/>
      <c r="P33" s="40"/>
      <c r="Q33" s="280"/>
      <c r="R33" s="280"/>
      <c r="S33" s="163"/>
      <c r="T33" s="163"/>
      <c r="U33" s="163"/>
      <c r="V33" s="163"/>
      <c r="W33" s="40"/>
      <c r="X33" s="40"/>
    </row>
    <row r="34" spans="1:24" hidden="1">
      <c r="A34" s="240" t="s">
        <v>226</v>
      </c>
      <c r="B34" s="240"/>
      <c r="C34" s="249"/>
      <c r="D34" s="240">
        <v>3000</v>
      </c>
      <c r="E34" s="254">
        <v>1100</v>
      </c>
      <c r="F34" s="240">
        <v>1500</v>
      </c>
      <c r="G34" s="240">
        <v>0</v>
      </c>
      <c r="H34" s="240">
        <v>1500</v>
      </c>
      <c r="I34" s="240">
        <v>0</v>
      </c>
      <c r="J34" s="240">
        <v>1500</v>
      </c>
      <c r="K34" s="278">
        <v>1500</v>
      </c>
      <c r="L34" s="278">
        <v>1500</v>
      </c>
      <c r="M34" s="240">
        <v>0</v>
      </c>
      <c r="N34" s="240">
        <v>0</v>
      </c>
      <c r="O34" s="282">
        <v>0</v>
      </c>
      <c r="P34" s="254">
        <v>0</v>
      </c>
      <c r="Q34" s="278">
        <v>0</v>
      </c>
      <c r="R34" s="278">
        <v>0</v>
      </c>
      <c r="S34" s="163"/>
      <c r="T34" s="163"/>
      <c r="U34" s="163"/>
      <c r="V34" s="163"/>
      <c r="W34" s="40"/>
      <c r="X34" s="40"/>
    </row>
    <row r="35" spans="1:24" hidden="1">
      <c r="A35" s="240" t="s">
        <v>228</v>
      </c>
      <c r="B35" s="240"/>
      <c r="C35" s="249"/>
      <c r="D35" s="240">
        <v>700</v>
      </c>
      <c r="E35" s="254">
        <v>700</v>
      </c>
      <c r="F35" s="240">
        <v>700</v>
      </c>
      <c r="G35" s="240">
        <v>0</v>
      </c>
      <c r="H35" s="240">
        <v>700</v>
      </c>
      <c r="I35" s="240">
        <v>0</v>
      </c>
      <c r="J35" s="240">
        <v>700</v>
      </c>
      <c r="K35" s="278">
        <v>700</v>
      </c>
      <c r="L35" s="278">
        <v>700</v>
      </c>
      <c r="M35" s="240">
        <v>0</v>
      </c>
      <c r="N35" s="240">
        <v>0</v>
      </c>
      <c r="O35" s="282">
        <v>0</v>
      </c>
      <c r="P35" s="254">
        <v>0</v>
      </c>
      <c r="Q35" s="278">
        <v>0</v>
      </c>
      <c r="R35" s="278">
        <v>0</v>
      </c>
      <c r="S35" s="163"/>
      <c r="T35" s="163"/>
      <c r="U35" s="163"/>
      <c r="V35" s="163"/>
      <c r="W35" s="40"/>
      <c r="X35" s="40"/>
    </row>
    <row r="36" spans="1:24" hidden="1">
      <c r="A36" s="240" t="s">
        <v>150</v>
      </c>
      <c r="B36" s="240"/>
      <c r="C36" s="249"/>
      <c r="D36" s="240">
        <v>200</v>
      </c>
      <c r="E36" s="254">
        <v>200</v>
      </c>
      <c r="F36" s="240">
        <v>300</v>
      </c>
      <c r="G36" s="240">
        <v>0</v>
      </c>
      <c r="H36" s="240">
        <v>300</v>
      </c>
      <c r="I36" s="240">
        <v>0</v>
      </c>
      <c r="J36" s="240">
        <v>300</v>
      </c>
      <c r="K36" s="278">
        <v>150</v>
      </c>
      <c r="L36" s="278">
        <v>150</v>
      </c>
      <c r="M36" s="240">
        <v>0</v>
      </c>
      <c r="N36" s="240">
        <v>0</v>
      </c>
      <c r="O36" s="282">
        <v>0</v>
      </c>
      <c r="P36" s="254">
        <v>0</v>
      </c>
      <c r="Q36" s="278">
        <v>0</v>
      </c>
      <c r="R36" s="278">
        <v>0</v>
      </c>
      <c r="S36" s="163"/>
      <c r="T36" s="163"/>
      <c r="U36" s="163"/>
      <c r="V36" s="163"/>
      <c r="W36" s="40"/>
      <c r="X36" s="40"/>
    </row>
    <row r="37" spans="1:24" hidden="1">
      <c r="A37" s="240" t="s">
        <v>286</v>
      </c>
      <c r="B37" s="240"/>
      <c r="C37" s="249"/>
      <c r="D37" s="277">
        <v>-2000</v>
      </c>
      <c r="E37" s="285">
        <v>-2000</v>
      </c>
      <c r="F37" s="277">
        <v>-450</v>
      </c>
      <c r="G37" s="277">
        <v>0</v>
      </c>
      <c r="H37" s="278">
        <v>-450</v>
      </c>
      <c r="I37" s="278">
        <v>0</v>
      </c>
      <c r="J37" s="278">
        <v>-450</v>
      </c>
      <c r="K37" s="278">
        <v>-450</v>
      </c>
      <c r="L37" s="278">
        <v>-450</v>
      </c>
      <c r="M37" s="278">
        <v>0</v>
      </c>
      <c r="N37" s="278">
        <v>0</v>
      </c>
      <c r="O37" s="283">
        <v>0</v>
      </c>
      <c r="P37" s="254">
        <v>0</v>
      </c>
      <c r="Q37" s="278">
        <v>0</v>
      </c>
      <c r="R37" s="278">
        <v>0</v>
      </c>
      <c r="S37" s="165"/>
      <c r="T37" s="165"/>
      <c r="U37" s="165"/>
      <c r="V37" s="165"/>
      <c r="W37" s="40"/>
      <c r="X37" s="40"/>
    </row>
    <row r="38" spans="1:24" hidden="1">
      <c r="A38" s="240"/>
      <c r="B38" s="246"/>
      <c r="C38" s="252" t="s">
        <v>265</v>
      </c>
      <c r="D38" s="240">
        <f t="shared" ref="D38:R38" si="5">SUM(D34:D37)</f>
        <v>1900</v>
      </c>
      <c r="E38" s="254">
        <f t="shared" si="5"/>
        <v>0</v>
      </c>
      <c r="F38" s="240">
        <f t="shared" si="5"/>
        <v>2050</v>
      </c>
      <c r="G38" s="240">
        <f t="shared" si="5"/>
        <v>0</v>
      </c>
      <c r="H38" s="279">
        <f t="shared" si="5"/>
        <v>2050</v>
      </c>
      <c r="I38" s="279">
        <f t="shared" si="5"/>
        <v>0</v>
      </c>
      <c r="J38" s="279">
        <f t="shared" si="5"/>
        <v>2050</v>
      </c>
      <c r="K38" s="279">
        <f t="shared" si="5"/>
        <v>1900</v>
      </c>
      <c r="L38" s="279">
        <f t="shared" si="5"/>
        <v>1900</v>
      </c>
      <c r="M38" s="279">
        <f t="shared" si="5"/>
        <v>0</v>
      </c>
      <c r="N38" s="279">
        <f t="shared" si="5"/>
        <v>0</v>
      </c>
      <c r="O38" s="279">
        <f t="shared" si="5"/>
        <v>0</v>
      </c>
      <c r="P38" s="151">
        <f t="shared" si="5"/>
        <v>0</v>
      </c>
      <c r="Q38" s="151">
        <f t="shared" si="5"/>
        <v>0</v>
      </c>
      <c r="R38" s="151">
        <f t="shared" si="5"/>
        <v>0</v>
      </c>
      <c r="S38" s="167"/>
      <c r="T38" s="167"/>
      <c r="U38" s="167"/>
      <c r="V38" s="167"/>
      <c r="W38" s="40"/>
      <c r="X38" s="40"/>
    </row>
    <row r="39" spans="1:24">
      <c r="A39" s="240"/>
      <c r="B39" s="246"/>
      <c r="C39" s="252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82"/>
      <c r="P39" s="40"/>
      <c r="Q39" s="282"/>
      <c r="R39" s="282"/>
      <c r="S39" s="163"/>
      <c r="T39" s="163"/>
      <c r="U39" s="163"/>
      <c r="V39" s="163"/>
      <c r="W39" s="40"/>
      <c r="X39" s="40"/>
    </row>
    <row r="40" spans="1:24" hidden="1">
      <c r="A40" s="243" t="s">
        <v>389</v>
      </c>
      <c r="B40" s="240"/>
      <c r="C40" s="249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82"/>
      <c r="P40" s="40"/>
      <c r="Q40" s="282"/>
      <c r="R40" s="282"/>
      <c r="S40" s="163"/>
      <c r="T40" s="163"/>
      <c r="U40" s="163"/>
      <c r="V40" s="163"/>
      <c r="W40" s="40"/>
      <c r="X40" s="40"/>
    </row>
    <row r="41" spans="1:24" hidden="1">
      <c r="A41" s="240" t="s">
        <v>226</v>
      </c>
      <c r="B41" s="240"/>
      <c r="C41" s="249"/>
      <c r="D41" s="240">
        <v>3000</v>
      </c>
      <c r="E41" s="240">
        <v>3000</v>
      </c>
      <c r="F41" s="240">
        <v>3000</v>
      </c>
      <c r="G41" s="240">
        <v>1500</v>
      </c>
      <c r="H41" s="240">
        <v>1500</v>
      </c>
      <c r="I41" s="278">
        <v>1500</v>
      </c>
      <c r="J41" s="278">
        <v>1500</v>
      </c>
      <c r="K41" s="278">
        <v>1500</v>
      </c>
      <c r="L41" s="278">
        <v>1500</v>
      </c>
      <c r="M41" s="278">
        <v>1500</v>
      </c>
      <c r="N41" s="278">
        <v>1500</v>
      </c>
      <c r="O41" s="278">
        <v>1500</v>
      </c>
      <c r="P41" s="278">
        <v>0</v>
      </c>
      <c r="Q41" s="278">
        <v>0</v>
      </c>
      <c r="R41" s="278">
        <v>0</v>
      </c>
      <c r="S41" s="163">
        <v>0</v>
      </c>
      <c r="T41" s="163">
        <v>0</v>
      </c>
      <c r="U41" s="163">
        <v>0</v>
      </c>
      <c r="V41" s="163">
        <v>0</v>
      </c>
      <c r="W41" s="40">
        <v>0</v>
      </c>
      <c r="X41" s="40">
        <v>0</v>
      </c>
    </row>
    <row r="42" spans="1:24" hidden="1">
      <c r="A42" s="240" t="s">
        <v>228</v>
      </c>
      <c r="B42" s="240"/>
      <c r="C42" s="249"/>
      <c r="D42" s="240">
        <v>700</v>
      </c>
      <c r="E42" s="240">
        <v>700</v>
      </c>
      <c r="F42" s="240">
        <v>700</v>
      </c>
      <c r="G42" s="240">
        <v>700</v>
      </c>
      <c r="H42" s="240">
        <v>700</v>
      </c>
      <c r="I42" s="278">
        <v>700</v>
      </c>
      <c r="J42" s="278">
        <v>700</v>
      </c>
      <c r="K42" s="278">
        <v>700</v>
      </c>
      <c r="L42" s="278">
        <v>700</v>
      </c>
      <c r="M42" s="278">
        <v>700</v>
      </c>
      <c r="N42" s="278">
        <v>700</v>
      </c>
      <c r="O42" s="278">
        <v>700</v>
      </c>
      <c r="P42" s="278">
        <v>0</v>
      </c>
      <c r="Q42" s="278">
        <v>0</v>
      </c>
      <c r="R42" s="278">
        <v>0</v>
      </c>
      <c r="S42" s="163">
        <v>0</v>
      </c>
      <c r="T42" s="163">
        <v>0</v>
      </c>
      <c r="U42" s="163">
        <v>0</v>
      </c>
      <c r="V42" s="163">
        <v>0</v>
      </c>
      <c r="W42" s="40">
        <v>0</v>
      </c>
      <c r="X42" s="40">
        <v>0</v>
      </c>
    </row>
    <row r="43" spans="1:24" hidden="1">
      <c r="A43" s="240" t="s">
        <v>150</v>
      </c>
      <c r="B43" s="240"/>
      <c r="C43" s="249"/>
      <c r="D43" s="240">
        <v>200</v>
      </c>
      <c r="E43" s="240">
        <v>200</v>
      </c>
      <c r="F43" s="240">
        <v>200</v>
      </c>
      <c r="G43" s="240">
        <v>50</v>
      </c>
      <c r="H43" s="240">
        <v>50</v>
      </c>
      <c r="I43" s="278">
        <v>50</v>
      </c>
      <c r="J43" s="278">
        <v>50</v>
      </c>
      <c r="K43" s="278">
        <v>50</v>
      </c>
      <c r="L43" s="278">
        <v>50</v>
      </c>
      <c r="M43" s="278">
        <v>50</v>
      </c>
      <c r="N43" s="278">
        <v>50</v>
      </c>
      <c r="O43" s="278">
        <v>50</v>
      </c>
      <c r="P43" s="278">
        <v>0</v>
      </c>
      <c r="Q43" s="278">
        <v>0</v>
      </c>
      <c r="R43" s="278">
        <v>0</v>
      </c>
      <c r="S43" s="163">
        <v>0</v>
      </c>
      <c r="T43" s="163">
        <v>0</v>
      </c>
      <c r="U43" s="163">
        <v>0</v>
      </c>
      <c r="V43" s="163">
        <v>0</v>
      </c>
      <c r="W43" s="40">
        <v>0</v>
      </c>
      <c r="X43" s="40">
        <v>0</v>
      </c>
    </row>
    <row r="44" spans="1:24" hidden="1">
      <c r="A44" s="240" t="s">
        <v>286</v>
      </c>
      <c r="B44" s="240"/>
      <c r="C44" s="249"/>
      <c r="D44" s="277">
        <v>-2000</v>
      </c>
      <c r="E44" s="277">
        <v>-2000</v>
      </c>
      <c r="F44" s="164">
        <v>0</v>
      </c>
      <c r="G44" s="164">
        <v>0</v>
      </c>
      <c r="H44" s="278">
        <v>0</v>
      </c>
      <c r="I44" s="278">
        <v>0</v>
      </c>
      <c r="J44" s="278">
        <v>0</v>
      </c>
      <c r="K44" s="278">
        <v>0</v>
      </c>
      <c r="L44" s="278">
        <v>0</v>
      </c>
      <c r="M44" s="278">
        <v>0</v>
      </c>
      <c r="N44" s="278">
        <v>0</v>
      </c>
      <c r="O44" s="278">
        <v>0</v>
      </c>
      <c r="P44" s="278">
        <v>0</v>
      </c>
      <c r="Q44" s="278">
        <v>0</v>
      </c>
      <c r="R44" s="278">
        <v>0</v>
      </c>
      <c r="S44" s="165">
        <v>0</v>
      </c>
      <c r="T44" s="165">
        <v>0</v>
      </c>
      <c r="U44" s="165">
        <v>0</v>
      </c>
      <c r="V44" s="165">
        <v>0</v>
      </c>
      <c r="W44" s="226">
        <v>0</v>
      </c>
      <c r="X44" s="226">
        <v>0</v>
      </c>
    </row>
    <row r="45" spans="1:24" hidden="1">
      <c r="A45" s="240"/>
      <c r="B45" s="246"/>
      <c r="C45" s="252" t="s">
        <v>265</v>
      </c>
      <c r="D45" s="34">
        <f>SUM(D41:D44)</f>
        <v>1900</v>
      </c>
      <c r="E45" s="34">
        <f>SUM(E41:E44)</f>
        <v>1900</v>
      </c>
      <c r="F45" s="240">
        <v>3900</v>
      </c>
      <c r="G45" s="240">
        <f t="shared" ref="G45:R45" si="6">SUM(G41:G44)</f>
        <v>2250</v>
      </c>
      <c r="H45" s="279">
        <f t="shared" si="6"/>
        <v>2250</v>
      </c>
      <c r="I45" s="279">
        <f t="shared" si="6"/>
        <v>2250</v>
      </c>
      <c r="J45" s="279">
        <f t="shared" si="6"/>
        <v>2250</v>
      </c>
      <c r="K45" s="279">
        <f t="shared" si="6"/>
        <v>2250</v>
      </c>
      <c r="L45" s="279">
        <f t="shared" si="6"/>
        <v>2250</v>
      </c>
      <c r="M45" s="279">
        <f t="shared" si="6"/>
        <v>2250</v>
      </c>
      <c r="N45" s="279">
        <f t="shared" si="6"/>
        <v>2250</v>
      </c>
      <c r="O45" s="279">
        <f t="shared" si="6"/>
        <v>2250</v>
      </c>
      <c r="P45" s="279">
        <f t="shared" si="6"/>
        <v>0</v>
      </c>
      <c r="Q45" s="151">
        <f t="shared" si="6"/>
        <v>0</v>
      </c>
      <c r="R45" s="151">
        <f t="shared" si="6"/>
        <v>0</v>
      </c>
      <c r="S45" s="167">
        <v>0</v>
      </c>
      <c r="T45" s="167">
        <v>0</v>
      </c>
      <c r="U45" s="167">
        <v>0</v>
      </c>
      <c r="V45" s="167">
        <v>0</v>
      </c>
      <c r="W45" s="40">
        <v>0</v>
      </c>
      <c r="X45" s="40">
        <v>0</v>
      </c>
    </row>
    <row r="46" spans="1:24" hidden="1">
      <c r="A46" s="240"/>
      <c r="B46" s="246"/>
      <c r="C46" s="252"/>
      <c r="D46" s="34"/>
      <c r="E46" s="34"/>
      <c r="F46" s="240"/>
      <c r="G46" s="240"/>
      <c r="H46" s="240"/>
      <c r="I46" s="240"/>
      <c r="J46" s="240"/>
      <c r="K46" s="240"/>
      <c r="L46" s="40"/>
      <c r="M46" s="240"/>
      <c r="N46" s="40"/>
      <c r="O46" s="187"/>
      <c r="P46" s="40"/>
      <c r="Q46" s="187"/>
      <c r="R46" s="187"/>
      <c r="S46" s="163"/>
      <c r="T46" s="163"/>
      <c r="U46" s="163"/>
      <c r="V46" s="163"/>
      <c r="W46" s="40"/>
      <c r="X46" s="40"/>
    </row>
    <row r="47" spans="1:24" hidden="1">
      <c r="A47" s="240"/>
      <c r="B47" s="246"/>
      <c r="C47" s="252"/>
      <c r="D47" s="34"/>
      <c r="E47" s="34"/>
      <c r="F47" s="240"/>
      <c r="G47" s="240"/>
      <c r="H47" s="240"/>
      <c r="I47" s="240"/>
      <c r="J47" s="240"/>
      <c r="K47" s="240"/>
      <c r="L47" s="40"/>
      <c r="M47" s="240"/>
      <c r="N47" s="40"/>
      <c r="O47" s="187"/>
      <c r="P47" s="40"/>
      <c r="Q47" s="187"/>
      <c r="R47" s="187"/>
      <c r="S47" s="163"/>
      <c r="T47" s="163"/>
      <c r="U47" s="163"/>
      <c r="V47" s="163"/>
      <c r="W47" s="40"/>
      <c r="X47" s="40"/>
    </row>
    <row r="48" spans="1:24">
      <c r="A48" s="243" t="s">
        <v>390</v>
      </c>
      <c r="B48" s="246"/>
      <c r="C48" s="252"/>
      <c r="D48" s="34"/>
      <c r="E48" s="34"/>
      <c r="F48" s="240"/>
      <c r="G48" s="240"/>
      <c r="H48" s="240"/>
      <c r="I48" s="240"/>
      <c r="J48" s="240"/>
      <c r="K48" s="240"/>
      <c r="L48" s="40"/>
      <c r="M48" s="240"/>
      <c r="N48" s="40"/>
      <c r="O48" s="187"/>
      <c r="P48" s="40"/>
      <c r="Q48" s="187"/>
      <c r="R48" s="187"/>
      <c r="S48" s="163"/>
      <c r="T48" s="163"/>
      <c r="U48" s="163"/>
      <c r="V48" s="163"/>
      <c r="W48" s="40"/>
      <c r="X48" s="40"/>
    </row>
    <row r="49" spans="1:24">
      <c r="A49" s="240"/>
      <c r="B49" s="246"/>
      <c r="C49" s="252"/>
      <c r="D49" s="34"/>
      <c r="E49" s="34"/>
      <c r="F49" s="240"/>
      <c r="G49" s="240"/>
      <c r="H49" s="240"/>
      <c r="I49" s="240"/>
      <c r="J49" s="240"/>
      <c r="K49" s="240"/>
      <c r="L49" s="40"/>
      <c r="M49" s="240"/>
      <c r="N49" s="40"/>
      <c r="O49" s="187"/>
      <c r="P49" s="40"/>
      <c r="Q49" s="187"/>
      <c r="R49" s="187"/>
      <c r="S49" s="163"/>
      <c r="T49" s="163"/>
      <c r="U49" s="163"/>
      <c r="V49" s="163"/>
      <c r="W49" s="40"/>
      <c r="X49" s="40"/>
    </row>
    <row r="50" spans="1:24">
      <c r="A50" s="240"/>
      <c r="B50" s="240"/>
      <c r="C50" s="249"/>
      <c r="D50" s="241" t="s">
        <v>256</v>
      </c>
      <c r="E50" s="241" t="s">
        <v>3</v>
      </c>
      <c r="F50" s="242" t="s">
        <v>257</v>
      </c>
      <c r="G50" s="242" t="s">
        <v>4</v>
      </c>
      <c r="H50" s="242" t="s">
        <v>5</v>
      </c>
      <c r="I50" s="242" t="s">
        <v>6</v>
      </c>
      <c r="J50" s="242" t="s">
        <v>8</v>
      </c>
      <c r="K50" s="242" t="s">
        <v>9</v>
      </c>
      <c r="L50" s="149" t="s">
        <v>11</v>
      </c>
      <c r="M50" s="242" t="s">
        <v>12</v>
      </c>
      <c r="N50" s="149" t="s">
        <v>13</v>
      </c>
      <c r="O50" s="286" t="s">
        <v>14</v>
      </c>
      <c r="P50" s="149" t="s">
        <v>15</v>
      </c>
      <c r="Q50" s="286" t="s">
        <v>47</v>
      </c>
      <c r="R50" s="286" t="s">
        <v>48</v>
      </c>
      <c r="S50" s="150" t="s">
        <v>16</v>
      </c>
      <c r="T50" s="150" t="s">
        <v>17</v>
      </c>
      <c r="U50" s="150" t="s">
        <v>19</v>
      </c>
      <c r="V50" s="150" t="s">
        <v>20</v>
      </c>
      <c r="W50" s="24" t="s">
        <v>21</v>
      </c>
      <c r="X50" s="150" t="s">
        <v>22</v>
      </c>
    </row>
    <row r="51" spans="1:24" ht="16">
      <c r="A51" s="276" t="s">
        <v>391</v>
      </c>
      <c r="B51" s="240"/>
      <c r="C51" s="249"/>
      <c r="D51" s="240"/>
      <c r="E51" s="240"/>
      <c r="F51" s="240"/>
      <c r="G51" s="240"/>
      <c r="H51" s="240"/>
      <c r="I51" s="240"/>
      <c r="J51" s="240"/>
      <c r="K51" s="240"/>
      <c r="L51" s="40"/>
      <c r="M51" s="240"/>
      <c r="N51" s="40"/>
      <c r="O51" s="187"/>
      <c r="P51" s="40"/>
      <c r="Q51" s="187"/>
      <c r="R51" s="187"/>
      <c r="S51" s="167"/>
      <c r="T51" s="167"/>
      <c r="U51" s="167"/>
      <c r="V51" s="167"/>
      <c r="W51" s="40"/>
      <c r="X51" s="40"/>
    </row>
    <row r="52" spans="1:24">
      <c r="A52" s="251" t="s">
        <v>226</v>
      </c>
      <c r="B52" s="240"/>
      <c r="C52" s="249"/>
      <c r="D52" s="240">
        <v>45000</v>
      </c>
      <c r="E52" s="240">
        <v>20000</v>
      </c>
      <c r="F52" s="240">
        <v>45000</v>
      </c>
      <c r="G52" s="240">
        <v>26700</v>
      </c>
      <c r="H52" s="240">
        <v>45000</v>
      </c>
      <c r="I52" s="278">
        <v>27500</v>
      </c>
      <c r="J52" s="278">
        <v>45000</v>
      </c>
      <c r="K52" s="278">
        <v>27500</v>
      </c>
      <c r="L52" s="278">
        <v>35000</v>
      </c>
      <c r="M52" s="278">
        <v>60000</v>
      </c>
      <c r="N52" s="278">
        <v>40000</v>
      </c>
      <c r="O52" s="278">
        <v>43000</v>
      </c>
      <c r="P52" s="278">
        <v>25000</v>
      </c>
      <c r="Q52" s="278">
        <v>35000</v>
      </c>
      <c r="R52" s="278">
        <v>30000</v>
      </c>
      <c r="S52" s="163">
        <v>35000</v>
      </c>
      <c r="T52" s="163">
        <v>35000</v>
      </c>
      <c r="U52" s="163">
        <v>35000</v>
      </c>
      <c r="V52" s="163">
        <v>32500</v>
      </c>
      <c r="W52" s="40">
        <v>32500</v>
      </c>
      <c r="X52" s="40">
        <v>30000</v>
      </c>
    </row>
    <row r="53" spans="1:24">
      <c r="A53" s="249" t="s">
        <v>295</v>
      </c>
      <c r="B53" s="240"/>
      <c r="C53" s="249"/>
      <c r="D53" s="240">
        <v>2500</v>
      </c>
      <c r="E53" s="240">
        <v>2500</v>
      </c>
      <c r="F53" s="240">
        <v>2500</v>
      </c>
      <c r="G53" s="240">
        <v>2500</v>
      </c>
      <c r="H53" s="240">
        <v>2500</v>
      </c>
      <c r="I53" s="278">
        <v>2500</v>
      </c>
      <c r="J53" s="278">
        <v>2500</v>
      </c>
      <c r="K53" s="278">
        <v>2500</v>
      </c>
      <c r="L53" s="278">
        <v>2500</v>
      </c>
      <c r="M53" s="278">
        <v>5000</v>
      </c>
      <c r="N53" s="278">
        <v>3500</v>
      </c>
      <c r="O53" s="278">
        <v>5000</v>
      </c>
      <c r="P53" s="278">
        <v>2000</v>
      </c>
      <c r="Q53" s="278">
        <v>0</v>
      </c>
      <c r="R53" s="278">
        <v>0</v>
      </c>
      <c r="S53" s="163">
        <v>0</v>
      </c>
      <c r="T53" s="163">
        <v>0</v>
      </c>
      <c r="U53" s="163">
        <v>0</v>
      </c>
      <c r="V53" s="163">
        <v>0</v>
      </c>
      <c r="W53" s="40">
        <v>0</v>
      </c>
      <c r="X53" s="40">
        <v>0</v>
      </c>
    </row>
    <row r="54" spans="1:24">
      <c r="A54" s="249" t="s">
        <v>230</v>
      </c>
      <c r="B54" s="240"/>
      <c r="C54" s="249"/>
      <c r="D54" s="240">
        <v>5000</v>
      </c>
      <c r="E54" s="240">
        <v>5000</v>
      </c>
      <c r="F54" s="240">
        <v>5000</v>
      </c>
      <c r="G54" s="240">
        <v>5000</v>
      </c>
      <c r="H54" s="240">
        <v>5000</v>
      </c>
      <c r="I54" s="278">
        <v>5000</v>
      </c>
      <c r="J54" s="278">
        <v>5000</v>
      </c>
      <c r="K54" s="278">
        <v>5000</v>
      </c>
      <c r="L54" s="278">
        <v>5000</v>
      </c>
      <c r="M54" s="278">
        <v>5000</v>
      </c>
      <c r="N54" s="278">
        <v>5000</v>
      </c>
      <c r="O54" s="278">
        <v>5000</v>
      </c>
      <c r="P54" s="278">
        <v>2750</v>
      </c>
      <c r="Q54" s="278">
        <v>0</v>
      </c>
      <c r="R54" s="278">
        <v>0</v>
      </c>
      <c r="S54" s="163">
        <v>0</v>
      </c>
      <c r="T54" s="163">
        <v>0</v>
      </c>
      <c r="U54" s="163">
        <v>0</v>
      </c>
      <c r="V54" s="163">
        <v>0</v>
      </c>
      <c r="W54" s="40">
        <v>0</v>
      </c>
      <c r="X54" s="40">
        <v>0</v>
      </c>
    </row>
    <row r="55" spans="1:24">
      <c r="A55" s="249" t="s">
        <v>465</v>
      </c>
      <c r="B55" s="240"/>
      <c r="C55" s="249"/>
      <c r="D55" s="240">
        <v>3500</v>
      </c>
      <c r="E55" s="240">
        <v>3500</v>
      </c>
      <c r="F55" s="240">
        <v>3500</v>
      </c>
      <c r="G55" s="240">
        <v>1000</v>
      </c>
      <c r="H55" s="278">
        <v>3500</v>
      </c>
      <c r="I55" s="278">
        <v>500</v>
      </c>
      <c r="J55" s="278">
        <v>3500</v>
      </c>
      <c r="K55" s="278">
        <v>500</v>
      </c>
      <c r="L55" s="278">
        <v>500</v>
      </c>
      <c r="M55" s="278">
        <v>500</v>
      </c>
      <c r="N55" s="278">
        <v>500</v>
      </c>
      <c r="O55" s="278">
        <v>550</v>
      </c>
      <c r="P55" s="278">
        <v>300</v>
      </c>
      <c r="Q55" s="278">
        <v>350</v>
      </c>
      <c r="R55" s="278">
        <v>350</v>
      </c>
      <c r="S55" s="163">
        <v>350</v>
      </c>
      <c r="T55" s="163">
        <v>350</v>
      </c>
      <c r="U55" s="163">
        <v>350</v>
      </c>
      <c r="V55" s="163">
        <v>350</v>
      </c>
      <c r="W55" s="40">
        <v>350</v>
      </c>
      <c r="X55" s="40">
        <v>350</v>
      </c>
    </row>
    <row r="56" spans="1:24">
      <c r="A56" s="249" t="s">
        <v>228</v>
      </c>
      <c r="B56" s="240"/>
      <c r="C56" s="249"/>
      <c r="D56" s="240">
        <v>9000</v>
      </c>
      <c r="E56" s="240">
        <v>9000</v>
      </c>
      <c r="F56" s="240">
        <v>9000</v>
      </c>
      <c r="G56" s="240">
        <v>9000</v>
      </c>
      <c r="H56" s="240">
        <v>9000</v>
      </c>
      <c r="I56" s="278">
        <v>9000</v>
      </c>
      <c r="J56" s="278">
        <v>9000</v>
      </c>
      <c r="K56" s="278">
        <v>9000</v>
      </c>
      <c r="L56" s="278">
        <v>9000</v>
      </c>
      <c r="M56" s="278">
        <v>9000</v>
      </c>
      <c r="N56" s="278">
        <v>5000</v>
      </c>
      <c r="O56" s="278">
        <v>7500</v>
      </c>
      <c r="P56" s="278">
        <v>3000</v>
      </c>
      <c r="Q56" s="278">
        <v>0</v>
      </c>
      <c r="R56" s="278">
        <v>0</v>
      </c>
      <c r="S56" s="163">
        <v>0</v>
      </c>
      <c r="T56" s="163">
        <v>0</v>
      </c>
      <c r="U56" s="163">
        <v>0</v>
      </c>
      <c r="V56" s="163">
        <v>0</v>
      </c>
      <c r="W56" s="40">
        <v>0</v>
      </c>
      <c r="X56" s="40">
        <v>0</v>
      </c>
    </row>
    <row r="57" spans="1:24">
      <c r="A57" s="249" t="s">
        <v>383</v>
      </c>
      <c r="B57" s="240"/>
      <c r="C57" s="249"/>
      <c r="D57" s="240"/>
      <c r="E57" s="240"/>
      <c r="F57" s="240"/>
      <c r="G57" s="240"/>
      <c r="H57" s="240"/>
      <c r="I57" s="278">
        <v>0</v>
      </c>
      <c r="J57" s="278">
        <v>0</v>
      </c>
      <c r="K57" s="278">
        <v>0</v>
      </c>
      <c r="L57" s="278">
        <v>0</v>
      </c>
      <c r="M57" s="278">
        <v>0</v>
      </c>
      <c r="N57" s="278">
        <v>0</v>
      </c>
      <c r="O57" s="278">
        <v>0</v>
      </c>
      <c r="P57" s="278">
        <v>3000</v>
      </c>
      <c r="Q57" s="278">
        <v>0</v>
      </c>
      <c r="R57" s="278">
        <v>0</v>
      </c>
      <c r="S57" s="163">
        <v>0</v>
      </c>
      <c r="T57" s="163">
        <v>0</v>
      </c>
      <c r="U57" s="163">
        <v>0</v>
      </c>
      <c r="V57" s="163">
        <v>0</v>
      </c>
      <c r="W57" s="40">
        <v>0</v>
      </c>
      <c r="X57" s="40">
        <v>0</v>
      </c>
    </row>
    <row r="58" spans="1:24">
      <c r="A58" s="249" t="s">
        <v>384</v>
      </c>
      <c r="B58" s="240"/>
      <c r="C58" s="249"/>
      <c r="D58" s="240">
        <v>-5000</v>
      </c>
      <c r="E58" s="240">
        <v>-5000</v>
      </c>
      <c r="F58" s="240">
        <v>-10000</v>
      </c>
      <c r="G58" s="240">
        <v>-10000</v>
      </c>
      <c r="H58" s="240">
        <v>-10000</v>
      </c>
      <c r="I58" s="278">
        <v>-10000</v>
      </c>
      <c r="J58" s="278">
        <v>-10000</v>
      </c>
      <c r="K58" s="278">
        <v>-10000</v>
      </c>
      <c r="L58" s="278">
        <v>-10000</v>
      </c>
      <c r="M58" s="278">
        <v>-10000</v>
      </c>
      <c r="N58" s="278">
        <v>-10000</v>
      </c>
      <c r="O58" s="278">
        <v>-10000</v>
      </c>
      <c r="P58" s="278">
        <v>-6000</v>
      </c>
      <c r="Q58" s="278">
        <v>0</v>
      </c>
      <c r="R58" s="278">
        <v>0</v>
      </c>
      <c r="S58" s="163">
        <v>0</v>
      </c>
      <c r="T58" s="163">
        <v>0</v>
      </c>
      <c r="U58" s="163">
        <v>0</v>
      </c>
      <c r="V58" s="163">
        <v>0</v>
      </c>
      <c r="W58" s="40">
        <v>0</v>
      </c>
      <c r="X58" s="40">
        <v>0</v>
      </c>
    </row>
    <row r="59" spans="1:24">
      <c r="A59" s="249" t="s">
        <v>385</v>
      </c>
      <c r="B59" s="240"/>
      <c r="C59" s="249"/>
      <c r="D59" s="277">
        <v>-10000</v>
      </c>
      <c r="E59" s="277">
        <v>-10000</v>
      </c>
      <c r="F59" s="277">
        <v>-10000</v>
      </c>
      <c r="G59" s="277">
        <v>-10000</v>
      </c>
      <c r="H59" s="278">
        <v>-10000</v>
      </c>
      <c r="I59" s="278">
        <v>-10000</v>
      </c>
      <c r="J59" s="278">
        <v>-10000</v>
      </c>
      <c r="K59" s="278">
        <v>-10000</v>
      </c>
      <c r="L59" s="278">
        <v>-10000</v>
      </c>
      <c r="M59" s="278">
        <v>-10000</v>
      </c>
      <c r="N59" s="278">
        <v>-10000</v>
      </c>
      <c r="O59" s="278">
        <v>-5000</v>
      </c>
      <c r="P59" s="278">
        <v>-4000</v>
      </c>
      <c r="Q59" s="278">
        <v>0</v>
      </c>
      <c r="R59" s="278">
        <v>0</v>
      </c>
      <c r="S59" s="163">
        <v>0</v>
      </c>
      <c r="T59" s="163">
        <v>0</v>
      </c>
      <c r="U59" s="163">
        <v>0</v>
      </c>
      <c r="V59" s="163">
        <v>0</v>
      </c>
      <c r="W59" s="40">
        <v>0</v>
      </c>
      <c r="X59" s="40">
        <v>0</v>
      </c>
    </row>
    <row r="60" spans="1:24">
      <c r="A60" s="249" t="s">
        <v>466</v>
      </c>
      <c r="B60" s="240"/>
      <c r="C60" s="249"/>
      <c r="D60" s="278"/>
      <c r="E60" s="278"/>
      <c r="F60" s="278"/>
      <c r="G60" s="278"/>
      <c r="H60" s="278"/>
      <c r="I60" s="278"/>
      <c r="J60" s="278"/>
      <c r="K60" s="278"/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78">
        <v>10200</v>
      </c>
      <c r="R60" s="278">
        <v>10200</v>
      </c>
      <c r="S60" s="163">
        <v>10200</v>
      </c>
      <c r="T60" s="163">
        <v>10200</v>
      </c>
      <c r="U60" s="163">
        <v>10200</v>
      </c>
      <c r="V60" s="163">
        <v>10200</v>
      </c>
      <c r="W60" s="40">
        <v>10200</v>
      </c>
      <c r="X60" s="40">
        <v>10200</v>
      </c>
    </row>
    <row r="61" spans="1:24">
      <c r="A61" s="289" t="s">
        <v>311</v>
      </c>
      <c r="B61" s="40"/>
      <c r="C61" s="180"/>
      <c r="D61" s="40"/>
      <c r="E61" s="40"/>
      <c r="F61" s="40"/>
      <c r="G61" s="40"/>
      <c r="H61" s="40"/>
      <c r="I61" s="40"/>
      <c r="J61" s="40"/>
      <c r="K61" s="15"/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208">
        <v>-5000</v>
      </c>
      <c r="R61" s="208">
        <v>-5000</v>
      </c>
      <c r="S61" s="165">
        <v>-5000</v>
      </c>
      <c r="T61" s="165">
        <v>-5000</v>
      </c>
      <c r="U61" s="165">
        <v>-5000</v>
      </c>
      <c r="V61" s="165">
        <v>-6000</v>
      </c>
      <c r="W61" s="226">
        <v>-6000</v>
      </c>
      <c r="X61" s="226">
        <v>-6000</v>
      </c>
    </row>
    <row r="62" spans="1:24">
      <c r="A62" s="240"/>
      <c r="B62" s="246"/>
      <c r="C62" s="252" t="s">
        <v>265</v>
      </c>
      <c r="D62" s="26">
        <f t="shared" ref="D62:K62" si="7">SUM(D52:D59)</f>
        <v>50000</v>
      </c>
      <c r="E62" s="26">
        <f t="shared" si="7"/>
        <v>25000</v>
      </c>
      <c r="F62" s="240">
        <f t="shared" si="7"/>
        <v>45000</v>
      </c>
      <c r="G62" s="240">
        <f t="shared" si="7"/>
        <v>24200</v>
      </c>
      <c r="H62" s="279">
        <f t="shared" si="7"/>
        <v>45000</v>
      </c>
      <c r="I62" s="279">
        <f t="shared" si="7"/>
        <v>24500</v>
      </c>
      <c r="J62" s="279">
        <f t="shared" si="7"/>
        <v>45000</v>
      </c>
      <c r="K62" s="279">
        <f t="shared" si="7"/>
        <v>24500</v>
      </c>
      <c r="L62" s="279">
        <f t="shared" ref="L62:V62" si="8">SUM(L52:L61)</f>
        <v>32000</v>
      </c>
      <c r="M62" s="279">
        <f t="shared" si="8"/>
        <v>59500</v>
      </c>
      <c r="N62" s="279">
        <f t="shared" si="8"/>
        <v>34000</v>
      </c>
      <c r="O62" s="279">
        <f t="shared" si="8"/>
        <v>46050</v>
      </c>
      <c r="P62" s="279">
        <f t="shared" si="8"/>
        <v>26050</v>
      </c>
      <c r="Q62" s="279">
        <f t="shared" si="8"/>
        <v>40550</v>
      </c>
      <c r="R62" s="279">
        <f t="shared" si="8"/>
        <v>35550</v>
      </c>
      <c r="S62" s="167">
        <f t="shared" si="8"/>
        <v>40550</v>
      </c>
      <c r="T62" s="167">
        <f t="shared" si="8"/>
        <v>40550</v>
      </c>
      <c r="U62" s="167">
        <f t="shared" si="8"/>
        <v>40550</v>
      </c>
      <c r="V62" s="167">
        <f t="shared" si="8"/>
        <v>37050</v>
      </c>
      <c r="W62" s="40">
        <f>SUM(W52:W61)</f>
        <v>37050</v>
      </c>
      <c r="X62" s="40">
        <f>SUM(X52:X61)</f>
        <v>34550</v>
      </c>
    </row>
    <row r="63" spans="1:24">
      <c r="A63" s="240"/>
      <c r="B63" s="240"/>
      <c r="C63" s="249"/>
      <c r="D63" s="240"/>
      <c r="E63" s="240"/>
      <c r="F63" s="240"/>
      <c r="G63" s="240"/>
      <c r="H63" s="240"/>
      <c r="I63" s="240"/>
      <c r="J63" s="240"/>
      <c r="K63" s="240"/>
      <c r="L63" s="34"/>
      <c r="M63" s="240"/>
      <c r="N63" s="34"/>
      <c r="O63" s="280"/>
      <c r="P63" s="40"/>
      <c r="Q63" s="280"/>
      <c r="R63" s="280"/>
      <c r="S63" s="163"/>
      <c r="T63" s="163"/>
      <c r="U63" s="163"/>
      <c r="V63" s="163"/>
      <c r="W63" s="40"/>
      <c r="X63" s="40"/>
    </row>
    <row r="64" spans="1:24" hidden="1">
      <c r="A64" s="243" t="s">
        <v>392</v>
      </c>
      <c r="B64" s="240"/>
      <c r="C64" s="249"/>
      <c r="D64" s="240"/>
      <c r="E64" s="240"/>
      <c r="F64" s="240"/>
      <c r="G64" s="240"/>
      <c r="H64" s="240"/>
      <c r="I64" s="240"/>
      <c r="J64" s="240"/>
      <c r="K64" s="240"/>
      <c r="L64" s="34"/>
      <c r="M64" s="240"/>
      <c r="N64" s="34"/>
      <c r="O64" s="280"/>
      <c r="P64" s="40"/>
      <c r="Q64" s="280"/>
      <c r="R64" s="280"/>
      <c r="S64" s="163"/>
      <c r="T64" s="163"/>
      <c r="U64" s="163"/>
      <c r="V64" s="163"/>
      <c r="W64" s="40"/>
      <c r="X64" s="40"/>
    </row>
    <row r="65" spans="1:24" hidden="1">
      <c r="A65" s="245" t="s">
        <v>393</v>
      </c>
      <c r="B65" s="240"/>
      <c r="C65" s="249"/>
      <c r="D65" s="240">
        <v>3000</v>
      </c>
      <c r="E65" s="240">
        <v>2000</v>
      </c>
      <c r="F65" s="240">
        <v>2000</v>
      </c>
      <c r="G65" s="240">
        <v>2000</v>
      </c>
      <c r="H65" s="240">
        <v>2000</v>
      </c>
      <c r="I65" s="278">
        <v>2000</v>
      </c>
      <c r="J65" s="278">
        <v>2000</v>
      </c>
      <c r="K65" s="278">
        <v>2000</v>
      </c>
      <c r="L65" s="278">
        <v>2000</v>
      </c>
      <c r="M65" s="278">
        <v>3000</v>
      </c>
      <c r="N65" s="278">
        <v>2000</v>
      </c>
      <c r="O65" s="278">
        <v>2500</v>
      </c>
      <c r="P65" s="278">
        <v>0</v>
      </c>
      <c r="Q65" s="278">
        <v>0</v>
      </c>
      <c r="R65" s="278">
        <v>0</v>
      </c>
      <c r="S65" s="163">
        <v>0</v>
      </c>
      <c r="T65" s="163">
        <v>0</v>
      </c>
      <c r="U65" s="163">
        <v>0</v>
      </c>
      <c r="V65" s="163">
        <v>0</v>
      </c>
      <c r="W65" s="40"/>
      <c r="X65" s="40"/>
    </row>
    <row r="66" spans="1:24" hidden="1">
      <c r="A66" s="240" t="s">
        <v>228</v>
      </c>
      <c r="B66" s="240"/>
      <c r="C66" s="249"/>
      <c r="D66" s="240">
        <v>1000</v>
      </c>
      <c r="E66" s="240">
        <v>0</v>
      </c>
      <c r="F66" s="240">
        <v>0</v>
      </c>
      <c r="G66" s="240">
        <v>0</v>
      </c>
      <c r="H66" s="240">
        <v>0</v>
      </c>
      <c r="I66" s="278">
        <v>0</v>
      </c>
      <c r="J66" s="278">
        <v>0</v>
      </c>
      <c r="K66" s="278">
        <v>0</v>
      </c>
      <c r="L66" s="278">
        <v>0</v>
      </c>
      <c r="M66" s="278">
        <v>0</v>
      </c>
      <c r="N66" s="278">
        <v>0</v>
      </c>
      <c r="O66" s="278">
        <v>0</v>
      </c>
      <c r="P66" s="278">
        <v>0</v>
      </c>
      <c r="Q66" s="278">
        <v>0</v>
      </c>
      <c r="R66" s="278">
        <v>0</v>
      </c>
      <c r="S66" s="163">
        <v>0</v>
      </c>
      <c r="T66" s="163">
        <v>0</v>
      </c>
      <c r="U66" s="163">
        <v>0</v>
      </c>
      <c r="V66" s="163">
        <v>0</v>
      </c>
      <c r="W66" s="40"/>
      <c r="X66" s="40"/>
    </row>
    <row r="67" spans="1:24" hidden="1">
      <c r="A67" s="240" t="s">
        <v>150</v>
      </c>
      <c r="B67" s="240"/>
      <c r="C67" s="249"/>
      <c r="D67" s="277">
        <v>500</v>
      </c>
      <c r="E67" s="277">
        <v>500</v>
      </c>
      <c r="F67" s="277">
        <v>500</v>
      </c>
      <c r="G67" s="277">
        <v>500</v>
      </c>
      <c r="H67" s="240">
        <v>500</v>
      </c>
      <c r="I67" s="278">
        <v>500</v>
      </c>
      <c r="J67" s="278">
        <v>500</v>
      </c>
      <c r="K67" s="278">
        <v>500</v>
      </c>
      <c r="L67" s="278">
        <v>500</v>
      </c>
      <c r="M67" s="278">
        <v>500</v>
      </c>
      <c r="N67" s="278">
        <v>400</v>
      </c>
      <c r="O67" s="278">
        <v>500</v>
      </c>
      <c r="P67" s="278">
        <v>0</v>
      </c>
      <c r="Q67" s="278">
        <v>0</v>
      </c>
      <c r="R67" s="278">
        <v>0</v>
      </c>
      <c r="S67" s="165">
        <v>0</v>
      </c>
      <c r="T67" s="165">
        <v>0</v>
      </c>
      <c r="U67" s="165">
        <v>0</v>
      </c>
      <c r="V67" s="165">
        <v>0</v>
      </c>
      <c r="W67" s="40"/>
      <c r="X67" s="40"/>
    </row>
    <row r="68" spans="1:24" hidden="1">
      <c r="A68" s="240"/>
      <c r="B68" s="240"/>
      <c r="C68" s="252" t="s">
        <v>265</v>
      </c>
      <c r="D68" s="240">
        <f t="shared" ref="D68:V68" si="9">SUM(D65:D67)</f>
        <v>4500</v>
      </c>
      <c r="E68" s="240">
        <f t="shared" si="9"/>
        <v>2500</v>
      </c>
      <c r="F68" s="240">
        <f t="shared" si="9"/>
        <v>2500</v>
      </c>
      <c r="G68" s="240">
        <f t="shared" si="9"/>
        <v>2500</v>
      </c>
      <c r="H68" s="279">
        <f t="shared" si="9"/>
        <v>2500</v>
      </c>
      <c r="I68" s="279">
        <f t="shared" si="9"/>
        <v>2500</v>
      </c>
      <c r="J68" s="279">
        <f t="shared" si="9"/>
        <v>2500</v>
      </c>
      <c r="K68" s="279">
        <f t="shared" si="9"/>
        <v>2500</v>
      </c>
      <c r="L68" s="279">
        <f t="shared" si="9"/>
        <v>2500</v>
      </c>
      <c r="M68" s="279">
        <f t="shared" si="9"/>
        <v>3500</v>
      </c>
      <c r="N68" s="279">
        <f t="shared" si="9"/>
        <v>2400</v>
      </c>
      <c r="O68" s="279">
        <f t="shared" si="9"/>
        <v>3000</v>
      </c>
      <c r="P68" s="279">
        <f t="shared" si="9"/>
        <v>0</v>
      </c>
      <c r="Q68" s="279">
        <f t="shared" si="9"/>
        <v>0</v>
      </c>
      <c r="R68" s="279">
        <f t="shared" si="9"/>
        <v>0</v>
      </c>
      <c r="S68" s="167">
        <f t="shared" si="9"/>
        <v>0</v>
      </c>
      <c r="T68" s="167">
        <f t="shared" si="9"/>
        <v>0</v>
      </c>
      <c r="U68" s="167">
        <f t="shared" si="9"/>
        <v>0</v>
      </c>
      <c r="V68" s="167">
        <f t="shared" si="9"/>
        <v>0</v>
      </c>
      <c r="W68" s="40"/>
      <c r="X68" s="40"/>
    </row>
    <row r="69" spans="1:24" hidden="1">
      <c r="A69" s="240"/>
      <c r="B69" s="240"/>
      <c r="C69" s="252"/>
      <c r="D69" s="240"/>
      <c r="E69" s="240"/>
      <c r="F69" s="240"/>
      <c r="G69" s="240"/>
      <c r="H69" s="240"/>
      <c r="I69" s="240"/>
      <c r="J69" s="240"/>
      <c r="K69" s="240"/>
      <c r="L69" s="34"/>
      <c r="M69" s="240"/>
      <c r="N69" s="34"/>
      <c r="O69" s="280"/>
      <c r="P69" s="40"/>
      <c r="Q69" s="280"/>
      <c r="R69" s="280"/>
      <c r="S69" s="163"/>
      <c r="T69" s="163"/>
      <c r="U69" s="163"/>
      <c r="V69" s="163"/>
      <c r="W69" s="40"/>
      <c r="X69" s="40"/>
    </row>
    <row r="70" spans="1:24">
      <c r="A70" s="243" t="s">
        <v>394</v>
      </c>
      <c r="B70" s="240"/>
      <c r="C70" s="249"/>
      <c r="D70" s="240"/>
      <c r="E70" s="240"/>
      <c r="F70" s="240"/>
      <c r="G70" s="240"/>
      <c r="H70" s="240"/>
      <c r="I70" s="240"/>
      <c r="J70" s="240"/>
      <c r="K70" s="240"/>
      <c r="L70" s="34"/>
      <c r="M70" s="240"/>
      <c r="N70" s="34"/>
      <c r="O70" s="280"/>
      <c r="P70" s="40"/>
      <c r="Q70" s="280"/>
      <c r="R70" s="280"/>
      <c r="S70" s="163"/>
      <c r="T70" s="163"/>
      <c r="U70" s="163"/>
      <c r="V70" s="163"/>
      <c r="W70" s="40"/>
      <c r="X70" s="40"/>
    </row>
    <row r="71" spans="1:24">
      <c r="A71" s="249" t="s">
        <v>395</v>
      </c>
      <c r="B71" s="240"/>
      <c r="C71" s="249"/>
      <c r="D71" s="240"/>
      <c r="E71" s="240"/>
      <c r="F71" s="240"/>
      <c r="G71" s="240"/>
      <c r="H71" s="240">
        <v>6700</v>
      </c>
      <c r="I71" s="278">
        <v>6700</v>
      </c>
      <c r="J71" s="278">
        <v>6700</v>
      </c>
      <c r="K71" s="278">
        <v>6700</v>
      </c>
      <c r="L71" s="278">
        <v>6700</v>
      </c>
      <c r="M71" s="278">
        <v>6700</v>
      </c>
      <c r="N71" s="278">
        <v>6700</v>
      </c>
      <c r="O71" s="278">
        <v>7000</v>
      </c>
      <c r="P71" s="278">
        <v>7000</v>
      </c>
      <c r="Q71" s="278">
        <v>0</v>
      </c>
      <c r="R71" s="278">
        <v>0</v>
      </c>
      <c r="S71" s="163">
        <v>0</v>
      </c>
      <c r="T71" s="163">
        <v>0</v>
      </c>
      <c r="U71" s="163">
        <v>0</v>
      </c>
      <c r="V71" s="163">
        <v>0</v>
      </c>
      <c r="W71" s="40">
        <v>0</v>
      </c>
      <c r="X71" s="40">
        <v>0</v>
      </c>
    </row>
    <row r="72" spans="1:24">
      <c r="A72" s="249" t="s">
        <v>396</v>
      </c>
      <c r="B72" s="240"/>
      <c r="C72" s="249"/>
      <c r="D72" s="240"/>
      <c r="E72" s="240"/>
      <c r="F72" s="240"/>
      <c r="G72" s="240"/>
      <c r="H72" s="240">
        <v>3300</v>
      </c>
      <c r="I72" s="278">
        <v>5000</v>
      </c>
      <c r="J72" s="278">
        <v>3300</v>
      </c>
      <c r="K72" s="278">
        <v>5000</v>
      </c>
      <c r="L72" s="278">
        <v>5000</v>
      </c>
      <c r="M72" s="278">
        <v>5000</v>
      </c>
      <c r="N72" s="278">
        <v>5000</v>
      </c>
      <c r="O72" s="278">
        <v>5000</v>
      </c>
      <c r="P72" s="278">
        <v>5000</v>
      </c>
      <c r="Q72" s="278">
        <v>0</v>
      </c>
      <c r="R72" s="278">
        <v>0</v>
      </c>
      <c r="S72" s="163">
        <v>0</v>
      </c>
      <c r="T72" s="163">
        <v>0</v>
      </c>
      <c r="U72" s="163">
        <v>0</v>
      </c>
      <c r="V72" s="163">
        <v>0</v>
      </c>
      <c r="W72" s="40">
        <v>0</v>
      </c>
      <c r="X72" s="40">
        <v>0</v>
      </c>
    </row>
    <row r="73" spans="1:24">
      <c r="A73" s="249" t="s">
        <v>397</v>
      </c>
      <c r="B73" s="240"/>
      <c r="C73" s="249"/>
      <c r="D73" s="240"/>
      <c r="E73" s="240"/>
      <c r="F73" s="240"/>
      <c r="G73" s="240"/>
      <c r="H73" s="240">
        <v>6700</v>
      </c>
      <c r="I73" s="278">
        <v>6700</v>
      </c>
      <c r="J73" s="278">
        <v>6700</v>
      </c>
      <c r="K73" s="278">
        <v>6700</v>
      </c>
      <c r="L73" s="278">
        <v>6700</v>
      </c>
      <c r="M73" s="278">
        <v>6700</v>
      </c>
      <c r="N73" s="278">
        <v>6700</v>
      </c>
      <c r="O73" s="278">
        <v>7500</v>
      </c>
      <c r="P73" s="278">
        <v>7000</v>
      </c>
      <c r="Q73" s="278">
        <v>0</v>
      </c>
      <c r="R73" s="278">
        <v>0</v>
      </c>
      <c r="S73" s="163">
        <v>0</v>
      </c>
      <c r="T73" s="163">
        <v>0</v>
      </c>
      <c r="U73" s="163">
        <v>0</v>
      </c>
      <c r="V73" s="163">
        <v>0</v>
      </c>
      <c r="W73" s="40">
        <v>0</v>
      </c>
      <c r="X73" s="40">
        <v>0</v>
      </c>
    </row>
    <row r="74" spans="1:24">
      <c r="A74" s="249" t="s">
        <v>398</v>
      </c>
      <c r="B74" s="240"/>
      <c r="C74" s="249"/>
      <c r="D74" s="240"/>
      <c r="E74" s="240"/>
      <c r="F74" s="240"/>
      <c r="G74" s="240"/>
      <c r="H74" s="240">
        <v>2500</v>
      </c>
      <c r="I74" s="278">
        <v>2500</v>
      </c>
      <c r="J74" s="278">
        <v>2500</v>
      </c>
      <c r="K74" s="278">
        <v>2500</v>
      </c>
      <c r="L74" s="278">
        <v>2500</v>
      </c>
      <c r="M74" s="278">
        <v>4500</v>
      </c>
      <c r="N74" s="278">
        <v>3000</v>
      </c>
      <c r="O74" s="278">
        <v>3000</v>
      </c>
      <c r="P74" s="278">
        <v>0</v>
      </c>
      <c r="Q74" s="278">
        <v>0</v>
      </c>
      <c r="R74" s="278">
        <v>0</v>
      </c>
      <c r="S74" s="163">
        <v>0</v>
      </c>
      <c r="T74" s="163">
        <v>0</v>
      </c>
      <c r="U74" s="163">
        <v>0</v>
      </c>
      <c r="V74" s="163">
        <v>0</v>
      </c>
      <c r="W74" s="40">
        <v>0</v>
      </c>
      <c r="X74" s="40">
        <v>0</v>
      </c>
    </row>
    <row r="75" spans="1:24">
      <c r="A75" s="249" t="s">
        <v>399</v>
      </c>
      <c r="B75" s="240"/>
      <c r="C75" s="249"/>
      <c r="D75" s="240"/>
      <c r="E75" s="240"/>
      <c r="F75" s="240"/>
      <c r="G75" s="240"/>
      <c r="H75" s="240">
        <v>6000</v>
      </c>
      <c r="I75" s="278">
        <v>6000</v>
      </c>
      <c r="J75" s="278">
        <v>6000</v>
      </c>
      <c r="K75" s="278">
        <v>6000</v>
      </c>
      <c r="L75" s="278">
        <v>6000</v>
      </c>
      <c r="M75" s="278">
        <v>6000</v>
      </c>
      <c r="N75" s="278">
        <v>6000</v>
      </c>
      <c r="O75" s="278">
        <v>7000</v>
      </c>
      <c r="P75" s="278">
        <v>7000</v>
      </c>
      <c r="Q75" s="278">
        <v>0</v>
      </c>
      <c r="R75" s="278">
        <v>0</v>
      </c>
      <c r="S75" s="163">
        <v>0</v>
      </c>
      <c r="T75" s="163">
        <v>0</v>
      </c>
      <c r="U75" s="163">
        <v>0</v>
      </c>
      <c r="V75" s="163">
        <v>0</v>
      </c>
      <c r="W75" s="40">
        <v>0</v>
      </c>
      <c r="X75" s="40">
        <v>0</v>
      </c>
    </row>
    <row r="76" spans="1:24">
      <c r="A76" s="249" t="s">
        <v>400</v>
      </c>
      <c r="B76" s="240"/>
      <c r="C76" s="249"/>
      <c r="D76" s="240"/>
      <c r="E76" s="240"/>
      <c r="F76" s="240"/>
      <c r="G76" s="240"/>
      <c r="H76" s="240">
        <v>440</v>
      </c>
      <c r="I76" s="278">
        <v>440</v>
      </c>
      <c r="J76" s="278">
        <v>440</v>
      </c>
      <c r="K76" s="278">
        <v>440</v>
      </c>
      <c r="L76" s="278">
        <v>440</v>
      </c>
      <c r="M76" s="278">
        <v>440</v>
      </c>
      <c r="N76" s="278">
        <v>440</v>
      </c>
      <c r="O76" s="278">
        <v>0</v>
      </c>
      <c r="P76" s="278">
        <v>0</v>
      </c>
      <c r="Q76" s="278">
        <v>0</v>
      </c>
      <c r="R76" s="278">
        <v>0</v>
      </c>
      <c r="S76" s="163">
        <v>0</v>
      </c>
      <c r="T76" s="163">
        <v>0</v>
      </c>
      <c r="U76" s="163">
        <v>0</v>
      </c>
      <c r="V76" s="163">
        <v>0</v>
      </c>
      <c r="W76" s="40">
        <v>0</v>
      </c>
      <c r="X76" s="40">
        <v>0</v>
      </c>
    </row>
    <row r="77" spans="1:24">
      <c r="A77" s="249" t="s">
        <v>401</v>
      </c>
      <c r="B77" s="240"/>
      <c r="C77" s="249"/>
      <c r="D77" s="240"/>
      <c r="E77" s="240"/>
      <c r="F77" s="240"/>
      <c r="G77" s="240"/>
      <c r="H77" s="240">
        <v>1500</v>
      </c>
      <c r="I77" s="278">
        <v>1500</v>
      </c>
      <c r="J77" s="278">
        <v>1500</v>
      </c>
      <c r="K77" s="278">
        <v>1500</v>
      </c>
      <c r="L77" s="278">
        <v>1500</v>
      </c>
      <c r="M77" s="278">
        <v>3000</v>
      </c>
      <c r="N77" s="278">
        <v>2000</v>
      </c>
      <c r="O77" s="278">
        <v>2000</v>
      </c>
      <c r="P77" s="278">
        <v>0</v>
      </c>
      <c r="Q77" s="278">
        <v>0</v>
      </c>
      <c r="R77" s="278">
        <v>0</v>
      </c>
      <c r="S77" s="163">
        <v>0</v>
      </c>
      <c r="T77" s="163">
        <v>0</v>
      </c>
      <c r="U77" s="163">
        <v>0</v>
      </c>
      <c r="V77" s="163">
        <v>0</v>
      </c>
      <c r="W77" s="40">
        <v>0</v>
      </c>
      <c r="X77" s="40">
        <v>0</v>
      </c>
    </row>
    <row r="78" spans="1:24">
      <c r="A78" s="180" t="s">
        <v>402</v>
      </c>
      <c r="B78" s="240"/>
      <c r="C78" s="249"/>
      <c r="D78" s="240"/>
      <c r="E78" s="240"/>
      <c r="F78" s="240"/>
      <c r="G78" s="240"/>
      <c r="H78" s="240">
        <v>0</v>
      </c>
      <c r="I78" s="278">
        <v>0</v>
      </c>
      <c r="J78" s="278">
        <v>0</v>
      </c>
      <c r="K78" s="278">
        <v>0</v>
      </c>
      <c r="L78" s="278">
        <v>0</v>
      </c>
      <c r="M78" s="278">
        <v>2500</v>
      </c>
      <c r="N78" s="278">
        <v>2000</v>
      </c>
      <c r="O78" s="278">
        <v>2000</v>
      </c>
      <c r="P78" s="278">
        <v>0</v>
      </c>
      <c r="Q78" s="278">
        <v>0</v>
      </c>
      <c r="R78" s="278">
        <v>0</v>
      </c>
      <c r="S78" s="163">
        <v>0</v>
      </c>
      <c r="T78" s="163">
        <v>0</v>
      </c>
      <c r="U78" s="163">
        <v>0</v>
      </c>
      <c r="V78" s="163">
        <v>0</v>
      </c>
      <c r="W78" s="40">
        <v>0</v>
      </c>
      <c r="X78" s="40">
        <v>0</v>
      </c>
    </row>
    <row r="79" spans="1:24">
      <c r="A79" s="180" t="s">
        <v>403</v>
      </c>
      <c r="B79" s="240"/>
      <c r="C79" s="249"/>
      <c r="D79" s="240"/>
      <c r="E79" s="240"/>
      <c r="F79" s="240"/>
      <c r="G79" s="240"/>
      <c r="H79" s="240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2500</v>
      </c>
      <c r="N79" s="278">
        <v>2000</v>
      </c>
      <c r="O79" s="278">
        <v>2000</v>
      </c>
      <c r="P79" s="278">
        <v>0</v>
      </c>
      <c r="Q79" s="278">
        <v>0</v>
      </c>
      <c r="R79" s="278">
        <v>0</v>
      </c>
      <c r="S79" s="163">
        <v>0</v>
      </c>
      <c r="T79" s="163">
        <v>0</v>
      </c>
      <c r="U79" s="163">
        <v>0</v>
      </c>
      <c r="V79" s="163">
        <v>0</v>
      </c>
      <c r="W79" s="40">
        <v>0</v>
      </c>
      <c r="X79" s="40">
        <v>0</v>
      </c>
    </row>
    <row r="80" spans="1:24">
      <c r="A80" s="180" t="s">
        <v>404</v>
      </c>
      <c r="B80" s="240"/>
      <c r="C80" s="249"/>
      <c r="D80" s="240"/>
      <c r="E80" s="240"/>
      <c r="F80" s="240"/>
      <c r="G80" s="240"/>
      <c r="H80" s="240">
        <v>0</v>
      </c>
      <c r="I80" s="278">
        <v>0</v>
      </c>
      <c r="J80" s="278">
        <v>0</v>
      </c>
      <c r="K80" s="278">
        <v>0</v>
      </c>
      <c r="L80" s="278">
        <v>0</v>
      </c>
      <c r="M80" s="278">
        <v>7000</v>
      </c>
      <c r="N80" s="278">
        <v>6000</v>
      </c>
      <c r="O80" s="278">
        <v>8000</v>
      </c>
      <c r="P80" s="278">
        <v>17300</v>
      </c>
      <c r="Q80" s="278">
        <v>20000</v>
      </c>
      <c r="R80" s="278">
        <v>17300</v>
      </c>
      <c r="S80" s="165">
        <v>17300</v>
      </c>
      <c r="T80" s="165">
        <v>17300</v>
      </c>
      <c r="U80" s="165">
        <v>17300</v>
      </c>
      <c r="V80" s="165">
        <v>17300</v>
      </c>
      <c r="W80" s="226">
        <v>20000</v>
      </c>
      <c r="X80" s="226">
        <v>22500</v>
      </c>
    </row>
    <row r="81" spans="1:24">
      <c r="A81" s="243"/>
      <c r="B81" s="240"/>
      <c r="C81" s="252" t="s">
        <v>265</v>
      </c>
      <c r="D81" s="240"/>
      <c r="E81" s="240"/>
      <c r="F81" s="240"/>
      <c r="G81" s="240"/>
      <c r="H81" s="279">
        <f t="shared" ref="H81:N81" si="10">+SUM(H71:H80)</f>
        <v>27140</v>
      </c>
      <c r="I81" s="279">
        <f t="shared" si="10"/>
        <v>28840</v>
      </c>
      <c r="J81" s="279">
        <f t="shared" si="10"/>
        <v>27140</v>
      </c>
      <c r="K81" s="279">
        <f t="shared" si="10"/>
        <v>28840</v>
      </c>
      <c r="L81" s="279">
        <f t="shared" si="10"/>
        <v>28840</v>
      </c>
      <c r="M81" s="279">
        <f t="shared" si="10"/>
        <v>44340</v>
      </c>
      <c r="N81" s="279">
        <f t="shared" si="10"/>
        <v>39840</v>
      </c>
      <c r="O81" s="279">
        <f t="shared" ref="O81:T81" si="11">SUM(O71:O80)</f>
        <v>43500</v>
      </c>
      <c r="P81" s="279">
        <f t="shared" si="11"/>
        <v>43300</v>
      </c>
      <c r="Q81" s="279">
        <f t="shared" si="11"/>
        <v>20000</v>
      </c>
      <c r="R81" s="279">
        <f t="shared" si="11"/>
        <v>17300</v>
      </c>
      <c r="S81" s="167">
        <f t="shared" si="11"/>
        <v>17300</v>
      </c>
      <c r="T81" s="167">
        <f t="shared" si="11"/>
        <v>17300</v>
      </c>
      <c r="U81" s="167">
        <f t="shared" ref="U81:V81" si="12">SUM(U71:U80)</f>
        <v>17300</v>
      </c>
      <c r="V81" s="167">
        <f t="shared" si="12"/>
        <v>17300</v>
      </c>
      <c r="W81" s="40">
        <f>W80</f>
        <v>20000</v>
      </c>
      <c r="X81" s="40">
        <f>X80</f>
        <v>22500</v>
      </c>
    </row>
    <row r="82" spans="1:24">
      <c r="A82" s="243"/>
      <c r="B82" s="240"/>
      <c r="C82" s="249"/>
      <c r="D82" s="240"/>
      <c r="E82" s="240"/>
      <c r="F82" s="240"/>
      <c r="G82" s="240"/>
      <c r="H82" s="240"/>
      <c r="I82" s="240"/>
      <c r="J82" s="240"/>
      <c r="K82" s="240"/>
      <c r="L82" s="34"/>
      <c r="M82" s="240"/>
      <c r="N82" s="34"/>
      <c r="O82" s="280"/>
      <c r="P82" s="40"/>
      <c r="Q82" s="280"/>
      <c r="R82" s="280"/>
      <c r="S82" s="165"/>
      <c r="T82" s="165"/>
      <c r="U82" s="165"/>
      <c r="V82" s="165"/>
      <c r="W82" s="226"/>
      <c r="X82" s="226"/>
    </row>
    <row r="83" spans="1:24" ht="16" thickBot="1">
      <c r="A83" s="247" t="s">
        <v>166</v>
      </c>
      <c r="B83" s="247"/>
      <c r="C83" s="287"/>
      <c r="D83" s="54" t="e">
        <f>SUM(D9+D24+D31+D38+D45+D62+D68+#REF!+#REF!+#REF!+#REF!+#REF!)</f>
        <v>#REF!</v>
      </c>
      <c r="E83" s="54" t="e">
        <f>SUM(E9+E24+E31+E38+E45+E62+E68+#REF!+#REF!+#REF!+#REF!+#REF!)</f>
        <v>#REF!</v>
      </c>
      <c r="F83" s="54" t="e">
        <f>SUM(F9+F24+F31+F38+F45+F62+F68+#REF!+#REF!+#REF!+#REF!+#REF!)</f>
        <v>#REF!</v>
      </c>
      <c r="G83" s="54" t="e">
        <f>SUM(G9+G24+G31+G38+G45+G62+G68+#REF!+#REF!+#REF!+#REF!+#REF!+#REF!)</f>
        <v>#REF!</v>
      </c>
      <c r="H83" s="54">
        <f t="shared" ref="H83:N83" si="13">+H9+H24+H31+H38+H45+H62+H68+H81</f>
        <v>120140</v>
      </c>
      <c r="I83" s="54">
        <f t="shared" si="13"/>
        <v>93790</v>
      </c>
      <c r="J83" s="54">
        <f t="shared" si="13"/>
        <v>119640</v>
      </c>
      <c r="K83" s="54">
        <f t="shared" si="13"/>
        <v>93990</v>
      </c>
      <c r="L83" s="54">
        <f t="shared" si="13"/>
        <v>103190</v>
      </c>
      <c r="M83" s="54">
        <f t="shared" si="13"/>
        <v>154490</v>
      </c>
      <c r="N83" s="54">
        <f t="shared" si="13"/>
        <v>104540</v>
      </c>
      <c r="O83" s="288">
        <f>SUM(O24+O45+O62+O68+O81)</f>
        <v>128550</v>
      </c>
      <c r="P83" s="288">
        <f>SUM(P24+P45+P62+P68+P81)</f>
        <v>95400</v>
      </c>
      <c r="Q83" s="288">
        <f>SUM(Q24+Q45+Q62+Q68+Q81)</f>
        <v>91100</v>
      </c>
      <c r="R83" s="288">
        <f>SUM(R24+R45+R62+R68+R81)</f>
        <v>83400</v>
      </c>
      <c r="S83" s="173">
        <f>SUM(((((S24+S45)+S62)+S68)+S81))</f>
        <v>93400</v>
      </c>
      <c r="T83" s="173">
        <f>SUM(((((T24+T45)+T62)+T68)+T81))</f>
        <v>93400</v>
      </c>
      <c r="U83" s="173">
        <f>SUM(((((U24+U45)+U62)+U68)+U81))</f>
        <v>93400</v>
      </c>
      <c r="V83" s="173">
        <f>SUM(((((V24+V45)+V62)+V68)+V81))</f>
        <v>91400</v>
      </c>
      <c r="W83" s="25">
        <f>SUM(W24+W62+W81)</f>
        <v>94100</v>
      </c>
      <c r="X83" s="25">
        <f>SUM(X24+X62+X81)</f>
        <v>91600</v>
      </c>
    </row>
    <row r="84" spans="1:24" ht="16" thickTop="1"/>
  </sheetData>
  <pageMargins left="0.7" right="0.7" top="0.75" bottom="0.75" header="0.3" footer="0.3"/>
  <pageSetup scale="67" orientation="landscape"/>
  <rowBreaks count="1" manualBreakCount="1">
    <brk id="47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33" workbookViewId="0">
      <selection activeCell="W46" sqref="W46"/>
    </sheetView>
  </sheetViews>
  <sheetFormatPr baseColWidth="10" defaultColWidth="8.83203125" defaultRowHeight="15" x14ac:dyDescent="0"/>
  <cols>
    <col min="1" max="1" width="22.33203125" style="6" bestFit="1" customWidth="1"/>
    <col min="2" max="2" width="14.1640625" style="6" bestFit="1" customWidth="1"/>
    <col min="3" max="18" width="0" style="6" hidden="1" customWidth="1"/>
    <col min="19" max="19" width="16.5" style="6" bestFit="1" customWidth="1"/>
    <col min="20" max="20" width="14" style="6" bestFit="1" customWidth="1"/>
    <col min="21" max="21" width="16.5" style="6" bestFit="1" customWidth="1"/>
    <col min="22" max="22" width="14" style="6" bestFit="1" customWidth="1"/>
    <col min="23" max="23" width="16.5" style="15" bestFit="1" customWidth="1"/>
    <col min="24" max="24" width="14" style="6" bestFit="1" customWidth="1"/>
    <col min="25" max="16384" width="8.83203125" style="6"/>
  </cols>
  <sheetData>
    <row r="1" spans="1:24" ht="18">
      <c r="A1" s="345" t="s">
        <v>467</v>
      </c>
      <c r="B1" s="345"/>
    </row>
    <row r="3" spans="1:24">
      <c r="A3" s="218"/>
      <c r="B3" s="218"/>
      <c r="C3" s="290" t="s">
        <v>364</v>
      </c>
      <c r="D3" s="290" t="s">
        <v>256</v>
      </c>
      <c r="E3" s="290" t="s">
        <v>3</v>
      </c>
      <c r="F3" s="290" t="s">
        <v>257</v>
      </c>
      <c r="G3" s="290" t="s">
        <v>4</v>
      </c>
      <c r="H3" s="290" t="s">
        <v>5</v>
      </c>
      <c r="I3" s="290" t="s">
        <v>6</v>
      </c>
      <c r="J3" s="290" t="s">
        <v>8</v>
      </c>
      <c r="K3" s="290" t="s">
        <v>9</v>
      </c>
      <c r="L3" s="290" t="s">
        <v>11</v>
      </c>
      <c r="M3" s="290" t="s">
        <v>12</v>
      </c>
      <c r="N3" s="290" t="s">
        <v>13</v>
      </c>
      <c r="O3" s="286" t="s">
        <v>14</v>
      </c>
      <c r="P3" s="149" t="s">
        <v>15</v>
      </c>
      <c r="Q3" s="286" t="s">
        <v>47</v>
      </c>
      <c r="R3" s="286" t="s">
        <v>48</v>
      </c>
      <c r="S3" s="150" t="s">
        <v>16</v>
      </c>
      <c r="T3" s="150" t="s">
        <v>17</v>
      </c>
      <c r="U3" s="150" t="s">
        <v>19</v>
      </c>
      <c r="V3" s="150" t="s">
        <v>20</v>
      </c>
      <c r="W3" s="150" t="s">
        <v>21</v>
      </c>
      <c r="X3" s="150" t="s">
        <v>22</v>
      </c>
    </row>
    <row r="4" spans="1:24">
      <c r="A4" s="224" t="s">
        <v>405</v>
      </c>
      <c r="B4" s="218"/>
      <c r="C4" s="40"/>
      <c r="D4" s="40"/>
      <c r="E4" s="40"/>
      <c r="F4" s="40"/>
      <c r="G4" s="40"/>
      <c r="H4" s="40"/>
      <c r="I4" s="40"/>
      <c r="J4" s="34"/>
      <c r="K4" s="34"/>
      <c r="L4" s="40"/>
      <c r="M4" s="40"/>
      <c r="N4" s="40"/>
      <c r="O4" s="187"/>
      <c r="P4" s="40"/>
      <c r="Q4" s="187"/>
      <c r="R4" s="187"/>
      <c r="S4" s="167"/>
      <c r="T4" s="167"/>
      <c r="U4" s="167"/>
      <c r="V4" s="167"/>
    </row>
    <row r="5" spans="1:24">
      <c r="A5" s="271" t="s">
        <v>406</v>
      </c>
      <c r="B5" s="218"/>
      <c r="C5" s="40">
        <v>100</v>
      </c>
      <c r="D5" s="34">
        <v>1000</v>
      </c>
      <c r="E5" s="34">
        <v>500</v>
      </c>
      <c r="F5" s="34">
        <v>1000</v>
      </c>
      <c r="G5" s="34">
        <v>500</v>
      </c>
      <c r="H5" s="34">
        <v>1000</v>
      </c>
      <c r="I5" s="34">
        <v>500</v>
      </c>
      <c r="J5" s="34">
        <v>1000</v>
      </c>
      <c r="K5" s="34">
        <v>1000</v>
      </c>
      <c r="L5" s="34">
        <v>1000</v>
      </c>
      <c r="M5" s="34">
        <v>1000</v>
      </c>
      <c r="N5" s="34">
        <v>1000</v>
      </c>
      <c r="O5" s="280">
        <v>1500</v>
      </c>
      <c r="P5" s="34">
        <v>1000</v>
      </c>
      <c r="Q5" s="280">
        <v>1050</v>
      </c>
      <c r="R5" s="280">
        <v>1050</v>
      </c>
      <c r="S5" s="163">
        <v>1050</v>
      </c>
      <c r="T5" s="163">
        <v>1050</v>
      </c>
      <c r="U5" s="163">
        <v>500</v>
      </c>
      <c r="V5" s="163">
        <v>500</v>
      </c>
      <c r="W5" s="15">
        <v>500</v>
      </c>
      <c r="X5" s="15">
        <v>500</v>
      </c>
    </row>
    <row r="6" spans="1:24">
      <c r="A6" s="271" t="s">
        <v>232</v>
      </c>
      <c r="B6" s="218"/>
      <c r="C6" s="40">
        <v>2250</v>
      </c>
      <c r="D6" s="34">
        <v>2250</v>
      </c>
      <c r="E6" s="34">
        <v>2250</v>
      </c>
      <c r="F6" s="34">
        <v>2250</v>
      </c>
      <c r="G6" s="34">
        <v>1200</v>
      </c>
      <c r="H6" s="34">
        <v>2250</v>
      </c>
      <c r="I6" s="34">
        <v>1200</v>
      </c>
      <c r="J6" s="34">
        <v>2500</v>
      </c>
      <c r="K6" s="34">
        <v>1200</v>
      </c>
      <c r="L6" s="34">
        <v>1200</v>
      </c>
      <c r="M6" s="34">
        <v>2500</v>
      </c>
      <c r="N6" s="280">
        <v>1000</v>
      </c>
      <c r="O6" s="280">
        <v>1000</v>
      </c>
      <c r="P6" s="34">
        <v>1000</v>
      </c>
      <c r="Q6" s="280">
        <v>500</v>
      </c>
      <c r="R6" s="280">
        <v>500</v>
      </c>
      <c r="S6" s="163">
        <v>500</v>
      </c>
      <c r="T6" s="163">
        <v>500</v>
      </c>
      <c r="U6" s="163">
        <v>1500</v>
      </c>
      <c r="V6" s="163">
        <v>1500</v>
      </c>
      <c r="W6" s="15">
        <v>1500</v>
      </c>
      <c r="X6" s="15">
        <v>1500</v>
      </c>
    </row>
    <row r="7" spans="1:24">
      <c r="A7" s="271" t="s">
        <v>407</v>
      </c>
      <c r="B7" s="218"/>
      <c r="C7" s="40">
        <v>8000</v>
      </c>
      <c r="D7" s="34">
        <v>10500</v>
      </c>
      <c r="E7" s="34">
        <v>10000</v>
      </c>
      <c r="F7" s="34">
        <v>10500</v>
      </c>
      <c r="G7" s="34">
        <v>10000</v>
      </c>
      <c r="H7" s="34">
        <v>10500</v>
      </c>
      <c r="I7" s="34">
        <v>10000</v>
      </c>
      <c r="J7" s="34">
        <v>10500</v>
      </c>
      <c r="K7" s="34">
        <v>1000</v>
      </c>
      <c r="L7" s="34">
        <v>10000</v>
      </c>
      <c r="M7" s="34">
        <v>15000</v>
      </c>
      <c r="N7" s="280">
        <v>10000</v>
      </c>
      <c r="O7" s="280">
        <v>17000</v>
      </c>
      <c r="P7" s="34">
        <v>15000</v>
      </c>
      <c r="Q7" s="280">
        <v>18000</v>
      </c>
      <c r="R7" s="280">
        <v>18000</v>
      </c>
      <c r="S7" s="163">
        <v>18000</v>
      </c>
      <c r="T7" s="163">
        <v>18000</v>
      </c>
      <c r="U7" s="163">
        <v>18000</v>
      </c>
      <c r="V7" s="163">
        <v>18000</v>
      </c>
      <c r="W7" s="15">
        <v>18000</v>
      </c>
      <c r="X7" s="15">
        <v>18000</v>
      </c>
    </row>
    <row r="8" spans="1:24">
      <c r="A8" s="271" t="s">
        <v>408</v>
      </c>
      <c r="B8" s="218"/>
      <c r="C8" s="40">
        <v>8000</v>
      </c>
      <c r="D8" s="34">
        <v>8000</v>
      </c>
      <c r="E8" s="34">
        <v>8000</v>
      </c>
      <c r="F8" s="34">
        <v>10000</v>
      </c>
      <c r="G8" s="34">
        <v>8000</v>
      </c>
      <c r="H8" s="34">
        <v>10000</v>
      </c>
      <c r="I8" s="34">
        <v>8000</v>
      </c>
      <c r="J8" s="34">
        <v>10000</v>
      </c>
      <c r="K8" s="34">
        <v>10000</v>
      </c>
      <c r="L8" s="34">
        <v>10000</v>
      </c>
      <c r="M8" s="34">
        <v>10000</v>
      </c>
      <c r="N8" s="34">
        <v>10000</v>
      </c>
      <c r="O8" s="280">
        <v>7000</v>
      </c>
      <c r="P8" s="34">
        <v>7000</v>
      </c>
      <c r="Q8" s="280">
        <v>5000</v>
      </c>
      <c r="R8" s="280">
        <v>5000</v>
      </c>
      <c r="S8" s="163">
        <v>5000</v>
      </c>
      <c r="T8" s="163">
        <v>5000</v>
      </c>
      <c r="U8" s="163">
        <v>7000</v>
      </c>
      <c r="V8" s="163">
        <v>7000</v>
      </c>
      <c r="W8" s="15">
        <v>7000</v>
      </c>
      <c r="X8" s="15">
        <v>7000</v>
      </c>
    </row>
    <row r="9" spans="1:24">
      <c r="A9" s="271" t="s">
        <v>468</v>
      </c>
      <c r="B9" s="218"/>
      <c r="C9" s="40">
        <v>20100</v>
      </c>
      <c r="D9" s="34">
        <v>25500</v>
      </c>
      <c r="E9" s="162">
        <v>20100</v>
      </c>
      <c r="F9" s="34">
        <v>25500</v>
      </c>
      <c r="G9" s="34">
        <v>20100</v>
      </c>
      <c r="H9" s="34">
        <v>30000</v>
      </c>
      <c r="I9" s="34">
        <v>30000</v>
      </c>
      <c r="J9" s="34">
        <v>44000</v>
      </c>
      <c r="K9" s="34">
        <v>30000</v>
      </c>
      <c r="L9" s="34">
        <v>40000</v>
      </c>
      <c r="M9" s="34">
        <v>65000</v>
      </c>
      <c r="N9" s="280">
        <v>45000</v>
      </c>
      <c r="O9" s="280">
        <v>67000</v>
      </c>
      <c r="P9" s="34">
        <v>67000</v>
      </c>
      <c r="Q9" s="280">
        <v>47500</v>
      </c>
      <c r="R9" s="280">
        <v>47500</v>
      </c>
      <c r="S9" s="163">
        <v>47500</v>
      </c>
      <c r="T9" s="163">
        <v>47500</v>
      </c>
      <c r="U9" s="163">
        <v>35000</v>
      </c>
      <c r="V9" s="163">
        <v>35000</v>
      </c>
      <c r="W9" s="15">
        <v>35000</v>
      </c>
      <c r="X9" s="15">
        <v>35000</v>
      </c>
    </row>
    <row r="10" spans="1:24">
      <c r="A10" s="272" t="s">
        <v>409</v>
      </c>
      <c r="B10" s="218"/>
      <c r="C10" s="40">
        <v>25000</v>
      </c>
      <c r="D10" s="34">
        <v>27500</v>
      </c>
      <c r="E10" s="162">
        <v>25000</v>
      </c>
      <c r="F10" s="34">
        <v>27500</v>
      </c>
      <c r="G10" s="34">
        <v>25000</v>
      </c>
      <c r="H10" s="34">
        <v>30000</v>
      </c>
      <c r="I10" s="34">
        <v>25000</v>
      </c>
      <c r="J10" s="34">
        <v>42000</v>
      </c>
      <c r="K10" s="34">
        <v>25000</v>
      </c>
      <c r="L10" s="34">
        <v>40000</v>
      </c>
      <c r="M10" s="34">
        <v>45000</v>
      </c>
      <c r="N10" s="280">
        <v>40000</v>
      </c>
      <c r="O10" s="280">
        <v>58000</v>
      </c>
      <c r="P10" s="34">
        <v>58000</v>
      </c>
      <c r="Q10" s="280">
        <v>60000</v>
      </c>
      <c r="R10" s="280">
        <v>60000</v>
      </c>
      <c r="S10" s="163">
        <v>60000</v>
      </c>
      <c r="T10" s="163">
        <v>60000</v>
      </c>
      <c r="U10" s="163">
        <v>63000</v>
      </c>
      <c r="V10" s="163">
        <v>63000</v>
      </c>
      <c r="W10" s="15">
        <v>63000</v>
      </c>
      <c r="X10" s="15">
        <v>63000</v>
      </c>
    </row>
    <row r="11" spans="1:24">
      <c r="A11" s="272" t="s">
        <v>410</v>
      </c>
      <c r="B11" s="218"/>
      <c r="C11" s="40">
        <v>13000</v>
      </c>
      <c r="D11" s="34">
        <v>25000</v>
      </c>
      <c r="E11" s="162">
        <v>15000</v>
      </c>
      <c r="F11" s="34">
        <v>25000</v>
      </c>
      <c r="G11" s="34">
        <v>20000</v>
      </c>
      <c r="H11" s="34">
        <v>25000</v>
      </c>
      <c r="I11" s="34">
        <v>20000</v>
      </c>
      <c r="J11" s="34">
        <v>36000</v>
      </c>
      <c r="K11" s="34">
        <v>20000</v>
      </c>
      <c r="L11" s="34">
        <v>30000</v>
      </c>
      <c r="M11" s="34">
        <v>40000</v>
      </c>
      <c r="N11" s="280">
        <v>32500</v>
      </c>
      <c r="O11" s="280">
        <v>45000</v>
      </c>
      <c r="P11" s="34">
        <v>32500</v>
      </c>
      <c r="Q11" s="280">
        <v>35000</v>
      </c>
      <c r="R11" s="280">
        <v>35000</v>
      </c>
      <c r="S11" s="163">
        <v>35000</v>
      </c>
      <c r="T11" s="163">
        <v>35000</v>
      </c>
      <c r="U11" s="163">
        <v>40000</v>
      </c>
      <c r="V11" s="163">
        <v>40000</v>
      </c>
      <c r="W11" s="15">
        <v>40000</v>
      </c>
      <c r="X11" s="15">
        <v>40000</v>
      </c>
    </row>
    <row r="12" spans="1:24">
      <c r="A12" s="271" t="s">
        <v>411</v>
      </c>
      <c r="B12" s="218"/>
      <c r="C12" s="40">
        <v>2200</v>
      </c>
      <c r="D12" s="34">
        <v>3500</v>
      </c>
      <c r="E12" s="34">
        <v>2200</v>
      </c>
      <c r="F12" s="34">
        <v>3500</v>
      </c>
      <c r="G12" s="34">
        <v>2200</v>
      </c>
      <c r="H12" s="34">
        <v>4500</v>
      </c>
      <c r="I12" s="34">
        <v>2200</v>
      </c>
      <c r="J12" s="34">
        <v>4500</v>
      </c>
      <c r="K12" s="34">
        <v>2200</v>
      </c>
      <c r="L12" s="34">
        <v>2200</v>
      </c>
      <c r="M12" s="34">
        <v>4500</v>
      </c>
      <c r="N12" s="280">
        <v>2000</v>
      </c>
      <c r="O12" s="280">
        <v>4400</v>
      </c>
      <c r="P12" s="34">
        <v>2000</v>
      </c>
      <c r="Q12" s="280">
        <v>3000</v>
      </c>
      <c r="R12" s="280">
        <v>3000</v>
      </c>
      <c r="S12" s="163">
        <v>3000</v>
      </c>
      <c r="T12" s="163">
        <v>3000</v>
      </c>
      <c r="U12" s="163">
        <v>3000</v>
      </c>
      <c r="V12" s="163">
        <v>3000</v>
      </c>
      <c r="W12" s="15">
        <v>3000</v>
      </c>
      <c r="X12" s="15">
        <v>3000</v>
      </c>
    </row>
    <row r="13" spans="1:24">
      <c r="A13" s="272" t="s">
        <v>247</v>
      </c>
      <c r="B13" s="40"/>
      <c r="C13" s="40">
        <v>90000</v>
      </c>
      <c r="D13" s="34">
        <v>90000</v>
      </c>
      <c r="E13" s="34">
        <v>90000</v>
      </c>
      <c r="F13" s="34">
        <v>100000</v>
      </c>
      <c r="G13" s="34">
        <v>90000</v>
      </c>
      <c r="H13" s="34">
        <v>120000</v>
      </c>
      <c r="I13" s="34">
        <v>93500</v>
      </c>
      <c r="J13" s="34">
        <v>120000</v>
      </c>
      <c r="K13" s="34">
        <v>100000</v>
      </c>
      <c r="L13" s="34">
        <v>0</v>
      </c>
      <c r="M13" s="34">
        <v>0</v>
      </c>
      <c r="N13" s="34">
        <v>0</v>
      </c>
      <c r="O13" s="280">
        <v>0</v>
      </c>
      <c r="P13" s="34">
        <v>0</v>
      </c>
      <c r="Q13" s="280">
        <v>0</v>
      </c>
      <c r="R13" s="280">
        <v>0</v>
      </c>
      <c r="S13" s="163">
        <v>0</v>
      </c>
      <c r="T13" s="163">
        <v>0</v>
      </c>
      <c r="U13" s="163">
        <v>0</v>
      </c>
      <c r="V13" s="163">
        <v>0</v>
      </c>
      <c r="W13" s="15">
        <v>0</v>
      </c>
      <c r="X13" s="15">
        <v>0</v>
      </c>
    </row>
    <row r="14" spans="1:24">
      <c r="A14" s="272" t="s">
        <v>412</v>
      </c>
      <c r="B14" s="218"/>
      <c r="C14" s="40">
        <v>20000</v>
      </c>
      <c r="D14" s="34">
        <v>20000</v>
      </c>
      <c r="E14" s="34">
        <v>20000</v>
      </c>
      <c r="F14" s="34">
        <v>30000</v>
      </c>
      <c r="G14" s="34">
        <v>25000</v>
      </c>
      <c r="H14" s="34">
        <v>30000</v>
      </c>
      <c r="I14" s="34">
        <v>25000</v>
      </c>
      <c r="J14" s="34">
        <v>30000</v>
      </c>
      <c r="K14" s="34">
        <v>30000</v>
      </c>
      <c r="L14" s="34">
        <v>0</v>
      </c>
      <c r="M14" s="34">
        <v>0</v>
      </c>
      <c r="N14" s="34">
        <v>0</v>
      </c>
      <c r="O14" s="280">
        <v>0</v>
      </c>
      <c r="P14" s="34">
        <v>0</v>
      </c>
      <c r="Q14" s="280">
        <v>0</v>
      </c>
      <c r="R14" s="280">
        <v>0</v>
      </c>
      <c r="S14" s="163">
        <v>0</v>
      </c>
      <c r="T14" s="163">
        <v>0</v>
      </c>
      <c r="U14" s="163">
        <v>0</v>
      </c>
      <c r="V14" s="163">
        <v>0</v>
      </c>
      <c r="W14" s="15">
        <v>0</v>
      </c>
      <c r="X14" s="15">
        <v>0</v>
      </c>
    </row>
    <row r="15" spans="1:24">
      <c r="A15" s="271" t="s">
        <v>413</v>
      </c>
      <c r="B15" s="218"/>
      <c r="C15" s="40"/>
      <c r="D15" s="34"/>
      <c r="E15" s="34"/>
      <c r="F15" s="34"/>
      <c r="G15" s="34"/>
      <c r="H15" s="34">
        <v>1942.65</v>
      </c>
      <c r="I15" s="34">
        <v>1942.65</v>
      </c>
      <c r="J15" s="34">
        <v>3000</v>
      </c>
      <c r="K15" s="34">
        <v>2000</v>
      </c>
      <c r="L15" s="34">
        <v>3000</v>
      </c>
      <c r="M15" s="34">
        <v>3000</v>
      </c>
      <c r="N15" s="280">
        <v>2500</v>
      </c>
      <c r="O15" s="280">
        <v>0</v>
      </c>
      <c r="P15" s="34">
        <v>0</v>
      </c>
      <c r="Q15" s="280">
        <v>0</v>
      </c>
      <c r="R15" s="280">
        <v>0</v>
      </c>
      <c r="S15" s="163">
        <v>0</v>
      </c>
      <c r="T15" s="163">
        <v>0</v>
      </c>
      <c r="U15" s="163">
        <v>0</v>
      </c>
      <c r="V15" s="163">
        <v>0</v>
      </c>
      <c r="W15" s="15">
        <v>0</v>
      </c>
      <c r="X15" s="15">
        <v>0</v>
      </c>
    </row>
    <row r="16" spans="1:24">
      <c r="A16" s="271" t="s">
        <v>414</v>
      </c>
      <c r="B16" s="218"/>
      <c r="C16" s="226">
        <v>200</v>
      </c>
      <c r="D16" s="164">
        <v>2000</v>
      </c>
      <c r="E16" s="164">
        <v>2000</v>
      </c>
      <c r="F16" s="164">
        <v>2000</v>
      </c>
      <c r="G16" s="164">
        <v>2000</v>
      </c>
      <c r="H16" s="164">
        <v>2000</v>
      </c>
      <c r="I16" s="164">
        <v>2000</v>
      </c>
      <c r="J16" s="164">
        <v>2000</v>
      </c>
      <c r="K16" s="164">
        <v>2000</v>
      </c>
      <c r="L16" s="164">
        <v>2000</v>
      </c>
      <c r="M16" s="164">
        <v>2000</v>
      </c>
      <c r="N16" s="164">
        <v>2000</v>
      </c>
      <c r="O16" s="291">
        <v>2050</v>
      </c>
      <c r="P16" s="34">
        <v>2050</v>
      </c>
      <c r="Q16" s="291">
        <f>2000*0.8</f>
        <v>1600</v>
      </c>
      <c r="R16" s="291">
        <f>2000*0.8</f>
        <v>1600</v>
      </c>
      <c r="S16" s="165">
        <v>1600</v>
      </c>
      <c r="T16" s="165">
        <v>1600</v>
      </c>
      <c r="U16" s="165">
        <v>1900</v>
      </c>
      <c r="V16" s="165">
        <v>1900</v>
      </c>
      <c r="W16" s="13">
        <v>1900</v>
      </c>
      <c r="X16" s="13">
        <v>1900</v>
      </c>
    </row>
    <row r="17" spans="1:24">
      <c r="A17" s="218"/>
      <c r="B17" s="274" t="s">
        <v>265</v>
      </c>
      <c r="C17" s="26">
        <v>188850</v>
      </c>
      <c r="D17" s="26">
        <v>215250</v>
      </c>
      <c r="E17" s="26">
        <v>195050</v>
      </c>
      <c r="F17" s="26">
        <v>237250</v>
      </c>
      <c r="G17" s="26">
        <v>204000</v>
      </c>
      <c r="H17" s="26">
        <f t="shared" ref="H17:Q17" si="0">SUM(H5:H16)</f>
        <v>267192.65000000002</v>
      </c>
      <c r="I17" s="26">
        <f t="shared" si="0"/>
        <v>219342.65</v>
      </c>
      <c r="J17" s="26">
        <f t="shared" si="0"/>
        <v>305500</v>
      </c>
      <c r="K17" s="26">
        <f t="shared" si="0"/>
        <v>224400</v>
      </c>
      <c r="L17" s="26">
        <f t="shared" si="0"/>
        <v>139400</v>
      </c>
      <c r="M17" s="26">
        <f t="shared" si="0"/>
        <v>188000</v>
      </c>
      <c r="N17" s="26">
        <f t="shared" si="0"/>
        <v>146000</v>
      </c>
      <c r="O17" s="26">
        <f t="shared" si="0"/>
        <v>202950</v>
      </c>
      <c r="P17" s="169">
        <f t="shared" si="0"/>
        <v>185550</v>
      </c>
      <c r="Q17" s="169">
        <f t="shared" si="0"/>
        <v>171650</v>
      </c>
      <c r="R17" s="169">
        <f t="shared" ref="R17:V17" si="1">SUM(R5:R16)</f>
        <v>171650</v>
      </c>
      <c r="S17" s="167">
        <f t="shared" si="1"/>
        <v>171650</v>
      </c>
      <c r="T17" s="167">
        <f t="shared" si="1"/>
        <v>171650</v>
      </c>
      <c r="U17" s="167">
        <f t="shared" si="1"/>
        <v>169900</v>
      </c>
      <c r="V17" s="167">
        <f t="shared" si="1"/>
        <v>169900</v>
      </c>
      <c r="W17" s="15">
        <f>SUM(W5:W16)</f>
        <v>169900</v>
      </c>
      <c r="X17" s="15">
        <f>SUM(X5:X16)</f>
        <v>169900</v>
      </c>
    </row>
    <row r="18" spans="1:24">
      <c r="A18" s="218"/>
      <c r="B18" s="218"/>
      <c r="C18" s="40"/>
      <c r="D18" s="40"/>
      <c r="E18" s="40"/>
      <c r="F18" s="40"/>
      <c r="G18" s="40"/>
      <c r="H18" s="15"/>
      <c r="I18" s="40"/>
      <c r="J18" s="292"/>
      <c r="K18" s="292"/>
      <c r="L18" s="292"/>
      <c r="M18" s="292"/>
      <c r="N18" s="292"/>
      <c r="O18" s="187"/>
      <c r="P18" s="40"/>
      <c r="Q18" s="187"/>
      <c r="R18" s="187"/>
      <c r="S18" s="163"/>
      <c r="T18" s="163"/>
      <c r="U18" s="163"/>
      <c r="V18" s="163"/>
      <c r="X18" s="15"/>
    </row>
    <row r="19" spans="1:24">
      <c r="A19" s="224" t="s">
        <v>415</v>
      </c>
      <c r="B19" s="218"/>
      <c r="C19" s="40"/>
      <c r="D19" s="40"/>
      <c r="E19" s="40"/>
      <c r="F19" s="40"/>
      <c r="G19" s="40"/>
      <c r="H19" s="15"/>
      <c r="I19" s="40"/>
      <c r="J19" s="293"/>
      <c r="K19" s="293"/>
      <c r="L19" s="293"/>
      <c r="M19" s="293"/>
      <c r="N19" s="293"/>
      <c r="O19" s="187"/>
      <c r="P19" s="40"/>
      <c r="Q19" s="187"/>
      <c r="R19" s="187"/>
      <c r="S19" s="163"/>
      <c r="T19" s="163"/>
      <c r="U19" s="163"/>
      <c r="V19" s="163"/>
      <c r="X19" s="15"/>
    </row>
    <row r="20" spans="1:24">
      <c r="A20" s="272" t="s">
        <v>416</v>
      </c>
      <c r="B20" s="218"/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598.53</v>
      </c>
      <c r="I20" s="280">
        <v>598.53</v>
      </c>
      <c r="J20" s="280">
        <v>599</v>
      </c>
      <c r="K20" s="280">
        <v>0</v>
      </c>
      <c r="L20" s="280">
        <v>0</v>
      </c>
      <c r="M20" s="280">
        <v>599</v>
      </c>
      <c r="N20" s="280">
        <v>0</v>
      </c>
      <c r="O20" s="280">
        <v>0</v>
      </c>
      <c r="P20" s="280">
        <v>0</v>
      </c>
      <c r="Q20" s="280">
        <v>0</v>
      </c>
      <c r="R20" s="280">
        <v>0</v>
      </c>
      <c r="S20" s="163">
        <v>0</v>
      </c>
      <c r="T20" s="163">
        <v>0</v>
      </c>
      <c r="U20" s="163">
        <v>0</v>
      </c>
      <c r="V20" s="163">
        <v>0</v>
      </c>
      <c r="W20" s="15">
        <v>0</v>
      </c>
      <c r="X20" s="15">
        <v>0</v>
      </c>
    </row>
    <row r="21" spans="1:24">
      <c r="A21" s="271" t="s">
        <v>417</v>
      </c>
      <c r="B21" s="218"/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1724.66</v>
      </c>
      <c r="I21" s="280">
        <v>1724.66</v>
      </c>
      <c r="J21" s="280">
        <v>1724.66</v>
      </c>
      <c r="K21" s="280">
        <v>1724.66</v>
      </c>
      <c r="L21" s="280">
        <v>1724.66</v>
      </c>
      <c r="M21" s="280">
        <v>1725</v>
      </c>
      <c r="N21" s="280">
        <v>1725</v>
      </c>
      <c r="O21" s="280">
        <v>1725</v>
      </c>
      <c r="P21" s="280">
        <v>1725</v>
      </c>
      <c r="Q21" s="280">
        <v>1800</v>
      </c>
      <c r="R21" s="280">
        <v>1800</v>
      </c>
      <c r="S21" s="163">
        <v>1800</v>
      </c>
      <c r="T21" s="163">
        <v>1800</v>
      </c>
      <c r="U21" s="163">
        <v>1800</v>
      </c>
      <c r="V21" s="163">
        <v>1800</v>
      </c>
      <c r="W21" s="15">
        <v>1800</v>
      </c>
      <c r="X21" s="15">
        <v>1800</v>
      </c>
    </row>
    <row r="22" spans="1:24">
      <c r="A22" s="271" t="s">
        <v>161</v>
      </c>
      <c r="B22" s="218"/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320</v>
      </c>
      <c r="I22" s="280">
        <v>320</v>
      </c>
      <c r="J22" s="280">
        <v>320</v>
      </c>
      <c r="K22" s="280">
        <v>320</v>
      </c>
      <c r="L22" s="280">
        <v>320</v>
      </c>
      <c r="M22" s="280">
        <v>320</v>
      </c>
      <c r="N22" s="280">
        <v>320</v>
      </c>
      <c r="O22" s="280">
        <v>320</v>
      </c>
      <c r="P22" s="280">
        <v>320</v>
      </c>
      <c r="Q22" s="280">
        <v>320</v>
      </c>
      <c r="R22" s="280">
        <v>320</v>
      </c>
      <c r="S22" s="163">
        <v>320</v>
      </c>
      <c r="T22" s="163">
        <v>320</v>
      </c>
      <c r="U22" s="163">
        <v>0</v>
      </c>
      <c r="V22" s="163">
        <v>0</v>
      </c>
      <c r="W22" s="15">
        <v>0</v>
      </c>
      <c r="X22" s="15">
        <v>0</v>
      </c>
    </row>
    <row r="23" spans="1:24">
      <c r="A23" s="271" t="s">
        <v>418</v>
      </c>
      <c r="B23" s="218"/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120</v>
      </c>
      <c r="I23" s="280">
        <v>120</v>
      </c>
      <c r="J23" s="280">
        <v>120</v>
      </c>
      <c r="K23" s="280">
        <v>120</v>
      </c>
      <c r="L23" s="280">
        <v>120</v>
      </c>
      <c r="M23" s="280">
        <v>120</v>
      </c>
      <c r="N23" s="280">
        <v>120</v>
      </c>
      <c r="O23" s="280">
        <v>120</v>
      </c>
      <c r="P23" s="280">
        <v>120</v>
      </c>
      <c r="Q23" s="280">
        <v>120</v>
      </c>
      <c r="R23" s="280">
        <v>120</v>
      </c>
      <c r="S23" s="163">
        <v>120</v>
      </c>
      <c r="T23" s="163">
        <v>120</v>
      </c>
      <c r="U23" s="163">
        <v>0</v>
      </c>
      <c r="V23" s="163">
        <v>0</v>
      </c>
      <c r="W23" s="15">
        <v>0</v>
      </c>
      <c r="X23" s="15">
        <v>0</v>
      </c>
    </row>
    <row r="24" spans="1:24">
      <c r="A24" s="271" t="s">
        <v>469</v>
      </c>
      <c r="B24" s="218"/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4000</v>
      </c>
      <c r="I24" s="280">
        <v>4000</v>
      </c>
      <c r="J24" s="280">
        <v>4000</v>
      </c>
      <c r="K24" s="280">
        <v>4000</v>
      </c>
      <c r="L24" s="280">
        <v>4000</v>
      </c>
      <c r="M24" s="280">
        <v>4000</v>
      </c>
      <c r="N24" s="280">
        <v>4000</v>
      </c>
      <c r="O24" s="280">
        <v>6000</v>
      </c>
      <c r="P24" s="280">
        <v>4000</v>
      </c>
      <c r="Q24" s="280">
        <v>6000</v>
      </c>
      <c r="R24" s="280">
        <v>6000</v>
      </c>
      <c r="S24" s="163">
        <v>7500</v>
      </c>
      <c r="T24" s="163">
        <v>7500</v>
      </c>
      <c r="U24" s="163">
        <v>7000</v>
      </c>
      <c r="V24" s="163">
        <v>7000</v>
      </c>
      <c r="W24" s="15">
        <v>7000</v>
      </c>
      <c r="X24" s="15">
        <v>7000</v>
      </c>
    </row>
    <row r="25" spans="1:24">
      <c r="A25" s="271" t="s">
        <v>150</v>
      </c>
      <c r="B25" s="218"/>
      <c r="C25" s="164">
        <v>0</v>
      </c>
      <c r="D25" s="164">
        <v>0</v>
      </c>
      <c r="E25" s="164">
        <v>0</v>
      </c>
      <c r="F25" s="164">
        <v>0</v>
      </c>
      <c r="G25" s="164">
        <v>0</v>
      </c>
      <c r="H25" s="164">
        <v>1942.65</v>
      </c>
      <c r="I25" s="280">
        <v>0</v>
      </c>
      <c r="J25" s="280">
        <v>670</v>
      </c>
      <c r="K25" s="280">
        <v>500</v>
      </c>
      <c r="L25" s="280">
        <v>500</v>
      </c>
      <c r="M25" s="280">
        <v>670</v>
      </c>
      <c r="N25" s="280">
        <v>300</v>
      </c>
      <c r="O25" s="280">
        <v>300</v>
      </c>
      <c r="P25" s="280">
        <v>300</v>
      </c>
      <c r="Q25" s="280">
        <v>300</v>
      </c>
      <c r="R25" s="280">
        <v>300</v>
      </c>
      <c r="S25" s="165">
        <v>300</v>
      </c>
      <c r="T25" s="165">
        <v>300</v>
      </c>
      <c r="U25" s="165">
        <v>300</v>
      </c>
      <c r="V25" s="165">
        <v>300</v>
      </c>
      <c r="W25" s="13">
        <v>300</v>
      </c>
      <c r="X25" s="13">
        <v>300</v>
      </c>
    </row>
    <row r="26" spans="1:24">
      <c r="A26" s="218"/>
      <c r="B26" s="218"/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34">
        <f t="shared" ref="H26:V26" si="2">SUM(H20:H25)</f>
        <v>8705.84</v>
      </c>
      <c r="I26" s="169">
        <f t="shared" si="2"/>
        <v>6763.1900000000005</v>
      </c>
      <c r="J26" s="169">
        <f t="shared" si="2"/>
        <v>7433.66</v>
      </c>
      <c r="K26" s="169">
        <f t="shared" si="2"/>
        <v>6664.66</v>
      </c>
      <c r="L26" s="169">
        <f t="shared" si="2"/>
        <v>6664.66</v>
      </c>
      <c r="M26" s="169">
        <f t="shared" si="2"/>
        <v>7434</v>
      </c>
      <c r="N26" s="169">
        <f t="shared" si="2"/>
        <v>6465</v>
      </c>
      <c r="O26" s="169">
        <f t="shared" si="2"/>
        <v>8465</v>
      </c>
      <c r="P26" s="169">
        <f t="shared" si="2"/>
        <v>6465</v>
      </c>
      <c r="Q26" s="169">
        <f t="shared" si="2"/>
        <v>8540</v>
      </c>
      <c r="R26" s="169">
        <f t="shared" si="2"/>
        <v>8540</v>
      </c>
      <c r="S26" s="167">
        <f t="shared" si="2"/>
        <v>10040</v>
      </c>
      <c r="T26" s="167">
        <f t="shared" si="2"/>
        <v>10040</v>
      </c>
      <c r="U26" s="167">
        <f t="shared" si="2"/>
        <v>9100</v>
      </c>
      <c r="V26" s="167">
        <f t="shared" si="2"/>
        <v>9100</v>
      </c>
      <c r="W26" s="15">
        <f>SUM(W20:W25)</f>
        <v>9100</v>
      </c>
      <c r="X26" s="15">
        <f>SUM(X20:X25)</f>
        <v>9100</v>
      </c>
    </row>
    <row r="27" spans="1:24">
      <c r="A27" s="218"/>
      <c r="B27" s="218"/>
      <c r="C27" s="40"/>
      <c r="D27" s="40"/>
      <c r="E27" s="40"/>
      <c r="F27" s="40"/>
      <c r="G27" s="40"/>
      <c r="H27" s="15"/>
      <c r="I27" s="40"/>
      <c r="J27" s="292"/>
      <c r="K27" s="292"/>
      <c r="L27" s="292"/>
      <c r="M27" s="292"/>
      <c r="N27" s="292"/>
      <c r="O27" s="187"/>
      <c r="P27" s="40"/>
      <c r="Q27" s="187"/>
      <c r="R27" s="187"/>
      <c r="S27" s="163"/>
      <c r="T27" s="163"/>
      <c r="U27" s="163"/>
      <c r="V27" s="163"/>
      <c r="X27" s="15"/>
    </row>
    <row r="28" spans="1:24">
      <c r="A28" s="224" t="s">
        <v>419</v>
      </c>
      <c r="B28" s="218"/>
      <c r="C28" s="40"/>
      <c r="D28" s="40"/>
      <c r="E28" s="40"/>
      <c r="F28" s="40"/>
      <c r="G28" s="40"/>
      <c r="H28" s="40"/>
      <c r="I28" s="40"/>
      <c r="J28" s="292"/>
      <c r="K28" s="292"/>
      <c r="L28" s="292"/>
      <c r="M28" s="292"/>
      <c r="N28" s="292"/>
      <c r="O28" s="187"/>
      <c r="P28" s="40"/>
      <c r="Q28" s="187"/>
      <c r="R28" s="187"/>
      <c r="S28" s="163"/>
      <c r="T28" s="163"/>
      <c r="U28" s="163"/>
      <c r="V28" s="163"/>
      <c r="X28" s="15"/>
    </row>
    <row r="29" spans="1:24">
      <c r="A29" s="271" t="s">
        <v>406</v>
      </c>
      <c r="B29" s="218"/>
      <c r="C29" s="40">
        <v>-3600</v>
      </c>
      <c r="D29" s="34">
        <v>-3000</v>
      </c>
      <c r="E29" s="34">
        <v>-3000</v>
      </c>
      <c r="F29" s="34">
        <v>-3000</v>
      </c>
      <c r="G29" s="34">
        <v>-3000</v>
      </c>
      <c r="H29" s="34">
        <v>-3000</v>
      </c>
      <c r="I29" s="280">
        <v>-3000</v>
      </c>
      <c r="J29" s="280">
        <v>-3000</v>
      </c>
      <c r="K29" s="280">
        <v>-3000</v>
      </c>
      <c r="L29" s="280">
        <v>-3000</v>
      </c>
      <c r="M29" s="280">
        <v>-3000</v>
      </c>
      <c r="N29" s="280">
        <v>-3000</v>
      </c>
      <c r="O29" s="280">
        <v>-9000</v>
      </c>
      <c r="P29" s="280">
        <v>-9000</v>
      </c>
      <c r="Q29" s="280">
        <v>-9000</v>
      </c>
      <c r="R29" s="280">
        <v>-9000</v>
      </c>
      <c r="S29" s="163">
        <v>-6000</v>
      </c>
      <c r="T29" s="163">
        <v>-6000</v>
      </c>
      <c r="U29" s="163">
        <v>-2400</v>
      </c>
      <c r="V29" s="163">
        <v>-2400</v>
      </c>
      <c r="W29" s="15">
        <v>-2400</v>
      </c>
      <c r="X29" s="15">
        <v>-2400</v>
      </c>
    </row>
    <row r="30" spans="1:24">
      <c r="A30" s="271" t="s">
        <v>411</v>
      </c>
      <c r="B30" s="218"/>
      <c r="C30" s="40">
        <v>-3000</v>
      </c>
      <c r="D30" s="34">
        <v>-3000</v>
      </c>
      <c r="E30" s="34">
        <v>-3000</v>
      </c>
      <c r="F30" s="34">
        <v>-3000</v>
      </c>
      <c r="G30" s="34">
        <v>-3000</v>
      </c>
      <c r="H30" s="34">
        <v>-3000</v>
      </c>
      <c r="I30" s="280">
        <v>-3000</v>
      </c>
      <c r="J30" s="280">
        <v>-3000</v>
      </c>
      <c r="K30" s="280">
        <v>-3000</v>
      </c>
      <c r="L30" s="280">
        <v>-3000</v>
      </c>
      <c r="M30" s="280">
        <v>-3000</v>
      </c>
      <c r="N30" s="280">
        <v>-3000</v>
      </c>
      <c r="O30" s="280">
        <v>-3000</v>
      </c>
      <c r="P30" s="280">
        <v>-3000</v>
      </c>
      <c r="Q30" s="280">
        <v>-3000</v>
      </c>
      <c r="R30" s="280">
        <v>-3000</v>
      </c>
      <c r="S30" s="163">
        <v>-3000</v>
      </c>
      <c r="T30" s="163">
        <v>-3000</v>
      </c>
      <c r="U30" s="163">
        <v>-3000</v>
      </c>
      <c r="V30" s="163">
        <v>-3000</v>
      </c>
      <c r="W30" s="15">
        <v>-3000</v>
      </c>
      <c r="X30" s="15">
        <v>-3000</v>
      </c>
    </row>
    <row r="31" spans="1:24">
      <c r="A31" s="271" t="s">
        <v>420</v>
      </c>
      <c r="B31" s="218"/>
      <c r="C31" s="40">
        <v>-200</v>
      </c>
      <c r="D31" s="34">
        <v>-200</v>
      </c>
      <c r="E31" s="34">
        <v>-200</v>
      </c>
      <c r="F31" s="34">
        <v>-200</v>
      </c>
      <c r="G31" s="34">
        <v>-200</v>
      </c>
      <c r="H31" s="34">
        <v>-200</v>
      </c>
      <c r="I31" s="280">
        <v>-200</v>
      </c>
      <c r="J31" s="280">
        <v>-200</v>
      </c>
      <c r="K31" s="280">
        <v>-200</v>
      </c>
      <c r="L31" s="280">
        <v>-200</v>
      </c>
      <c r="M31" s="280">
        <v>-200</v>
      </c>
      <c r="N31" s="280">
        <v>-200</v>
      </c>
      <c r="O31" s="280">
        <v>0</v>
      </c>
      <c r="P31" s="280">
        <v>0</v>
      </c>
      <c r="Q31" s="280">
        <v>0</v>
      </c>
      <c r="R31" s="280">
        <v>0</v>
      </c>
      <c r="S31" s="163">
        <v>0</v>
      </c>
      <c r="T31" s="163">
        <v>0</v>
      </c>
      <c r="U31" s="163">
        <v>0</v>
      </c>
      <c r="V31" s="163">
        <v>0</v>
      </c>
      <c r="W31" s="15">
        <v>0</v>
      </c>
      <c r="X31" s="15">
        <v>0</v>
      </c>
    </row>
    <row r="32" spans="1:24" hidden="1">
      <c r="A32" s="271" t="s">
        <v>410</v>
      </c>
      <c r="B32" s="218"/>
      <c r="C32" s="40">
        <v>0</v>
      </c>
      <c r="D32" s="34" t="s">
        <v>421</v>
      </c>
      <c r="E32" s="34" t="s">
        <v>421</v>
      </c>
      <c r="F32" s="34" t="s">
        <v>421</v>
      </c>
      <c r="G32" s="34" t="s">
        <v>421</v>
      </c>
      <c r="H32" s="294">
        <v>0</v>
      </c>
      <c r="I32" s="280">
        <v>0</v>
      </c>
      <c r="J32" s="280">
        <v>0</v>
      </c>
      <c r="K32" s="280"/>
      <c r="L32" s="280"/>
      <c r="M32" s="280"/>
      <c r="N32" s="280"/>
      <c r="O32" s="280"/>
      <c r="P32" s="280"/>
      <c r="Q32" s="280"/>
      <c r="R32" s="280"/>
      <c r="S32" s="163"/>
      <c r="T32" s="163"/>
      <c r="U32" s="163"/>
      <c r="V32" s="163"/>
      <c r="X32" s="15"/>
    </row>
    <row r="33" spans="1:24">
      <c r="A33" s="272" t="s">
        <v>422</v>
      </c>
      <c r="B33" s="40"/>
      <c r="C33" s="40">
        <v>-75000</v>
      </c>
      <c r="D33" s="34">
        <v>-75000</v>
      </c>
      <c r="E33" s="34">
        <v>-75000</v>
      </c>
      <c r="F33" s="26">
        <v>-40000</v>
      </c>
      <c r="G33" s="26">
        <v>-40000</v>
      </c>
      <c r="H33" s="26">
        <v>-40000</v>
      </c>
      <c r="I33" s="280">
        <v>-40000</v>
      </c>
      <c r="J33" s="280">
        <v>-40000</v>
      </c>
      <c r="K33" s="280">
        <v>-40000</v>
      </c>
      <c r="L33" s="280">
        <v>0</v>
      </c>
      <c r="M33" s="280">
        <v>0</v>
      </c>
      <c r="N33" s="280">
        <v>0</v>
      </c>
      <c r="O33" s="280">
        <v>0</v>
      </c>
      <c r="P33" s="280">
        <v>0</v>
      </c>
      <c r="Q33" s="280">
        <v>0</v>
      </c>
      <c r="R33" s="280">
        <v>0</v>
      </c>
      <c r="S33" s="163">
        <v>0</v>
      </c>
      <c r="T33" s="163">
        <v>0</v>
      </c>
      <c r="U33" s="163">
        <v>0</v>
      </c>
      <c r="V33" s="163">
        <v>0</v>
      </c>
      <c r="W33" s="15">
        <v>0</v>
      </c>
      <c r="X33" s="15">
        <v>0</v>
      </c>
    </row>
    <row r="34" spans="1:24">
      <c r="A34" s="271" t="s">
        <v>414</v>
      </c>
      <c r="B34" s="218"/>
      <c r="C34" s="226">
        <v>-11000</v>
      </c>
      <c r="D34" s="164">
        <v>-11000</v>
      </c>
      <c r="E34" s="164">
        <v>-11000</v>
      </c>
      <c r="F34" s="164">
        <v>-11000</v>
      </c>
      <c r="G34" s="164">
        <v>-11000</v>
      </c>
      <c r="H34" s="164">
        <v>-11000</v>
      </c>
      <c r="I34" s="280">
        <v>-11000</v>
      </c>
      <c r="J34" s="280">
        <v>-11000</v>
      </c>
      <c r="K34" s="280">
        <v>-11000</v>
      </c>
      <c r="L34" s="280">
        <v>-11000</v>
      </c>
      <c r="M34" s="280">
        <v>-11000</v>
      </c>
      <c r="N34" s="280">
        <v>-11000</v>
      </c>
      <c r="O34" s="280">
        <v>-20000</v>
      </c>
      <c r="P34" s="280">
        <v>-20000</v>
      </c>
      <c r="Q34" s="280">
        <v>-22000</v>
      </c>
      <c r="R34" s="280">
        <v>-22000</v>
      </c>
      <c r="S34" s="165">
        <v>-25000</v>
      </c>
      <c r="T34" s="165">
        <v>-25000</v>
      </c>
      <c r="U34" s="165">
        <v>-25000</v>
      </c>
      <c r="V34" s="165">
        <v>-25000</v>
      </c>
      <c r="W34" s="13">
        <v>-25000</v>
      </c>
      <c r="X34" s="13">
        <v>-25000</v>
      </c>
    </row>
    <row r="35" spans="1:24">
      <c r="A35" s="218"/>
      <c r="B35" s="274" t="s">
        <v>265</v>
      </c>
      <c r="C35" s="34">
        <v>-92800</v>
      </c>
      <c r="D35" s="34">
        <v>-88200</v>
      </c>
      <c r="E35" s="34">
        <v>-92200</v>
      </c>
      <c r="F35" s="34">
        <v>-57200</v>
      </c>
      <c r="G35" s="34">
        <v>-57200</v>
      </c>
      <c r="H35" s="34">
        <f t="shared" ref="H35:V35" si="3">SUM(H29:H34)</f>
        <v>-57200</v>
      </c>
      <c r="I35" s="169">
        <f t="shared" si="3"/>
        <v>-57200</v>
      </c>
      <c r="J35" s="169">
        <f t="shared" si="3"/>
        <v>-57200</v>
      </c>
      <c r="K35" s="169">
        <f t="shared" si="3"/>
        <v>-57200</v>
      </c>
      <c r="L35" s="169">
        <f t="shared" si="3"/>
        <v>-17200</v>
      </c>
      <c r="M35" s="169">
        <f t="shared" si="3"/>
        <v>-17200</v>
      </c>
      <c r="N35" s="169">
        <f t="shared" si="3"/>
        <v>-17200</v>
      </c>
      <c r="O35" s="169">
        <f t="shared" si="3"/>
        <v>-32000</v>
      </c>
      <c r="P35" s="169">
        <f t="shared" si="3"/>
        <v>-32000</v>
      </c>
      <c r="Q35" s="169">
        <f t="shared" si="3"/>
        <v>-34000</v>
      </c>
      <c r="R35" s="169">
        <f t="shared" si="3"/>
        <v>-34000</v>
      </c>
      <c r="S35" s="167">
        <f t="shared" si="3"/>
        <v>-34000</v>
      </c>
      <c r="T35" s="167">
        <f t="shared" si="3"/>
        <v>-34000</v>
      </c>
      <c r="U35" s="167">
        <f t="shared" si="3"/>
        <v>-30400</v>
      </c>
      <c r="V35" s="167">
        <f t="shared" si="3"/>
        <v>-30400</v>
      </c>
      <c r="W35" s="15">
        <f>SUM(W29:W34)</f>
        <v>-30400</v>
      </c>
      <c r="X35" s="15">
        <f>SUM(X29:X34)</f>
        <v>-30400</v>
      </c>
    </row>
    <row r="36" spans="1:24">
      <c r="A36" s="218"/>
      <c r="B36" s="218"/>
      <c r="C36" s="40"/>
      <c r="D36" s="40"/>
      <c r="E36" s="40"/>
      <c r="F36" s="40"/>
      <c r="G36" s="40"/>
      <c r="H36" s="40"/>
      <c r="I36" s="40"/>
      <c r="J36" s="292"/>
      <c r="K36" s="292"/>
      <c r="L36" s="292"/>
      <c r="M36" s="292"/>
      <c r="N36" s="292"/>
      <c r="O36" s="187"/>
      <c r="P36" s="40"/>
      <c r="Q36" s="187"/>
      <c r="R36" s="187"/>
      <c r="S36" s="165"/>
      <c r="T36" s="165"/>
      <c r="U36" s="165"/>
      <c r="V36" s="165"/>
      <c r="W36" s="13"/>
      <c r="X36" s="13"/>
    </row>
    <row r="37" spans="1:24" ht="16" thickBot="1">
      <c r="A37" s="227" t="s">
        <v>166</v>
      </c>
      <c r="B37" s="227"/>
      <c r="C37" s="54">
        <v>96050</v>
      </c>
      <c r="D37" s="54">
        <v>127050</v>
      </c>
      <c r="E37" s="54">
        <v>102850</v>
      </c>
      <c r="F37" s="54">
        <v>180050</v>
      </c>
      <c r="G37" s="54">
        <v>146800</v>
      </c>
      <c r="H37" s="54">
        <f t="shared" ref="H37:V37" si="4">SUM(H17,H26,H35)</f>
        <v>218698.49000000005</v>
      </c>
      <c r="I37" s="54">
        <f t="shared" si="4"/>
        <v>168905.84</v>
      </c>
      <c r="J37" s="54">
        <f t="shared" si="4"/>
        <v>255733.65999999997</v>
      </c>
      <c r="K37" s="54">
        <f t="shared" si="4"/>
        <v>173864.66</v>
      </c>
      <c r="L37" s="54">
        <f t="shared" si="4"/>
        <v>128864.66</v>
      </c>
      <c r="M37" s="54">
        <f t="shared" si="4"/>
        <v>178234</v>
      </c>
      <c r="N37" s="54">
        <f t="shared" si="4"/>
        <v>135265</v>
      </c>
      <c r="O37" s="288">
        <f t="shared" si="4"/>
        <v>179415</v>
      </c>
      <c r="P37" s="288">
        <f t="shared" si="4"/>
        <v>160015</v>
      </c>
      <c r="Q37" s="288">
        <f t="shared" si="4"/>
        <v>146190</v>
      </c>
      <c r="R37" s="288">
        <f t="shared" si="4"/>
        <v>146190</v>
      </c>
      <c r="S37" s="173">
        <f t="shared" si="4"/>
        <v>147690</v>
      </c>
      <c r="T37" s="173">
        <f t="shared" si="4"/>
        <v>147690</v>
      </c>
      <c r="U37" s="173">
        <f t="shared" si="4"/>
        <v>148600</v>
      </c>
      <c r="V37" s="173">
        <f t="shared" si="4"/>
        <v>148600</v>
      </c>
      <c r="W37" s="53">
        <f>SUM(W17+W26+W35)</f>
        <v>148600</v>
      </c>
      <c r="X37" s="53">
        <f>SUM(X17+X26+X35)</f>
        <v>148600</v>
      </c>
    </row>
    <row r="38" spans="1:24" ht="16" thickTop="1"/>
  </sheetData>
  <mergeCells count="1">
    <mergeCell ref="A1:B1"/>
  </mergeCells>
  <pageMargins left="0.7" right="0.7" top="0.75" bottom="0.75" header="0.3" footer="0.3"/>
  <pageSetup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90" zoomScaleNormal="90" zoomScalePageLayoutView="90" workbookViewId="0">
      <selection activeCell="T82" sqref="T82"/>
    </sheetView>
  </sheetViews>
  <sheetFormatPr baseColWidth="10" defaultColWidth="8.83203125" defaultRowHeight="15" x14ac:dyDescent="0"/>
  <cols>
    <col min="1" max="1" width="24.5" style="6" bestFit="1" customWidth="1"/>
    <col min="2" max="2" width="34.6640625" style="6" customWidth="1"/>
    <col min="3" max="3" width="21.83203125" style="6" bestFit="1" customWidth="1"/>
    <col min="4" max="4" width="14.1640625" style="142" bestFit="1" customWidth="1"/>
    <col min="5" max="13" width="0" style="6" hidden="1" customWidth="1"/>
    <col min="14" max="14" width="16.5" style="6" bestFit="1" customWidth="1"/>
    <col min="15" max="15" width="19.5" style="6" bestFit="1" customWidth="1"/>
    <col min="16" max="16" width="16.5" style="6" bestFit="1" customWidth="1"/>
    <col min="17" max="17" width="14" style="6" bestFit="1" customWidth="1"/>
    <col min="18" max="18" width="16.5" style="6" bestFit="1" customWidth="1"/>
    <col min="19" max="19" width="14" style="6" bestFit="1" customWidth="1"/>
    <col min="20" max="16384" width="8.83203125" style="6"/>
  </cols>
  <sheetData>
    <row r="1" spans="1:19" ht="18">
      <c r="A1" s="348" t="s">
        <v>167</v>
      </c>
      <c r="B1" s="348"/>
      <c r="C1" s="295"/>
      <c r="D1" s="130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</row>
    <row r="2" spans="1:19">
      <c r="A2" s="15"/>
      <c r="B2" s="15"/>
      <c r="C2" s="15"/>
      <c r="D2" s="130"/>
      <c r="E2" s="177" t="s">
        <v>3</v>
      </c>
      <c r="F2" s="177" t="s">
        <v>4</v>
      </c>
      <c r="G2" s="177" t="s">
        <v>6</v>
      </c>
      <c r="H2" s="177" t="s">
        <v>9</v>
      </c>
      <c r="I2" s="177" t="s">
        <v>11</v>
      </c>
      <c r="J2" s="177" t="s">
        <v>12</v>
      </c>
      <c r="K2" s="177" t="s">
        <v>13</v>
      </c>
      <c r="L2" s="177" t="s">
        <v>168</v>
      </c>
      <c r="M2" s="177" t="s">
        <v>15</v>
      </c>
      <c r="N2" s="33" t="s">
        <v>16</v>
      </c>
      <c r="O2" s="33" t="s">
        <v>17</v>
      </c>
      <c r="P2" s="33" t="s">
        <v>19</v>
      </c>
      <c r="Q2" s="33" t="s">
        <v>20</v>
      </c>
      <c r="R2" s="33" t="s">
        <v>21</v>
      </c>
      <c r="S2" s="33" t="s">
        <v>22</v>
      </c>
    </row>
    <row r="3" spans="1:19" hidden="1">
      <c r="A3" s="22" t="s">
        <v>55</v>
      </c>
      <c r="B3" s="15"/>
      <c r="C3" s="15"/>
      <c r="D3" s="130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</row>
    <row r="4" spans="1:19" hidden="1">
      <c r="A4" s="22"/>
      <c r="B4" s="15" t="s">
        <v>169</v>
      </c>
      <c r="C4" s="15"/>
      <c r="D4" s="130"/>
      <c r="E4" s="297">
        <v>0</v>
      </c>
      <c r="F4" s="297">
        <v>0</v>
      </c>
      <c r="G4" s="297">
        <v>100</v>
      </c>
      <c r="H4" s="297">
        <v>100</v>
      </c>
      <c r="I4" s="297">
        <v>0</v>
      </c>
      <c r="J4" s="297">
        <v>50</v>
      </c>
      <c r="K4" s="297">
        <v>50</v>
      </c>
      <c r="L4" s="297">
        <v>50</v>
      </c>
      <c r="M4" s="297">
        <v>50</v>
      </c>
      <c r="N4" s="297">
        <v>0</v>
      </c>
      <c r="O4" s="297">
        <v>0</v>
      </c>
      <c r="P4" s="297">
        <v>0</v>
      </c>
      <c r="Q4" s="297">
        <v>0</v>
      </c>
      <c r="R4" s="297">
        <v>0</v>
      </c>
      <c r="S4" s="297">
        <v>0</v>
      </c>
    </row>
    <row r="5" spans="1:19" hidden="1">
      <c r="A5" s="15"/>
      <c r="B5" s="15" t="s">
        <v>170</v>
      </c>
      <c r="C5" s="15"/>
      <c r="D5" s="130"/>
      <c r="E5" s="297">
        <v>180</v>
      </c>
      <c r="F5" s="297">
        <v>180</v>
      </c>
      <c r="G5" s="297">
        <v>0</v>
      </c>
      <c r="H5" s="297">
        <v>0</v>
      </c>
      <c r="I5" s="297">
        <v>0</v>
      </c>
      <c r="J5" s="297">
        <v>75</v>
      </c>
      <c r="K5" s="297">
        <v>75</v>
      </c>
      <c r="L5" s="297">
        <v>0</v>
      </c>
      <c r="M5" s="297">
        <v>0</v>
      </c>
      <c r="N5" s="297">
        <v>0</v>
      </c>
      <c r="O5" s="297">
        <v>0</v>
      </c>
      <c r="P5" s="297">
        <v>0</v>
      </c>
      <c r="Q5" s="297">
        <v>0</v>
      </c>
      <c r="R5" s="297">
        <v>0</v>
      </c>
      <c r="S5" s="297">
        <v>0</v>
      </c>
    </row>
    <row r="6" spans="1:19" hidden="1">
      <c r="A6" s="15"/>
      <c r="B6" s="15" t="s">
        <v>171</v>
      </c>
      <c r="C6" s="15"/>
      <c r="D6" s="130"/>
      <c r="E6" s="297">
        <v>100</v>
      </c>
      <c r="F6" s="297">
        <v>0</v>
      </c>
      <c r="G6" s="297">
        <v>0</v>
      </c>
      <c r="H6" s="297">
        <v>0</v>
      </c>
      <c r="I6" s="297">
        <v>0</v>
      </c>
      <c r="J6" s="297">
        <v>0</v>
      </c>
      <c r="K6" s="297">
        <v>0</v>
      </c>
      <c r="L6" s="297">
        <v>0</v>
      </c>
      <c r="M6" s="297">
        <v>0</v>
      </c>
      <c r="N6" s="297">
        <v>0</v>
      </c>
      <c r="O6" s="297">
        <v>0</v>
      </c>
      <c r="P6" s="297">
        <v>0</v>
      </c>
      <c r="Q6" s="297">
        <v>0</v>
      </c>
      <c r="R6" s="297">
        <v>0</v>
      </c>
      <c r="S6" s="297">
        <v>0</v>
      </c>
    </row>
    <row r="7" spans="1:19" hidden="1">
      <c r="A7" s="15"/>
      <c r="B7" s="15" t="s">
        <v>129</v>
      </c>
      <c r="C7" s="15"/>
      <c r="D7" s="130"/>
      <c r="E7" s="297">
        <v>20</v>
      </c>
      <c r="F7" s="297">
        <v>20</v>
      </c>
      <c r="G7" s="297">
        <v>0</v>
      </c>
      <c r="H7" s="297">
        <v>0</v>
      </c>
      <c r="I7" s="297">
        <v>0</v>
      </c>
      <c r="J7" s="297">
        <v>0</v>
      </c>
      <c r="K7" s="297">
        <v>0</v>
      </c>
      <c r="L7" s="297">
        <v>0</v>
      </c>
      <c r="M7" s="297">
        <v>0</v>
      </c>
      <c r="N7" s="297">
        <v>0</v>
      </c>
      <c r="O7" s="297">
        <v>0</v>
      </c>
      <c r="P7" s="297">
        <v>0</v>
      </c>
      <c r="Q7" s="297">
        <v>0</v>
      </c>
      <c r="R7" s="297">
        <v>0</v>
      </c>
      <c r="S7" s="297">
        <v>0</v>
      </c>
    </row>
    <row r="8" spans="1:19" hidden="1">
      <c r="A8" s="15"/>
      <c r="B8" s="15" t="s">
        <v>172</v>
      </c>
      <c r="C8" s="15"/>
      <c r="D8" s="130"/>
      <c r="E8" s="297">
        <v>265</v>
      </c>
      <c r="F8" s="297">
        <v>265</v>
      </c>
      <c r="G8" s="297">
        <v>200</v>
      </c>
      <c r="H8" s="297">
        <v>200</v>
      </c>
      <c r="I8" s="297">
        <v>200</v>
      </c>
      <c r="J8" s="297">
        <v>250</v>
      </c>
      <c r="K8" s="297">
        <v>250</v>
      </c>
      <c r="L8" s="297">
        <v>250</v>
      </c>
      <c r="M8" s="297">
        <v>150</v>
      </c>
      <c r="N8" s="297">
        <v>0</v>
      </c>
      <c r="O8" s="297">
        <v>0</v>
      </c>
      <c r="P8" s="297">
        <v>0</v>
      </c>
      <c r="Q8" s="297">
        <v>0</v>
      </c>
      <c r="R8" s="297">
        <v>0</v>
      </c>
      <c r="S8" s="297">
        <v>0</v>
      </c>
    </row>
    <row r="9" spans="1:19" hidden="1">
      <c r="A9" s="15"/>
      <c r="B9" s="15"/>
      <c r="C9" s="15"/>
      <c r="D9" s="130" t="s">
        <v>132</v>
      </c>
      <c r="E9" s="298">
        <f>+SUM(E4:E8)</f>
        <v>565</v>
      </c>
      <c r="F9" s="298">
        <f t="shared" ref="F9:K9" si="0">+SUM(F4:F8)</f>
        <v>465</v>
      </c>
      <c r="G9" s="298">
        <f t="shared" si="0"/>
        <v>300</v>
      </c>
      <c r="H9" s="298">
        <f t="shared" si="0"/>
        <v>300</v>
      </c>
      <c r="I9" s="298">
        <f t="shared" si="0"/>
        <v>200</v>
      </c>
      <c r="J9" s="298">
        <f t="shared" si="0"/>
        <v>375</v>
      </c>
      <c r="K9" s="298">
        <f t="shared" si="0"/>
        <v>375</v>
      </c>
      <c r="L9" s="298">
        <f>+SUM(L4:L8)</f>
        <v>300</v>
      </c>
      <c r="M9" s="298">
        <f>SUM(M4:M8)</f>
        <v>200</v>
      </c>
      <c r="N9" s="298">
        <f>+SUM(N4:N8)</f>
        <v>0</v>
      </c>
      <c r="O9" s="298">
        <f>SUM(O4:O8)</f>
        <v>0</v>
      </c>
      <c r="P9" s="298">
        <f>+SUM(P4:P8)</f>
        <v>0</v>
      </c>
      <c r="Q9" s="298">
        <f>+SUM(Q4:Q8)</f>
        <v>0</v>
      </c>
      <c r="R9" s="298">
        <f>+SUM(R4:R8)</f>
        <v>0</v>
      </c>
      <c r="S9" s="298">
        <f>+SUM(S4:S8)</f>
        <v>0</v>
      </c>
    </row>
    <row r="10" spans="1:19" hidden="1">
      <c r="A10" s="15"/>
      <c r="B10" s="15"/>
      <c r="C10" s="15"/>
      <c r="D10" s="130"/>
      <c r="E10" s="299"/>
      <c r="F10" s="299"/>
      <c r="G10" s="299"/>
      <c r="H10" s="299"/>
      <c r="I10" s="299"/>
      <c r="J10" s="299"/>
      <c r="K10" s="299"/>
      <c r="L10" s="300"/>
      <c r="M10" s="300"/>
      <c r="N10" s="300"/>
      <c r="O10" s="300"/>
      <c r="P10" s="300"/>
      <c r="Q10" s="300"/>
      <c r="R10" s="300"/>
      <c r="S10" s="300"/>
    </row>
    <row r="11" spans="1:19">
      <c r="A11" s="22" t="s">
        <v>173</v>
      </c>
      <c r="B11" s="15"/>
      <c r="C11" s="15"/>
      <c r="D11" s="130"/>
      <c r="E11" s="299"/>
      <c r="F11" s="299"/>
      <c r="G11" s="299"/>
      <c r="H11" s="299"/>
      <c r="I11" s="299"/>
      <c r="J11" s="299"/>
      <c r="K11" s="299"/>
      <c r="L11" s="300"/>
      <c r="M11" s="300"/>
      <c r="N11" s="300"/>
      <c r="O11" s="300"/>
      <c r="P11" s="300"/>
      <c r="Q11" s="300"/>
      <c r="R11" s="300"/>
      <c r="S11" s="300"/>
    </row>
    <row r="12" spans="1:19">
      <c r="A12" s="15"/>
      <c r="B12" s="15" t="s">
        <v>174</v>
      </c>
      <c r="C12" s="15"/>
      <c r="D12" s="130"/>
      <c r="E12" s="297">
        <v>122</v>
      </c>
      <c r="F12" s="297">
        <v>122</v>
      </c>
      <c r="G12" s="297">
        <v>122</v>
      </c>
      <c r="H12" s="297">
        <v>122</v>
      </c>
      <c r="I12" s="297">
        <v>122</v>
      </c>
      <c r="J12" s="297">
        <v>122</v>
      </c>
      <c r="K12" s="297">
        <v>122</v>
      </c>
      <c r="L12" s="297">
        <v>123</v>
      </c>
      <c r="M12" s="297">
        <v>123</v>
      </c>
      <c r="N12" s="297">
        <v>123</v>
      </c>
      <c r="O12" s="301">
        <v>0</v>
      </c>
      <c r="P12" s="297">
        <v>0</v>
      </c>
      <c r="Q12" s="297">
        <v>0</v>
      </c>
      <c r="R12" s="297">
        <v>0</v>
      </c>
      <c r="S12" s="297">
        <v>0</v>
      </c>
    </row>
    <row r="13" spans="1:19">
      <c r="A13" s="15"/>
      <c r="B13" s="15"/>
      <c r="C13" s="15"/>
      <c r="D13" s="315" t="s">
        <v>265</v>
      </c>
      <c r="E13" s="298">
        <v>122</v>
      </c>
      <c r="F13" s="298">
        <f t="shared" ref="F13:K13" si="1">SUM(F12:F12)</f>
        <v>122</v>
      </c>
      <c r="G13" s="298">
        <f t="shared" si="1"/>
        <v>122</v>
      </c>
      <c r="H13" s="298">
        <f t="shared" si="1"/>
        <v>122</v>
      </c>
      <c r="I13" s="298">
        <f t="shared" si="1"/>
        <v>122</v>
      </c>
      <c r="J13" s="298">
        <f t="shared" si="1"/>
        <v>122</v>
      </c>
      <c r="K13" s="298">
        <f t="shared" si="1"/>
        <v>122</v>
      </c>
      <c r="L13" s="298">
        <f>SUM(L12:L12)</f>
        <v>123</v>
      </c>
      <c r="M13" s="298">
        <v>123</v>
      </c>
      <c r="N13" s="298">
        <f>SUM(N12:N12)</f>
        <v>123</v>
      </c>
      <c r="O13" s="298">
        <v>0</v>
      </c>
      <c r="P13" s="298">
        <f>SUM(P12:P12)</f>
        <v>0</v>
      </c>
      <c r="Q13" s="298">
        <f>SUM(Q12:Q12)</f>
        <v>0</v>
      </c>
      <c r="R13" s="298">
        <f>SUM(R12:R12)</f>
        <v>0</v>
      </c>
      <c r="S13" s="298">
        <f>SUM(S12:S12)</f>
        <v>0</v>
      </c>
    </row>
    <row r="14" spans="1:19">
      <c r="A14" s="15"/>
      <c r="B14" s="15"/>
      <c r="C14" s="15"/>
      <c r="D14" s="130"/>
      <c r="E14" s="299"/>
      <c r="F14" s="299"/>
      <c r="G14" s="299"/>
      <c r="H14" s="299"/>
      <c r="I14" s="299"/>
      <c r="J14" s="299"/>
      <c r="K14" s="299"/>
      <c r="L14" s="300"/>
      <c r="M14" s="300"/>
      <c r="N14" s="296"/>
      <c r="O14" s="296"/>
      <c r="P14" s="296"/>
      <c r="Q14" s="296"/>
      <c r="R14" s="296"/>
      <c r="S14" s="296"/>
    </row>
    <row r="15" spans="1:19" hidden="1">
      <c r="A15" s="22" t="s">
        <v>130</v>
      </c>
      <c r="B15" s="15"/>
      <c r="C15" s="15"/>
      <c r="D15" s="130"/>
      <c r="E15" s="299"/>
      <c r="F15" s="299"/>
      <c r="G15" s="299"/>
      <c r="H15" s="299"/>
      <c r="I15" s="299"/>
      <c r="J15" s="299"/>
      <c r="K15" s="299"/>
      <c r="L15" s="300"/>
      <c r="M15" s="300"/>
      <c r="N15" s="296"/>
      <c r="O15" s="296"/>
      <c r="P15" s="296"/>
      <c r="Q15" s="296"/>
      <c r="R15" s="296"/>
      <c r="S15" s="296"/>
    </row>
    <row r="16" spans="1:19" hidden="1">
      <c r="A16" s="296"/>
      <c r="B16" s="296" t="s">
        <v>175</v>
      </c>
      <c r="C16" s="296"/>
      <c r="D16" s="130"/>
      <c r="E16" s="297">
        <v>1000</v>
      </c>
      <c r="F16" s="297">
        <v>1000</v>
      </c>
      <c r="G16" s="297">
        <v>300</v>
      </c>
      <c r="H16" s="297">
        <v>300</v>
      </c>
      <c r="I16" s="297">
        <v>400</v>
      </c>
      <c r="J16" s="297">
        <v>0</v>
      </c>
      <c r="K16" s="297">
        <v>0</v>
      </c>
      <c r="L16" s="297">
        <v>0</v>
      </c>
      <c r="M16" s="297">
        <v>0</v>
      </c>
      <c r="N16" s="297">
        <v>0</v>
      </c>
      <c r="O16" s="297">
        <v>0</v>
      </c>
      <c r="P16" s="297">
        <v>0</v>
      </c>
      <c r="Q16" s="297">
        <v>0</v>
      </c>
      <c r="R16" s="297">
        <v>0</v>
      </c>
      <c r="S16" s="297">
        <v>0</v>
      </c>
    </row>
    <row r="17" spans="1:19" hidden="1">
      <c r="A17" s="15"/>
      <c r="B17" s="15"/>
      <c r="C17" s="15"/>
      <c r="D17" s="316" t="s">
        <v>132</v>
      </c>
      <c r="E17" s="298">
        <v>1000</v>
      </c>
      <c r="F17" s="298">
        <v>1000</v>
      </c>
      <c r="G17" s="298">
        <f t="shared" ref="G17:L17" si="2">SUM(G16:G16)</f>
        <v>300</v>
      </c>
      <c r="H17" s="298">
        <f t="shared" si="2"/>
        <v>300</v>
      </c>
      <c r="I17" s="298">
        <f t="shared" si="2"/>
        <v>400</v>
      </c>
      <c r="J17" s="298">
        <f t="shared" si="2"/>
        <v>0</v>
      </c>
      <c r="K17" s="298">
        <f t="shared" si="2"/>
        <v>0</v>
      </c>
      <c r="L17" s="298">
        <f t="shared" si="2"/>
        <v>0</v>
      </c>
      <c r="M17" s="298">
        <v>0</v>
      </c>
      <c r="N17" s="298">
        <f t="shared" ref="N17" si="3">SUM(N16:N16)</f>
        <v>0</v>
      </c>
      <c r="O17" s="298">
        <v>0</v>
      </c>
      <c r="P17" s="298">
        <f t="shared" ref="P17:Q17" si="4">SUM(P16:P16)</f>
        <v>0</v>
      </c>
      <c r="Q17" s="298">
        <f t="shared" si="4"/>
        <v>0</v>
      </c>
      <c r="R17" s="298">
        <f t="shared" ref="R17:S17" si="5">SUM(R16:R16)</f>
        <v>0</v>
      </c>
      <c r="S17" s="298">
        <f t="shared" si="5"/>
        <v>0</v>
      </c>
    </row>
    <row r="18" spans="1:19" hidden="1">
      <c r="A18" s="15"/>
      <c r="B18" s="15"/>
      <c r="C18" s="15"/>
      <c r="D18" s="316"/>
      <c r="E18" s="302"/>
      <c r="F18" s="302"/>
      <c r="G18" s="302"/>
      <c r="H18" s="302"/>
      <c r="I18" s="302"/>
      <c r="J18" s="302"/>
      <c r="K18" s="302"/>
      <c r="L18" s="302"/>
      <c r="M18" s="302"/>
      <c r="N18" s="296"/>
      <c r="O18" s="296"/>
      <c r="P18" s="296"/>
      <c r="Q18" s="296"/>
      <c r="R18" s="296"/>
      <c r="S18" s="296"/>
    </row>
    <row r="19" spans="1:19">
      <c r="A19" s="22" t="s">
        <v>176</v>
      </c>
      <c r="B19" s="15"/>
      <c r="C19" s="15"/>
      <c r="D19" s="130"/>
      <c r="E19" s="299"/>
      <c r="F19" s="299"/>
      <c r="G19" s="299"/>
      <c r="H19" s="299"/>
      <c r="I19" s="299"/>
      <c r="J19" s="299"/>
      <c r="K19" s="299"/>
      <c r="L19" s="300"/>
      <c r="M19" s="300"/>
      <c r="N19" s="296"/>
      <c r="O19" s="296"/>
      <c r="P19" s="296"/>
      <c r="Q19" s="296"/>
      <c r="R19" s="296"/>
      <c r="S19" s="296"/>
    </row>
    <row r="20" spans="1:19">
      <c r="A20" s="15"/>
      <c r="B20" s="15" t="s">
        <v>177</v>
      </c>
      <c r="C20" s="15"/>
      <c r="D20" s="130"/>
      <c r="E20" s="297">
        <v>10000</v>
      </c>
      <c r="F20" s="297">
        <v>4500</v>
      </c>
      <c r="G20" s="297">
        <v>0</v>
      </c>
      <c r="H20" s="297">
        <v>1000</v>
      </c>
      <c r="I20" s="297">
        <v>1000</v>
      </c>
      <c r="J20" s="297">
        <v>2000</v>
      </c>
      <c r="K20" s="297">
        <v>2000</v>
      </c>
      <c r="L20" s="297">
        <v>2200</v>
      </c>
      <c r="M20" s="297">
        <v>2100</v>
      </c>
      <c r="N20" s="297">
        <v>1000</v>
      </c>
      <c r="O20" s="297">
        <v>1000</v>
      </c>
      <c r="P20" s="297">
        <v>300</v>
      </c>
      <c r="Q20" s="297">
        <v>300</v>
      </c>
      <c r="R20" s="297">
        <v>300</v>
      </c>
      <c r="S20" s="297">
        <v>250</v>
      </c>
    </row>
    <row r="21" spans="1:19" s="337" customFormat="1">
      <c r="A21" s="15"/>
      <c r="B21" s="15" t="s">
        <v>488</v>
      </c>
      <c r="C21" s="15"/>
      <c r="D21" s="130"/>
      <c r="E21" s="297"/>
      <c r="F21" s="297"/>
      <c r="G21" s="297"/>
      <c r="H21" s="297"/>
      <c r="I21" s="297"/>
      <c r="J21" s="297"/>
      <c r="K21" s="297"/>
      <c r="L21" s="297"/>
      <c r="M21" s="297"/>
      <c r="N21" s="297">
        <v>0</v>
      </c>
      <c r="O21" s="297">
        <v>0</v>
      </c>
      <c r="P21" s="297">
        <v>0</v>
      </c>
      <c r="Q21" s="297">
        <v>0</v>
      </c>
      <c r="R21" s="297">
        <v>510</v>
      </c>
      <c r="S21" s="297">
        <v>510</v>
      </c>
    </row>
    <row r="22" spans="1:19">
      <c r="A22" s="15"/>
      <c r="B22" s="15" t="s">
        <v>178</v>
      </c>
      <c r="C22" s="15"/>
      <c r="D22" s="130"/>
      <c r="E22" s="297">
        <v>0</v>
      </c>
      <c r="F22" s="297">
        <v>0</v>
      </c>
      <c r="G22" s="297">
        <v>1000</v>
      </c>
      <c r="H22" s="297">
        <v>1500</v>
      </c>
      <c r="I22" s="297">
        <v>1500</v>
      </c>
      <c r="J22" s="297">
        <v>1200</v>
      </c>
      <c r="K22" s="297">
        <v>1100</v>
      </c>
      <c r="L22" s="297">
        <v>1200</v>
      </c>
      <c r="M22" s="297">
        <v>1200</v>
      </c>
      <c r="N22" s="297">
        <v>1450</v>
      </c>
      <c r="O22" s="297">
        <v>1400</v>
      </c>
      <c r="P22" s="297">
        <v>600</v>
      </c>
      <c r="Q22" s="297">
        <v>600</v>
      </c>
      <c r="R22" s="297">
        <v>600</v>
      </c>
      <c r="S22" s="297">
        <v>600</v>
      </c>
    </row>
    <row r="23" spans="1:19" s="333" customFormat="1">
      <c r="A23" s="15"/>
      <c r="B23" s="15" t="s">
        <v>476</v>
      </c>
      <c r="C23" s="15"/>
      <c r="D23" s="130"/>
      <c r="E23" s="297"/>
      <c r="F23" s="297"/>
      <c r="G23" s="297"/>
      <c r="H23" s="297"/>
      <c r="I23" s="297"/>
      <c r="J23" s="297"/>
      <c r="K23" s="297"/>
      <c r="L23" s="297"/>
      <c r="M23" s="297"/>
      <c r="N23" s="297">
        <v>0</v>
      </c>
      <c r="O23" s="297">
        <v>0</v>
      </c>
      <c r="P23" s="297">
        <v>0</v>
      </c>
      <c r="Q23" s="297">
        <v>0</v>
      </c>
      <c r="R23" s="297">
        <v>500</v>
      </c>
      <c r="S23" s="297">
        <v>250</v>
      </c>
    </row>
    <row r="24" spans="1:19">
      <c r="A24" s="15"/>
      <c r="B24" s="15" t="s">
        <v>179</v>
      </c>
      <c r="C24" s="15"/>
      <c r="D24" s="130"/>
      <c r="E24" s="297">
        <v>0</v>
      </c>
      <c r="F24" s="297">
        <v>500</v>
      </c>
      <c r="G24" s="297">
        <v>0</v>
      </c>
      <c r="H24" s="297">
        <v>0</v>
      </c>
      <c r="I24" s="297">
        <v>0</v>
      </c>
      <c r="J24" s="297">
        <v>0</v>
      </c>
      <c r="K24" s="297">
        <v>0</v>
      </c>
      <c r="L24" s="297">
        <v>0</v>
      </c>
      <c r="M24" s="297">
        <v>0</v>
      </c>
      <c r="N24" s="297">
        <v>0</v>
      </c>
      <c r="O24" s="297">
        <v>0</v>
      </c>
      <c r="P24" s="297">
        <v>0</v>
      </c>
      <c r="Q24" s="297">
        <v>0</v>
      </c>
      <c r="R24" s="297">
        <v>0</v>
      </c>
      <c r="S24" s="297">
        <v>0</v>
      </c>
    </row>
    <row r="25" spans="1:19">
      <c r="A25" s="15"/>
      <c r="B25" s="15" t="s">
        <v>180</v>
      </c>
      <c r="C25" s="15"/>
      <c r="D25" s="130"/>
      <c r="E25" s="297">
        <v>0</v>
      </c>
      <c r="F25" s="297">
        <v>0</v>
      </c>
      <c r="G25" s="297">
        <v>400</v>
      </c>
      <c r="H25" s="297">
        <v>400</v>
      </c>
      <c r="I25" s="297">
        <v>300</v>
      </c>
      <c r="J25" s="297">
        <v>425</v>
      </c>
      <c r="K25" s="297">
        <v>425</v>
      </c>
      <c r="L25" s="297">
        <v>0</v>
      </c>
      <c r="M25" s="297">
        <v>0</v>
      </c>
      <c r="N25" s="297">
        <v>0</v>
      </c>
      <c r="O25" s="297">
        <v>0</v>
      </c>
      <c r="P25" s="297">
        <v>0</v>
      </c>
      <c r="Q25" s="297">
        <v>0</v>
      </c>
      <c r="R25" s="297">
        <v>0</v>
      </c>
      <c r="S25" s="297">
        <v>0</v>
      </c>
    </row>
    <row r="26" spans="1:19">
      <c r="A26" s="15"/>
      <c r="B26" s="15" t="s">
        <v>181</v>
      </c>
      <c r="C26" s="15"/>
      <c r="D26" s="130"/>
      <c r="E26" s="297">
        <v>0</v>
      </c>
      <c r="F26" s="297">
        <v>0</v>
      </c>
      <c r="G26" s="297">
        <v>400</v>
      </c>
      <c r="H26" s="297">
        <v>400</v>
      </c>
      <c r="I26" s="297">
        <v>400</v>
      </c>
      <c r="J26" s="297">
        <v>425</v>
      </c>
      <c r="K26" s="297">
        <v>425</v>
      </c>
      <c r="L26" s="297">
        <v>0</v>
      </c>
      <c r="M26" s="297">
        <v>0</v>
      </c>
      <c r="N26" s="297">
        <v>0</v>
      </c>
      <c r="O26" s="297">
        <v>0</v>
      </c>
      <c r="P26" s="297">
        <v>0</v>
      </c>
      <c r="Q26" s="297">
        <v>0</v>
      </c>
      <c r="R26" s="297">
        <v>0</v>
      </c>
      <c r="S26" s="297">
        <v>0</v>
      </c>
    </row>
    <row r="27" spans="1:19">
      <c r="A27" s="15"/>
      <c r="B27" s="15" t="s">
        <v>182</v>
      </c>
      <c r="C27" s="15"/>
      <c r="D27" s="130"/>
      <c r="E27" s="297">
        <v>0</v>
      </c>
      <c r="F27" s="297">
        <v>0</v>
      </c>
      <c r="G27" s="297">
        <v>100</v>
      </c>
      <c r="H27" s="297">
        <v>0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</row>
    <row r="28" spans="1:19">
      <c r="A28" s="15"/>
      <c r="B28" s="15" t="s">
        <v>183</v>
      </c>
      <c r="C28" s="15"/>
      <c r="D28" s="130"/>
      <c r="E28" s="297"/>
      <c r="F28" s="297"/>
      <c r="G28" s="301">
        <v>0</v>
      </c>
      <c r="H28" s="301">
        <v>0</v>
      </c>
      <c r="I28" s="301">
        <v>0</v>
      </c>
      <c r="J28" s="301">
        <v>0</v>
      </c>
      <c r="K28" s="301">
        <v>0</v>
      </c>
      <c r="L28" s="301">
        <v>0</v>
      </c>
      <c r="M28" s="301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</row>
    <row r="29" spans="1:19">
      <c r="A29" s="15"/>
      <c r="B29" s="15" t="s">
        <v>184</v>
      </c>
      <c r="C29" s="15"/>
      <c r="D29" s="130"/>
      <c r="E29" s="297">
        <v>7800</v>
      </c>
      <c r="F29" s="297">
        <v>7800</v>
      </c>
      <c r="G29" s="297">
        <v>10500</v>
      </c>
      <c r="H29" s="297">
        <v>10500</v>
      </c>
      <c r="I29" s="297">
        <v>11000</v>
      </c>
      <c r="J29" s="297">
        <v>5450</v>
      </c>
      <c r="K29" s="297">
        <v>5450</v>
      </c>
      <c r="L29" s="297">
        <v>5450</v>
      </c>
      <c r="M29" s="297">
        <v>500</v>
      </c>
      <c r="N29" s="297">
        <v>500</v>
      </c>
      <c r="O29" s="297">
        <v>500</v>
      </c>
      <c r="P29" s="297">
        <v>0</v>
      </c>
      <c r="Q29" s="297">
        <v>0</v>
      </c>
      <c r="R29" s="297">
        <v>0</v>
      </c>
      <c r="S29" s="297">
        <v>0</v>
      </c>
    </row>
    <row r="30" spans="1:19">
      <c r="A30" s="15"/>
      <c r="B30" s="15" t="s">
        <v>185</v>
      </c>
      <c r="C30" s="15"/>
      <c r="D30" s="130"/>
      <c r="E30" s="297">
        <v>384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</row>
    <row r="31" spans="1:19">
      <c r="A31" s="15"/>
      <c r="B31" s="15"/>
      <c r="C31" s="15"/>
      <c r="D31" s="315" t="s">
        <v>265</v>
      </c>
      <c r="E31" s="298">
        <v>20184</v>
      </c>
      <c r="F31" s="298">
        <f>SUM(F20:F30)</f>
        <v>12800</v>
      </c>
      <c r="G31" s="298">
        <f>SUM(G20:G30)</f>
        <v>12400</v>
      </c>
      <c r="H31" s="298">
        <f>SUM(H20:H30)</f>
        <v>13800</v>
      </c>
      <c r="I31" s="298">
        <f>SUM(I20:I30)</f>
        <v>14200</v>
      </c>
      <c r="J31" s="298">
        <f>SUM(J20:J30)</f>
        <v>9500</v>
      </c>
      <c r="K31" s="298">
        <f>SUM(K20:K30)</f>
        <v>9400</v>
      </c>
      <c r="L31" s="298">
        <f>SUM(L20:L30)</f>
        <v>8850</v>
      </c>
      <c r="M31" s="298">
        <f>SUM(M20:M30)</f>
        <v>3800</v>
      </c>
      <c r="N31" s="298">
        <f>SUM(N20:N30)</f>
        <v>2950</v>
      </c>
      <c r="O31" s="298">
        <f>SUM(O20:O30)</f>
        <v>2900</v>
      </c>
      <c r="P31" s="298">
        <f>SUM(P20:P30)</f>
        <v>900</v>
      </c>
      <c r="Q31" s="298">
        <f>SUM(Q20:Q30)</f>
        <v>900</v>
      </c>
      <c r="R31" s="298">
        <f>SUM(R20:R30)</f>
        <v>1910</v>
      </c>
      <c r="S31" s="298">
        <f>SUM(S20:S30)</f>
        <v>1610</v>
      </c>
    </row>
    <row r="32" spans="1:19">
      <c r="A32" s="15"/>
      <c r="B32" s="15"/>
      <c r="C32" s="15"/>
      <c r="D32" s="130"/>
      <c r="E32" s="299"/>
      <c r="F32" s="299"/>
      <c r="G32" s="299"/>
      <c r="H32" s="299"/>
      <c r="I32" s="299"/>
      <c r="J32" s="299"/>
      <c r="K32" s="299"/>
      <c r="L32" s="300"/>
      <c r="M32" s="300"/>
      <c r="N32" s="296"/>
      <c r="O32" s="296"/>
      <c r="P32" s="296"/>
      <c r="Q32" s="296"/>
      <c r="R32" s="296"/>
      <c r="S32" s="296"/>
    </row>
    <row r="33" spans="1:19">
      <c r="A33" s="22" t="s">
        <v>186</v>
      </c>
      <c r="B33" s="15"/>
      <c r="C33" s="15"/>
      <c r="D33" s="130"/>
      <c r="E33" s="299"/>
      <c r="F33" s="299"/>
      <c r="G33" s="299"/>
      <c r="H33" s="299"/>
      <c r="I33" s="299"/>
      <c r="J33" s="299"/>
      <c r="K33" s="299"/>
      <c r="L33" s="300"/>
      <c r="M33" s="300"/>
      <c r="N33" s="296"/>
      <c r="O33" s="296"/>
      <c r="P33" s="296"/>
      <c r="Q33" s="296"/>
      <c r="R33" s="296"/>
      <c r="S33" s="296"/>
    </row>
    <row r="34" spans="1:19">
      <c r="A34" s="22"/>
      <c r="B34" s="40" t="s">
        <v>187</v>
      </c>
      <c r="C34" s="40"/>
      <c r="D34" s="130"/>
      <c r="E34" s="297">
        <v>0</v>
      </c>
      <c r="F34" s="297">
        <v>0</v>
      </c>
      <c r="G34" s="297">
        <v>0</v>
      </c>
      <c r="H34" s="297">
        <v>0</v>
      </c>
      <c r="I34" s="297">
        <v>12400</v>
      </c>
      <c r="J34" s="297">
        <v>12400</v>
      </c>
      <c r="K34" s="297">
        <v>12400</v>
      </c>
      <c r="L34" s="297">
        <v>12400</v>
      </c>
      <c r="M34" s="297">
        <v>12400</v>
      </c>
      <c r="N34" s="297">
        <v>0</v>
      </c>
      <c r="O34" s="297">
        <v>0</v>
      </c>
      <c r="P34" s="297">
        <v>0</v>
      </c>
      <c r="Q34" s="297">
        <v>0</v>
      </c>
      <c r="R34" s="297">
        <v>0</v>
      </c>
      <c r="S34" s="297">
        <v>0</v>
      </c>
    </row>
    <row r="35" spans="1:19">
      <c r="A35" s="22"/>
      <c r="B35" s="15" t="s">
        <v>188</v>
      </c>
      <c r="C35" s="15"/>
      <c r="D35" s="130"/>
      <c r="E35" s="297"/>
      <c r="F35" s="297"/>
      <c r="G35" s="297">
        <v>0</v>
      </c>
      <c r="H35" s="297">
        <v>0</v>
      </c>
      <c r="I35" s="297">
        <v>0</v>
      </c>
      <c r="J35" s="297">
        <v>0</v>
      </c>
      <c r="K35" s="297">
        <v>0</v>
      </c>
      <c r="L35" s="297">
        <v>0</v>
      </c>
      <c r="M35" s="297">
        <v>0</v>
      </c>
      <c r="N35" s="297"/>
      <c r="O35" s="297"/>
      <c r="P35" s="297"/>
      <c r="Q35" s="297"/>
      <c r="R35" s="297"/>
      <c r="S35" s="297"/>
    </row>
    <row r="36" spans="1:19">
      <c r="A36" s="22"/>
      <c r="B36" s="15"/>
      <c r="C36" s="15" t="s">
        <v>423</v>
      </c>
      <c r="D36" s="130"/>
      <c r="E36" s="297"/>
      <c r="F36" s="297"/>
      <c r="G36" s="297"/>
      <c r="H36" s="297"/>
      <c r="I36" s="297"/>
      <c r="J36" s="297"/>
      <c r="K36" s="297"/>
      <c r="L36" s="297"/>
      <c r="M36" s="297"/>
      <c r="N36" s="297">
        <v>0</v>
      </c>
      <c r="O36" s="297">
        <v>0</v>
      </c>
      <c r="P36" s="297">
        <v>0</v>
      </c>
      <c r="Q36" s="297">
        <v>0</v>
      </c>
      <c r="R36" s="297">
        <v>50</v>
      </c>
      <c r="S36" s="297">
        <v>50</v>
      </c>
    </row>
    <row r="37" spans="1:19">
      <c r="A37" s="22"/>
      <c r="B37" s="15"/>
      <c r="C37" s="15" t="s">
        <v>424</v>
      </c>
      <c r="D37" s="130"/>
      <c r="E37" s="297"/>
      <c r="F37" s="297"/>
      <c r="G37" s="297"/>
      <c r="H37" s="297"/>
      <c r="I37" s="297"/>
      <c r="J37" s="297"/>
      <c r="K37" s="297"/>
      <c r="L37" s="297"/>
      <c r="M37" s="297"/>
      <c r="N37" s="297">
        <v>0</v>
      </c>
      <c r="O37" s="297">
        <v>0</v>
      </c>
      <c r="P37" s="297">
        <v>0</v>
      </c>
      <c r="Q37" s="297">
        <v>0</v>
      </c>
      <c r="R37" s="297">
        <v>200</v>
      </c>
      <c r="S37" s="297">
        <v>200</v>
      </c>
    </row>
    <row r="38" spans="1:19">
      <c r="A38" s="22"/>
      <c r="B38" s="15"/>
      <c r="C38" s="15" t="s">
        <v>425</v>
      </c>
      <c r="D38" s="130"/>
      <c r="E38" s="297"/>
      <c r="F38" s="297"/>
      <c r="G38" s="297"/>
      <c r="H38" s="297"/>
      <c r="I38" s="297"/>
      <c r="J38" s="297"/>
      <c r="K38" s="297"/>
      <c r="L38" s="297"/>
      <c r="M38" s="297"/>
      <c r="N38" s="303">
        <v>0</v>
      </c>
      <c r="O38" s="303">
        <v>0</v>
      </c>
      <c r="P38" s="303">
        <v>0</v>
      </c>
      <c r="Q38" s="303">
        <v>0</v>
      </c>
      <c r="R38" s="303">
        <v>7250</v>
      </c>
      <c r="S38" s="303">
        <v>7250</v>
      </c>
    </row>
    <row r="39" spans="1:19">
      <c r="A39" s="22"/>
      <c r="B39" s="15"/>
      <c r="C39" s="15"/>
      <c r="D39" s="315" t="s">
        <v>265</v>
      </c>
      <c r="E39" s="297"/>
      <c r="F39" s="297"/>
      <c r="G39" s="297"/>
      <c r="H39" s="297"/>
      <c r="I39" s="297"/>
      <c r="J39" s="297"/>
      <c r="K39" s="297"/>
      <c r="L39" s="297"/>
      <c r="M39" s="297"/>
      <c r="N39" s="297">
        <v>7500</v>
      </c>
      <c r="O39" s="297">
        <v>7500</v>
      </c>
      <c r="P39" s="297">
        <v>7500</v>
      </c>
      <c r="Q39" s="297">
        <v>7500</v>
      </c>
      <c r="R39" s="297">
        <v>7500</v>
      </c>
      <c r="S39" s="297">
        <f>SUM(S36:S38)</f>
        <v>7500</v>
      </c>
    </row>
    <row r="40" spans="1:19">
      <c r="A40" s="22"/>
      <c r="B40" s="15"/>
      <c r="C40" s="15"/>
      <c r="D40" s="130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</row>
    <row r="41" spans="1:19">
      <c r="A41" s="22"/>
      <c r="B41" s="15" t="s">
        <v>189</v>
      </c>
      <c r="C41" s="15"/>
      <c r="D41" s="130"/>
      <c r="E41" s="297">
        <v>0</v>
      </c>
      <c r="F41" s="297">
        <v>0</v>
      </c>
      <c r="G41" s="297">
        <v>0</v>
      </c>
      <c r="H41" s="297">
        <v>0</v>
      </c>
      <c r="I41" s="297">
        <v>900</v>
      </c>
      <c r="J41" s="297">
        <v>900</v>
      </c>
      <c r="K41" s="297">
        <v>900</v>
      </c>
      <c r="L41" s="297">
        <v>900</v>
      </c>
      <c r="M41" s="297">
        <v>900</v>
      </c>
      <c r="N41" s="297">
        <v>900</v>
      </c>
      <c r="O41" s="297">
        <v>900</v>
      </c>
      <c r="P41" s="297">
        <v>900</v>
      </c>
      <c r="Q41" s="297">
        <v>900</v>
      </c>
      <c r="R41" s="297">
        <v>900</v>
      </c>
      <c r="S41" s="297">
        <v>900</v>
      </c>
    </row>
    <row r="42" spans="1:19">
      <c r="A42" s="15"/>
      <c r="B42" s="15" t="s">
        <v>190</v>
      </c>
      <c r="C42" s="15"/>
      <c r="D42" s="130"/>
      <c r="E42" s="297">
        <v>1800</v>
      </c>
      <c r="F42" s="297">
        <v>1800</v>
      </c>
      <c r="G42" s="297">
        <v>1800</v>
      </c>
      <c r="H42" s="297">
        <v>1800</v>
      </c>
      <c r="I42" s="297">
        <v>900</v>
      </c>
      <c r="J42" s="297">
        <v>900</v>
      </c>
      <c r="K42" s="297">
        <v>900</v>
      </c>
      <c r="L42" s="297">
        <v>1025</v>
      </c>
      <c r="M42" s="297">
        <v>1025</v>
      </c>
      <c r="N42" s="297">
        <v>1200</v>
      </c>
      <c r="O42" s="297">
        <v>1200</v>
      </c>
      <c r="P42" s="297">
        <v>1200</v>
      </c>
      <c r="Q42" s="297">
        <v>1200</v>
      </c>
      <c r="R42" s="297">
        <v>1200</v>
      </c>
      <c r="S42" s="297">
        <v>1200</v>
      </c>
    </row>
    <row r="43" spans="1:19">
      <c r="A43" s="15"/>
      <c r="B43" s="15"/>
      <c r="C43" s="15"/>
      <c r="D43" s="315" t="s">
        <v>265</v>
      </c>
      <c r="E43" s="298">
        <f t="shared" ref="E43:Q43" si="6">SUM(E34:E42)</f>
        <v>1800</v>
      </c>
      <c r="F43" s="298">
        <f t="shared" si="6"/>
        <v>1800</v>
      </c>
      <c r="G43" s="298">
        <f t="shared" si="6"/>
        <v>1800</v>
      </c>
      <c r="H43" s="298">
        <f t="shared" si="6"/>
        <v>1800</v>
      </c>
      <c r="I43" s="298">
        <f t="shared" si="6"/>
        <v>14200</v>
      </c>
      <c r="J43" s="298">
        <f t="shared" si="6"/>
        <v>14200</v>
      </c>
      <c r="K43" s="298">
        <f t="shared" si="6"/>
        <v>14200</v>
      </c>
      <c r="L43" s="298">
        <f t="shared" si="6"/>
        <v>14325</v>
      </c>
      <c r="M43" s="298">
        <f t="shared" si="6"/>
        <v>14325</v>
      </c>
      <c r="N43" s="298">
        <f t="shared" si="6"/>
        <v>9600</v>
      </c>
      <c r="O43" s="298">
        <f t="shared" si="6"/>
        <v>9600</v>
      </c>
      <c r="P43" s="298">
        <f t="shared" si="6"/>
        <v>9600</v>
      </c>
      <c r="Q43" s="298">
        <f t="shared" si="6"/>
        <v>9600</v>
      </c>
      <c r="R43" s="298">
        <f>SUM(R41:R42)</f>
        <v>2100</v>
      </c>
      <c r="S43" s="298">
        <f>SUM(S41:S42)</f>
        <v>2100</v>
      </c>
    </row>
    <row r="44" spans="1:19">
      <c r="A44" s="15"/>
      <c r="B44" s="15"/>
      <c r="C44" s="15"/>
      <c r="D44" s="130"/>
      <c r="E44" s="299"/>
      <c r="F44" s="299"/>
      <c r="G44" s="299"/>
      <c r="H44" s="299"/>
      <c r="I44" s="299"/>
      <c r="J44" s="299"/>
      <c r="K44" s="299"/>
      <c r="L44" s="300"/>
      <c r="M44" s="300"/>
      <c r="N44" s="296"/>
      <c r="O44" s="296"/>
      <c r="P44" s="296"/>
      <c r="Q44" s="296"/>
      <c r="R44" s="296"/>
      <c r="S44" s="296"/>
    </row>
    <row r="45" spans="1:19" hidden="1">
      <c r="A45" s="22" t="s">
        <v>191</v>
      </c>
      <c r="B45" s="15"/>
      <c r="C45" s="15"/>
      <c r="D45" s="130"/>
      <c r="E45" s="299"/>
      <c r="F45" s="299"/>
      <c r="G45" s="299"/>
      <c r="H45" s="299"/>
      <c r="I45" s="299"/>
      <c r="J45" s="299"/>
      <c r="K45" s="299"/>
      <c r="L45" s="300"/>
      <c r="M45" s="300"/>
      <c r="N45" s="296"/>
      <c r="O45" s="296"/>
      <c r="P45" s="296"/>
      <c r="Q45" s="296"/>
      <c r="R45" s="296"/>
      <c r="S45" s="296"/>
    </row>
    <row r="46" spans="1:19" hidden="1">
      <c r="A46" s="22"/>
      <c r="B46" s="15" t="s">
        <v>192</v>
      </c>
      <c r="C46" s="15"/>
      <c r="D46" s="130"/>
      <c r="E46" s="297"/>
      <c r="F46" s="297"/>
      <c r="G46" s="297"/>
      <c r="H46" s="297">
        <v>1800</v>
      </c>
      <c r="I46" s="297">
        <v>0</v>
      </c>
      <c r="J46" s="297">
        <v>0</v>
      </c>
      <c r="K46" s="297">
        <v>0</v>
      </c>
      <c r="L46" s="297">
        <v>0</v>
      </c>
      <c r="M46" s="297">
        <v>0</v>
      </c>
      <c r="N46" s="297">
        <v>0</v>
      </c>
      <c r="O46" s="297">
        <v>0</v>
      </c>
      <c r="P46" s="297">
        <v>0</v>
      </c>
      <c r="Q46" s="297">
        <v>0</v>
      </c>
      <c r="R46" s="297">
        <v>0</v>
      </c>
      <c r="S46" s="297">
        <v>0</v>
      </c>
    </row>
    <row r="47" spans="1:19" hidden="1">
      <c r="A47" s="296"/>
      <c r="B47" s="296" t="s">
        <v>193</v>
      </c>
      <c r="C47" s="296"/>
      <c r="D47" s="130"/>
      <c r="E47" s="297">
        <v>280</v>
      </c>
      <c r="F47" s="297">
        <v>280</v>
      </c>
      <c r="G47" s="297">
        <v>480</v>
      </c>
      <c r="H47" s="297">
        <v>0</v>
      </c>
      <c r="I47" s="297">
        <v>0</v>
      </c>
      <c r="J47" s="297">
        <v>0</v>
      </c>
      <c r="K47" s="297">
        <v>0</v>
      </c>
      <c r="L47" s="297">
        <v>0</v>
      </c>
      <c r="M47" s="297">
        <v>0</v>
      </c>
      <c r="N47" s="297">
        <v>0</v>
      </c>
      <c r="O47" s="297">
        <v>0</v>
      </c>
      <c r="P47" s="297">
        <v>0</v>
      </c>
      <c r="Q47" s="297">
        <v>0</v>
      </c>
      <c r="R47" s="297">
        <v>0</v>
      </c>
      <c r="S47" s="297">
        <v>0</v>
      </c>
    </row>
    <row r="48" spans="1:19" hidden="1">
      <c r="A48" s="296"/>
      <c r="B48" s="296" t="s">
        <v>194</v>
      </c>
      <c r="C48" s="296"/>
      <c r="D48" s="130"/>
      <c r="E48" s="297">
        <v>1000</v>
      </c>
      <c r="F48" s="297">
        <v>1000</v>
      </c>
      <c r="G48" s="297">
        <v>1000</v>
      </c>
      <c r="H48" s="297">
        <v>0</v>
      </c>
      <c r="I48" s="297">
        <v>0</v>
      </c>
      <c r="J48" s="297">
        <v>0</v>
      </c>
      <c r="K48" s="297">
        <v>0</v>
      </c>
      <c r="L48" s="297">
        <v>0</v>
      </c>
      <c r="M48" s="297">
        <v>0</v>
      </c>
      <c r="N48" s="297">
        <v>0</v>
      </c>
      <c r="O48" s="297">
        <v>0</v>
      </c>
      <c r="P48" s="297">
        <v>0</v>
      </c>
      <c r="Q48" s="297">
        <v>0</v>
      </c>
      <c r="R48" s="297">
        <v>0</v>
      </c>
      <c r="S48" s="297">
        <v>0</v>
      </c>
    </row>
    <row r="49" spans="1:19" hidden="1">
      <c r="A49" s="296"/>
      <c r="B49" s="296" t="s">
        <v>195</v>
      </c>
      <c r="C49" s="296"/>
      <c r="D49" s="130"/>
      <c r="E49" s="297">
        <v>400</v>
      </c>
      <c r="F49" s="297">
        <v>400</v>
      </c>
      <c r="G49" s="297">
        <v>240</v>
      </c>
      <c r="H49" s="297">
        <v>0</v>
      </c>
      <c r="I49" s="297">
        <v>0</v>
      </c>
      <c r="J49" s="297">
        <v>0</v>
      </c>
      <c r="K49" s="297">
        <v>0</v>
      </c>
      <c r="L49" s="297">
        <v>0</v>
      </c>
      <c r="M49" s="297">
        <v>0</v>
      </c>
      <c r="N49" s="297">
        <v>0</v>
      </c>
      <c r="O49" s="297">
        <v>0</v>
      </c>
      <c r="P49" s="297">
        <v>0</v>
      </c>
      <c r="Q49" s="297">
        <v>0</v>
      </c>
      <c r="R49" s="297">
        <v>0</v>
      </c>
      <c r="S49" s="297">
        <v>0</v>
      </c>
    </row>
    <row r="50" spans="1:19" hidden="1">
      <c r="A50" s="304" t="s">
        <v>196</v>
      </c>
      <c r="B50" s="305"/>
      <c r="C50" s="305"/>
      <c r="D50" s="163"/>
      <c r="E50" s="306"/>
      <c r="F50" s="306"/>
      <c r="G50" s="306"/>
      <c r="H50" s="297"/>
      <c r="I50" s="297"/>
      <c r="J50" s="297"/>
      <c r="K50" s="297"/>
      <c r="L50" s="297"/>
      <c r="M50" s="297"/>
      <c r="N50" s="297">
        <v>0</v>
      </c>
      <c r="O50" s="297">
        <v>0</v>
      </c>
      <c r="P50" s="297">
        <v>0</v>
      </c>
      <c r="Q50" s="297">
        <v>0</v>
      </c>
      <c r="R50" s="297">
        <v>0</v>
      </c>
      <c r="S50" s="297">
        <v>0</v>
      </c>
    </row>
    <row r="51" spans="1:19" hidden="1">
      <c r="A51" s="304"/>
      <c r="B51" s="305" t="s">
        <v>197</v>
      </c>
      <c r="C51" s="305"/>
      <c r="D51" s="163"/>
      <c r="E51" s="306">
        <v>0</v>
      </c>
      <c r="F51" s="306">
        <v>0</v>
      </c>
      <c r="G51" s="306">
        <v>0</v>
      </c>
      <c r="H51" s="306">
        <v>0</v>
      </c>
      <c r="I51" s="306">
        <v>0</v>
      </c>
      <c r="J51" s="306">
        <v>0</v>
      </c>
      <c r="K51" s="306">
        <v>0</v>
      </c>
      <c r="L51" s="307">
        <v>250</v>
      </c>
      <c r="M51" s="307">
        <v>0</v>
      </c>
      <c r="N51" s="297">
        <v>0</v>
      </c>
      <c r="O51" s="297">
        <v>0</v>
      </c>
      <c r="P51" s="297">
        <v>0</v>
      </c>
      <c r="Q51" s="297">
        <v>0</v>
      </c>
      <c r="R51" s="297">
        <v>0</v>
      </c>
      <c r="S51" s="297">
        <v>0</v>
      </c>
    </row>
    <row r="52" spans="1:19" hidden="1">
      <c r="A52" s="304"/>
      <c r="B52" s="305" t="s">
        <v>198</v>
      </c>
      <c r="C52" s="305"/>
      <c r="D52" s="317"/>
      <c r="E52" s="307">
        <v>0</v>
      </c>
      <c r="F52" s="307">
        <v>0</v>
      </c>
      <c r="G52" s="307">
        <v>0</v>
      </c>
      <c r="H52" s="307">
        <v>0</v>
      </c>
      <c r="I52" s="307">
        <v>0</v>
      </c>
      <c r="J52" s="307">
        <v>0</v>
      </c>
      <c r="K52" s="307">
        <v>0</v>
      </c>
      <c r="L52" s="307">
        <v>1632</v>
      </c>
      <c r="M52" s="307">
        <v>0</v>
      </c>
      <c r="N52" s="297">
        <v>0</v>
      </c>
      <c r="O52" s="297">
        <v>0</v>
      </c>
      <c r="P52" s="297">
        <v>0</v>
      </c>
      <c r="Q52" s="297">
        <v>0</v>
      </c>
      <c r="R52" s="297">
        <v>0</v>
      </c>
      <c r="S52" s="297">
        <v>0</v>
      </c>
    </row>
    <row r="53" spans="1:19" hidden="1">
      <c r="A53" s="304"/>
      <c r="B53" s="305" t="s">
        <v>199</v>
      </c>
      <c r="C53" s="305"/>
      <c r="D53" s="317"/>
      <c r="E53" s="307">
        <v>0</v>
      </c>
      <c r="F53" s="307">
        <v>0</v>
      </c>
      <c r="G53" s="307">
        <v>0</v>
      </c>
      <c r="H53" s="307">
        <v>0</v>
      </c>
      <c r="I53" s="307">
        <v>0</v>
      </c>
      <c r="J53" s="307">
        <v>0</v>
      </c>
      <c r="K53" s="307">
        <v>0</v>
      </c>
      <c r="L53" s="307">
        <v>380</v>
      </c>
      <c r="M53" s="307">
        <v>0</v>
      </c>
      <c r="N53" s="297">
        <v>0</v>
      </c>
      <c r="O53" s="297">
        <v>0</v>
      </c>
      <c r="P53" s="297">
        <v>0</v>
      </c>
      <c r="Q53" s="297">
        <v>0</v>
      </c>
      <c r="R53" s="297">
        <v>0</v>
      </c>
      <c r="S53" s="297">
        <v>0</v>
      </c>
    </row>
    <row r="54" spans="1:19" hidden="1">
      <c r="A54" s="304"/>
      <c r="B54" s="305" t="s">
        <v>200</v>
      </c>
      <c r="C54" s="305"/>
      <c r="D54" s="317"/>
      <c r="E54" s="307">
        <v>0</v>
      </c>
      <c r="F54" s="307">
        <v>0</v>
      </c>
      <c r="G54" s="307">
        <v>0</v>
      </c>
      <c r="H54" s="307">
        <v>0</v>
      </c>
      <c r="I54" s="307">
        <v>0</v>
      </c>
      <c r="J54" s="307">
        <v>0</v>
      </c>
      <c r="K54" s="307">
        <v>0</v>
      </c>
      <c r="L54" s="307">
        <v>312</v>
      </c>
      <c r="M54" s="307">
        <v>0</v>
      </c>
      <c r="N54" s="297">
        <v>0</v>
      </c>
      <c r="O54" s="297">
        <v>0</v>
      </c>
      <c r="P54" s="297">
        <v>0</v>
      </c>
      <c r="Q54" s="297">
        <v>0</v>
      </c>
      <c r="R54" s="297">
        <v>0</v>
      </c>
      <c r="S54" s="297">
        <v>0</v>
      </c>
    </row>
    <row r="55" spans="1:19" hidden="1">
      <c r="A55" s="304"/>
      <c r="B55" s="305" t="s">
        <v>201</v>
      </c>
      <c r="C55" s="305"/>
      <c r="D55" s="317"/>
      <c r="E55" s="307">
        <v>0</v>
      </c>
      <c r="F55" s="307">
        <v>0</v>
      </c>
      <c r="G55" s="307">
        <v>0</v>
      </c>
      <c r="H55" s="307">
        <v>0</v>
      </c>
      <c r="I55" s="307">
        <v>0</v>
      </c>
      <c r="J55" s="307">
        <v>0</v>
      </c>
      <c r="K55" s="307">
        <v>0</v>
      </c>
      <c r="L55" s="307">
        <v>360</v>
      </c>
      <c r="M55" s="307">
        <v>0</v>
      </c>
      <c r="N55" s="297">
        <v>0</v>
      </c>
      <c r="O55" s="297">
        <v>0</v>
      </c>
      <c r="P55" s="297">
        <v>0</v>
      </c>
      <c r="Q55" s="297">
        <v>0</v>
      </c>
      <c r="R55" s="297">
        <v>0</v>
      </c>
      <c r="S55" s="297">
        <v>0</v>
      </c>
    </row>
    <row r="56" spans="1:19" hidden="1">
      <c r="A56" s="304"/>
      <c r="B56" s="305" t="s">
        <v>202</v>
      </c>
      <c r="C56" s="305"/>
      <c r="D56" s="317"/>
      <c r="E56" s="307">
        <v>0</v>
      </c>
      <c r="F56" s="307">
        <v>0</v>
      </c>
      <c r="G56" s="307">
        <v>0</v>
      </c>
      <c r="H56" s="307">
        <v>0</v>
      </c>
      <c r="I56" s="307">
        <v>0</v>
      </c>
      <c r="J56" s="307">
        <v>0</v>
      </c>
      <c r="K56" s="307">
        <v>0</v>
      </c>
      <c r="L56" s="307">
        <v>405</v>
      </c>
      <c r="M56" s="307">
        <v>0</v>
      </c>
      <c r="N56" s="297">
        <v>0</v>
      </c>
      <c r="O56" s="297">
        <v>0</v>
      </c>
      <c r="P56" s="297">
        <v>0</v>
      </c>
      <c r="Q56" s="297">
        <v>0</v>
      </c>
      <c r="R56" s="297">
        <v>0</v>
      </c>
      <c r="S56" s="297">
        <v>0</v>
      </c>
    </row>
    <row r="57" spans="1:19" hidden="1">
      <c r="A57" s="304"/>
      <c r="B57" s="305" t="s">
        <v>203</v>
      </c>
      <c r="C57" s="305"/>
      <c r="D57" s="317"/>
      <c r="E57" s="307">
        <v>0</v>
      </c>
      <c r="F57" s="307">
        <v>0</v>
      </c>
      <c r="G57" s="307">
        <v>0</v>
      </c>
      <c r="H57" s="307">
        <v>0</v>
      </c>
      <c r="I57" s="307">
        <v>0</v>
      </c>
      <c r="J57" s="307">
        <v>0</v>
      </c>
      <c r="K57" s="307">
        <v>0</v>
      </c>
      <c r="L57" s="307">
        <v>300</v>
      </c>
      <c r="M57" s="307">
        <v>0</v>
      </c>
      <c r="N57" s="297">
        <v>0</v>
      </c>
      <c r="O57" s="297">
        <v>0</v>
      </c>
      <c r="P57" s="297">
        <v>0</v>
      </c>
      <c r="Q57" s="297">
        <v>0</v>
      </c>
      <c r="R57" s="297">
        <v>0</v>
      </c>
      <c r="S57" s="297">
        <v>0</v>
      </c>
    </row>
    <row r="58" spans="1:19" hidden="1">
      <c r="A58" s="304"/>
      <c r="B58" s="305" t="s">
        <v>204</v>
      </c>
      <c r="C58" s="305"/>
      <c r="D58" s="317"/>
      <c r="E58" s="307">
        <v>0</v>
      </c>
      <c r="F58" s="307">
        <v>0</v>
      </c>
      <c r="G58" s="307">
        <v>0</v>
      </c>
      <c r="H58" s="307">
        <v>0</v>
      </c>
      <c r="I58" s="307">
        <v>0</v>
      </c>
      <c r="J58" s="307">
        <v>0</v>
      </c>
      <c r="K58" s="307">
        <v>0</v>
      </c>
      <c r="L58" s="307">
        <v>70</v>
      </c>
      <c r="M58" s="307">
        <v>0</v>
      </c>
      <c r="N58" s="297">
        <v>0</v>
      </c>
      <c r="O58" s="297">
        <v>0</v>
      </c>
      <c r="P58" s="297">
        <v>0</v>
      </c>
      <c r="Q58" s="297">
        <v>0</v>
      </c>
      <c r="R58" s="297">
        <v>0</v>
      </c>
      <c r="S58" s="297">
        <v>0</v>
      </c>
    </row>
    <row r="59" spans="1:19" hidden="1">
      <c r="A59" s="304"/>
      <c r="B59" s="305" t="s">
        <v>205</v>
      </c>
      <c r="C59" s="305"/>
      <c r="D59" s="317"/>
      <c r="E59" s="307">
        <v>0</v>
      </c>
      <c r="F59" s="307">
        <v>0</v>
      </c>
      <c r="G59" s="307">
        <v>0</v>
      </c>
      <c r="H59" s="307">
        <v>0</v>
      </c>
      <c r="I59" s="307">
        <v>0</v>
      </c>
      <c r="J59" s="307">
        <v>0</v>
      </c>
      <c r="K59" s="307">
        <v>0</v>
      </c>
      <c r="L59" s="307">
        <v>20</v>
      </c>
      <c r="M59" s="307">
        <v>0</v>
      </c>
      <c r="N59" s="297">
        <v>0</v>
      </c>
      <c r="O59" s="297">
        <v>0</v>
      </c>
      <c r="P59" s="297">
        <v>0</v>
      </c>
      <c r="Q59" s="297">
        <v>0</v>
      </c>
      <c r="R59" s="297">
        <v>0</v>
      </c>
      <c r="S59" s="297">
        <v>0</v>
      </c>
    </row>
    <row r="60" spans="1:19" hidden="1">
      <c r="A60" s="304"/>
      <c r="B60" s="305" t="s">
        <v>206</v>
      </c>
      <c r="C60" s="305"/>
      <c r="D60" s="317"/>
      <c r="E60" s="307">
        <v>0</v>
      </c>
      <c r="F60" s="307">
        <v>0</v>
      </c>
      <c r="G60" s="307">
        <v>0</v>
      </c>
      <c r="H60" s="307">
        <v>0</v>
      </c>
      <c r="I60" s="307">
        <v>0</v>
      </c>
      <c r="J60" s="307">
        <v>0</v>
      </c>
      <c r="K60" s="307">
        <v>0</v>
      </c>
      <c r="L60" s="307">
        <v>51</v>
      </c>
      <c r="M60" s="307">
        <v>0</v>
      </c>
      <c r="N60" s="297">
        <v>0</v>
      </c>
      <c r="O60" s="297">
        <v>0</v>
      </c>
      <c r="P60" s="297">
        <v>0</v>
      </c>
      <c r="Q60" s="297">
        <v>0</v>
      </c>
      <c r="R60" s="297">
        <v>0</v>
      </c>
      <c r="S60" s="297">
        <v>0</v>
      </c>
    </row>
    <row r="61" spans="1:19" hidden="1">
      <c r="A61" s="304"/>
      <c r="B61" s="305" t="s">
        <v>207</v>
      </c>
      <c r="C61" s="305"/>
      <c r="D61" s="317"/>
      <c r="E61" s="307">
        <v>0</v>
      </c>
      <c r="F61" s="307">
        <v>0</v>
      </c>
      <c r="G61" s="307">
        <v>0</v>
      </c>
      <c r="H61" s="307">
        <v>0</v>
      </c>
      <c r="I61" s="307">
        <v>0</v>
      </c>
      <c r="J61" s="307">
        <v>0</v>
      </c>
      <c r="K61" s="307">
        <v>0</v>
      </c>
      <c r="L61" s="307">
        <v>25</v>
      </c>
      <c r="M61" s="307">
        <v>0</v>
      </c>
      <c r="N61" s="307">
        <v>0</v>
      </c>
      <c r="O61" s="307">
        <v>0</v>
      </c>
      <c r="P61" s="307">
        <v>0</v>
      </c>
      <c r="Q61" s="307">
        <v>0</v>
      </c>
      <c r="R61" s="307">
        <v>0</v>
      </c>
      <c r="S61" s="307">
        <v>0</v>
      </c>
    </row>
    <row r="62" spans="1:19" hidden="1">
      <c r="A62" s="304"/>
      <c r="B62" s="305" t="s">
        <v>208</v>
      </c>
      <c r="C62" s="305"/>
      <c r="D62" s="317"/>
      <c r="E62" s="307">
        <v>0</v>
      </c>
      <c r="F62" s="307">
        <v>0</v>
      </c>
      <c r="G62" s="307">
        <v>0</v>
      </c>
      <c r="H62" s="307">
        <v>0</v>
      </c>
      <c r="I62" s="307">
        <v>0</v>
      </c>
      <c r="J62" s="307">
        <v>0</v>
      </c>
      <c r="K62" s="307">
        <v>0</v>
      </c>
      <c r="L62" s="307">
        <v>-2000</v>
      </c>
      <c r="M62" s="307">
        <v>0</v>
      </c>
      <c r="N62" s="297">
        <v>0</v>
      </c>
      <c r="O62" s="297">
        <v>0</v>
      </c>
      <c r="P62" s="297">
        <v>0</v>
      </c>
      <c r="Q62" s="297">
        <v>0</v>
      </c>
      <c r="R62" s="297">
        <v>0</v>
      </c>
      <c r="S62" s="297">
        <v>0</v>
      </c>
    </row>
    <row r="63" spans="1:19" hidden="1">
      <c r="A63" s="304" t="s">
        <v>209</v>
      </c>
      <c r="B63" s="305"/>
      <c r="C63" s="305"/>
      <c r="D63" s="317"/>
      <c r="E63" s="307">
        <v>0</v>
      </c>
      <c r="F63" s="307">
        <v>0</v>
      </c>
      <c r="G63" s="307"/>
      <c r="H63" s="307"/>
      <c r="I63" s="307"/>
      <c r="J63" s="307"/>
      <c r="K63" s="307"/>
      <c r="L63" s="300"/>
      <c r="M63" s="307">
        <v>0</v>
      </c>
      <c r="N63" s="296"/>
      <c r="O63" s="296"/>
      <c r="P63" s="296"/>
      <c r="Q63" s="296"/>
      <c r="R63" s="296"/>
      <c r="S63" s="296"/>
    </row>
    <row r="64" spans="1:19" hidden="1">
      <c r="A64" s="304"/>
      <c r="B64" s="305" t="s">
        <v>197</v>
      </c>
      <c r="C64" s="305"/>
      <c r="D64" s="317"/>
      <c r="E64" s="307">
        <v>0</v>
      </c>
      <c r="F64" s="307">
        <v>0</v>
      </c>
      <c r="G64" s="307">
        <v>0</v>
      </c>
      <c r="H64" s="307">
        <v>0</v>
      </c>
      <c r="I64" s="307">
        <v>0</v>
      </c>
      <c r="J64" s="307">
        <v>0</v>
      </c>
      <c r="K64" s="307">
        <v>0</v>
      </c>
      <c r="L64" s="307">
        <v>2000</v>
      </c>
      <c r="M64" s="307">
        <v>0</v>
      </c>
      <c r="N64" s="297">
        <v>0</v>
      </c>
      <c r="O64" s="297">
        <v>0</v>
      </c>
      <c r="P64" s="297">
        <v>0</v>
      </c>
      <c r="Q64" s="297">
        <v>0</v>
      </c>
      <c r="R64" s="297">
        <v>0</v>
      </c>
      <c r="S64" s="297">
        <v>0</v>
      </c>
    </row>
    <row r="65" spans="1:19" hidden="1">
      <c r="A65" s="304"/>
      <c r="B65" s="305" t="s">
        <v>210</v>
      </c>
      <c r="C65" s="305"/>
      <c r="D65" s="317"/>
      <c r="E65" s="307">
        <v>0</v>
      </c>
      <c r="F65" s="307">
        <v>0</v>
      </c>
      <c r="G65" s="307">
        <v>0</v>
      </c>
      <c r="H65" s="307">
        <v>0</v>
      </c>
      <c r="I65" s="307">
        <v>0</v>
      </c>
      <c r="J65" s="307">
        <v>0</v>
      </c>
      <c r="K65" s="307">
        <v>0</v>
      </c>
      <c r="L65" s="307">
        <v>2200</v>
      </c>
      <c r="M65" s="307">
        <v>0</v>
      </c>
      <c r="N65" s="297">
        <v>0</v>
      </c>
      <c r="O65" s="297">
        <v>0</v>
      </c>
      <c r="P65" s="297">
        <v>0</v>
      </c>
      <c r="Q65" s="297">
        <v>0</v>
      </c>
      <c r="R65" s="297">
        <v>0</v>
      </c>
      <c r="S65" s="297">
        <v>0</v>
      </c>
    </row>
    <row r="66" spans="1:19" hidden="1">
      <c r="A66" s="304" t="s">
        <v>211</v>
      </c>
      <c r="B66" s="305"/>
      <c r="C66" s="305"/>
      <c r="D66" s="317"/>
      <c r="E66" s="307">
        <v>0</v>
      </c>
      <c r="F66" s="307">
        <v>0</v>
      </c>
      <c r="G66" s="307"/>
      <c r="H66" s="307"/>
      <c r="I66" s="307"/>
      <c r="J66" s="307"/>
      <c r="K66" s="307"/>
      <c r="L66" s="300"/>
      <c r="M66" s="307">
        <v>0</v>
      </c>
      <c r="N66" s="296"/>
      <c r="O66" s="296"/>
      <c r="P66" s="296"/>
      <c r="Q66" s="296"/>
      <c r="R66" s="296"/>
      <c r="S66" s="296"/>
    </row>
    <row r="67" spans="1:19" hidden="1">
      <c r="A67" s="304"/>
      <c r="B67" s="305" t="s">
        <v>212</v>
      </c>
      <c r="C67" s="305"/>
      <c r="D67" s="317"/>
      <c r="E67" s="307">
        <v>0</v>
      </c>
      <c r="F67" s="307">
        <v>0</v>
      </c>
      <c r="G67" s="307">
        <v>0</v>
      </c>
      <c r="H67" s="307">
        <v>0</v>
      </c>
      <c r="I67" s="307">
        <v>0</v>
      </c>
      <c r="J67" s="307">
        <v>0</v>
      </c>
      <c r="K67" s="307">
        <v>0</v>
      </c>
      <c r="L67" s="307">
        <v>350</v>
      </c>
      <c r="M67" s="307">
        <v>0</v>
      </c>
      <c r="N67" s="297">
        <v>0</v>
      </c>
      <c r="O67" s="297">
        <v>0</v>
      </c>
      <c r="P67" s="297">
        <v>0</v>
      </c>
      <c r="Q67" s="297">
        <v>0</v>
      </c>
      <c r="R67" s="297">
        <v>0</v>
      </c>
      <c r="S67" s="297">
        <v>0</v>
      </c>
    </row>
    <row r="68" spans="1:19" hidden="1">
      <c r="A68" s="304"/>
      <c r="B68" s="305" t="s">
        <v>213</v>
      </c>
      <c r="C68" s="305"/>
      <c r="D68" s="317"/>
      <c r="E68" s="307">
        <v>0</v>
      </c>
      <c r="F68" s="307">
        <v>0</v>
      </c>
      <c r="G68" s="307">
        <v>0</v>
      </c>
      <c r="H68" s="307">
        <v>0</v>
      </c>
      <c r="I68" s="307">
        <v>0</v>
      </c>
      <c r="J68" s="307">
        <v>0</v>
      </c>
      <c r="K68" s="307">
        <v>0</v>
      </c>
      <c r="L68" s="307">
        <v>500</v>
      </c>
      <c r="M68" s="307">
        <v>0</v>
      </c>
      <c r="N68" s="297">
        <v>0</v>
      </c>
      <c r="O68" s="297">
        <v>0</v>
      </c>
      <c r="P68" s="297">
        <v>0</v>
      </c>
      <c r="Q68" s="297">
        <v>0</v>
      </c>
      <c r="R68" s="297">
        <v>0</v>
      </c>
      <c r="S68" s="297">
        <v>0</v>
      </c>
    </row>
    <row r="69" spans="1:19" hidden="1">
      <c r="A69" s="304"/>
      <c r="B69" s="305" t="s">
        <v>214</v>
      </c>
      <c r="C69" s="305"/>
      <c r="D69" s="317"/>
      <c r="E69" s="307">
        <v>0</v>
      </c>
      <c r="F69" s="307">
        <v>0</v>
      </c>
      <c r="G69" s="307">
        <v>0</v>
      </c>
      <c r="H69" s="307">
        <v>0</v>
      </c>
      <c r="I69" s="307">
        <v>0</v>
      </c>
      <c r="J69" s="307">
        <v>0</v>
      </c>
      <c r="K69" s="307">
        <v>0</v>
      </c>
      <c r="L69" s="307">
        <v>200</v>
      </c>
      <c r="M69" s="307">
        <v>0</v>
      </c>
      <c r="N69" s="297">
        <v>0</v>
      </c>
      <c r="O69" s="297">
        <v>0</v>
      </c>
      <c r="P69" s="297">
        <v>0</v>
      </c>
      <c r="Q69" s="297">
        <v>0</v>
      </c>
      <c r="R69" s="297">
        <v>0</v>
      </c>
      <c r="S69" s="297">
        <v>0</v>
      </c>
    </row>
    <row r="70" spans="1:19" hidden="1">
      <c r="A70" s="304"/>
      <c r="B70" s="305" t="s">
        <v>215</v>
      </c>
      <c r="C70" s="305"/>
      <c r="D70" s="317"/>
      <c r="E70" s="307">
        <v>0</v>
      </c>
      <c r="F70" s="307">
        <v>0</v>
      </c>
      <c r="G70" s="307">
        <v>0</v>
      </c>
      <c r="H70" s="307">
        <v>0</v>
      </c>
      <c r="I70" s="307">
        <v>0</v>
      </c>
      <c r="J70" s="307">
        <v>0</v>
      </c>
      <c r="K70" s="307">
        <v>0</v>
      </c>
      <c r="L70" s="307">
        <v>600</v>
      </c>
      <c r="M70" s="307">
        <v>0</v>
      </c>
      <c r="N70" s="297">
        <v>0</v>
      </c>
      <c r="O70" s="297">
        <v>0</v>
      </c>
      <c r="P70" s="297">
        <v>0</v>
      </c>
      <c r="Q70" s="297">
        <v>0</v>
      </c>
      <c r="R70" s="297">
        <v>0</v>
      </c>
      <c r="S70" s="297">
        <v>0</v>
      </c>
    </row>
    <row r="71" spans="1:19" hidden="1">
      <c r="A71" s="304"/>
      <c r="B71" s="305" t="s">
        <v>216</v>
      </c>
      <c r="C71" s="305"/>
      <c r="D71" s="317"/>
      <c r="E71" s="307">
        <v>0</v>
      </c>
      <c r="F71" s="307">
        <v>0</v>
      </c>
      <c r="G71" s="307">
        <v>0</v>
      </c>
      <c r="H71" s="307">
        <v>0</v>
      </c>
      <c r="I71" s="307">
        <v>0</v>
      </c>
      <c r="J71" s="307">
        <v>0</v>
      </c>
      <c r="K71" s="307">
        <v>0</v>
      </c>
      <c r="L71" s="307">
        <v>600</v>
      </c>
      <c r="M71" s="307">
        <v>0</v>
      </c>
      <c r="N71" s="297">
        <v>0</v>
      </c>
      <c r="O71" s="297">
        <v>0</v>
      </c>
      <c r="P71" s="297">
        <v>0</v>
      </c>
      <c r="Q71" s="297">
        <v>0</v>
      </c>
      <c r="R71" s="297">
        <v>0</v>
      </c>
      <c r="S71" s="297">
        <v>0</v>
      </c>
    </row>
    <row r="72" spans="1:19" hidden="1">
      <c r="A72" s="304" t="s">
        <v>217</v>
      </c>
      <c r="B72" s="305"/>
      <c r="C72" s="305"/>
      <c r="D72" s="317"/>
      <c r="E72" s="307">
        <v>0</v>
      </c>
      <c r="F72" s="307">
        <v>0</v>
      </c>
      <c r="G72" s="307"/>
      <c r="H72" s="307"/>
      <c r="I72" s="307"/>
      <c r="J72" s="307"/>
      <c r="K72" s="307"/>
      <c r="L72" s="300"/>
      <c r="M72" s="307">
        <v>0</v>
      </c>
      <c r="N72" s="296"/>
      <c r="O72" s="296"/>
      <c r="P72" s="296"/>
      <c r="Q72" s="296"/>
      <c r="R72" s="296"/>
      <c r="S72" s="296"/>
    </row>
    <row r="73" spans="1:19" hidden="1">
      <c r="A73" s="304"/>
      <c r="B73" s="305" t="s">
        <v>218</v>
      </c>
      <c r="C73" s="305"/>
      <c r="D73" s="317"/>
      <c r="E73" s="307">
        <v>0</v>
      </c>
      <c r="F73" s="307">
        <v>0</v>
      </c>
      <c r="G73" s="307">
        <v>0</v>
      </c>
      <c r="H73" s="307">
        <v>0</v>
      </c>
      <c r="I73" s="307">
        <v>0</v>
      </c>
      <c r="J73" s="307">
        <v>0</v>
      </c>
      <c r="K73" s="307">
        <v>0</v>
      </c>
      <c r="L73" s="307">
        <v>500</v>
      </c>
      <c r="M73" s="307">
        <v>0</v>
      </c>
      <c r="N73" s="297">
        <v>0</v>
      </c>
      <c r="O73" s="297">
        <v>0</v>
      </c>
      <c r="P73" s="297">
        <v>0</v>
      </c>
      <c r="Q73" s="297">
        <v>0</v>
      </c>
      <c r="R73" s="297">
        <v>0</v>
      </c>
      <c r="S73" s="297">
        <v>0</v>
      </c>
    </row>
    <row r="74" spans="1:19" hidden="1">
      <c r="A74" s="304" t="s">
        <v>161</v>
      </c>
      <c r="B74" s="305"/>
      <c r="C74" s="305"/>
      <c r="D74" s="317"/>
      <c r="E74" s="307">
        <v>0</v>
      </c>
      <c r="F74" s="307">
        <v>0</v>
      </c>
      <c r="G74" s="307"/>
      <c r="H74" s="307"/>
      <c r="I74" s="307"/>
      <c r="J74" s="307"/>
      <c r="K74" s="307"/>
      <c r="L74" s="300"/>
      <c r="M74" s="307">
        <v>0</v>
      </c>
      <c r="N74" s="296"/>
      <c r="O74" s="296"/>
      <c r="P74" s="296"/>
      <c r="Q74" s="296"/>
      <c r="R74" s="296"/>
      <c r="S74" s="296"/>
    </row>
    <row r="75" spans="1:19" hidden="1">
      <c r="A75" s="304"/>
      <c r="B75" s="305" t="s">
        <v>219</v>
      </c>
      <c r="C75" s="305"/>
      <c r="D75" s="317"/>
      <c r="E75" s="307">
        <v>0</v>
      </c>
      <c r="F75" s="307">
        <v>0</v>
      </c>
      <c r="G75" s="307">
        <v>0</v>
      </c>
      <c r="H75" s="307">
        <v>0</v>
      </c>
      <c r="I75" s="307">
        <v>0</v>
      </c>
      <c r="J75" s="307">
        <v>0</v>
      </c>
      <c r="K75" s="307">
        <v>0</v>
      </c>
      <c r="L75" s="307">
        <v>70</v>
      </c>
      <c r="M75" s="307">
        <v>0</v>
      </c>
      <c r="N75" s="297">
        <v>0</v>
      </c>
      <c r="O75" s="297">
        <v>0</v>
      </c>
      <c r="P75" s="297">
        <v>0</v>
      </c>
      <c r="Q75" s="297">
        <v>0</v>
      </c>
      <c r="R75" s="297">
        <v>0</v>
      </c>
      <c r="S75" s="297">
        <v>0</v>
      </c>
    </row>
    <row r="76" spans="1:19" hidden="1">
      <c r="A76" s="304"/>
      <c r="B76" s="305" t="s">
        <v>220</v>
      </c>
      <c r="C76" s="305"/>
      <c r="D76" s="317"/>
      <c r="E76" s="307">
        <v>0</v>
      </c>
      <c r="F76" s="307">
        <v>0</v>
      </c>
      <c r="G76" s="307">
        <v>0</v>
      </c>
      <c r="H76" s="307">
        <v>0</v>
      </c>
      <c r="I76" s="307">
        <v>0</v>
      </c>
      <c r="J76" s="307">
        <v>0</v>
      </c>
      <c r="K76" s="307">
        <v>0</v>
      </c>
      <c r="L76" s="307">
        <v>75</v>
      </c>
      <c r="M76" s="307">
        <v>0</v>
      </c>
      <c r="N76" s="307">
        <v>0</v>
      </c>
      <c r="O76" s="307">
        <v>0</v>
      </c>
      <c r="P76" s="307">
        <v>0</v>
      </c>
      <c r="Q76" s="307">
        <v>0</v>
      </c>
      <c r="R76" s="307">
        <v>0</v>
      </c>
      <c r="S76" s="307">
        <v>0</v>
      </c>
    </row>
    <row r="77" spans="1:19" hidden="1">
      <c r="A77" s="304" t="s">
        <v>221</v>
      </c>
      <c r="B77" s="305"/>
      <c r="C77" s="305"/>
      <c r="D77" s="317"/>
      <c r="E77" s="307">
        <v>0</v>
      </c>
      <c r="F77" s="307">
        <v>0</v>
      </c>
      <c r="G77" s="307"/>
      <c r="H77" s="307"/>
      <c r="I77" s="307"/>
      <c r="J77" s="307"/>
      <c r="K77" s="307"/>
      <c r="L77" s="300"/>
      <c r="M77" s="307">
        <v>0</v>
      </c>
      <c r="N77" s="296"/>
      <c r="O77" s="296"/>
      <c r="P77" s="296"/>
      <c r="Q77" s="296"/>
      <c r="R77" s="296"/>
      <c r="S77" s="296"/>
    </row>
    <row r="78" spans="1:19" hidden="1">
      <c r="A78" s="304"/>
      <c r="B78" s="305" t="s">
        <v>222</v>
      </c>
      <c r="C78" s="305"/>
      <c r="D78" s="317"/>
      <c r="E78" s="307">
        <v>0</v>
      </c>
      <c r="F78" s="307">
        <v>0</v>
      </c>
      <c r="G78" s="307">
        <v>0</v>
      </c>
      <c r="H78" s="307">
        <v>0</v>
      </c>
      <c r="I78" s="307">
        <v>0</v>
      </c>
      <c r="J78" s="307">
        <v>0</v>
      </c>
      <c r="K78" s="307">
        <v>0</v>
      </c>
      <c r="L78" s="307">
        <v>500</v>
      </c>
      <c r="M78" s="307">
        <v>0</v>
      </c>
      <c r="N78" s="307">
        <v>0</v>
      </c>
      <c r="O78" s="307">
        <v>0</v>
      </c>
      <c r="P78" s="307">
        <v>0</v>
      </c>
      <c r="Q78" s="307">
        <v>0</v>
      </c>
      <c r="R78" s="307">
        <v>0</v>
      </c>
      <c r="S78" s="307">
        <v>0</v>
      </c>
    </row>
    <row r="79" spans="1:19" hidden="1">
      <c r="A79" s="296"/>
      <c r="B79" s="296"/>
      <c r="C79" s="296"/>
      <c r="D79" s="130"/>
      <c r="E79" s="297"/>
      <c r="F79" s="297"/>
      <c r="G79" s="297"/>
      <c r="H79" s="297"/>
      <c r="I79" s="297"/>
      <c r="J79" s="297"/>
      <c r="K79" s="297"/>
      <c r="L79" s="300"/>
      <c r="M79" s="299"/>
      <c r="N79" s="296"/>
      <c r="O79" s="296"/>
      <c r="P79" s="296"/>
      <c r="Q79" s="296"/>
      <c r="R79" s="296"/>
      <c r="S79" s="296"/>
    </row>
    <row r="80" spans="1:19" hidden="1">
      <c r="A80" s="15"/>
      <c r="B80" s="15"/>
      <c r="C80" s="15"/>
      <c r="D80" s="130" t="s">
        <v>132</v>
      </c>
      <c r="E80" s="298">
        <v>1680</v>
      </c>
      <c r="F80" s="298">
        <v>1680</v>
      </c>
      <c r="G80" s="298">
        <f>SUM(G47:G49)</f>
        <v>1720</v>
      </c>
      <c r="H80" s="298">
        <f>SUM(H46:H49)</f>
        <v>1800</v>
      </c>
      <c r="I80" s="298">
        <f>SUM(I46:I49)</f>
        <v>0</v>
      </c>
      <c r="J80" s="298">
        <f>SUM(J46:J49)</f>
        <v>0</v>
      </c>
      <c r="K80" s="298">
        <f>SUM(K46:K49)</f>
        <v>0</v>
      </c>
      <c r="L80" s="308">
        <f t="shared" ref="L80:Q80" si="7">SUM(L51:L79)</f>
        <v>9400</v>
      </c>
      <c r="M80" s="309">
        <f t="shared" si="7"/>
        <v>0</v>
      </c>
      <c r="N80" s="308">
        <f t="shared" si="7"/>
        <v>0</v>
      </c>
      <c r="O80" s="309">
        <f t="shared" si="7"/>
        <v>0</v>
      </c>
      <c r="P80" s="308">
        <f t="shared" si="7"/>
        <v>0</v>
      </c>
      <c r="Q80" s="308">
        <f t="shared" si="7"/>
        <v>0</v>
      </c>
      <c r="R80" s="308">
        <f t="shared" ref="R80:S80" si="8">SUM(R51:R79)</f>
        <v>0</v>
      </c>
      <c r="S80" s="308">
        <f t="shared" si="8"/>
        <v>0</v>
      </c>
    </row>
    <row r="81" spans="1:19" hidden="1">
      <c r="A81" s="296"/>
      <c r="B81" s="296"/>
      <c r="C81" s="296"/>
      <c r="D81" s="130"/>
      <c r="E81" s="297"/>
      <c r="F81" s="297"/>
      <c r="G81" s="297"/>
      <c r="H81" s="297"/>
      <c r="I81" s="297"/>
      <c r="J81" s="297"/>
      <c r="K81" s="297"/>
      <c r="L81" s="300"/>
      <c r="M81" s="299"/>
      <c r="N81" s="296"/>
      <c r="O81" s="296"/>
      <c r="P81" s="296"/>
      <c r="Q81" s="296"/>
      <c r="R81" s="296"/>
      <c r="S81" s="296"/>
    </row>
    <row r="82" spans="1:19">
      <c r="A82" s="177" t="s">
        <v>223</v>
      </c>
      <c r="B82" s="296"/>
      <c r="C82" s="296"/>
      <c r="D82" s="130"/>
      <c r="E82" s="297"/>
      <c r="F82" s="297"/>
      <c r="G82" s="297"/>
      <c r="H82" s="297"/>
      <c r="I82" s="297"/>
      <c r="J82" s="297"/>
      <c r="K82" s="297"/>
      <c r="L82" s="300"/>
      <c r="M82" s="299"/>
      <c r="N82" s="296"/>
      <c r="O82" s="296"/>
      <c r="P82" s="296"/>
      <c r="Q82" s="296"/>
      <c r="R82" s="296"/>
      <c r="S82" s="296"/>
    </row>
    <row r="83" spans="1:19">
      <c r="A83" s="15"/>
      <c r="B83" s="15" t="s">
        <v>223</v>
      </c>
      <c r="C83" s="15"/>
      <c r="D83" s="130"/>
      <c r="E83" s="299"/>
      <c r="F83" s="299"/>
      <c r="G83" s="299"/>
      <c r="H83" s="299"/>
      <c r="I83" s="299"/>
      <c r="J83" s="299"/>
      <c r="K83" s="299"/>
      <c r="L83" s="300"/>
      <c r="M83" s="300"/>
      <c r="N83" s="296">
        <v>0</v>
      </c>
      <c r="O83" s="296">
        <v>0</v>
      </c>
      <c r="P83" s="296">
        <v>0</v>
      </c>
      <c r="Q83" s="296">
        <v>0</v>
      </c>
      <c r="R83" s="296">
        <v>0</v>
      </c>
      <c r="S83" s="296">
        <v>0</v>
      </c>
    </row>
    <row r="84" spans="1:19">
      <c r="A84" s="15"/>
      <c r="B84" s="15"/>
      <c r="C84" s="15"/>
      <c r="D84" s="315" t="s">
        <v>265</v>
      </c>
      <c r="E84" s="298">
        <f t="shared" ref="E84:M84" si="9">SUM(E80:E83)</f>
        <v>1680</v>
      </c>
      <c r="F84" s="298">
        <f t="shared" si="9"/>
        <v>1680</v>
      </c>
      <c r="G84" s="298">
        <f t="shared" si="9"/>
        <v>1720</v>
      </c>
      <c r="H84" s="298">
        <f t="shared" si="9"/>
        <v>1800</v>
      </c>
      <c r="I84" s="298">
        <f t="shared" si="9"/>
        <v>0</v>
      </c>
      <c r="J84" s="298">
        <f t="shared" si="9"/>
        <v>0</v>
      </c>
      <c r="K84" s="298">
        <f t="shared" si="9"/>
        <v>0</v>
      </c>
      <c r="L84" s="298">
        <f t="shared" si="9"/>
        <v>9400</v>
      </c>
      <c r="M84" s="298">
        <f t="shared" si="9"/>
        <v>0</v>
      </c>
      <c r="N84" s="298">
        <f t="shared" ref="N84:Q84" si="10">N83</f>
        <v>0</v>
      </c>
      <c r="O84" s="298">
        <f t="shared" si="10"/>
        <v>0</v>
      </c>
      <c r="P84" s="298">
        <f t="shared" si="10"/>
        <v>0</v>
      </c>
      <c r="Q84" s="298">
        <f t="shared" si="10"/>
        <v>0</v>
      </c>
      <c r="R84" s="298">
        <f t="shared" ref="R84:S84" si="11">R83</f>
        <v>0</v>
      </c>
      <c r="S84" s="298">
        <f t="shared" si="11"/>
        <v>0</v>
      </c>
    </row>
    <row r="85" spans="1:19">
      <c r="A85" s="13"/>
      <c r="B85" s="13"/>
      <c r="C85" s="13"/>
      <c r="D85" s="318"/>
      <c r="E85" s="299"/>
      <c r="F85" s="299"/>
      <c r="G85" s="299"/>
      <c r="H85" s="299"/>
      <c r="I85" s="299"/>
      <c r="J85" s="299"/>
      <c r="K85" s="299"/>
      <c r="L85" s="300"/>
      <c r="M85" s="300"/>
      <c r="N85" s="296"/>
      <c r="O85" s="296"/>
      <c r="P85" s="296"/>
      <c r="Q85" s="296"/>
      <c r="R85" s="296"/>
      <c r="S85" s="296"/>
    </row>
    <row r="86" spans="1:19" ht="16" thickBot="1">
      <c r="A86" s="53" t="s">
        <v>166</v>
      </c>
      <c r="B86" s="248"/>
      <c r="C86" s="248"/>
      <c r="D86" s="319"/>
      <c r="E86" s="310" t="e">
        <f>SUM(E9, E13, E17,#REF!, E31,E42)</f>
        <v>#REF!</v>
      </c>
      <c r="F86" s="310" t="e">
        <f>SUM(F9, F13, F17,#REF!, F31,F42)</f>
        <v>#REF!</v>
      </c>
      <c r="G86" s="310">
        <f>SUM(G9, G13, G17,G80, G31,G43)</f>
        <v>16642</v>
      </c>
      <c r="H86" s="310">
        <f>SUM(H9, H13, H17,H80, H31,H43)</f>
        <v>18122</v>
      </c>
      <c r="I86" s="310">
        <f>SUM(I9, I13, I17,I80, I31,I43)</f>
        <v>29122</v>
      </c>
      <c r="J86" s="310">
        <f>SUM(J9, J13, J17,J80, J31,J43)</f>
        <v>24197</v>
      </c>
      <c r="K86" s="310">
        <f>SUM(K9, K13, K17,K80, K31,K43)</f>
        <v>24097</v>
      </c>
      <c r="L86" s="310">
        <f>SUM(L9, L13, L17,L80, L31,L43)</f>
        <v>32998</v>
      </c>
      <c r="M86" s="310">
        <f>SUM(M9, M13, M17,M80, M31,M43)</f>
        <v>18448</v>
      </c>
      <c r="N86" s="310">
        <f>SUM(N9, N13, N17,N80, N31,N43)</f>
        <v>12673</v>
      </c>
      <c r="O86" s="310">
        <f>SUM(O9, O13, O17,O80, O31,O43)</f>
        <v>12500</v>
      </c>
      <c r="P86" s="310">
        <f>SUM(P9, P13, P17,P80, P31,P43)</f>
        <v>10500</v>
      </c>
      <c r="Q86" s="310">
        <f>SUM(Q9, Q13, Q17,Q80, Q31,Q43)</f>
        <v>10500</v>
      </c>
      <c r="R86" s="310">
        <f>SUM(R31+R39+R43)</f>
        <v>11510</v>
      </c>
      <c r="S86" s="310">
        <f>SUM(S31+S39+S43)</f>
        <v>11210</v>
      </c>
    </row>
    <row r="87" spans="1:19" ht="16" thickTop="1">
      <c r="A87" s="314" t="s">
        <v>471</v>
      </c>
      <c r="B87" s="27"/>
      <c r="C87" s="27"/>
      <c r="D87" s="320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>
      <c r="A88" s="349" t="s">
        <v>470</v>
      </c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120"/>
      <c r="S88" s="120"/>
    </row>
    <row r="89" spans="1:19">
      <c r="A89" s="349"/>
      <c r="B89" s="349"/>
      <c r="C89" s="349"/>
    </row>
  </sheetData>
  <mergeCells count="3">
    <mergeCell ref="A1:B1"/>
    <mergeCell ref="A89:C89"/>
    <mergeCell ref="A88:Q88"/>
  </mergeCells>
  <pageMargins left="0.7" right="0.7" top="0.75" bottom="0.75" header="0.3" footer="0.3"/>
  <pageSetup scale="52" orientation="landscape"/>
  <ignoredErrors>
    <ignoredError sqref="N43:Q4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3" workbookViewId="0">
      <selection activeCell="H13" sqref="H13"/>
    </sheetView>
  </sheetViews>
  <sheetFormatPr baseColWidth="10" defaultColWidth="8.83203125" defaultRowHeight="15" x14ac:dyDescent="0"/>
  <cols>
    <col min="1" max="1" width="42" style="6" bestFit="1" customWidth="1"/>
    <col min="2" max="2" width="13.83203125" style="6" hidden="1" customWidth="1"/>
    <col min="3" max="3" width="11.6640625" style="6" hidden="1" customWidth="1"/>
    <col min="4" max="4" width="23.33203125" style="6" bestFit="1" customWidth="1"/>
    <col min="5" max="5" width="19.5" style="6" bestFit="1" customWidth="1"/>
    <col min="6" max="6" width="23.33203125" style="6" bestFit="1" customWidth="1"/>
    <col min="7" max="7" width="19.5" style="6" customWidth="1"/>
    <col min="8" max="8" width="23.33203125" style="6" bestFit="1" customWidth="1"/>
    <col min="9" max="9" width="19.5" style="6" bestFit="1" customWidth="1"/>
    <col min="10" max="10" width="8.83203125" style="6"/>
    <col min="11" max="11" width="11.5" style="6" bestFit="1" customWidth="1"/>
    <col min="12" max="12" width="10.5" style="6" bestFit="1" customWidth="1"/>
    <col min="13" max="16384" width="8.83203125" style="6"/>
  </cols>
  <sheetData>
    <row r="1" spans="1:12" ht="18">
      <c r="A1" s="325" t="s">
        <v>224</v>
      </c>
    </row>
    <row r="2" spans="1:12" ht="18">
      <c r="A2" s="325"/>
    </row>
    <row r="3" spans="1:12" s="142" customFormat="1" ht="30">
      <c r="A3" s="17"/>
      <c r="B3" s="322" t="s">
        <v>16</v>
      </c>
      <c r="C3" s="323" t="s">
        <v>17</v>
      </c>
      <c r="D3" s="322" t="s">
        <v>19</v>
      </c>
      <c r="E3" s="324" t="s">
        <v>20</v>
      </c>
      <c r="F3" s="322" t="s">
        <v>19</v>
      </c>
      <c r="G3" s="324" t="s">
        <v>20</v>
      </c>
      <c r="H3" s="322" t="s">
        <v>21</v>
      </c>
      <c r="I3" s="324" t="s">
        <v>22</v>
      </c>
    </row>
    <row r="4" spans="1:12" ht="16">
      <c r="A4" s="205" t="s">
        <v>225</v>
      </c>
      <c r="B4" s="8"/>
      <c r="C4" s="9"/>
      <c r="D4" s="8"/>
      <c r="E4" s="9"/>
      <c r="F4" s="8"/>
      <c r="G4" s="9"/>
    </row>
    <row r="5" spans="1:12">
      <c r="A5" s="186" t="s">
        <v>137</v>
      </c>
      <c r="B5" s="11">
        <v>5000</v>
      </c>
      <c r="C5" s="11">
        <v>5000</v>
      </c>
      <c r="D5" s="11">
        <v>5000</v>
      </c>
      <c r="E5" s="11">
        <v>6000</v>
      </c>
      <c r="F5" s="11">
        <v>5000</v>
      </c>
      <c r="G5" s="11">
        <v>6000</v>
      </c>
      <c r="H5" s="11">
        <v>5500</v>
      </c>
      <c r="I5" s="11">
        <v>5500</v>
      </c>
      <c r="K5" s="11"/>
    </row>
    <row r="6" spans="1:12">
      <c r="A6" s="186" t="s">
        <v>226</v>
      </c>
      <c r="B6" s="11">
        <v>6000</v>
      </c>
      <c r="C6" s="11">
        <v>6000</v>
      </c>
      <c r="D6" s="11">
        <v>6000</v>
      </c>
      <c r="E6" s="11">
        <v>6000</v>
      </c>
      <c r="F6" s="11">
        <v>6000</v>
      </c>
      <c r="G6" s="11">
        <v>6000</v>
      </c>
      <c r="H6" s="11">
        <v>8000</v>
      </c>
      <c r="I6" s="11">
        <v>13000</v>
      </c>
    </row>
    <row r="7" spans="1:12">
      <c r="A7" s="186" t="s">
        <v>227</v>
      </c>
      <c r="B7" s="11">
        <v>10000</v>
      </c>
      <c r="C7" s="11">
        <v>10000</v>
      </c>
      <c r="D7" s="11">
        <v>10000</v>
      </c>
      <c r="E7" s="11">
        <v>10000</v>
      </c>
      <c r="F7" s="11">
        <v>10000</v>
      </c>
      <c r="G7" s="11">
        <v>10000</v>
      </c>
      <c r="H7" s="11">
        <v>8300</v>
      </c>
      <c r="I7" s="11">
        <v>8300</v>
      </c>
    </row>
    <row r="8" spans="1:12">
      <c r="A8" s="186" t="s">
        <v>228</v>
      </c>
      <c r="B8" s="11">
        <v>6000</v>
      </c>
      <c r="C8" s="11">
        <v>6000</v>
      </c>
      <c r="D8" s="11">
        <v>6000</v>
      </c>
      <c r="E8" s="11">
        <v>6000</v>
      </c>
      <c r="F8" s="11">
        <v>6000</v>
      </c>
      <c r="G8" s="11">
        <v>6000</v>
      </c>
      <c r="H8" s="11">
        <v>3500</v>
      </c>
      <c r="I8" s="11">
        <v>3500</v>
      </c>
    </row>
    <row r="9" spans="1:12">
      <c r="A9" s="186" t="s">
        <v>229</v>
      </c>
      <c r="B9" s="11">
        <v>1000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</row>
    <row r="10" spans="1:12">
      <c r="A10" s="186" t="s">
        <v>230</v>
      </c>
      <c r="B10" s="11">
        <v>1500</v>
      </c>
      <c r="C10" s="11">
        <v>1500</v>
      </c>
      <c r="D10" s="11">
        <v>1500</v>
      </c>
      <c r="E10" s="11">
        <v>1500</v>
      </c>
      <c r="F10" s="11">
        <v>1500</v>
      </c>
      <c r="G10" s="11">
        <v>1500</v>
      </c>
      <c r="H10" s="11">
        <v>750</v>
      </c>
      <c r="I10" s="11">
        <v>750</v>
      </c>
    </row>
    <row r="11" spans="1:12">
      <c r="A11" s="186" t="s">
        <v>231</v>
      </c>
      <c r="B11" s="11">
        <v>8000</v>
      </c>
      <c r="C11" s="11">
        <v>6000</v>
      </c>
      <c r="D11" s="11">
        <v>6000</v>
      </c>
      <c r="E11" s="11">
        <v>6500</v>
      </c>
      <c r="F11" s="11">
        <v>6000</v>
      </c>
      <c r="G11" s="11">
        <v>6500</v>
      </c>
      <c r="H11" s="11">
        <v>4000</v>
      </c>
      <c r="I11" s="11">
        <v>4000</v>
      </c>
      <c r="L11" s="11"/>
    </row>
    <row r="12" spans="1:12">
      <c r="A12" s="326" t="s">
        <v>232</v>
      </c>
      <c r="B12" s="11">
        <v>500</v>
      </c>
      <c r="C12" s="11">
        <v>200</v>
      </c>
      <c r="D12" s="11">
        <v>200</v>
      </c>
      <c r="E12" s="11">
        <v>200</v>
      </c>
      <c r="F12" s="11">
        <v>200</v>
      </c>
      <c r="G12" s="11">
        <v>200</v>
      </c>
      <c r="H12" s="11">
        <v>200</v>
      </c>
      <c r="I12" s="11">
        <v>200</v>
      </c>
      <c r="L12" s="11"/>
    </row>
    <row r="13" spans="1:12">
      <c r="A13" s="186" t="s">
        <v>233</v>
      </c>
      <c r="B13" s="11">
        <v>15000</v>
      </c>
      <c r="C13" s="11">
        <v>10000</v>
      </c>
      <c r="D13" s="11">
        <v>10000</v>
      </c>
      <c r="E13" s="11">
        <v>10000</v>
      </c>
      <c r="F13" s="11">
        <v>10000</v>
      </c>
      <c r="G13" s="11">
        <v>10000</v>
      </c>
      <c r="H13" s="11">
        <v>7500</v>
      </c>
      <c r="I13" s="11">
        <v>7500</v>
      </c>
      <c r="L13" s="11"/>
    </row>
    <row r="14" spans="1:12">
      <c r="A14" s="186" t="s">
        <v>234</v>
      </c>
      <c r="B14" s="11">
        <v>2000</v>
      </c>
      <c r="C14" s="11">
        <v>1000</v>
      </c>
      <c r="D14" s="11">
        <v>1000</v>
      </c>
      <c r="E14" s="11">
        <v>750</v>
      </c>
      <c r="F14" s="11">
        <v>1000</v>
      </c>
      <c r="G14" s="11">
        <v>750</v>
      </c>
      <c r="H14" s="11">
        <v>0</v>
      </c>
      <c r="I14" s="11">
        <v>0</v>
      </c>
      <c r="L14" s="11"/>
    </row>
    <row r="15" spans="1:12">
      <c r="A15" s="327" t="s">
        <v>235</v>
      </c>
      <c r="B15" s="12">
        <v>-5750</v>
      </c>
      <c r="C15" s="11">
        <v>-5750</v>
      </c>
      <c r="D15" s="12">
        <v>-5750</v>
      </c>
      <c r="E15" s="11">
        <v>-5750</v>
      </c>
      <c r="F15" s="12">
        <v>-5750</v>
      </c>
      <c r="G15" s="11">
        <v>-5750</v>
      </c>
      <c r="H15" s="13">
        <v>-5750</v>
      </c>
      <c r="I15" s="13">
        <v>-5750</v>
      </c>
    </row>
    <row r="16" spans="1:12" ht="16" thickBot="1">
      <c r="A16" s="195" t="s">
        <v>119</v>
      </c>
      <c r="B16" s="321">
        <f t="shared" ref="B16:I16" si="0">SUM(B5:B15)</f>
        <v>49250</v>
      </c>
      <c r="C16" s="25">
        <f t="shared" si="0"/>
        <v>39950</v>
      </c>
      <c r="D16" s="321">
        <f t="shared" si="0"/>
        <v>39950</v>
      </c>
      <c r="E16" s="25">
        <f t="shared" si="0"/>
        <v>41200</v>
      </c>
      <c r="F16" s="321">
        <f t="shared" si="0"/>
        <v>39950</v>
      </c>
      <c r="G16" s="25">
        <f t="shared" si="0"/>
        <v>41200</v>
      </c>
      <c r="H16" s="53">
        <f t="shared" si="0"/>
        <v>32000</v>
      </c>
      <c r="I16" s="53">
        <f t="shared" si="0"/>
        <v>37000</v>
      </c>
      <c r="L16" s="15"/>
    </row>
    <row r="17" spans="1:7" ht="16" thickTop="1">
      <c r="A17" s="10"/>
      <c r="B17" s="16"/>
      <c r="C17" s="15"/>
    </row>
    <row r="18" spans="1:7">
      <c r="A18" s="17" t="s">
        <v>236</v>
      </c>
      <c r="B18" s="18"/>
      <c r="C18" s="19"/>
      <c r="D18" s="20"/>
      <c r="F18" s="20"/>
    </row>
    <row r="19" spans="1:7" ht="15" customHeight="1">
      <c r="A19" s="351" t="s">
        <v>472</v>
      </c>
      <c r="B19" s="351"/>
      <c r="C19" s="351"/>
      <c r="D19" s="351"/>
      <c r="E19" s="351"/>
      <c r="F19" s="351"/>
    </row>
    <row r="20" spans="1:7" ht="15" customHeight="1">
      <c r="A20" s="351"/>
      <c r="B20" s="351"/>
      <c r="C20" s="351"/>
      <c r="D20" s="351"/>
      <c r="E20" s="351"/>
      <c r="F20" s="351"/>
    </row>
    <row r="21" spans="1:7">
      <c r="A21" s="351"/>
      <c r="B21" s="351"/>
      <c r="C21" s="351"/>
      <c r="D21" s="351"/>
      <c r="E21" s="351"/>
      <c r="F21" s="351"/>
    </row>
    <row r="22" spans="1:7" ht="15" customHeight="1">
      <c r="A22" s="352" t="s">
        <v>237</v>
      </c>
      <c r="B22" s="352"/>
      <c r="C22" s="352"/>
      <c r="D22" s="352"/>
      <c r="E22" s="352"/>
      <c r="F22" s="352"/>
      <c r="G22" s="352"/>
    </row>
    <row r="23" spans="1:7">
      <c r="A23" s="352"/>
      <c r="B23" s="352"/>
      <c r="C23" s="352"/>
      <c r="D23" s="352"/>
      <c r="E23" s="352"/>
      <c r="F23" s="352"/>
      <c r="G23" s="352"/>
    </row>
    <row r="24" spans="1:7">
      <c r="A24" s="352"/>
      <c r="B24" s="352"/>
      <c r="C24" s="352"/>
      <c r="D24" s="352"/>
      <c r="E24" s="352"/>
      <c r="F24" s="352"/>
      <c r="G24" s="352"/>
    </row>
    <row r="25" spans="1:7">
      <c r="A25" s="352"/>
      <c r="B25" s="352"/>
      <c r="C25" s="352"/>
      <c r="D25" s="352"/>
      <c r="E25" s="352"/>
      <c r="F25" s="352"/>
      <c r="G25" s="352"/>
    </row>
    <row r="26" spans="1:7">
      <c r="A26" s="352"/>
      <c r="B26" s="352"/>
      <c r="C26" s="352"/>
      <c r="D26" s="352"/>
      <c r="E26" s="352"/>
      <c r="F26" s="352"/>
      <c r="G26" s="352"/>
    </row>
    <row r="27" spans="1:7" ht="15.75" customHeight="1">
      <c r="A27" s="350" t="s">
        <v>430</v>
      </c>
      <c r="B27" s="350"/>
      <c r="C27" s="350"/>
      <c r="D27" s="350"/>
      <c r="E27" s="350"/>
      <c r="F27" s="350"/>
    </row>
    <row r="28" spans="1:7">
      <c r="A28" s="350"/>
      <c r="B28" s="350"/>
      <c r="C28" s="350"/>
      <c r="D28" s="350"/>
      <c r="E28" s="350"/>
      <c r="F28" s="350"/>
    </row>
    <row r="29" spans="1:7">
      <c r="A29" s="21"/>
    </row>
  </sheetData>
  <mergeCells count="3">
    <mergeCell ref="A27:F28"/>
    <mergeCell ref="A19:F21"/>
    <mergeCell ref="A22:G26"/>
  </mergeCells>
  <pageMargins left="0.7" right="0.7" top="0.75" bottom="0.75" header="0.3" footer="0.3"/>
  <pageSetup scale="7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9"/>
  <sheetViews>
    <sheetView workbookViewId="0">
      <selection activeCell="L1" sqref="L1"/>
    </sheetView>
  </sheetViews>
  <sheetFormatPr baseColWidth="10" defaultColWidth="8.83203125" defaultRowHeight="15" x14ac:dyDescent="0"/>
  <cols>
    <col min="1" max="1" width="4.1640625" style="6" customWidth="1"/>
    <col min="2" max="2" width="52" style="6" bestFit="1" customWidth="1"/>
    <col min="3" max="4" width="17.83203125" style="6" hidden="1" customWidth="1"/>
    <col min="5" max="5" width="4.5" style="6" hidden="1" customWidth="1"/>
    <col min="6" max="6" width="15" style="6" bestFit="1" customWidth="1"/>
    <col min="7" max="7" width="12.6640625" style="6" bestFit="1" customWidth="1"/>
    <col min="8" max="8" width="4" style="6" customWidth="1"/>
    <col min="9" max="9" width="15" style="6" bestFit="1" customWidth="1"/>
    <col min="10" max="10" width="12.6640625" style="6" bestFit="1" customWidth="1"/>
    <col min="11" max="11" width="5" style="6" customWidth="1"/>
    <col min="12" max="12" width="15" style="6" bestFit="1" customWidth="1"/>
    <col min="13" max="13" width="12.6640625" style="6" bestFit="1" customWidth="1"/>
    <col min="14" max="16384" width="8.83203125" style="6"/>
  </cols>
  <sheetData>
    <row r="1" spans="1:13" s="128" customFormat="1" ht="18">
      <c r="A1" s="125" t="s">
        <v>45</v>
      </c>
      <c r="B1" s="126"/>
      <c r="C1" s="127"/>
      <c r="D1" s="127"/>
      <c r="E1" s="126"/>
      <c r="F1" s="127"/>
      <c r="G1" s="127"/>
      <c r="H1" s="126"/>
      <c r="I1" s="127"/>
      <c r="J1" s="127"/>
    </row>
    <row r="2" spans="1:13">
      <c r="A2" s="66"/>
      <c r="B2" s="66"/>
      <c r="C2" s="67"/>
      <c r="D2" s="67"/>
      <c r="E2" s="66"/>
      <c r="F2" s="67"/>
      <c r="G2" s="67"/>
      <c r="H2" s="66"/>
      <c r="I2" s="67"/>
      <c r="J2" s="67"/>
    </row>
    <row r="3" spans="1:13" ht="18">
      <c r="A3" s="65" t="s">
        <v>46</v>
      </c>
      <c r="B3" s="68"/>
      <c r="C3" s="69" t="s">
        <v>47</v>
      </c>
      <c r="D3" s="69" t="s">
        <v>48</v>
      </c>
      <c r="E3" s="66"/>
      <c r="F3" s="69" t="s">
        <v>16</v>
      </c>
      <c r="G3" s="69" t="s">
        <v>17</v>
      </c>
      <c r="H3" s="66"/>
      <c r="I3" s="69" t="s">
        <v>19</v>
      </c>
      <c r="J3" s="69" t="s">
        <v>20</v>
      </c>
      <c r="L3" s="69" t="s">
        <v>21</v>
      </c>
      <c r="M3" s="69" t="s">
        <v>22</v>
      </c>
    </row>
    <row r="4" spans="1:13">
      <c r="A4" s="66"/>
      <c r="B4" s="70"/>
      <c r="C4" s="67"/>
      <c r="D4" s="67"/>
      <c r="E4" s="66"/>
      <c r="F4" s="67"/>
      <c r="G4" s="67"/>
      <c r="H4" s="66"/>
      <c r="I4" s="67"/>
      <c r="J4" s="67"/>
      <c r="L4" s="67"/>
      <c r="M4" s="67"/>
    </row>
    <row r="5" spans="1:13">
      <c r="A5" s="66"/>
      <c r="B5" s="68" t="s">
        <v>49</v>
      </c>
      <c r="C5" s="67"/>
      <c r="D5" s="67"/>
      <c r="E5" s="66"/>
      <c r="F5" s="67"/>
      <c r="G5" s="67"/>
      <c r="H5" s="66"/>
      <c r="I5" s="67"/>
      <c r="J5" s="67"/>
      <c r="L5" s="67"/>
      <c r="M5" s="67"/>
    </row>
    <row r="6" spans="1:13">
      <c r="A6" s="66"/>
      <c r="B6" s="70" t="s">
        <v>50</v>
      </c>
      <c r="C6" s="71">
        <v>50</v>
      </c>
      <c r="D6" s="71">
        <v>50</v>
      </c>
      <c r="E6" s="66"/>
      <c r="F6" s="71">
        <v>50</v>
      </c>
      <c r="G6" s="71">
        <v>50</v>
      </c>
      <c r="H6" s="66"/>
      <c r="I6" s="71">
        <v>50</v>
      </c>
      <c r="J6" s="71">
        <v>50</v>
      </c>
      <c r="L6" s="71">
        <v>50</v>
      </c>
      <c r="M6" s="71">
        <v>50</v>
      </c>
    </row>
    <row r="7" spans="1:13">
      <c r="A7" s="66"/>
      <c r="B7" s="70"/>
      <c r="C7" s="72"/>
      <c r="D7" s="71"/>
      <c r="E7" s="66"/>
      <c r="F7" s="71"/>
      <c r="G7" s="71"/>
      <c r="H7" s="66"/>
      <c r="I7" s="71"/>
      <c r="J7" s="71"/>
      <c r="L7" s="71"/>
      <c r="M7" s="71"/>
    </row>
    <row r="8" spans="1:13">
      <c r="A8" s="66"/>
      <c r="B8" s="68" t="s">
        <v>51</v>
      </c>
      <c r="C8" s="72"/>
      <c r="D8" s="71"/>
      <c r="E8" s="66"/>
      <c r="F8" s="71"/>
      <c r="G8" s="71"/>
      <c r="H8" s="66"/>
      <c r="I8" s="71"/>
      <c r="J8" s="71"/>
      <c r="L8" s="71"/>
      <c r="M8" s="71"/>
    </row>
    <row r="9" spans="1:13">
      <c r="A9" s="66"/>
      <c r="B9" s="70" t="s">
        <v>52</v>
      </c>
      <c r="C9" s="71">
        <v>250</v>
      </c>
      <c r="D9" s="71">
        <v>250</v>
      </c>
      <c r="E9" s="66"/>
      <c r="F9" s="71">
        <v>200</v>
      </c>
      <c r="G9" s="71">
        <v>200</v>
      </c>
      <c r="H9" s="66"/>
      <c r="I9" s="71">
        <v>200</v>
      </c>
      <c r="J9" s="71">
        <v>200</v>
      </c>
      <c r="L9" s="71">
        <v>200</v>
      </c>
      <c r="M9" s="71">
        <v>200</v>
      </c>
    </row>
    <row r="10" spans="1:13">
      <c r="A10" s="66"/>
      <c r="B10" s="73" t="s">
        <v>53</v>
      </c>
      <c r="C10" s="72"/>
      <c r="D10" s="71"/>
      <c r="E10" s="66"/>
      <c r="F10" s="71"/>
      <c r="G10" s="71"/>
      <c r="H10" s="66"/>
      <c r="I10" s="71"/>
      <c r="J10" s="71"/>
      <c r="L10" s="71"/>
      <c r="M10" s="71"/>
    </row>
    <row r="11" spans="1:13">
      <c r="A11" s="66"/>
      <c r="B11" s="70"/>
      <c r="C11" s="72"/>
      <c r="D11" s="71"/>
      <c r="E11" s="66"/>
      <c r="F11" s="71"/>
      <c r="G11" s="71"/>
      <c r="H11" s="66"/>
      <c r="I11" s="71"/>
      <c r="J11" s="71"/>
      <c r="L11" s="71"/>
      <c r="M11" s="71"/>
    </row>
    <row r="12" spans="1:13">
      <c r="A12" s="66"/>
      <c r="B12" s="70" t="s">
        <v>54</v>
      </c>
      <c r="C12" s="72">
        <v>0</v>
      </c>
      <c r="D12" s="71">
        <v>0</v>
      </c>
      <c r="E12" s="66"/>
      <c r="F12" s="71">
        <v>0</v>
      </c>
      <c r="G12" s="71">
        <v>0</v>
      </c>
      <c r="H12" s="66"/>
      <c r="I12" s="71">
        <v>125</v>
      </c>
      <c r="J12" s="71">
        <v>125</v>
      </c>
      <c r="L12" s="71">
        <v>125</v>
      </c>
      <c r="M12" s="71">
        <v>125</v>
      </c>
    </row>
    <row r="13" spans="1:13">
      <c r="A13" s="66"/>
      <c r="B13" s="70"/>
      <c r="C13" s="72"/>
      <c r="D13" s="71"/>
      <c r="E13" s="66"/>
      <c r="F13" s="71"/>
      <c r="G13" s="71"/>
      <c r="H13" s="66"/>
      <c r="I13" s="71"/>
      <c r="J13" s="71"/>
      <c r="L13" s="71"/>
      <c r="M13" s="71"/>
    </row>
    <row r="14" spans="1:13">
      <c r="A14" s="66"/>
      <c r="B14" s="70" t="s">
        <v>55</v>
      </c>
      <c r="C14" s="71">
        <v>100</v>
      </c>
      <c r="D14" s="71">
        <v>100</v>
      </c>
      <c r="E14" s="66"/>
      <c r="F14" s="71">
        <v>50</v>
      </c>
      <c r="G14" s="71">
        <v>50</v>
      </c>
      <c r="H14" s="66"/>
      <c r="I14" s="71">
        <v>50</v>
      </c>
      <c r="J14" s="71">
        <v>50</v>
      </c>
      <c r="L14" s="71">
        <v>50</v>
      </c>
      <c r="M14" s="71">
        <v>50</v>
      </c>
    </row>
    <row r="15" spans="1:13">
      <c r="A15" s="66"/>
      <c r="B15" s="70"/>
      <c r="C15" s="72"/>
      <c r="D15" s="71"/>
      <c r="E15" s="66"/>
      <c r="F15" s="71"/>
      <c r="G15" s="71"/>
      <c r="H15" s="66"/>
      <c r="I15" s="71"/>
      <c r="J15" s="71"/>
      <c r="L15" s="71"/>
      <c r="M15" s="71"/>
    </row>
    <row r="16" spans="1:13">
      <c r="A16" s="66"/>
      <c r="B16" s="70" t="s">
        <v>56</v>
      </c>
      <c r="C16" s="71">
        <v>66</v>
      </c>
      <c r="D16" s="71">
        <v>66</v>
      </c>
      <c r="E16" s="66"/>
      <c r="F16" s="71">
        <v>66</v>
      </c>
      <c r="G16" s="71">
        <v>66</v>
      </c>
      <c r="H16" s="66"/>
      <c r="I16" s="71">
        <v>50</v>
      </c>
      <c r="J16" s="71">
        <v>50</v>
      </c>
      <c r="L16" s="71">
        <v>50</v>
      </c>
      <c r="M16" s="71">
        <v>50</v>
      </c>
    </row>
    <row r="17" spans="1:13">
      <c r="A17" s="66"/>
      <c r="B17" s="66"/>
      <c r="C17" s="74"/>
      <c r="D17" s="67"/>
      <c r="E17" s="66"/>
      <c r="F17" s="67"/>
      <c r="G17" s="67"/>
      <c r="H17" s="66"/>
      <c r="I17" s="71"/>
      <c r="J17" s="71"/>
      <c r="L17" s="71"/>
      <c r="M17" s="71"/>
    </row>
    <row r="18" spans="1:13">
      <c r="A18" s="66"/>
      <c r="B18" s="68" t="s">
        <v>57</v>
      </c>
      <c r="C18" s="71"/>
      <c r="D18" s="71"/>
      <c r="E18" s="66"/>
      <c r="F18" s="71"/>
      <c r="G18" s="71"/>
      <c r="H18" s="66"/>
      <c r="I18" s="71"/>
      <c r="J18" s="71"/>
      <c r="L18" s="71"/>
      <c r="M18" s="71"/>
    </row>
    <row r="19" spans="1:13">
      <c r="A19" s="66"/>
      <c r="B19" s="70" t="s">
        <v>58</v>
      </c>
      <c r="C19" s="71">
        <v>240</v>
      </c>
      <c r="D19" s="71">
        <v>240</v>
      </c>
      <c r="E19" s="66"/>
      <c r="F19" s="71">
        <v>240</v>
      </c>
      <c r="G19" s="71">
        <v>240</v>
      </c>
      <c r="H19" s="66"/>
      <c r="I19" s="71">
        <v>0</v>
      </c>
      <c r="J19" s="71">
        <v>0</v>
      </c>
      <c r="L19" s="71">
        <v>0</v>
      </c>
      <c r="M19" s="71">
        <v>0</v>
      </c>
    </row>
    <row r="20" spans="1:13">
      <c r="A20" s="66"/>
      <c r="B20" s="70" t="s">
        <v>59</v>
      </c>
      <c r="C20" s="71"/>
      <c r="D20" s="71"/>
      <c r="E20" s="66"/>
      <c r="F20" s="71"/>
      <c r="G20" s="71"/>
      <c r="H20" s="66"/>
      <c r="I20" s="71"/>
      <c r="J20" s="71"/>
      <c r="L20" s="71"/>
      <c r="M20" s="71"/>
    </row>
    <row r="21" spans="1:13">
      <c r="A21" s="66"/>
      <c r="B21" s="70"/>
      <c r="C21" s="71"/>
      <c r="D21" s="71"/>
      <c r="E21" s="66"/>
      <c r="F21" s="71"/>
      <c r="G21" s="71"/>
      <c r="H21" s="66"/>
      <c r="I21" s="71"/>
      <c r="J21" s="71"/>
      <c r="L21" s="71"/>
      <c r="M21" s="71"/>
    </row>
    <row r="22" spans="1:13">
      <c r="A22" s="66"/>
      <c r="B22" s="68" t="s">
        <v>60</v>
      </c>
      <c r="C22" s="71"/>
      <c r="D22" s="71"/>
      <c r="E22" s="66"/>
      <c r="F22" s="71"/>
      <c r="G22" s="71"/>
      <c r="H22" s="66"/>
      <c r="I22" s="71"/>
      <c r="J22" s="71"/>
      <c r="L22" s="71"/>
      <c r="M22" s="71"/>
    </row>
    <row r="23" spans="1:13">
      <c r="A23" s="66"/>
      <c r="B23" s="70" t="s">
        <v>61</v>
      </c>
      <c r="C23" s="71">
        <v>45</v>
      </c>
      <c r="D23" s="71">
        <v>45</v>
      </c>
      <c r="E23" s="66"/>
      <c r="F23" s="71">
        <v>45</v>
      </c>
      <c r="G23" s="71">
        <v>45</v>
      </c>
      <c r="H23" s="66"/>
      <c r="I23" s="71">
        <v>0</v>
      </c>
      <c r="J23" s="71">
        <v>0</v>
      </c>
      <c r="L23" s="71">
        <v>0</v>
      </c>
      <c r="M23" s="71">
        <v>0</v>
      </c>
    </row>
    <row r="24" spans="1:13">
      <c r="A24" s="66"/>
      <c r="B24" s="70" t="s">
        <v>62</v>
      </c>
      <c r="C24" s="71">
        <v>10</v>
      </c>
      <c r="D24" s="71">
        <v>10</v>
      </c>
      <c r="E24" s="66"/>
      <c r="F24" s="71">
        <v>10</v>
      </c>
      <c r="G24" s="71">
        <v>10</v>
      </c>
      <c r="H24" s="66"/>
      <c r="I24" s="71">
        <v>12</v>
      </c>
      <c r="J24" s="71">
        <v>12</v>
      </c>
      <c r="L24" s="71">
        <v>12</v>
      </c>
      <c r="M24" s="71">
        <v>12</v>
      </c>
    </row>
    <row r="25" spans="1:13">
      <c r="A25" s="66"/>
      <c r="B25" s="70"/>
      <c r="C25" s="71"/>
      <c r="D25" s="71"/>
      <c r="E25" s="66"/>
      <c r="F25" s="71"/>
      <c r="G25" s="71"/>
      <c r="H25" s="66"/>
      <c r="I25" s="71"/>
      <c r="J25" s="71"/>
      <c r="L25" s="71"/>
      <c r="M25" s="71"/>
    </row>
    <row r="26" spans="1:13">
      <c r="A26" s="66"/>
      <c r="B26" s="70" t="s">
        <v>63</v>
      </c>
      <c r="C26" s="71">
        <v>0</v>
      </c>
      <c r="D26" s="71">
        <v>0</v>
      </c>
      <c r="E26" s="66"/>
      <c r="F26" s="71">
        <v>0</v>
      </c>
      <c r="G26" s="71">
        <v>0</v>
      </c>
      <c r="H26" s="66"/>
      <c r="I26" s="71">
        <v>120</v>
      </c>
      <c r="J26" s="71">
        <v>120</v>
      </c>
      <c r="L26" s="71">
        <v>120</v>
      </c>
      <c r="M26" s="71">
        <v>120</v>
      </c>
    </row>
    <row r="27" spans="1:13">
      <c r="A27" s="66"/>
      <c r="B27" s="70" t="s">
        <v>64</v>
      </c>
      <c r="C27" s="71">
        <v>0</v>
      </c>
      <c r="D27" s="71">
        <v>0</v>
      </c>
      <c r="E27" s="66"/>
      <c r="F27" s="71">
        <v>0</v>
      </c>
      <c r="G27" s="71">
        <v>0</v>
      </c>
      <c r="H27" s="66"/>
      <c r="I27" s="71">
        <v>12</v>
      </c>
      <c r="J27" s="71">
        <v>12</v>
      </c>
      <c r="L27" s="71">
        <v>12</v>
      </c>
      <c r="M27" s="71">
        <v>12</v>
      </c>
    </row>
    <row r="28" spans="1:13">
      <c r="A28" s="66"/>
      <c r="B28" s="70"/>
      <c r="C28" s="72"/>
      <c r="D28" s="71"/>
      <c r="E28" s="66"/>
      <c r="F28" s="71"/>
      <c r="G28" s="71"/>
      <c r="H28" s="66"/>
      <c r="I28" s="71"/>
      <c r="J28" s="71"/>
      <c r="L28" s="71"/>
      <c r="M28" s="71"/>
    </row>
    <row r="29" spans="1:13">
      <c r="A29" s="66"/>
      <c r="B29" s="68" t="s">
        <v>65</v>
      </c>
      <c r="C29" s="72"/>
      <c r="D29" s="71"/>
      <c r="E29" s="66"/>
      <c r="F29" s="71"/>
      <c r="G29" s="71"/>
      <c r="H29" s="66"/>
      <c r="I29" s="71"/>
      <c r="J29" s="71"/>
      <c r="L29" s="71"/>
      <c r="M29" s="71"/>
    </row>
    <row r="30" spans="1:13">
      <c r="A30" s="66"/>
      <c r="B30" s="70" t="s">
        <v>428</v>
      </c>
      <c r="C30" s="71">
        <v>300</v>
      </c>
      <c r="D30" s="71">
        <v>300</v>
      </c>
      <c r="E30" s="66"/>
      <c r="F30" s="71">
        <v>300</v>
      </c>
      <c r="G30" s="71">
        <v>300</v>
      </c>
      <c r="H30" s="66"/>
      <c r="I30" s="71">
        <v>300</v>
      </c>
      <c r="J30" s="71">
        <v>275</v>
      </c>
      <c r="L30" s="71">
        <v>275</v>
      </c>
      <c r="M30" s="71">
        <v>275</v>
      </c>
    </row>
    <row r="31" spans="1:13">
      <c r="A31" s="66"/>
      <c r="B31" s="70" t="s">
        <v>427</v>
      </c>
      <c r="C31" s="71">
        <v>300</v>
      </c>
      <c r="D31" s="71">
        <v>300</v>
      </c>
      <c r="E31" s="66"/>
      <c r="F31" s="71">
        <v>300</v>
      </c>
      <c r="G31" s="71">
        <v>300</v>
      </c>
      <c r="H31" s="66"/>
      <c r="I31" s="71">
        <v>300</v>
      </c>
      <c r="J31" s="71">
        <v>275</v>
      </c>
      <c r="L31" s="71">
        <v>275</v>
      </c>
      <c r="M31" s="71">
        <v>275</v>
      </c>
    </row>
    <row r="32" spans="1:13">
      <c r="A32" s="66"/>
      <c r="B32" s="66"/>
      <c r="C32" s="72"/>
      <c r="D32" s="71"/>
      <c r="E32" s="66"/>
      <c r="F32" s="71"/>
      <c r="G32" s="71"/>
      <c r="H32" s="66"/>
      <c r="I32" s="71"/>
      <c r="J32" s="71"/>
      <c r="L32" s="71"/>
      <c r="M32" s="71"/>
    </row>
    <row r="33" spans="1:13">
      <c r="A33" s="66"/>
      <c r="B33" s="70" t="s">
        <v>66</v>
      </c>
      <c r="C33" s="71">
        <v>96</v>
      </c>
      <c r="D33" s="71">
        <v>96</v>
      </c>
      <c r="E33" s="66"/>
      <c r="F33" s="71">
        <v>96</v>
      </c>
      <c r="G33" s="71">
        <v>96</v>
      </c>
      <c r="H33" s="66"/>
      <c r="I33" s="71">
        <v>0</v>
      </c>
      <c r="J33" s="71">
        <v>0</v>
      </c>
      <c r="L33" s="71">
        <v>0</v>
      </c>
      <c r="M33" s="71">
        <v>0</v>
      </c>
    </row>
    <row r="34" spans="1:13">
      <c r="A34" s="66"/>
      <c r="B34" s="70" t="s">
        <v>67</v>
      </c>
      <c r="C34" s="72"/>
      <c r="D34" s="71"/>
      <c r="E34" s="66"/>
      <c r="F34" s="71"/>
      <c r="G34" s="71"/>
      <c r="H34" s="66"/>
      <c r="I34" s="71"/>
      <c r="J34" s="71"/>
      <c r="L34" s="71"/>
      <c r="M34" s="71"/>
    </row>
    <row r="35" spans="1:13">
      <c r="A35" s="66"/>
      <c r="B35" s="70"/>
      <c r="C35" s="72"/>
      <c r="D35" s="71"/>
      <c r="E35" s="66"/>
      <c r="F35" s="71"/>
      <c r="G35" s="71"/>
      <c r="H35" s="66"/>
      <c r="I35" s="71"/>
      <c r="J35" s="71"/>
      <c r="L35" s="71"/>
      <c r="M35" s="71"/>
    </row>
    <row r="36" spans="1:13">
      <c r="A36" s="66"/>
      <c r="B36" s="70" t="s">
        <v>68</v>
      </c>
      <c r="C36" s="71">
        <v>0</v>
      </c>
      <c r="D36" s="71">
        <v>0</v>
      </c>
      <c r="E36" s="66"/>
      <c r="F36" s="71">
        <v>100</v>
      </c>
      <c r="G36" s="71">
        <v>100</v>
      </c>
      <c r="H36" s="66"/>
      <c r="I36" s="71">
        <v>0</v>
      </c>
      <c r="J36" s="71">
        <v>0</v>
      </c>
      <c r="L36" s="71">
        <v>0</v>
      </c>
      <c r="M36" s="71">
        <v>0</v>
      </c>
    </row>
    <row r="37" spans="1:13">
      <c r="A37" s="66"/>
      <c r="B37" s="68"/>
      <c r="C37" s="71"/>
      <c r="D37" s="71"/>
      <c r="E37" s="66"/>
      <c r="F37" s="71"/>
      <c r="G37" s="71"/>
      <c r="H37" s="66"/>
      <c r="I37" s="71"/>
      <c r="J37" s="71"/>
      <c r="L37" s="71"/>
      <c r="M37" s="71"/>
    </row>
    <row r="38" spans="1:13">
      <c r="A38" s="66"/>
      <c r="B38" s="147" t="s">
        <v>265</v>
      </c>
      <c r="C38" s="75">
        <f>SUM(C6:C36)</f>
        <v>1457</v>
      </c>
      <c r="D38" s="75">
        <f>SUM(D6:D36)</f>
        <v>1457</v>
      </c>
      <c r="E38" s="66"/>
      <c r="F38" s="75">
        <f>SUM(F6:F36)</f>
        <v>1457</v>
      </c>
      <c r="G38" s="75">
        <f>SUM(G6:G36)</f>
        <v>1457</v>
      </c>
      <c r="H38" s="66"/>
      <c r="I38" s="75">
        <f>SUM(I6:I36)</f>
        <v>1219</v>
      </c>
      <c r="J38" s="75">
        <f>SUM(J6:J36)</f>
        <v>1169</v>
      </c>
      <c r="L38" s="75">
        <f>SUM(L6:L36)</f>
        <v>1169</v>
      </c>
      <c r="M38" s="75">
        <f>SUM(M6:M36)</f>
        <v>1169</v>
      </c>
    </row>
    <row r="39" spans="1:13">
      <c r="A39" s="66"/>
      <c r="B39" s="66"/>
      <c r="C39" s="67"/>
      <c r="D39" s="67"/>
      <c r="E39" s="66"/>
      <c r="F39" s="67"/>
      <c r="G39" s="67"/>
      <c r="H39" s="66"/>
      <c r="I39" s="67"/>
      <c r="J39" s="67"/>
      <c r="L39" s="67"/>
      <c r="M39" s="67"/>
    </row>
    <row r="40" spans="1:13">
      <c r="A40" s="66"/>
      <c r="B40" s="66"/>
      <c r="C40" s="67"/>
      <c r="D40" s="67"/>
      <c r="E40" s="66"/>
      <c r="F40" s="67"/>
      <c r="G40" s="67"/>
      <c r="H40" s="66"/>
      <c r="I40" s="67"/>
      <c r="J40" s="67"/>
      <c r="L40" s="67"/>
      <c r="M40" s="67"/>
    </row>
    <row r="41" spans="1:13">
      <c r="A41" s="66"/>
      <c r="B41" s="66"/>
      <c r="C41" s="67"/>
      <c r="D41" s="67"/>
      <c r="E41" s="66"/>
      <c r="F41" s="67"/>
      <c r="G41" s="67"/>
      <c r="H41" s="66"/>
      <c r="I41" s="67"/>
      <c r="J41" s="67"/>
      <c r="L41" s="67"/>
      <c r="M41" s="67"/>
    </row>
    <row r="42" spans="1:13" ht="18">
      <c r="A42" s="65" t="s">
        <v>69</v>
      </c>
      <c r="B42" s="66"/>
      <c r="C42" s="69" t="s">
        <v>47</v>
      </c>
      <c r="D42" s="69" t="s">
        <v>48</v>
      </c>
      <c r="E42" s="66"/>
      <c r="F42" s="69" t="s">
        <v>16</v>
      </c>
      <c r="G42" s="69" t="s">
        <v>17</v>
      </c>
      <c r="H42" s="66"/>
      <c r="I42" s="69" t="s">
        <v>19</v>
      </c>
      <c r="J42" s="69" t="s">
        <v>20</v>
      </c>
      <c r="L42" s="69" t="s">
        <v>21</v>
      </c>
      <c r="M42" s="69" t="s">
        <v>22</v>
      </c>
    </row>
    <row r="43" spans="1:13">
      <c r="A43" s="66"/>
      <c r="B43" s="66"/>
      <c r="C43" s="67"/>
      <c r="D43" s="67"/>
      <c r="E43" s="66"/>
      <c r="F43" s="67"/>
      <c r="G43" s="67"/>
      <c r="H43" s="66"/>
      <c r="I43" s="67"/>
      <c r="J43" s="67"/>
      <c r="L43" s="67"/>
      <c r="M43" s="67"/>
    </row>
    <row r="44" spans="1:13">
      <c r="A44" s="66"/>
      <c r="B44" s="68" t="s">
        <v>70</v>
      </c>
      <c r="C44" s="67"/>
      <c r="D44" s="67"/>
      <c r="E44" s="66"/>
      <c r="F44" s="67"/>
      <c r="G44" s="67"/>
      <c r="H44" s="66"/>
      <c r="I44" s="67"/>
      <c r="J44" s="67"/>
      <c r="L44" s="67"/>
      <c r="M44" s="67"/>
    </row>
    <row r="45" spans="1:13">
      <c r="A45" s="66"/>
      <c r="B45" s="70" t="s">
        <v>71</v>
      </c>
      <c r="C45" s="71">
        <v>75</v>
      </c>
      <c r="D45" s="71">
        <v>75</v>
      </c>
      <c r="E45" s="66"/>
      <c r="F45" s="71">
        <v>75</v>
      </c>
      <c r="G45" s="71">
        <v>75</v>
      </c>
      <c r="H45" s="66"/>
      <c r="I45" s="71">
        <v>100</v>
      </c>
      <c r="J45" s="71">
        <v>100</v>
      </c>
      <c r="L45" s="71">
        <v>100</v>
      </c>
      <c r="M45" s="71">
        <v>100</v>
      </c>
    </row>
    <row r="46" spans="1:13">
      <c r="A46" s="66"/>
      <c r="B46" s="70" t="s">
        <v>72</v>
      </c>
      <c r="C46" s="71"/>
      <c r="D46" s="71"/>
      <c r="E46" s="66"/>
      <c r="F46" s="71"/>
      <c r="G46" s="71"/>
      <c r="H46" s="66"/>
      <c r="I46" s="71"/>
      <c r="J46" s="71"/>
      <c r="L46" s="71"/>
      <c r="M46" s="71"/>
    </row>
    <row r="47" spans="1:13">
      <c r="A47" s="66"/>
      <c r="B47" s="70"/>
      <c r="C47" s="71"/>
      <c r="D47" s="71"/>
      <c r="E47" s="66"/>
      <c r="F47" s="71"/>
      <c r="G47" s="71"/>
      <c r="H47" s="66"/>
      <c r="I47" s="71"/>
      <c r="J47" s="71"/>
      <c r="L47" s="71"/>
      <c r="M47" s="71"/>
    </row>
    <row r="48" spans="1:13">
      <c r="A48" s="66"/>
      <c r="B48" s="68" t="s">
        <v>73</v>
      </c>
      <c r="C48" s="71"/>
      <c r="D48" s="71"/>
      <c r="E48" s="66"/>
      <c r="F48" s="71"/>
      <c r="G48" s="71"/>
      <c r="H48" s="66"/>
      <c r="I48" s="71"/>
      <c r="J48" s="71"/>
      <c r="L48" s="71"/>
      <c r="M48" s="71"/>
    </row>
    <row r="49" spans="1:13">
      <c r="A49" s="66"/>
      <c r="B49" s="70" t="s">
        <v>74</v>
      </c>
      <c r="C49" s="71">
        <v>350</v>
      </c>
      <c r="D49" s="71">
        <v>350</v>
      </c>
      <c r="E49" s="66"/>
      <c r="F49" s="71">
        <v>350</v>
      </c>
      <c r="G49" s="71">
        <v>350</v>
      </c>
      <c r="H49" s="66"/>
      <c r="I49" s="71">
        <v>300</v>
      </c>
      <c r="J49" s="71">
        <v>300</v>
      </c>
      <c r="L49" s="71">
        <v>300</v>
      </c>
      <c r="M49" s="71">
        <v>300</v>
      </c>
    </row>
    <row r="50" spans="1:13">
      <c r="A50" s="66"/>
      <c r="B50" s="70" t="s">
        <v>75</v>
      </c>
      <c r="C50" s="76"/>
      <c r="D50" s="67"/>
      <c r="E50" s="66"/>
      <c r="F50" s="67"/>
      <c r="G50" s="67"/>
      <c r="H50" s="66"/>
      <c r="I50" s="67"/>
      <c r="J50" s="67"/>
      <c r="L50" s="67"/>
      <c r="M50" s="67"/>
    </row>
    <row r="51" spans="1:13">
      <c r="A51" s="66"/>
      <c r="B51" s="70"/>
      <c r="C51" s="76"/>
      <c r="D51" s="67"/>
      <c r="E51" s="66"/>
      <c r="F51" s="67"/>
      <c r="G51" s="67"/>
      <c r="H51" s="66"/>
      <c r="I51" s="67"/>
      <c r="J51" s="67"/>
      <c r="L51" s="67"/>
      <c r="M51" s="67"/>
    </row>
    <row r="52" spans="1:13">
      <c r="A52" s="66"/>
      <c r="B52" s="147" t="s">
        <v>265</v>
      </c>
      <c r="C52" s="75">
        <f>SUM(C45:C49)</f>
        <v>425</v>
      </c>
      <c r="D52" s="75">
        <f>SUM(D45:D49)</f>
        <v>425</v>
      </c>
      <c r="E52" s="66"/>
      <c r="F52" s="75">
        <f>SUM(F45:F49)</f>
        <v>425</v>
      </c>
      <c r="G52" s="75">
        <f>SUM(G45:G49)</f>
        <v>425</v>
      </c>
      <c r="H52" s="66"/>
      <c r="I52" s="75">
        <f>SUM(I45:I49)</f>
        <v>400</v>
      </c>
      <c r="J52" s="75">
        <f>SUM(J45:J49)</f>
        <v>400</v>
      </c>
      <c r="L52" s="75">
        <f>SUM(L45:L49)</f>
        <v>400</v>
      </c>
      <c r="M52" s="75">
        <f>SUM(M45:M49)</f>
        <v>400</v>
      </c>
    </row>
    <row r="53" spans="1:13">
      <c r="A53" s="66"/>
      <c r="B53" s="70"/>
      <c r="C53" s="67"/>
      <c r="D53" s="67"/>
      <c r="E53" s="66"/>
      <c r="F53" s="67"/>
      <c r="G53" s="67"/>
      <c r="H53" s="66"/>
      <c r="I53" s="67"/>
      <c r="J53" s="67"/>
      <c r="L53" s="67"/>
      <c r="M53" s="67"/>
    </row>
    <row r="54" spans="1:13">
      <c r="A54" s="66"/>
      <c r="B54" s="77"/>
      <c r="C54" s="78"/>
      <c r="D54" s="78"/>
      <c r="E54" s="66"/>
      <c r="F54" s="78"/>
      <c r="G54" s="78"/>
      <c r="H54" s="66"/>
      <c r="I54" s="78"/>
      <c r="J54" s="78"/>
      <c r="L54" s="78"/>
      <c r="M54" s="78"/>
    </row>
    <row r="55" spans="1:13">
      <c r="A55" s="66"/>
      <c r="B55" s="66"/>
      <c r="C55" s="67"/>
      <c r="D55" s="67"/>
      <c r="E55" s="66"/>
      <c r="F55" s="67"/>
      <c r="G55" s="67"/>
      <c r="H55" s="66"/>
      <c r="I55" s="67"/>
      <c r="J55" s="67"/>
      <c r="L55" s="67"/>
      <c r="M55" s="67"/>
    </row>
    <row r="56" spans="1:13" ht="18">
      <c r="A56" s="65" t="s">
        <v>76</v>
      </c>
      <c r="B56" s="66"/>
      <c r="C56" s="79" t="s">
        <v>47</v>
      </c>
      <c r="D56" s="79" t="s">
        <v>48</v>
      </c>
      <c r="E56" s="66"/>
      <c r="F56" s="69" t="s">
        <v>16</v>
      </c>
      <c r="G56" s="69" t="s">
        <v>17</v>
      </c>
      <c r="H56" s="66"/>
      <c r="I56" s="69" t="s">
        <v>19</v>
      </c>
      <c r="J56" s="69" t="s">
        <v>20</v>
      </c>
      <c r="L56" s="69" t="s">
        <v>21</v>
      </c>
      <c r="M56" s="69" t="s">
        <v>22</v>
      </c>
    </row>
    <row r="57" spans="1:13">
      <c r="A57" s="65"/>
      <c r="B57" s="66"/>
      <c r="C57" s="80"/>
      <c r="D57" s="67"/>
      <c r="E57" s="66"/>
      <c r="F57" s="67"/>
      <c r="G57" s="67"/>
      <c r="H57" s="66"/>
      <c r="I57" s="67"/>
      <c r="J57" s="67"/>
      <c r="L57" s="67"/>
      <c r="M57" s="67"/>
    </row>
    <row r="58" spans="1:13">
      <c r="A58" s="65"/>
      <c r="B58" s="65" t="s">
        <v>244</v>
      </c>
      <c r="C58" s="80"/>
      <c r="D58" s="67"/>
      <c r="E58" s="66"/>
      <c r="F58" s="81">
        <v>0</v>
      </c>
      <c r="G58" s="81">
        <v>0</v>
      </c>
      <c r="H58" s="82"/>
      <c r="I58" s="81">
        <v>0</v>
      </c>
      <c r="J58" s="81">
        <v>0</v>
      </c>
      <c r="K58" s="15"/>
      <c r="L58" s="81">
        <v>100</v>
      </c>
      <c r="M58" s="81">
        <v>100</v>
      </c>
    </row>
    <row r="59" spans="1:13">
      <c r="A59" s="65"/>
      <c r="B59" s="66"/>
      <c r="C59" s="80"/>
      <c r="D59" s="67"/>
      <c r="E59" s="66"/>
      <c r="F59" s="81"/>
      <c r="G59" s="81"/>
      <c r="H59" s="82"/>
      <c r="I59" s="81"/>
      <c r="J59" s="81"/>
      <c r="K59" s="15"/>
      <c r="L59" s="81"/>
      <c r="M59" s="81"/>
    </row>
    <row r="60" spans="1:13">
      <c r="A60" s="66"/>
      <c r="B60" s="68" t="s">
        <v>77</v>
      </c>
      <c r="C60" s="71"/>
      <c r="D60" s="71"/>
      <c r="E60" s="66"/>
      <c r="F60" s="71"/>
      <c r="G60" s="71"/>
      <c r="H60" s="66"/>
      <c r="I60" s="71"/>
      <c r="J60" s="71"/>
      <c r="L60" s="71"/>
      <c r="M60" s="71"/>
    </row>
    <row r="61" spans="1:13">
      <c r="A61" s="66"/>
      <c r="B61" s="73" t="s">
        <v>78</v>
      </c>
      <c r="C61" s="71">
        <v>350</v>
      </c>
      <c r="D61" s="71">
        <v>350</v>
      </c>
      <c r="E61" s="66"/>
      <c r="F61" s="71">
        <v>700</v>
      </c>
      <c r="G61" s="71">
        <v>700</v>
      </c>
      <c r="H61" s="66"/>
      <c r="I61" s="71">
        <v>700</v>
      </c>
      <c r="J61" s="71">
        <v>700</v>
      </c>
      <c r="L61" s="71">
        <v>800</v>
      </c>
      <c r="M61" s="71">
        <v>800</v>
      </c>
    </row>
    <row r="62" spans="1:13">
      <c r="A62" s="66"/>
      <c r="B62" s="73" t="s">
        <v>79</v>
      </c>
      <c r="C62" s="71"/>
      <c r="D62" s="71"/>
      <c r="E62" s="66"/>
      <c r="F62" s="71"/>
      <c r="G62" s="71"/>
      <c r="H62" s="66"/>
      <c r="I62" s="71"/>
      <c r="J62" s="71"/>
      <c r="L62" s="71"/>
      <c r="M62" s="71"/>
    </row>
    <row r="63" spans="1:13">
      <c r="A63" s="66"/>
      <c r="B63" s="66"/>
      <c r="C63" s="71"/>
      <c r="D63" s="71"/>
      <c r="E63" s="66"/>
      <c r="F63" s="71"/>
      <c r="G63" s="71"/>
      <c r="H63" s="66"/>
      <c r="I63" s="71"/>
      <c r="J63" s="71"/>
      <c r="L63" s="71"/>
      <c r="M63" s="71"/>
    </row>
    <row r="64" spans="1:13">
      <c r="A64" s="66"/>
      <c r="B64" s="66" t="s">
        <v>80</v>
      </c>
      <c r="C64" s="71">
        <v>250</v>
      </c>
      <c r="D64" s="71">
        <v>250</v>
      </c>
      <c r="E64" s="66"/>
      <c r="F64" s="71">
        <v>500</v>
      </c>
      <c r="G64" s="71">
        <v>500</v>
      </c>
      <c r="H64" s="66"/>
      <c r="I64" s="71">
        <v>500</v>
      </c>
      <c r="J64" s="71">
        <v>500</v>
      </c>
      <c r="L64" s="71">
        <v>1500</v>
      </c>
      <c r="M64" s="71">
        <v>750</v>
      </c>
    </row>
    <row r="65" spans="1:13">
      <c r="A65" s="66"/>
      <c r="B65" s="70"/>
      <c r="C65" s="71"/>
      <c r="D65" s="71"/>
      <c r="E65" s="66"/>
      <c r="F65" s="71"/>
      <c r="G65" s="71"/>
      <c r="H65" s="66"/>
      <c r="I65" s="71"/>
      <c r="J65" s="71"/>
      <c r="L65" s="71"/>
      <c r="M65" s="71"/>
    </row>
    <row r="66" spans="1:13">
      <c r="A66" s="66"/>
      <c r="B66" s="68" t="s">
        <v>81</v>
      </c>
      <c r="C66" s="71"/>
      <c r="D66" s="71"/>
      <c r="E66" s="66"/>
      <c r="F66" s="71"/>
      <c r="G66" s="71"/>
      <c r="H66" s="66"/>
      <c r="I66" s="71"/>
      <c r="J66" s="71"/>
      <c r="L66" s="71"/>
      <c r="M66" s="71"/>
    </row>
    <row r="67" spans="1:13">
      <c r="A67" s="66"/>
      <c r="B67" s="70" t="s">
        <v>82</v>
      </c>
      <c r="C67" s="71">
        <v>0</v>
      </c>
      <c r="D67" s="71">
        <v>0</v>
      </c>
      <c r="E67" s="66"/>
      <c r="F67" s="71">
        <v>0</v>
      </c>
      <c r="G67" s="71">
        <v>0</v>
      </c>
      <c r="H67" s="66"/>
      <c r="I67" s="71">
        <v>200</v>
      </c>
      <c r="J67" s="71">
        <v>200</v>
      </c>
      <c r="L67" s="71">
        <v>0</v>
      </c>
      <c r="M67" s="71">
        <v>0</v>
      </c>
    </row>
    <row r="68" spans="1:13">
      <c r="A68" s="66"/>
      <c r="B68" s="68"/>
      <c r="C68" s="76"/>
      <c r="D68" s="67"/>
      <c r="E68" s="66"/>
      <c r="F68" s="67"/>
      <c r="G68" s="67"/>
      <c r="H68" s="66"/>
      <c r="I68" s="67"/>
      <c r="J68" s="67"/>
      <c r="L68" s="67"/>
      <c r="M68" s="67"/>
    </row>
    <row r="69" spans="1:13">
      <c r="A69" s="68"/>
      <c r="B69" s="147" t="s">
        <v>265</v>
      </c>
      <c r="C69" s="75">
        <f>SUM(C60:C68)</f>
        <v>600</v>
      </c>
      <c r="D69" s="75">
        <f>SUM(D60:D67)</f>
        <v>600</v>
      </c>
      <c r="E69" s="66"/>
      <c r="F69" s="75">
        <f t="shared" ref="F69:J69" si="0">SUM(F58:F67)</f>
        <v>1200</v>
      </c>
      <c r="G69" s="75">
        <f t="shared" si="0"/>
        <v>1200</v>
      </c>
      <c r="H69" s="83"/>
      <c r="I69" s="75">
        <f t="shared" si="0"/>
        <v>1400</v>
      </c>
      <c r="J69" s="75">
        <f t="shared" si="0"/>
        <v>1400</v>
      </c>
      <c r="K69" s="83"/>
      <c r="L69" s="75">
        <f>SUM(L58:L67)</f>
        <v>2400</v>
      </c>
      <c r="M69" s="75">
        <f>SUM(M58:M67)</f>
        <v>1650</v>
      </c>
    </row>
    <row r="70" spans="1:13">
      <c r="A70" s="68"/>
      <c r="B70" s="68"/>
      <c r="C70" s="67"/>
      <c r="D70" s="67"/>
      <c r="E70" s="66"/>
      <c r="F70" s="67"/>
      <c r="G70" s="67"/>
      <c r="H70" s="66"/>
      <c r="I70" s="67"/>
      <c r="J70" s="67"/>
      <c r="L70" s="67"/>
      <c r="M70" s="67"/>
    </row>
    <row r="71" spans="1:13">
      <c r="A71" s="68"/>
      <c r="B71" s="68"/>
      <c r="C71" s="67"/>
      <c r="D71" s="67"/>
      <c r="E71" s="66"/>
      <c r="F71" s="67"/>
      <c r="G71" s="67"/>
      <c r="H71" s="66"/>
      <c r="I71" s="67"/>
      <c r="J71" s="67"/>
      <c r="L71" s="67"/>
      <c r="M71" s="67"/>
    </row>
    <row r="72" spans="1:13">
      <c r="A72" s="66"/>
      <c r="B72" s="68"/>
      <c r="C72" s="67"/>
      <c r="D72" s="67"/>
      <c r="E72" s="66"/>
      <c r="F72" s="67"/>
      <c r="G72" s="67"/>
      <c r="H72" s="66"/>
      <c r="I72" s="67"/>
      <c r="J72" s="67"/>
      <c r="L72" s="67"/>
      <c r="M72" s="67"/>
    </row>
    <row r="73" spans="1:13" ht="18">
      <c r="A73" s="65" t="s">
        <v>83</v>
      </c>
      <c r="B73" s="66"/>
      <c r="C73" s="79" t="s">
        <v>47</v>
      </c>
      <c r="D73" s="79" t="s">
        <v>48</v>
      </c>
      <c r="E73" s="66"/>
      <c r="F73" s="69" t="s">
        <v>16</v>
      </c>
      <c r="G73" s="69" t="s">
        <v>17</v>
      </c>
      <c r="H73" s="66"/>
      <c r="I73" s="69" t="s">
        <v>19</v>
      </c>
      <c r="J73" s="69" t="s">
        <v>20</v>
      </c>
      <c r="L73" s="69" t="s">
        <v>21</v>
      </c>
      <c r="M73" s="69" t="s">
        <v>22</v>
      </c>
    </row>
    <row r="74" spans="1:13">
      <c r="A74" s="66"/>
      <c r="B74" s="66"/>
      <c r="C74" s="80"/>
      <c r="D74" s="67"/>
      <c r="E74" s="66"/>
      <c r="F74" s="67"/>
      <c r="G74" s="67"/>
      <c r="H74" s="66"/>
      <c r="I74" s="67"/>
      <c r="J74" s="67"/>
      <c r="L74" s="67"/>
      <c r="M74" s="67"/>
    </row>
    <row r="75" spans="1:13">
      <c r="A75" s="66"/>
      <c r="B75" s="68" t="s">
        <v>84</v>
      </c>
      <c r="C75" s="80"/>
      <c r="D75" s="67"/>
      <c r="E75" s="66"/>
      <c r="F75" s="67"/>
      <c r="G75" s="67"/>
      <c r="H75" s="66"/>
      <c r="I75" s="67"/>
      <c r="J75" s="67"/>
      <c r="L75" s="67"/>
      <c r="M75" s="67"/>
    </row>
    <row r="76" spans="1:13">
      <c r="A76" s="66"/>
      <c r="B76" s="70" t="s">
        <v>85</v>
      </c>
      <c r="C76" s="71">
        <v>350</v>
      </c>
      <c r="D76" s="71">
        <v>350</v>
      </c>
      <c r="E76" s="66"/>
      <c r="F76" s="71">
        <v>350</v>
      </c>
      <c r="G76" s="71">
        <v>250</v>
      </c>
      <c r="H76" s="66"/>
      <c r="I76" s="71">
        <v>150</v>
      </c>
      <c r="J76" s="71">
        <v>150</v>
      </c>
      <c r="L76" s="71">
        <v>150</v>
      </c>
      <c r="M76" s="71">
        <v>150</v>
      </c>
    </row>
    <row r="77" spans="1:13">
      <c r="A77" s="66"/>
      <c r="B77" s="84" t="s">
        <v>86</v>
      </c>
      <c r="C77" s="71"/>
      <c r="D77" s="71"/>
      <c r="E77" s="66"/>
      <c r="F77" s="71"/>
      <c r="G77" s="71"/>
      <c r="H77" s="66"/>
      <c r="I77" s="71"/>
      <c r="J77" s="71"/>
      <c r="L77" s="71"/>
      <c r="M77" s="71"/>
    </row>
    <row r="78" spans="1:13">
      <c r="A78" s="66"/>
      <c r="B78" s="70"/>
      <c r="C78" s="71"/>
      <c r="D78" s="71"/>
      <c r="E78" s="66"/>
      <c r="F78" s="71"/>
      <c r="G78" s="71"/>
      <c r="H78" s="66"/>
      <c r="I78" s="71"/>
      <c r="J78" s="71"/>
      <c r="L78" s="71"/>
      <c r="M78" s="71"/>
    </row>
    <row r="79" spans="1:13">
      <c r="A79" s="66"/>
      <c r="B79" s="70" t="s">
        <v>87</v>
      </c>
      <c r="C79" s="71">
        <v>175</v>
      </c>
      <c r="D79" s="71">
        <v>125</v>
      </c>
      <c r="E79" s="66"/>
      <c r="F79" s="71">
        <v>125</v>
      </c>
      <c r="G79" s="71">
        <v>100</v>
      </c>
      <c r="H79" s="66"/>
      <c r="I79" s="71">
        <v>150</v>
      </c>
      <c r="J79" s="71">
        <v>150</v>
      </c>
      <c r="L79" s="71">
        <v>150</v>
      </c>
      <c r="M79" s="71">
        <v>150</v>
      </c>
    </row>
    <row r="80" spans="1:13">
      <c r="A80" s="66"/>
      <c r="B80" s="70"/>
      <c r="C80" s="71"/>
      <c r="D80" s="71"/>
      <c r="E80" s="66"/>
      <c r="F80" s="71"/>
      <c r="G80" s="71"/>
      <c r="H80" s="66"/>
      <c r="I80" s="71"/>
      <c r="J80" s="71"/>
      <c r="L80" s="71"/>
      <c r="M80" s="71"/>
    </row>
    <row r="81" spans="1:13">
      <c r="A81" s="66"/>
      <c r="B81" s="70" t="s">
        <v>88</v>
      </c>
      <c r="C81" s="71">
        <v>50</v>
      </c>
      <c r="D81" s="71">
        <v>50</v>
      </c>
      <c r="E81" s="66"/>
      <c r="F81" s="71">
        <v>50</v>
      </c>
      <c r="G81" s="71">
        <v>50</v>
      </c>
      <c r="H81" s="66"/>
      <c r="I81" s="71">
        <v>50</v>
      </c>
      <c r="J81" s="71">
        <v>50</v>
      </c>
      <c r="L81" s="71">
        <v>50</v>
      </c>
      <c r="M81" s="71">
        <v>50</v>
      </c>
    </row>
    <row r="82" spans="1:13">
      <c r="A82" s="66"/>
      <c r="B82" s="70" t="s">
        <v>89</v>
      </c>
      <c r="C82" s="71"/>
      <c r="D82" s="74"/>
      <c r="E82" s="66"/>
      <c r="F82" s="74"/>
      <c r="G82" s="74"/>
      <c r="H82" s="66"/>
      <c r="I82" s="71"/>
      <c r="J82" s="71"/>
      <c r="L82" s="71"/>
      <c r="M82" s="71"/>
    </row>
    <row r="83" spans="1:13">
      <c r="A83" s="66"/>
      <c r="B83" s="70"/>
      <c r="C83" s="71"/>
      <c r="D83" s="74"/>
      <c r="E83" s="66"/>
      <c r="F83" s="74"/>
      <c r="G83" s="74"/>
      <c r="H83" s="66"/>
      <c r="I83" s="71"/>
      <c r="J83" s="71"/>
      <c r="L83" s="71"/>
      <c r="M83" s="71"/>
    </row>
    <row r="84" spans="1:13">
      <c r="A84" s="66"/>
      <c r="B84" s="66" t="s">
        <v>90</v>
      </c>
      <c r="C84" s="71" t="s">
        <v>91</v>
      </c>
      <c r="D84" s="74"/>
      <c r="E84" s="66"/>
      <c r="F84" s="74">
        <v>0</v>
      </c>
      <c r="G84" s="74">
        <v>0</v>
      </c>
      <c r="H84" s="66"/>
      <c r="I84" s="71">
        <v>300</v>
      </c>
      <c r="J84" s="71">
        <v>300</v>
      </c>
      <c r="L84" s="71">
        <v>300</v>
      </c>
      <c r="M84" s="71">
        <v>300</v>
      </c>
    </row>
    <row r="85" spans="1:13">
      <c r="A85" s="85"/>
      <c r="B85" s="66"/>
      <c r="C85" s="66"/>
      <c r="D85" s="67"/>
      <c r="E85" s="66"/>
      <c r="F85" s="67"/>
      <c r="G85" s="67"/>
      <c r="H85" s="66"/>
      <c r="I85" s="71"/>
      <c r="J85" s="71"/>
      <c r="L85" s="71"/>
      <c r="M85" s="71"/>
    </row>
    <row r="86" spans="1:13">
      <c r="A86" s="66"/>
      <c r="B86" s="147" t="s">
        <v>265</v>
      </c>
      <c r="C86" s="75">
        <f>SUM(C74:C84)</f>
        <v>575</v>
      </c>
      <c r="D86" s="75">
        <f>SUM(D76:D83)</f>
        <v>525</v>
      </c>
      <c r="E86" s="66"/>
      <c r="F86" s="75">
        <f>SUM(F76:F83)</f>
        <v>525</v>
      </c>
      <c r="G86" s="75">
        <f>SUM(G76:G83)</f>
        <v>400</v>
      </c>
      <c r="H86" s="66"/>
      <c r="I86" s="75">
        <f>SUM(I84+I81+I79+I76)</f>
        <v>650</v>
      </c>
      <c r="J86" s="75">
        <f>SUM(J84+J81+J79+J76)</f>
        <v>650</v>
      </c>
      <c r="L86" s="75">
        <f>SUM(L84+L81+L79+L76)</f>
        <v>650</v>
      </c>
      <c r="M86" s="75">
        <f>SUM(M84+M81+M79+M76)</f>
        <v>650</v>
      </c>
    </row>
    <row r="87" spans="1:13">
      <c r="A87" s="66"/>
      <c r="B87" s="68"/>
      <c r="C87" s="76"/>
      <c r="D87" s="67"/>
      <c r="E87" s="66"/>
      <c r="F87" s="67"/>
      <c r="G87" s="67"/>
      <c r="H87" s="66"/>
      <c r="I87" s="67"/>
      <c r="J87" s="67"/>
      <c r="L87" s="67"/>
      <c r="M87" s="67"/>
    </row>
    <row r="88" spans="1:13">
      <c r="A88" s="66"/>
      <c r="B88" s="70"/>
      <c r="C88" s="86"/>
      <c r="D88" s="67"/>
      <c r="E88" s="66"/>
      <c r="F88" s="67"/>
      <c r="G88" s="67"/>
      <c r="H88" s="66"/>
      <c r="I88" s="67"/>
      <c r="J88" s="67"/>
      <c r="L88" s="67"/>
      <c r="M88" s="67"/>
    </row>
    <row r="89" spans="1:13">
      <c r="A89" s="66"/>
      <c r="B89" s="66"/>
      <c r="C89" s="67"/>
      <c r="D89" s="67"/>
      <c r="E89" s="66"/>
      <c r="F89" s="67"/>
      <c r="G89" s="67"/>
      <c r="H89" s="66"/>
      <c r="I89" s="67"/>
      <c r="J89" s="67"/>
      <c r="L89" s="67"/>
      <c r="M89" s="67"/>
    </row>
    <row r="90" spans="1:13">
      <c r="A90" s="65" t="s">
        <v>92</v>
      </c>
      <c r="B90" s="66"/>
      <c r="C90" s="67"/>
      <c r="D90" s="67"/>
      <c r="E90" s="66"/>
      <c r="F90" s="67"/>
      <c r="G90" s="67"/>
      <c r="H90" s="66"/>
    </row>
    <row r="91" spans="1:13" ht="18">
      <c r="A91" s="66"/>
      <c r="B91" s="66"/>
      <c r="C91" s="79" t="s">
        <v>47</v>
      </c>
      <c r="D91" s="79" t="s">
        <v>48</v>
      </c>
      <c r="E91" s="66"/>
      <c r="F91" s="69" t="s">
        <v>16</v>
      </c>
      <c r="G91" s="69" t="s">
        <v>17</v>
      </c>
      <c r="H91" s="66"/>
      <c r="I91" s="69" t="s">
        <v>19</v>
      </c>
      <c r="J91" s="69" t="s">
        <v>20</v>
      </c>
      <c r="L91" s="69" t="s">
        <v>21</v>
      </c>
      <c r="M91" s="69" t="s">
        <v>22</v>
      </c>
    </row>
    <row r="92" spans="1:13">
      <c r="A92" s="66"/>
      <c r="B92" s="68" t="s">
        <v>93</v>
      </c>
      <c r="C92" s="80"/>
      <c r="D92" s="67"/>
      <c r="E92" s="66"/>
      <c r="F92" s="67"/>
      <c r="G92" s="67"/>
      <c r="H92" s="66"/>
      <c r="I92" s="67"/>
      <c r="J92" s="67"/>
      <c r="L92" s="67"/>
      <c r="M92" s="67"/>
    </row>
    <row r="93" spans="1:13">
      <c r="A93" s="66"/>
      <c r="B93" s="70" t="s">
        <v>94</v>
      </c>
      <c r="C93" s="71">
        <v>2200</v>
      </c>
      <c r="D93" s="71">
        <v>2200</v>
      </c>
      <c r="E93" s="66"/>
      <c r="F93" s="71">
        <v>2100</v>
      </c>
      <c r="G93" s="71">
        <v>2100</v>
      </c>
      <c r="H93" s="66"/>
      <c r="I93" s="71">
        <v>1800</v>
      </c>
      <c r="J93" s="71">
        <v>1800</v>
      </c>
      <c r="L93" s="71">
        <v>2000</v>
      </c>
      <c r="M93" s="71">
        <v>1800</v>
      </c>
    </row>
    <row r="94" spans="1:13">
      <c r="A94" s="66"/>
      <c r="B94" s="70"/>
      <c r="C94" s="71"/>
      <c r="D94" s="71"/>
      <c r="E94" s="66"/>
      <c r="F94" s="71"/>
      <c r="G94" s="71"/>
      <c r="H94" s="66"/>
      <c r="I94" s="71"/>
      <c r="J94" s="71"/>
      <c r="L94" s="71"/>
      <c r="M94" s="71"/>
    </row>
    <row r="95" spans="1:13">
      <c r="A95" s="68"/>
      <c r="B95" s="70" t="s">
        <v>78</v>
      </c>
      <c r="C95" s="71">
        <v>400</v>
      </c>
      <c r="D95" s="71">
        <v>400</v>
      </c>
      <c r="E95" s="66"/>
      <c r="F95" s="71">
        <v>400</v>
      </c>
      <c r="G95" s="71">
        <v>400</v>
      </c>
      <c r="H95" s="66"/>
      <c r="I95" s="71">
        <v>700</v>
      </c>
      <c r="J95" s="71">
        <v>700</v>
      </c>
      <c r="L95" s="71">
        <v>700</v>
      </c>
      <c r="M95" s="71">
        <v>700</v>
      </c>
    </row>
    <row r="96" spans="1:13">
      <c r="A96" s="66"/>
      <c r="B96" s="70" t="s">
        <v>95</v>
      </c>
      <c r="C96" s="71"/>
      <c r="D96" s="71"/>
      <c r="E96" s="66"/>
      <c r="F96" s="71"/>
      <c r="G96" s="71"/>
      <c r="H96" s="66"/>
      <c r="I96" s="71"/>
      <c r="J96" s="71"/>
      <c r="L96" s="71"/>
      <c r="M96" s="71"/>
    </row>
    <row r="97" spans="1:13">
      <c r="A97" s="66"/>
      <c r="B97" s="70"/>
      <c r="C97" s="71"/>
      <c r="D97" s="71"/>
      <c r="E97" s="66"/>
      <c r="F97" s="71"/>
      <c r="G97" s="71"/>
      <c r="H97" s="66"/>
      <c r="I97" s="71"/>
      <c r="J97" s="71"/>
      <c r="L97" s="71"/>
      <c r="M97" s="71"/>
    </row>
    <row r="98" spans="1:13">
      <c r="A98" s="66"/>
      <c r="B98" s="73" t="s">
        <v>96</v>
      </c>
      <c r="C98" s="71">
        <v>45</v>
      </c>
      <c r="D98" s="71">
        <v>45</v>
      </c>
      <c r="E98" s="66"/>
      <c r="F98" s="71">
        <v>45</v>
      </c>
      <c r="G98" s="71">
        <v>45</v>
      </c>
      <c r="H98" s="66"/>
      <c r="I98" s="71">
        <v>0</v>
      </c>
      <c r="J98" s="71">
        <v>0</v>
      </c>
      <c r="L98" s="71">
        <v>0</v>
      </c>
      <c r="M98" s="71">
        <v>0</v>
      </c>
    </row>
    <row r="99" spans="1:13">
      <c r="A99" s="66"/>
      <c r="B99" s="73"/>
      <c r="C99" s="76"/>
      <c r="D99" s="67"/>
      <c r="E99" s="66"/>
      <c r="F99" s="67"/>
      <c r="G99" s="67"/>
      <c r="H99" s="66"/>
      <c r="I99" s="67"/>
      <c r="J99" s="67"/>
      <c r="L99" s="67"/>
      <c r="M99" s="67"/>
    </row>
    <row r="100" spans="1:13">
      <c r="A100" s="66"/>
      <c r="B100" s="147" t="s">
        <v>265</v>
      </c>
      <c r="C100" s="75">
        <f>SUM(C93:C99)</f>
        <v>2645</v>
      </c>
      <c r="D100" s="75">
        <f>SUM(D93:D98)</f>
        <v>2645</v>
      </c>
      <c r="E100" s="66"/>
      <c r="F100" s="75">
        <f>SUM(F93:F98)</f>
        <v>2545</v>
      </c>
      <c r="G100" s="75">
        <f>SUM(G93:G98)</f>
        <v>2545</v>
      </c>
      <c r="H100" s="66"/>
      <c r="I100" s="75">
        <f>SUM(I93:I98)</f>
        <v>2500</v>
      </c>
      <c r="J100" s="75">
        <f>SUM(J93:J98)</f>
        <v>2500</v>
      </c>
      <c r="L100" s="75">
        <f>SUM(L93:L98)</f>
        <v>2700</v>
      </c>
      <c r="M100" s="75">
        <f>SUM(M93:M98)</f>
        <v>2500</v>
      </c>
    </row>
    <row r="101" spans="1:13">
      <c r="A101" s="66"/>
      <c r="B101" s="66"/>
      <c r="C101" s="67"/>
      <c r="D101" s="67"/>
      <c r="E101" s="66"/>
      <c r="F101" s="67"/>
      <c r="G101" s="67"/>
      <c r="H101" s="66"/>
      <c r="I101" s="67"/>
      <c r="J101" s="67"/>
      <c r="L101" s="67"/>
      <c r="M101" s="67"/>
    </row>
    <row r="102" spans="1:13">
      <c r="A102" s="66"/>
      <c r="B102" s="66"/>
      <c r="C102" s="67"/>
      <c r="D102" s="67"/>
      <c r="E102" s="66"/>
      <c r="F102" s="67"/>
      <c r="G102" s="67"/>
      <c r="H102" s="66"/>
      <c r="I102" s="67"/>
      <c r="J102" s="67"/>
      <c r="L102" s="67"/>
      <c r="M102" s="67"/>
    </row>
    <row r="103" spans="1:13">
      <c r="A103" s="66"/>
      <c r="B103" s="66"/>
      <c r="C103" s="67"/>
      <c r="D103" s="67"/>
      <c r="E103" s="66"/>
      <c r="F103" s="67"/>
      <c r="G103" s="67"/>
      <c r="H103" s="66"/>
      <c r="I103" s="67"/>
      <c r="J103" s="67"/>
      <c r="L103" s="67"/>
      <c r="M103" s="67"/>
    </row>
    <row r="104" spans="1:13" ht="18">
      <c r="A104" s="65" t="s">
        <v>97</v>
      </c>
      <c r="B104" s="66"/>
      <c r="C104" s="79" t="s">
        <v>47</v>
      </c>
      <c r="D104" s="79" t="s">
        <v>48</v>
      </c>
      <c r="E104" s="66"/>
      <c r="F104" s="69" t="s">
        <v>16</v>
      </c>
      <c r="G104" s="69" t="s">
        <v>17</v>
      </c>
      <c r="H104" s="66"/>
      <c r="I104" s="69" t="s">
        <v>19</v>
      </c>
      <c r="J104" s="69" t="s">
        <v>20</v>
      </c>
      <c r="L104" s="69" t="s">
        <v>21</v>
      </c>
      <c r="M104" s="69" t="s">
        <v>22</v>
      </c>
    </row>
    <row r="105" spans="1:13">
      <c r="A105" s="66"/>
      <c r="B105" s="66"/>
      <c r="C105" s="80"/>
      <c r="D105" s="67"/>
      <c r="E105" s="66"/>
      <c r="F105" s="67"/>
      <c r="G105" s="67"/>
      <c r="H105" s="66"/>
      <c r="I105" s="67"/>
      <c r="J105" s="67"/>
      <c r="L105" s="67"/>
      <c r="M105" s="67"/>
    </row>
    <row r="106" spans="1:13">
      <c r="A106" s="66"/>
      <c r="B106" s="65" t="s">
        <v>98</v>
      </c>
      <c r="C106" s="80"/>
      <c r="D106" s="67"/>
      <c r="E106" s="66"/>
      <c r="F106" s="67"/>
      <c r="G106" s="67"/>
      <c r="H106" s="66"/>
      <c r="I106" s="67"/>
      <c r="J106" s="67"/>
      <c r="L106" s="67"/>
      <c r="M106" s="67"/>
    </row>
    <row r="107" spans="1:13">
      <c r="A107" s="66"/>
      <c r="B107" s="73" t="s">
        <v>99</v>
      </c>
      <c r="C107" s="71">
        <v>100</v>
      </c>
      <c r="D107" s="71">
        <v>100</v>
      </c>
      <c r="E107" s="66"/>
      <c r="F107" s="71">
        <v>100</v>
      </c>
      <c r="G107" s="71">
        <v>100</v>
      </c>
      <c r="H107" s="66"/>
      <c r="I107" s="71">
        <v>100</v>
      </c>
      <c r="J107" s="71">
        <v>100</v>
      </c>
      <c r="L107" s="71">
        <v>100</v>
      </c>
      <c r="M107" s="71">
        <v>100</v>
      </c>
    </row>
    <row r="108" spans="1:13">
      <c r="A108" s="66"/>
      <c r="B108" s="70"/>
      <c r="C108" s="71"/>
      <c r="D108" s="71"/>
      <c r="E108" s="66"/>
      <c r="F108" s="71"/>
      <c r="G108" s="71"/>
      <c r="H108" s="66"/>
      <c r="I108" s="71"/>
      <c r="J108" s="71"/>
      <c r="L108" s="71"/>
      <c r="M108" s="71"/>
    </row>
    <row r="109" spans="1:13">
      <c r="A109" s="66"/>
      <c r="B109" s="70" t="s">
        <v>100</v>
      </c>
      <c r="C109" s="71">
        <v>250</v>
      </c>
      <c r="D109" s="71">
        <v>250</v>
      </c>
      <c r="E109" s="66"/>
      <c r="F109" s="71">
        <v>200</v>
      </c>
      <c r="G109" s="71">
        <v>200</v>
      </c>
      <c r="H109" s="66"/>
      <c r="I109" s="71">
        <v>200</v>
      </c>
      <c r="J109" s="71">
        <v>200</v>
      </c>
      <c r="L109" s="71">
        <v>200</v>
      </c>
      <c r="M109" s="71">
        <v>200</v>
      </c>
    </row>
    <row r="110" spans="1:13">
      <c r="A110" s="66"/>
      <c r="B110" s="70"/>
      <c r="C110" s="71"/>
      <c r="D110" s="71"/>
      <c r="E110" s="66"/>
      <c r="F110" s="71"/>
      <c r="G110" s="71"/>
      <c r="H110" s="66"/>
      <c r="I110" s="71"/>
      <c r="J110" s="71"/>
      <c r="L110" s="71"/>
      <c r="M110" s="71"/>
    </row>
    <row r="111" spans="1:13">
      <c r="A111" s="66"/>
      <c r="B111" s="68" t="s">
        <v>101</v>
      </c>
      <c r="C111" s="71"/>
      <c r="D111" s="71"/>
      <c r="E111" s="66"/>
      <c r="F111" s="71"/>
      <c r="G111" s="71"/>
      <c r="H111" s="66"/>
      <c r="I111" s="71"/>
      <c r="J111" s="71"/>
      <c r="L111" s="71"/>
      <c r="M111" s="71"/>
    </row>
    <row r="112" spans="1:13">
      <c r="A112" s="66"/>
      <c r="B112" s="70" t="s">
        <v>102</v>
      </c>
      <c r="C112" s="71">
        <v>150</v>
      </c>
      <c r="D112" s="71">
        <v>150</v>
      </c>
      <c r="E112" s="66"/>
      <c r="F112" s="71">
        <v>150</v>
      </c>
      <c r="G112" s="71">
        <v>150</v>
      </c>
      <c r="H112" s="66"/>
      <c r="I112" s="71">
        <v>150</v>
      </c>
      <c r="J112" s="71">
        <v>100</v>
      </c>
      <c r="L112" s="71">
        <v>100</v>
      </c>
      <c r="M112" s="71">
        <v>100</v>
      </c>
    </row>
    <row r="113" spans="1:13">
      <c r="A113" s="66"/>
      <c r="B113" s="70" t="s">
        <v>103</v>
      </c>
      <c r="C113" s="74"/>
      <c r="D113" s="71"/>
      <c r="E113" s="66"/>
      <c r="F113" s="71"/>
      <c r="G113" s="71"/>
      <c r="H113" s="66"/>
      <c r="I113" s="71"/>
      <c r="J113" s="71"/>
      <c r="L113" s="71"/>
      <c r="M113" s="71"/>
    </row>
    <row r="114" spans="1:13">
      <c r="A114" s="66"/>
      <c r="B114" s="70"/>
      <c r="C114" s="74"/>
      <c r="D114" s="71"/>
      <c r="E114" s="66"/>
      <c r="F114" s="71"/>
      <c r="G114" s="71"/>
      <c r="H114" s="66"/>
      <c r="I114" s="71"/>
      <c r="J114" s="71"/>
      <c r="L114" s="71"/>
      <c r="M114" s="71"/>
    </row>
    <row r="115" spans="1:13">
      <c r="A115" s="66"/>
      <c r="B115" s="70" t="s">
        <v>104</v>
      </c>
      <c r="C115" s="71">
        <v>0</v>
      </c>
      <c r="D115" s="71">
        <v>0</v>
      </c>
      <c r="E115" s="66"/>
      <c r="F115" s="71">
        <v>0</v>
      </c>
      <c r="G115" s="71">
        <v>0</v>
      </c>
      <c r="H115" s="66"/>
      <c r="I115" s="71">
        <v>200</v>
      </c>
      <c r="J115" s="71">
        <v>200</v>
      </c>
      <c r="L115" s="71">
        <v>200</v>
      </c>
      <c r="M115" s="71">
        <v>200</v>
      </c>
    </row>
    <row r="116" spans="1:13">
      <c r="A116" s="66"/>
      <c r="B116" s="70" t="s">
        <v>105</v>
      </c>
      <c r="C116" s="71"/>
      <c r="D116" s="71"/>
      <c r="E116" s="66"/>
      <c r="F116" s="71"/>
      <c r="G116" s="71"/>
      <c r="H116" s="66"/>
      <c r="I116" s="71"/>
      <c r="J116" s="71"/>
      <c r="L116" s="71"/>
      <c r="M116" s="71"/>
    </row>
    <row r="117" spans="1:13">
      <c r="A117" s="66"/>
      <c r="B117" s="70"/>
      <c r="C117" s="71"/>
      <c r="D117" s="71"/>
      <c r="E117" s="66"/>
      <c r="F117" s="71"/>
      <c r="G117" s="71"/>
      <c r="H117" s="66"/>
      <c r="I117" s="71"/>
      <c r="J117" s="71"/>
      <c r="L117" s="71"/>
      <c r="M117" s="71"/>
    </row>
    <row r="118" spans="1:13">
      <c r="A118" s="66"/>
      <c r="B118" s="68" t="s">
        <v>106</v>
      </c>
      <c r="C118" s="71"/>
      <c r="D118" s="71"/>
      <c r="E118" s="66"/>
      <c r="F118" s="71"/>
      <c r="G118" s="71"/>
      <c r="H118" s="66"/>
      <c r="I118" s="71"/>
      <c r="J118" s="71"/>
      <c r="L118" s="71"/>
      <c r="M118" s="71"/>
    </row>
    <row r="119" spans="1:13">
      <c r="A119" s="66"/>
      <c r="B119" s="70" t="s">
        <v>107</v>
      </c>
      <c r="C119" s="71">
        <v>300</v>
      </c>
      <c r="D119" s="71">
        <v>250</v>
      </c>
      <c r="E119" s="66"/>
      <c r="F119" s="71">
        <v>250</v>
      </c>
      <c r="G119" s="71">
        <v>250</v>
      </c>
      <c r="H119" s="66"/>
      <c r="I119" s="71">
        <v>250</v>
      </c>
      <c r="J119" s="71">
        <v>200</v>
      </c>
      <c r="L119" s="71">
        <v>200</v>
      </c>
      <c r="M119" s="71">
        <v>200</v>
      </c>
    </row>
    <row r="120" spans="1:13">
      <c r="A120" s="66"/>
      <c r="B120" s="70" t="s">
        <v>108</v>
      </c>
      <c r="C120" s="71"/>
      <c r="D120" s="71"/>
      <c r="E120" s="66"/>
      <c r="F120" s="71"/>
      <c r="G120" s="71"/>
      <c r="H120" s="66"/>
      <c r="I120" s="71"/>
      <c r="J120" s="71"/>
      <c r="L120" s="71"/>
      <c r="M120" s="71"/>
    </row>
    <row r="121" spans="1:13">
      <c r="A121" s="66"/>
      <c r="B121" s="70"/>
      <c r="C121" s="71"/>
      <c r="D121" s="71"/>
      <c r="E121" s="66"/>
      <c r="F121" s="71"/>
      <c r="G121" s="71"/>
      <c r="H121" s="66"/>
      <c r="I121" s="71"/>
      <c r="J121" s="71"/>
      <c r="L121" s="71"/>
      <c r="M121" s="71"/>
    </row>
    <row r="122" spans="1:13">
      <c r="A122" s="66"/>
      <c r="B122" s="73" t="s">
        <v>109</v>
      </c>
      <c r="C122" s="71">
        <v>250</v>
      </c>
      <c r="D122" s="71">
        <v>250</v>
      </c>
      <c r="E122" s="66"/>
      <c r="F122" s="71">
        <v>250</v>
      </c>
      <c r="G122" s="71">
        <v>250</v>
      </c>
      <c r="H122" s="66"/>
      <c r="I122" s="71">
        <v>250</v>
      </c>
      <c r="J122" s="71">
        <v>200</v>
      </c>
      <c r="L122" s="71">
        <v>200</v>
      </c>
      <c r="M122" s="71">
        <v>200</v>
      </c>
    </row>
    <row r="123" spans="1:13">
      <c r="A123" s="65"/>
      <c r="B123" s="73"/>
      <c r="C123" s="71"/>
      <c r="D123" s="71"/>
      <c r="E123" s="66"/>
      <c r="F123" s="71"/>
      <c r="G123" s="71"/>
      <c r="H123" s="66"/>
      <c r="I123" s="71"/>
      <c r="J123" s="71"/>
      <c r="L123" s="71"/>
      <c r="M123" s="71"/>
    </row>
    <row r="124" spans="1:13">
      <c r="A124" s="66"/>
      <c r="B124" s="68" t="s">
        <v>110</v>
      </c>
      <c r="C124" s="80"/>
      <c r="D124" s="67"/>
      <c r="E124" s="66"/>
      <c r="F124" s="67"/>
      <c r="G124" s="67"/>
      <c r="H124" s="66"/>
      <c r="I124" s="71"/>
      <c r="J124" s="71"/>
      <c r="L124" s="71"/>
      <c r="M124" s="71"/>
    </row>
    <row r="125" spans="1:13">
      <c r="A125" s="68"/>
      <c r="B125" s="70" t="s">
        <v>111</v>
      </c>
      <c r="C125" s="71">
        <v>7500</v>
      </c>
      <c r="D125" s="71">
        <v>4880</v>
      </c>
      <c r="E125" s="66"/>
      <c r="F125" s="71">
        <v>4880</v>
      </c>
      <c r="G125" s="71">
        <v>4880</v>
      </c>
      <c r="H125" s="66"/>
      <c r="I125" s="71">
        <v>4880</v>
      </c>
      <c r="J125" s="71">
        <v>4000</v>
      </c>
      <c r="L125" s="71">
        <v>4000</v>
      </c>
      <c r="M125" s="71">
        <v>4000</v>
      </c>
    </row>
    <row r="126" spans="1:13">
      <c r="A126" s="68"/>
      <c r="B126" s="70"/>
      <c r="C126" s="71"/>
      <c r="D126" s="71"/>
      <c r="E126" s="66"/>
      <c r="F126" s="71"/>
      <c r="G126" s="71"/>
      <c r="H126" s="66"/>
      <c r="I126" s="71"/>
      <c r="J126" s="71"/>
      <c r="L126" s="71"/>
      <c r="M126" s="71"/>
    </row>
    <row r="127" spans="1:13">
      <c r="A127" s="66"/>
      <c r="B127" s="147" t="s">
        <v>265</v>
      </c>
      <c r="C127" s="75">
        <f>SUM(C107:C126)</f>
        <v>8550</v>
      </c>
      <c r="D127" s="75">
        <f>SUM(D107:D126)</f>
        <v>5880</v>
      </c>
      <c r="E127" s="66"/>
      <c r="F127" s="75">
        <f>SUM(F107:F126)</f>
        <v>5830</v>
      </c>
      <c r="G127" s="75">
        <f>SUM(G107:G126)</f>
        <v>5830</v>
      </c>
      <c r="H127" s="66"/>
      <c r="I127" s="75">
        <f>SUM(I107:I126)</f>
        <v>6030</v>
      </c>
      <c r="J127" s="75">
        <f>SUM(J107:J126)</f>
        <v>5000</v>
      </c>
      <c r="L127" s="75">
        <f>SUM(L107:L126)</f>
        <v>5000</v>
      </c>
      <c r="M127" s="75">
        <f>SUM(M107:M126)</f>
        <v>5000</v>
      </c>
    </row>
    <row r="128" spans="1:13">
      <c r="A128" s="65"/>
      <c r="B128" s="66"/>
      <c r="C128" s="67"/>
      <c r="D128" s="67"/>
      <c r="E128" s="66"/>
      <c r="F128" s="67"/>
      <c r="G128" s="67"/>
      <c r="H128" s="66"/>
      <c r="I128" s="67"/>
      <c r="J128" s="67"/>
      <c r="L128" s="67"/>
      <c r="M128" s="67"/>
    </row>
    <row r="129" spans="1:13">
      <c r="A129" s="66"/>
      <c r="B129" s="70"/>
      <c r="C129" s="67"/>
      <c r="D129" s="67"/>
      <c r="E129" s="66"/>
      <c r="F129" s="67"/>
      <c r="G129" s="67"/>
      <c r="H129" s="66"/>
      <c r="I129" s="67"/>
      <c r="J129" s="67"/>
      <c r="L129" s="67"/>
      <c r="M129" s="67"/>
    </row>
    <row r="130" spans="1:13">
      <c r="A130" s="66"/>
      <c r="B130" s="70"/>
      <c r="C130" s="67"/>
      <c r="D130" s="67"/>
      <c r="E130" s="66"/>
      <c r="F130" s="67"/>
      <c r="G130" s="67"/>
      <c r="H130" s="66"/>
      <c r="I130" s="67"/>
      <c r="J130" s="67"/>
      <c r="L130" s="67"/>
      <c r="M130" s="67"/>
    </row>
    <row r="131" spans="1:13" ht="18">
      <c r="A131" s="65" t="s">
        <v>112</v>
      </c>
      <c r="B131" s="66"/>
      <c r="C131" s="87" t="s">
        <v>433</v>
      </c>
      <c r="D131" s="69" t="s">
        <v>48</v>
      </c>
      <c r="E131" s="66"/>
      <c r="F131" s="69" t="s">
        <v>16</v>
      </c>
      <c r="G131" s="69" t="s">
        <v>17</v>
      </c>
      <c r="H131" s="66"/>
      <c r="I131" s="69" t="s">
        <v>19</v>
      </c>
      <c r="J131" s="69" t="s">
        <v>20</v>
      </c>
      <c r="L131" s="69" t="s">
        <v>21</v>
      </c>
      <c r="M131" s="69" t="s">
        <v>22</v>
      </c>
    </row>
    <row r="132" spans="1:13">
      <c r="A132" s="66"/>
      <c r="B132" s="66"/>
      <c r="C132" s="88"/>
      <c r="D132" s="67"/>
      <c r="E132" s="66"/>
      <c r="F132" s="67"/>
      <c r="G132" s="67"/>
      <c r="H132" s="66"/>
      <c r="I132" s="67"/>
      <c r="J132" s="67"/>
      <c r="L132" s="67"/>
      <c r="M132" s="67"/>
    </row>
    <row r="133" spans="1:13">
      <c r="A133" s="68"/>
      <c r="B133" s="65" t="s">
        <v>113</v>
      </c>
      <c r="C133" s="89">
        <f>C38</f>
        <v>1457</v>
      </c>
      <c r="D133" s="89">
        <f>D38</f>
        <v>1457</v>
      </c>
      <c r="E133" s="66"/>
      <c r="F133" s="89">
        <f>F38</f>
        <v>1457</v>
      </c>
      <c r="G133" s="89">
        <f>G38</f>
        <v>1457</v>
      </c>
      <c r="H133" s="66"/>
      <c r="I133" s="83">
        <f>I38</f>
        <v>1219</v>
      </c>
      <c r="J133" s="83">
        <f>J38</f>
        <v>1169</v>
      </c>
      <c r="L133" s="83">
        <f>L38</f>
        <v>1169</v>
      </c>
      <c r="M133" s="83">
        <f>M38</f>
        <v>1169</v>
      </c>
    </row>
    <row r="134" spans="1:13">
      <c r="A134" s="66"/>
      <c r="B134" s="65"/>
      <c r="C134" s="89"/>
      <c r="D134" s="89"/>
      <c r="E134" s="66"/>
      <c r="F134" s="89"/>
      <c r="G134" s="89"/>
      <c r="H134" s="66"/>
      <c r="I134" s="83"/>
      <c r="J134" s="83"/>
      <c r="L134" s="83"/>
      <c r="M134" s="83"/>
    </row>
    <row r="135" spans="1:13">
      <c r="A135" s="66"/>
      <c r="B135" s="65" t="s">
        <v>114</v>
      </c>
      <c r="C135" s="89">
        <f>C52</f>
        <v>425</v>
      </c>
      <c r="D135" s="89">
        <f>D52</f>
        <v>425</v>
      </c>
      <c r="E135" s="66"/>
      <c r="F135" s="89">
        <f>F52</f>
        <v>425</v>
      </c>
      <c r="G135" s="89">
        <f>G52</f>
        <v>425</v>
      </c>
      <c r="H135" s="66"/>
      <c r="I135" s="83">
        <f>I52</f>
        <v>400</v>
      </c>
      <c r="J135" s="83">
        <f>J52</f>
        <v>400</v>
      </c>
      <c r="L135" s="83">
        <f>L52</f>
        <v>400</v>
      </c>
      <c r="M135" s="83">
        <f>M52</f>
        <v>400</v>
      </c>
    </row>
    <row r="136" spans="1:13">
      <c r="A136" s="68"/>
      <c r="B136" s="65"/>
      <c r="C136" s="89"/>
      <c r="D136" s="89"/>
      <c r="E136" s="66"/>
      <c r="F136" s="89"/>
      <c r="G136" s="89"/>
      <c r="H136" s="66"/>
      <c r="I136" s="83"/>
      <c r="J136" s="83"/>
      <c r="L136" s="83"/>
      <c r="M136" s="83"/>
    </row>
    <row r="137" spans="1:13">
      <c r="A137" s="68"/>
      <c r="B137" s="65" t="s">
        <v>115</v>
      </c>
      <c r="C137" s="89">
        <f>+C127</f>
        <v>8550</v>
      </c>
      <c r="D137" s="89">
        <f>D127</f>
        <v>5880</v>
      </c>
      <c r="E137" s="66"/>
      <c r="F137" s="89">
        <f>F127</f>
        <v>5830</v>
      </c>
      <c r="G137" s="89">
        <f>G127</f>
        <v>5830</v>
      </c>
      <c r="H137" s="66"/>
      <c r="I137" s="83">
        <f>I127</f>
        <v>6030</v>
      </c>
      <c r="J137" s="83">
        <f>J127</f>
        <v>5000</v>
      </c>
      <c r="L137" s="83">
        <f>L127</f>
        <v>5000</v>
      </c>
      <c r="M137" s="83">
        <f>M127</f>
        <v>5000</v>
      </c>
    </row>
    <row r="138" spans="1:13">
      <c r="A138" s="68"/>
      <c r="B138" s="65"/>
      <c r="C138" s="89"/>
      <c r="D138" s="89"/>
      <c r="E138" s="66"/>
      <c r="F138" s="89"/>
      <c r="G138" s="89"/>
      <c r="H138" s="66"/>
      <c r="I138" s="83"/>
      <c r="J138" s="83"/>
      <c r="L138" s="83"/>
      <c r="M138" s="83"/>
    </row>
    <row r="139" spans="1:13">
      <c r="A139" s="66"/>
      <c r="B139" s="65" t="s">
        <v>116</v>
      </c>
      <c r="C139" s="89">
        <f>C69</f>
        <v>600</v>
      </c>
      <c r="D139" s="89">
        <f>D69</f>
        <v>600</v>
      </c>
      <c r="E139" s="66"/>
      <c r="F139" s="89">
        <f>F69</f>
        <v>1200</v>
      </c>
      <c r="G139" s="89">
        <f>G69</f>
        <v>1200</v>
      </c>
      <c r="H139" s="66"/>
      <c r="I139" s="83">
        <f>I69</f>
        <v>1400</v>
      </c>
      <c r="J139" s="83">
        <f>J69</f>
        <v>1400</v>
      </c>
      <c r="L139" s="83">
        <f>L69</f>
        <v>2400</v>
      </c>
      <c r="M139" s="83">
        <f>M69</f>
        <v>1650</v>
      </c>
    </row>
    <row r="140" spans="1:13">
      <c r="A140" s="66"/>
      <c r="B140" s="65"/>
      <c r="C140" s="89"/>
      <c r="D140" s="89"/>
      <c r="E140" s="66"/>
      <c r="F140" s="89"/>
      <c r="G140" s="89"/>
      <c r="H140" s="66"/>
      <c r="I140" s="83"/>
      <c r="J140" s="83"/>
      <c r="L140" s="83"/>
      <c r="M140" s="83"/>
    </row>
    <row r="141" spans="1:13">
      <c r="A141" s="66"/>
      <c r="B141" s="65" t="s">
        <v>117</v>
      </c>
      <c r="C141" s="89">
        <f>C86</f>
        <v>575</v>
      </c>
      <c r="D141" s="89">
        <f>D86</f>
        <v>525</v>
      </c>
      <c r="E141" s="66"/>
      <c r="F141" s="89">
        <f>F86</f>
        <v>525</v>
      </c>
      <c r="G141" s="89">
        <f>G86</f>
        <v>400</v>
      </c>
      <c r="H141" s="66"/>
      <c r="I141" s="83">
        <f>I86</f>
        <v>650</v>
      </c>
      <c r="J141" s="83">
        <f>J86</f>
        <v>650</v>
      </c>
      <c r="L141" s="83">
        <f>L86</f>
        <v>650</v>
      </c>
      <c r="M141" s="83">
        <f>M86</f>
        <v>650</v>
      </c>
    </row>
    <row r="142" spans="1:13">
      <c r="A142" s="66"/>
      <c r="B142" s="65"/>
      <c r="C142" s="89"/>
      <c r="D142" s="89"/>
      <c r="E142" s="66"/>
      <c r="F142" s="89"/>
      <c r="G142" s="89"/>
      <c r="H142" s="66"/>
      <c r="I142" s="83"/>
      <c r="J142" s="83"/>
      <c r="L142" s="83"/>
      <c r="M142" s="83"/>
    </row>
    <row r="143" spans="1:13">
      <c r="A143" s="66"/>
      <c r="B143" s="65" t="s">
        <v>118</v>
      </c>
      <c r="C143" s="89">
        <f>C100</f>
        <v>2645</v>
      </c>
      <c r="D143" s="89">
        <f>D100</f>
        <v>2645</v>
      </c>
      <c r="E143" s="66"/>
      <c r="F143" s="89">
        <f>F100</f>
        <v>2545</v>
      </c>
      <c r="G143" s="89">
        <f>G100</f>
        <v>2545</v>
      </c>
      <c r="H143" s="66"/>
      <c r="I143" s="83">
        <f>I100</f>
        <v>2500</v>
      </c>
      <c r="J143" s="83">
        <f>J100</f>
        <v>2500</v>
      </c>
      <c r="L143" s="83">
        <f>L100</f>
        <v>2700</v>
      </c>
      <c r="M143" s="83">
        <f>M100</f>
        <v>2500</v>
      </c>
    </row>
    <row r="144" spans="1:13">
      <c r="A144" s="90"/>
      <c r="B144" s="90"/>
      <c r="C144" s="89"/>
      <c r="D144" s="74"/>
      <c r="E144" s="66"/>
      <c r="F144" s="74"/>
      <c r="G144" s="74"/>
      <c r="H144" s="90"/>
      <c r="I144" s="74"/>
      <c r="J144" s="74"/>
      <c r="K144" s="91"/>
      <c r="L144" s="74"/>
      <c r="M144" s="74"/>
    </row>
    <row r="145" spans="1:13" ht="16" thickBot="1">
      <c r="A145" s="92"/>
      <c r="B145" s="63" t="s">
        <v>119</v>
      </c>
      <c r="C145" s="64">
        <f t="shared" ref="C145" si="1">SUM(C133:C143)</f>
        <v>14252</v>
      </c>
      <c r="D145" s="64">
        <f>SUM(D133:D143)</f>
        <v>11532</v>
      </c>
      <c r="E145" s="66"/>
      <c r="F145" s="64">
        <f>SUM(F133:F143)</f>
        <v>11982</v>
      </c>
      <c r="G145" s="64">
        <f>SUM(G133:G143)</f>
        <v>11857</v>
      </c>
      <c r="H145" s="93"/>
      <c r="I145" s="64">
        <f>SUM(I133:I143)</f>
        <v>12199</v>
      </c>
      <c r="J145" s="64">
        <f>SUM(J133:J143)</f>
        <v>11119</v>
      </c>
      <c r="K145" s="94"/>
      <c r="L145" s="64">
        <f>SUM(L133:L143)</f>
        <v>12319</v>
      </c>
      <c r="M145" s="64">
        <f>SUM(M133:M143)</f>
        <v>11369</v>
      </c>
    </row>
    <row r="146" spans="1:13" ht="15.75" customHeight="1" thickTop="1">
      <c r="A146" s="341" t="s">
        <v>120</v>
      </c>
      <c r="B146" s="341"/>
      <c r="C146" s="341"/>
      <c r="D146" s="74"/>
      <c r="E146" s="66"/>
      <c r="F146" s="74"/>
      <c r="G146" s="74"/>
      <c r="H146" s="66"/>
      <c r="I146" s="74"/>
      <c r="J146" s="74"/>
    </row>
    <row r="147" spans="1:13">
      <c r="A147" s="341"/>
      <c r="B147" s="341"/>
      <c r="C147" s="341"/>
    </row>
    <row r="148" spans="1:13">
      <c r="A148" s="341"/>
      <c r="B148" s="341"/>
      <c r="C148" s="341"/>
    </row>
    <row r="149" spans="1:13">
      <c r="A149" s="341"/>
      <c r="B149" s="341"/>
      <c r="C149" s="341"/>
    </row>
    <row r="150" spans="1:13">
      <c r="A150" s="341"/>
      <c r="B150" s="341"/>
      <c r="C150" s="341"/>
    </row>
    <row r="151" spans="1:13">
      <c r="A151" s="341"/>
      <c r="B151" s="341"/>
      <c r="C151" s="341"/>
    </row>
    <row r="152" spans="1:13">
      <c r="A152" s="341"/>
      <c r="B152" s="341"/>
      <c r="C152" s="341"/>
    </row>
    <row r="153" spans="1:13" hidden="1"/>
    <row r="154" spans="1:13" ht="15" customHeight="1">
      <c r="A154" s="342" t="s">
        <v>429</v>
      </c>
      <c r="B154" s="342"/>
    </row>
    <row r="155" spans="1:13">
      <c r="A155" s="342"/>
      <c r="B155" s="342"/>
    </row>
    <row r="156" spans="1:13">
      <c r="A156" s="342"/>
      <c r="B156" s="342"/>
    </row>
    <row r="157" spans="1:13">
      <c r="A157" s="342"/>
      <c r="B157" s="342"/>
    </row>
    <row r="158" spans="1:13">
      <c r="A158" s="95"/>
      <c r="B158" s="95"/>
    </row>
    <row r="159" spans="1:13">
      <c r="A159" s="95"/>
      <c r="B159" s="95"/>
    </row>
  </sheetData>
  <mergeCells count="2">
    <mergeCell ref="A146:C152"/>
    <mergeCell ref="A154:B157"/>
  </mergeCells>
  <pageMargins left="0.7" right="0.7" top="0.75" bottom="0.75" header="0.3" footer="0.3"/>
  <pageSetup scale="5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7" zoomScale="90" zoomScaleNormal="90" zoomScalePageLayoutView="90" workbookViewId="0">
      <selection activeCell="D34" sqref="D34"/>
    </sheetView>
  </sheetViews>
  <sheetFormatPr baseColWidth="10" defaultColWidth="8.83203125" defaultRowHeight="14" x14ac:dyDescent="0"/>
  <cols>
    <col min="1" max="1" width="44.33203125" bestFit="1" customWidth="1"/>
    <col min="2" max="2" width="33.33203125" bestFit="1" customWidth="1"/>
    <col min="3" max="3" width="22.5" bestFit="1" customWidth="1"/>
    <col min="4" max="4" width="16.5" bestFit="1" customWidth="1"/>
    <col min="5" max="5" width="14" style="2" bestFit="1" customWidth="1"/>
    <col min="6" max="6" width="16.5" bestFit="1" customWidth="1"/>
    <col min="7" max="7" width="14" bestFit="1" customWidth="1"/>
  </cols>
  <sheetData>
    <row r="1" spans="1:7" s="5" customFormat="1" ht="18">
      <c r="A1" s="129" t="s">
        <v>434</v>
      </c>
      <c r="E1" s="2"/>
    </row>
    <row r="2" spans="1:7" ht="19">
      <c r="A2" s="343" t="s">
        <v>121</v>
      </c>
      <c r="B2" s="343"/>
      <c r="C2" s="96"/>
      <c r="D2" s="97" t="s">
        <v>19</v>
      </c>
      <c r="E2" s="98" t="s">
        <v>20</v>
      </c>
      <c r="F2" s="98" t="s">
        <v>21</v>
      </c>
      <c r="G2" s="99" t="s">
        <v>22</v>
      </c>
    </row>
    <row r="3" spans="1:7" ht="15">
      <c r="A3" s="100" t="s">
        <v>122</v>
      </c>
      <c r="B3" s="101"/>
      <c r="C3" s="101"/>
      <c r="D3" s="101"/>
      <c r="E3" s="101"/>
      <c r="F3" s="102"/>
      <c r="G3" s="6"/>
    </row>
    <row r="4" spans="1:7" ht="15">
      <c r="A4" s="100"/>
      <c r="B4" s="101" t="s">
        <v>123</v>
      </c>
      <c r="C4" s="101"/>
      <c r="D4" s="101">
        <v>20</v>
      </c>
      <c r="E4" s="102">
        <v>20</v>
      </c>
      <c r="F4" s="102">
        <v>20</v>
      </c>
      <c r="G4" s="102">
        <v>20</v>
      </c>
    </row>
    <row r="5" spans="1:7" ht="15">
      <c r="A5" s="100"/>
      <c r="B5" s="101" t="s">
        <v>124</v>
      </c>
      <c r="C5" s="101"/>
      <c r="D5" s="101">
        <v>200</v>
      </c>
      <c r="E5" s="102">
        <v>50</v>
      </c>
      <c r="F5" s="102">
        <v>50</v>
      </c>
      <c r="G5" s="102">
        <v>50</v>
      </c>
    </row>
    <row r="6" spans="1:7" ht="15">
      <c r="A6" s="100" t="s">
        <v>125</v>
      </c>
      <c r="B6" s="101"/>
      <c r="C6" s="101"/>
      <c r="D6" s="101">
        <v>100</v>
      </c>
      <c r="E6" s="101">
        <v>0</v>
      </c>
      <c r="F6" s="102">
        <v>0</v>
      </c>
      <c r="G6" s="102">
        <v>0</v>
      </c>
    </row>
    <row r="7" spans="1:7" ht="15">
      <c r="A7" s="100" t="s">
        <v>126</v>
      </c>
      <c r="B7" s="101"/>
      <c r="C7" s="101"/>
      <c r="D7" s="101">
        <v>1200</v>
      </c>
      <c r="E7" s="101">
        <v>0</v>
      </c>
      <c r="F7" s="102">
        <v>0</v>
      </c>
      <c r="G7" s="102">
        <v>0</v>
      </c>
    </row>
    <row r="8" spans="1:7" ht="15">
      <c r="A8" s="100" t="s">
        <v>127</v>
      </c>
      <c r="B8" s="101"/>
      <c r="C8" s="101"/>
      <c r="D8" s="101">
        <v>300</v>
      </c>
      <c r="E8" s="101">
        <v>0</v>
      </c>
      <c r="F8" s="102">
        <v>0</v>
      </c>
      <c r="G8" s="102">
        <v>0</v>
      </c>
    </row>
    <row r="9" spans="1:7" s="4" customFormat="1" ht="15">
      <c r="A9" s="103" t="s">
        <v>426</v>
      </c>
      <c r="B9" s="104"/>
      <c r="C9" s="104"/>
      <c r="D9" s="104">
        <v>0</v>
      </c>
      <c r="E9" s="104">
        <v>600</v>
      </c>
      <c r="F9" s="105">
        <v>600</v>
      </c>
      <c r="G9" s="105">
        <v>600</v>
      </c>
    </row>
    <row r="10" spans="1:7" ht="15">
      <c r="A10" s="100" t="s">
        <v>128</v>
      </c>
      <c r="B10" s="101"/>
      <c r="C10" s="101"/>
      <c r="D10" s="101"/>
      <c r="E10" s="102"/>
      <c r="F10" s="102"/>
      <c r="G10" s="102"/>
    </row>
    <row r="11" spans="1:7" ht="15">
      <c r="A11" s="100"/>
      <c r="B11" s="101" t="s">
        <v>238</v>
      </c>
      <c r="C11" s="101"/>
      <c r="D11" s="101">
        <v>200</v>
      </c>
      <c r="E11" s="102">
        <v>0</v>
      </c>
      <c r="F11" s="102">
        <v>0</v>
      </c>
      <c r="G11" s="102">
        <v>0</v>
      </c>
    </row>
    <row r="12" spans="1:7" ht="15">
      <c r="A12" s="100"/>
      <c r="B12" s="101" t="s">
        <v>129</v>
      </c>
      <c r="C12" s="101"/>
      <c r="D12" s="101">
        <v>50</v>
      </c>
      <c r="E12" s="102">
        <v>50</v>
      </c>
      <c r="F12" s="102">
        <v>50</v>
      </c>
      <c r="G12" s="102">
        <v>50</v>
      </c>
    </row>
    <row r="13" spans="1:7" ht="15">
      <c r="A13" s="100"/>
      <c r="B13" s="101" t="s">
        <v>239</v>
      </c>
      <c r="C13" s="101"/>
      <c r="D13" s="101">
        <v>122</v>
      </c>
      <c r="E13" s="102">
        <v>0</v>
      </c>
      <c r="F13" s="102">
        <v>0</v>
      </c>
      <c r="G13" s="102">
        <v>0</v>
      </c>
    </row>
    <row r="14" spans="1:7" ht="15">
      <c r="A14" s="100" t="s">
        <v>130</v>
      </c>
      <c r="B14" s="101"/>
      <c r="C14" s="101"/>
      <c r="D14" s="101"/>
      <c r="E14" s="102"/>
      <c r="F14" s="102"/>
      <c r="G14" s="102"/>
    </row>
    <row r="15" spans="1:7" ht="15">
      <c r="A15" s="101"/>
      <c r="B15" s="101" t="s">
        <v>131</v>
      </c>
      <c r="C15" s="101"/>
      <c r="D15" s="101">
        <v>200</v>
      </c>
      <c r="E15" s="102">
        <v>200</v>
      </c>
      <c r="F15" s="102">
        <v>200</v>
      </c>
      <c r="G15" s="102">
        <v>200</v>
      </c>
    </row>
    <row r="16" spans="1:7" ht="15">
      <c r="A16" s="101"/>
      <c r="B16" s="101" t="s">
        <v>240</v>
      </c>
      <c r="C16" s="101"/>
      <c r="D16" s="101">
        <v>150</v>
      </c>
      <c r="E16" s="102">
        <v>150</v>
      </c>
      <c r="F16" s="102">
        <v>0</v>
      </c>
      <c r="G16" s="102">
        <v>0</v>
      </c>
    </row>
    <row r="17" spans="1:7" ht="15">
      <c r="A17" s="101"/>
      <c r="B17" s="101" t="s">
        <v>241</v>
      </c>
      <c r="C17" s="101"/>
      <c r="D17" s="101">
        <v>0</v>
      </c>
      <c r="E17" s="102">
        <v>0</v>
      </c>
      <c r="F17" s="102">
        <v>0</v>
      </c>
      <c r="G17" s="102">
        <v>0</v>
      </c>
    </row>
    <row r="18" spans="1:7" ht="15">
      <c r="A18" s="147" t="s">
        <v>265</v>
      </c>
      <c r="B18" s="106"/>
      <c r="C18" s="106"/>
      <c r="D18" s="106">
        <v>2542</v>
      </c>
      <c r="E18" s="107">
        <v>1070</v>
      </c>
      <c r="F18" s="108">
        <f>SUM(F4:F17)</f>
        <v>920</v>
      </c>
      <c r="G18" s="108">
        <f>SUM(G4:G17)</f>
        <v>920</v>
      </c>
    </row>
    <row r="19" spans="1:7" ht="15">
      <c r="A19" s="101"/>
      <c r="B19" s="101"/>
      <c r="C19" s="101"/>
      <c r="D19" s="101"/>
      <c r="E19" s="102"/>
      <c r="F19" s="102"/>
      <c r="G19" s="6"/>
    </row>
    <row r="20" spans="1:7" ht="16">
      <c r="A20" s="343" t="s">
        <v>133</v>
      </c>
      <c r="B20" s="343"/>
      <c r="C20" s="110"/>
      <c r="D20" s="110"/>
      <c r="E20" s="111"/>
      <c r="F20" s="111"/>
      <c r="G20" s="91"/>
    </row>
    <row r="21" spans="1:7" ht="15">
      <c r="A21" s="100" t="s">
        <v>134</v>
      </c>
      <c r="B21" s="112"/>
      <c r="C21" s="112"/>
      <c r="D21" s="112"/>
      <c r="E21" s="102"/>
      <c r="F21" s="102"/>
      <c r="G21" s="6"/>
    </row>
    <row r="22" spans="1:7" ht="15">
      <c r="A22" s="100"/>
      <c r="B22" s="113" t="s">
        <v>135</v>
      </c>
      <c r="C22" s="113"/>
      <c r="D22" s="113">
        <v>1000</v>
      </c>
      <c r="E22" s="102">
        <v>1000</v>
      </c>
      <c r="F22" s="102">
        <v>1000</v>
      </c>
      <c r="G22" s="102">
        <v>1000</v>
      </c>
    </row>
    <row r="23" spans="1:7" ht="15">
      <c r="A23" s="100"/>
      <c r="B23" s="101" t="s">
        <v>136</v>
      </c>
      <c r="C23" s="101"/>
      <c r="D23" s="101"/>
      <c r="E23" s="102"/>
      <c r="F23" s="102"/>
      <c r="G23" s="102"/>
    </row>
    <row r="24" spans="1:7" ht="15">
      <c r="A24" s="100"/>
      <c r="B24" s="101"/>
      <c r="C24" s="101" t="s">
        <v>137</v>
      </c>
      <c r="D24" s="101">
        <v>150</v>
      </c>
      <c r="E24" s="102">
        <v>150</v>
      </c>
      <c r="F24" s="102">
        <v>150</v>
      </c>
      <c r="G24" s="102">
        <v>150</v>
      </c>
    </row>
    <row r="25" spans="1:7" ht="15">
      <c r="A25" s="100"/>
      <c r="B25" s="101"/>
      <c r="C25" s="101" t="s">
        <v>138</v>
      </c>
      <c r="D25" s="101">
        <v>50</v>
      </c>
      <c r="E25" s="102">
        <v>50</v>
      </c>
      <c r="F25" s="102">
        <v>50</v>
      </c>
      <c r="G25" s="102">
        <v>50</v>
      </c>
    </row>
    <row r="26" spans="1:7" ht="15">
      <c r="A26" s="100"/>
      <c r="B26" s="101" t="s">
        <v>139</v>
      </c>
      <c r="C26" s="101"/>
      <c r="D26" s="101">
        <v>250</v>
      </c>
      <c r="E26" s="102">
        <v>250</v>
      </c>
      <c r="F26" s="102">
        <v>250</v>
      </c>
      <c r="G26" s="102">
        <v>250</v>
      </c>
    </row>
    <row r="27" spans="1:7" ht="15">
      <c r="A27" s="100" t="s">
        <v>140</v>
      </c>
      <c r="B27" s="101" t="s">
        <v>137</v>
      </c>
      <c r="C27" s="101"/>
      <c r="D27" s="101">
        <v>300</v>
      </c>
      <c r="E27" s="102">
        <v>300</v>
      </c>
      <c r="F27" s="102">
        <v>300</v>
      </c>
      <c r="G27" s="102">
        <v>300</v>
      </c>
    </row>
    <row r="28" spans="1:7" ht="15">
      <c r="A28" s="147" t="s">
        <v>265</v>
      </c>
      <c r="B28" s="106"/>
      <c r="C28" s="106"/>
      <c r="D28" s="106">
        <f>SUM(D22:D27)</f>
        <v>1750</v>
      </c>
      <c r="E28" s="106">
        <f>SUM(E22:E27)</f>
        <v>1750</v>
      </c>
      <c r="F28" s="114">
        <f>SUM(F22:F27)</f>
        <v>1750</v>
      </c>
      <c r="G28" s="114">
        <f>SUM(G22:G27)</f>
        <v>1750</v>
      </c>
    </row>
    <row r="29" spans="1:7" ht="16">
      <c r="A29" s="343" t="s">
        <v>141</v>
      </c>
      <c r="B29" s="343"/>
      <c r="C29" s="110"/>
      <c r="D29" s="115"/>
      <c r="E29" s="116"/>
      <c r="F29" s="116"/>
      <c r="G29" s="117"/>
    </row>
    <row r="30" spans="1:7" ht="15">
      <c r="A30" s="100" t="s">
        <v>142</v>
      </c>
      <c r="B30" s="112"/>
      <c r="C30" s="112"/>
      <c r="D30" s="112"/>
      <c r="E30" s="102"/>
      <c r="F30" s="102"/>
      <c r="G30" s="6"/>
    </row>
    <row r="31" spans="1:7" ht="15">
      <c r="A31" s="100"/>
      <c r="B31" s="101" t="s">
        <v>242</v>
      </c>
      <c r="C31" s="101"/>
      <c r="D31" s="101">
        <v>250</v>
      </c>
      <c r="E31" s="102">
        <v>0</v>
      </c>
      <c r="F31" s="102">
        <v>0</v>
      </c>
      <c r="G31" s="102">
        <v>0</v>
      </c>
    </row>
    <row r="32" spans="1:7" ht="15">
      <c r="A32" s="100"/>
      <c r="B32" s="101" t="s">
        <v>137</v>
      </c>
      <c r="C32" s="101"/>
      <c r="D32" s="101">
        <v>850</v>
      </c>
      <c r="E32" s="102">
        <v>600</v>
      </c>
      <c r="F32" s="102">
        <v>600</v>
      </c>
      <c r="G32" s="102">
        <v>600</v>
      </c>
    </row>
    <row r="33" spans="1:7" ht="15">
      <c r="A33" s="100" t="s">
        <v>143</v>
      </c>
      <c r="B33" s="101"/>
      <c r="C33" s="101"/>
      <c r="D33" s="101"/>
      <c r="E33" s="102"/>
      <c r="F33" s="102"/>
      <c r="G33" s="102"/>
    </row>
    <row r="34" spans="1:7" ht="15">
      <c r="A34" s="100"/>
      <c r="B34" s="101" t="s">
        <v>144</v>
      </c>
      <c r="C34" s="101"/>
      <c r="D34" s="101">
        <v>6000</v>
      </c>
      <c r="E34" s="102">
        <v>2760</v>
      </c>
      <c r="F34" s="105">
        <v>2760</v>
      </c>
      <c r="G34" s="105">
        <v>2760</v>
      </c>
    </row>
    <row r="35" spans="1:7" ht="15">
      <c r="A35" s="101"/>
      <c r="B35" s="101" t="s">
        <v>145</v>
      </c>
      <c r="C35" s="101"/>
      <c r="D35" s="101">
        <v>0</v>
      </c>
      <c r="E35" s="102">
        <v>1000</v>
      </c>
      <c r="F35" s="105">
        <v>1400</v>
      </c>
      <c r="G35" s="105">
        <v>1400</v>
      </c>
    </row>
    <row r="36" spans="1:7" ht="15">
      <c r="A36" s="147" t="s">
        <v>265</v>
      </c>
      <c r="B36" s="106"/>
      <c r="C36" s="106"/>
      <c r="D36" s="106">
        <f>SUM(D31:D35)</f>
        <v>7100</v>
      </c>
      <c r="E36" s="106">
        <f>SUM(E31:E35)</f>
        <v>4360</v>
      </c>
      <c r="F36" s="118">
        <f>SUM(F32:F35)</f>
        <v>4760</v>
      </c>
      <c r="G36" s="118">
        <f>SUM(G32:G35)</f>
        <v>4760</v>
      </c>
    </row>
    <row r="37" spans="1:7" ht="16">
      <c r="A37" s="343" t="s">
        <v>146</v>
      </c>
      <c r="B37" s="343"/>
      <c r="C37" s="110"/>
      <c r="D37" s="110"/>
      <c r="E37" s="111"/>
      <c r="F37" s="116"/>
      <c r="G37" s="117"/>
    </row>
    <row r="38" spans="1:7" ht="15">
      <c r="A38" s="100"/>
      <c r="B38" s="101"/>
      <c r="C38" s="101"/>
      <c r="D38" s="101"/>
      <c r="E38" s="102"/>
      <c r="F38" s="102"/>
      <c r="G38" s="6"/>
    </row>
    <row r="39" spans="1:7" ht="15">
      <c r="A39" s="100" t="s">
        <v>147</v>
      </c>
      <c r="B39" s="101" t="s">
        <v>148</v>
      </c>
      <c r="C39" s="101"/>
      <c r="D39" s="101"/>
      <c r="E39" s="101"/>
      <c r="F39" s="102"/>
      <c r="G39" s="6"/>
    </row>
    <row r="40" spans="1:7" ht="15">
      <c r="A40" s="100"/>
      <c r="B40" s="101"/>
      <c r="C40" s="101" t="s">
        <v>149</v>
      </c>
      <c r="D40" s="101">
        <v>200</v>
      </c>
      <c r="E40" s="102">
        <v>200</v>
      </c>
      <c r="F40" s="102">
        <v>200</v>
      </c>
      <c r="G40" s="102">
        <v>200</v>
      </c>
    </row>
    <row r="41" spans="1:7" ht="15">
      <c r="A41" s="100"/>
      <c r="B41" s="101"/>
      <c r="C41" s="101" t="s">
        <v>150</v>
      </c>
      <c r="D41" s="101">
        <v>100</v>
      </c>
      <c r="E41" s="102">
        <v>100</v>
      </c>
      <c r="F41" s="102">
        <v>100</v>
      </c>
      <c r="G41" s="102">
        <v>100</v>
      </c>
    </row>
    <row r="42" spans="1:7" ht="15">
      <c r="A42" s="100"/>
      <c r="B42" s="101"/>
      <c r="C42" s="101" t="s">
        <v>151</v>
      </c>
      <c r="D42" s="101">
        <v>200</v>
      </c>
      <c r="E42" s="102">
        <v>200</v>
      </c>
      <c r="F42" s="102">
        <v>200</v>
      </c>
      <c r="G42" s="102">
        <v>200</v>
      </c>
    </row>
    <row r="43" spans="1:7" ht="15">
      <c r="A43" s="100"/>
      <c r="B43" s="101"/>
      <c r="C43" s="101" t="s">
        <v>152</v>
      </c>
      <c r="D43" s="101">
        <v>200</v>
      </c>
      <c r="E43" s="101">
        <v>200</v>
      </c>
      <c r="F43" s="102">
        <v>200</v>
      </c>
      <c r="G43" s="102">
        <v>200</v>
      </c>
    </row>
    <row r="44" spans="1:7" ht="15">
      <c r="A44" s="100"/>
      <c r="B44" s="101" t="s">
        <v>153</v>
      </c>
      <c r="C44" s="101"/>
      <c r="D44" s="101"/>
      <c r="E44" s="102"/>
      <c r="F44" s="102"/>
      <c r="G44" s="102"/>
    </row>
    <row r="45" spans="1:7" ht="15">
      <c r="A45" s="100"/>
      <c r="B45" s="101"/>
      <c r="C45" s="101" t="s">
        <v>150</v>
      </c>
      <c r="D45" s="101">
        <v>75</v>
      </c>
      <c r="E45" s="102">
        <v>75</v>
      </c>
      <c r="F45" s="102">
        <v>75</v>
      </c>
      <c r="G45" s="102">
        <v>75</v>
      </c>
    </row>
    <row r="46" spans="1:7" ht="15">
      <c r="A46" s="100"/>
      <c r="B46" s="101"/>
      <c r="C46" s="101" t="s">
        <v>154</v>
      </c>
      <c r="D46" s="101">
        <v>0</v>
      </c>
      <c r="E46" s="101">
        <v>0</v>
      </c>
      <c r="F46" s="102">
        <v>300</v>
      </c>
      <c r="G46" s="102">
        <v>300</v>
      </c>
    </row>
    <row r="47" spans="1:7" ht="15">
      <c r="A47" s="100"/>
      <c r="B47" s="101"/>
      <c r="C47" s="101" t="s">
        <v>243</v>
      </c>
      <c r="D47" s="101">
        <v>657</v>
      </c>
      <c r="E47" s="101">
        <v>657</v>
      </c>
      <c r="F47" s="102">
        <v>0</v>
      </c>
      <c r="G47" s="102">
        <v>0</v>
      </c>
    </row>
    <row r="48" spans="1:7" ht="15">
      <c r="A48" s="100"/>
      <c r="B48" s="101"/>
      <c r="C48" s="101" t="s">
        <v>155</v>
      </c>
      <c r="D48" s="101">
        <v>1218</v>
      </c>
      <c r="E48" s="101">
        <v>1218</v>
      </c>
      <c r="F48" s="102">
        <v>1218</v>
      </c>
      <c r="G48" s="102">
        <v>1218</v>
      </c>
    </row>
    <row r="49" spans="1:7" ht="15">
      <c r="A49" s="100" t="s">
        <v>156</v>
      </c>
      <c r="B49" s="101" t="s">
        <v>157</v>
      </c>
      <c r="C49" s="101"/>
      <c r="D49" s="101">
        <v>1000</v>
      </c>
      <c r="E49" s="102">
        <v>1000</v>
      </c>
      <c r="F49" s="102">
        <v>600</v>
      </c>
      <c r="G49" s="102">
        <v>600</v>
      </c>
    </row>
    <row r="50" spans="1:7" ht="15">
      <c r="A50" s="100" t="s">
        <v>158</v>
      </c>
      <c r="B50" s="101" t="s">
        <v>159</v>
      </c>
      <c r="C50" s="101"/>
      <c r="D50" s="101">
        <v>200</v>
      </c>
      <c r="E50" s="102">
        <v>200</v>
      </c>
      <c r="F50" s="102">
        <v>200</v>
      </c>
      <c r="G50" s="102">
        <v>200</v>
      </c>
    </row>
    <row r="51" spans="1:7" ht="15">
      <c r="A51" s="100" t="s">
        <v>160</v>
      </c>
      <c r="B51" s="101"/>
      <c r="C51" s="101"/>
      <c r="D51" s="101"/>
      <c r="E51" s="102"/>
      <c r="F51" s="102"/>
      <c r="G51" s="102"/>
    </row>
    <row r="52" spans="1:7" ht="15">
      <c r="A52" s="100"/>
      <c r="B52" s="101" t="s">
        <v>161</v>
      </c>
      <c r="C52" s="101"/>
      <c r="D52" s="101">
        <v>150</v>
      </c>
      <c r="E52" s="102">
        <v>150</v>
      </c>
      <c r="F52" s="102">
        <v>150</v>
      </c>
      <c r="G52" s="102">
        <v>150</v>
      </c>
    </row>
    <row r="53" spans="1:7" ht="15">
      <c r="A53" s="100"/>
      <c r="B53" s="101" t="s">
        <v>93</v>
      </c>
      <c r="C53" s="101"/>
      <c r="D53" s="101">
        <v>100</v>
      </c>
      <c r="E53" s="102">
        <v>100</v>
      </c>
      <c r="F53" s="102">
        <v>100</v>
      </c>
      <c r="G53" s="102">
        <v>100</v>
      </c>
    </row>
    <row r="54" spans="1:7" ht="15">
      <c r="A54" s="100"/>
      <c r="B54" s="101" t="s">
        <v>162</v>
      </c>
      <c r="C54" s="101"/>
      <c r="D54" s="101">
        <v>200</v>
      </c>
      <c r="E54" s="102">
        <v>200</v>
      </c>
      <c r="F54" s="102">
        <v>200</v>
      </c>
      <c r="G54" s="102">
        <v>200</v>
      </c>
    </row>
    <row r="55" spans="1:7" ht="15">
      <c r="A55" s="100" t="s">
        <v>163</v>
      </c>
      <c r="B55" s="101"/>
      <c r="C55" s="101"/>
      <c r="D55" s="101"/>
      <c r="E55" s="102"/>
      <c r="F55" s="102"/>
      <c r="G55" s="102"/>
    </row>
    <row r="56" spans="1:7" ht="15">
      <c r="A56" s="101"/>
      <c r="B56" s="101" t="s">
        <v>164</v>
      </c>
      <c r="C56" s="101"/>
      <c r="D56" s="101">
        <v>11200</v>
      </c>
      <c r="E56" s="102">
        <v>11200</v>
      </c>
      <c r="F56" s="104">
        <v>11200</v>
      </c>
      <c r="G56" s="104">
        <v>11200</v>
      </c>
    </row>
    <row r="57" spans="1:7" ht="15">
      <c r="A57" s="101"/>
      <c r="B57" s="101" t="s">
        <v>165</v>
      </c>
      <c r="C57" s="101"/>
      <c r="D57" s="101">
        <v>1800</v>
      </c>
      <c r="E57" s="102">
        <v>1800</v>
      </c>
      <c r="F57" s="105">
        <v>1800</v>
      </c>
      <c r="G57" s="105">
        <v>1800</v>
      </c>
    </row>
    <row r="58" spans="1:7" ht="15">
      <c r="A58" s="147" t="s">
        <v>265</v>
      </c>
      <c r="B58" s="106"/>
      <c r="C58" s="106"/>
      <c r="D58" s="106">
        <f>SUM(D40:D57)</f>
        <v>17300</v>
      </c>
      <c r="E58" s="106">
        <f>SUM(E40:E57)</f>
        <v>17300</v>
      </c>
      <c r="F58" s="118">
        <f>SUM(F40:F57)</f>
        <v>16543</v>
      </c>
      <c r="G58" s="118">
        <f>SUM(G40:G57)</f>
        <v>16543</v>
      </c>
    </row>
    <row r="59" spans="1:7" ht="15">
      <c r="A59" s="112"/>
      <c r="B59" s="101"/>
      <c r="C59" s="101"/>
      <c r="D59" s="101"/>
      <c r="E59" s="119"/>
      <c r="F59" s="105"/>
      <c r="G59" s="120"/>
    </row>
    <row r="60" spans="1:7" ht="15">
      <c r="A60" s="121"/>
      <c r="B60" s="121"/>
      <c r="C60" s="121"/>
      <c r="D60" s="121"/>
      <c r="E60" s="119"/>
      <c r="F60" s="122"/>
      <c r="G60" s="120"/>
    </row>
    <row r="61" spans="1:7" ht="15">
      <c r="A61" s="109"/>
      <c r="B61" s="109"/>
      <c r="C61" s="109"/>
      <c r="D61" s="97" t="s">
        <v>19</v>
      </c>
      <c r="E61" s="98" t="s">
        <v>20</v>
      </c>
      <c r="F61" s="98" t="s">
        <v>21</v>
      </c>
      <c r="G61" s="98" t="s">
        <v>22</v>
      </c>
    </row>
    <row r="62" spans="1:7" ht="15">
      <c r="A62" s="121"/>
      <c r="B62" s="121" t="s">
        <v>121</v>
      </c>
      <c r="C62" s="112"/>
      <c r="D62" s="112">
        <f>D18</f>
        <v>2542</v>
      </c>
      <c r="E62" s="112">
        <f>E18</f>
        <v>1070</v>
      </c>
      <c r="F62" s="112">
        <f t="shared" ref="F62:G62" si="0">F18</f>
        <v>920</v>
      </c>
      <c r="G62" s="112">
        <f t="shared" si="0"/>
        <v>920</v>
      </c>
    </row>
    <row r="63" spans="1:7" ht="15">
      <c r="A63" s="121"/>
      <c r="B63" s="121" t="s">
        <v>133</v>
      </c>
      <c r="C63" s="112"/>
      <c r="D63" s="112">
        <f>D28</f>
        <v>1750</v>
      </c>
      <c r="E63" s="112">
        <f t="shared" ref="E63:G63" si="1">E28</f>
        <v>1750</v>
      </c>
      <c r="F63" s="112">
        <f t="shared" si="1"/>
        <v>1750</v>
      </c>
      <c r="G63" s="112">
        <f t="shared" si="1"/>
        <v>1750</v>
      </c>
    </row>
    <row r="64" spans="1:7" ht="15">
      <c r="A64" s="121"/>
      <c r="B64" s="121" t="s">
        <v>141</v>
      </c>
      <c r="C64" s="112"/>
      <c r="D64" s="112">
        <f>D36</f>
        <v>7100</v>
      </c>
      <c r="E64" s="112">
        <f t="shared" ref="E64:G64" si="2">E36</f>
        <v>4360</v>
      </c>
      <c r="F64" s="112">
        <f t="shared" si="2"/>
        <v>4760</v>
      </c>
      <c r="G64" s="112">
        <f t="shared" si="2"/>
        <v>4760</v>
      </c>
    </row>
    <row r="65" spans="1:7" ht="15">
      <c r="A65" s="121"/>
      <c r="B65" s="121" t="s">
        <v>146</v>
      </c>
      <c r="C65" s="112"/>
      <c r="D65" s="112">
        <f>D58</f>
        <v>17300</v>
      </c>
      <c r="E65" s="112">
        <f t="shared" ref="E65:G65" si="3">E58</f>
        <v>17300</v>
      </c>
      <c r="F65" s="112">
        <f t="shared" si="3"/>
        <v>16543</v>
      </c>
      <c r="G65" s="112">
        <f t="shared" si="3"/>
        <v>16543</v>
      </c>
    </row>
    <row r="66" spans="1:7" ht="16" thickBot="1">
      <c r="A66" s="123" t="s">
        <v>166</v>
      </c>
      <c r="B66" s="123"/>
      <c r="C66" s="123"/>
      <c r="D66" s="124">
        <f t="shared" ref="D66:E66" si="4">SUM(D62:D65)</f>
        <v>28692</v>
      </c>
      <c r="E66" s="124">
        <f t="shared" si="4"/>
        <v>24480</v>
      </c>
      <c r="F66" s="124">
        <f>SUM(F62:F65)</f>
        <v>23973</v>
      </c>
      <c r="G66" s="124">
        <f>SUM(G62:G65)</f>
        <v>23973</v>
      </c>
    </row>
    <row r="67" spans="1:7" ht="16" thickTop="1">
      <c r="A67" s="6"/>
      <c r="B67" s="6"/>
      <c r="C67" s="6"/>
      <c r="D67" s="6"/>
      <c r="E67" s="6"/>
      <c r="F67" s="6"/>
      <c r="G67" s="6"/>
    </row>
    <row r="68" spans="1:7" ht="15">
      <c r="A68" s="6"/>
      <c r="B68" s="6"/>
      <c r="C68" s="6"/>
      <c r="D68" s="6"/>
      <c r="E68" s="6"/>
      <c r="F68" s="6"/>
      <c r="G68" s="6"/>
    </row>
    <row r="69" spans="1:7" ht="15">
      <c r="A69" s="6"/>
      <c r="B69" s="6"/>
      <c r="C69" s="6"/>
      <c r="D69" s="6"/>
      <c r="E69" s="6"/>
      <c r="F69" s="6"/>
      <c r="G69" s="6"/>
    </row>
  </sheetData>
  <mergeCells count="4">
    <mergeCell ref="A2:B2"/>
    <mergeCell ref="A20:B20"/>
    <mergeCell ref="A29:B29"/>
    <mergeCell ref="A37:B37"/>
  </mergeCells>
  <pageMargins left="0.7" right="0.7" top="0.75" bottom="0.75" header="0.3" footer="0.3"/>
  <pageSetup scale="67" orientation="landscape"/>
  <rowBreaks count="1" manualBreakCount="1">
    <brk id="3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5" sqref="B15"/>
    </sheetView>
  </sheetViews>
  <sheetFormatPr baseColWidth="10" defaultColWidth="8.83203125" defaultRowHeight="15" x14ac:dyDescent="0"/>
  <cols>
    <col min="1" max="1" width="24.6640625" style="15" bestFit="1" customWidth="1"/>
    <col min="2" max="2" width="23.33203125" style="15" bestFit="1" customWidth="1"/>
    <col min="3" max="3" width="20.5" style="15" bestFit="1" customWidth="1"/>
    <col min="4" max="4" width="23.33203125" style="15" bestFit="1" customWidth="1"/>
    <col min="5" max="5" width="20.5" style="15" bestFit="1" customWidth="1"/>
    <col min="6" max="6" width="23.33203125" style="15" bestFit="1" customWidth="1"/>
    <col min="7" max="7" width="21.33203125" style="15" bestFit="1" customWidth="1"/>
    <col min="8" max="16384" width="8.83203125" style="6"/>
  </cols>
  <sheetData>
    <row r="1" spans="1:7" ht="18">
      <c r="A1" s="344" t="s">
        <v>435</v>
      </c>
      <c r="B1" s="344"/>
    </row>
    <row r="3" spans="1:7">
      <c r="A3" s="130"/>
      <c r="B3" s="131" t="s">
        <v>16</v>
      </c>
      <c r="C3" s="131" t="s">
        <v>17</v>
      </c>
      <c r="D3" s="131" t="s">
        <v>19</v>
      </c>
      <c r="E3" s="131" t="s">
        <v>20</v>
      </c>
      <c r="F3" s="131" t="s">
        <v>21</v>
      </c>
      <c r="G3" s="132" t="s">
        <v>22</v>
      </c>
    </row>
    <row r="4" spans="1:7">
      <c r="A4" s="135" t="s">
        <v>245</v>
      </c>
      <c r="B4" s="130">
        <v>37861</v>
      </c>
      <c r="C4" s="130">
        <v>4461</v>
      </c>
      <c r="D4" s="130">
        <v>5461</v>
      </c>
      <c r="E4" s="130">
        <v>5061</v>
      </c>
      <c r="F4" s="130">
        <v>5300</v>
      </c>
      <c r="G4" s="130">
        <v>4900</v>
      </c>
    </row>
    <row r="5" spans="1:7">
      <c r="A5" s="135" t="s">
        <v>246</v>
      </c>
      <c r="B5" s="130">
        <v>5440</v>
      </c>
      <c r="C5" s="130">
        <v>4300</v>
      </c>
      <c r="D5" s="130">
        <v>3760</v>
      </c>
      <c r="E5" s="130">
        <v>3760</v>
      </c>
      <c r="F5" s="130">
        <f>E5</f>
        <v>3760</v>
      </c>
      <c r="G5" s="35">
        <v>3760</v>
      </c>
    </row>
    <row r="6" spans="1:7">
      <c r="A6" s="135" t="s">
        <v>247</v>
      </c>
      <c r="B6" s="130">
        <v>183300</v>
      </c>
      <c r="C6" s="130">
        <v>183300</v>
      </c>
      <c r="D6" s="130">
        <v>221100</v>
      </c>
      <c r="E6" s="130">
        <v>200200</v>
      </c>
      <c r="F6" s="130">
        <v>202000</v>
      </c>
      <c r="G6" s="35">
        <v>202000</v>
      </c>
    </row>
    <row r="7" spans="1:7">
      <c r="A7" s="135" t="s">
        <v>248</v>
      </c>
      <c r="B7" s="130">
        <v>170800</v>
      </c>
      <c r="C7" s="130">
        <v>170800</v>
      </c>
      <c r="D7" s="130">
        <v>169600</v>
      </c>
      <c r="E7" s="130">
        <v>169600</v>
      </c>
      <c r="F7" s="130">
        <v>186600</v>
      </c>
      <c r="G7" s="35">
        <v>174100</v>
      </c>
    </row>
    <row r="8" spans="1:7">
      <c r="A8" s="135" t="s">
        <v>249</v>
      </c>
      <c r="B8" s="130">
        <v>27250</v>
      </c>
      <c r="C8" s="130">
        <v>27250</v>
      </c>
      <c r="D8" s="130">
        <v>28250</v>
      </c>
      <c r="E8" s="130">
        <v>26250</v>
      </c>
      <c r="F8" s="130">
        <v>41300</v>
      </c>
      <c r="G8" s="35">
        <v>31000</v>
      </c>
    </row>
    <row r="9" spans="1:7">
      <c r="A9" s="135" t="s">
        <v>250</v>
      </c>
      <c r="B9" s="130">
        <v>42400</v>
      </c>
      <c r="C9" s="130">
        <v>37100</v>
      </c>
      <c r="D9" s="130">
        <v>61200</v>
      </c>
      <c r="E9" s="130">
        <v>47600</v>
      </c>
      <c r="F9" s="130">
        <v>58300</v>
      </c>
      <c r="G9" s="35">
        <v>44500</v>
      </c>
    </row>
    <row r="10" spans="1:7">
      <c r="A10" s="135" t="s">
        <v>251</v>
      </c>
      <c r="B10" s="130">
        <v>9740</v>
      </c>
      <c r="C10" s="130">
        <v>9740</v>
      </c>
      <c r="D10" s="130">
        <v>9000</v>
      </c>
      <c r="E10" s="130">
        <v>8200</v>
      </c>
      <c r="F10" s="130">
        <v>11700</v>
      </c>
      <c r="G10" s="35">
        <v>8200</v>
      </c>
    </row>
    <row r="11" spans="1:7">
      <c r="A11" s="135" t="s">
        <v>252</v>
      </c>
      <c r="B11" s="130">
        <v>12700</v>
      </c>
      <c r="C11" s="130">
        <v>12700</v>
      </c>
      <c r="D11" s="130">
        <v>12050</v>
      </c>
      <c r="E11" s="130">
        <v>8150</v>
      </c>
      <c r="F11" s="130">
        <v>11400</v>
      </c>
      <c r="G11" s="35">
        <v>11400</v>
      </c>
    </row>
    <row r="12" spans="1:7">
      <c r="A12" s="135" t="s">
        <v>253</v>
      </c>
      <c r="B12" s="130">
        <v>93400</v>
      </c>
      <c r="C12" s="130">
        <v>93400</v>
      </c>
      <c r="D12" s="130">
        <v>93400</v>
      </c>
      <c r="E12" s="130">
        <v>91400</v>
      </c>
      <c r="F12" s="130">
        <v>94100</v>
      </c>
      <c r="G12" s="35">
        <v>91600</v>
      </c>
    </row>
    <row r="13" spans="1:7">
      <c r="A13" s="135" t="s">
        <v>254</v>
      </c>
      <c r="B13" s="130">
        <v>147690</v>
      </c>
      <c r="C13" s="130">
        <v>147690</v>
      </c>
      <c r="D13" s="130">
        <v>148600</v>
      </c>
      <c r="E13" s="130">
        <v>148600</v>
      </c>
      <c r="F13" s="130">
        <v>148600</v>
      </c>
      <c r="G13" s="35">
        <v>148600</v>
      </c>
    </row>
    <row r="14" spans="1:7">
      <c r="A14" s="135"/>
      <c r="B14" s="130"/>
      <c r="C14" s="130"/>
      <c r="D14" s="130"/>
      <c r="E14" s="130"/>
      <c r="F14" s="130"/>
      <c r="G14" s="35"/>
    </row>
    <row r="15" spans="1:7">
      <c r="A15" s="135" t="s">
        <v>255</v>
      </c>
      <c r="B15" s="130">
        <v>80000</v>
      </c>
      <c r="C15" s="130">
        <v>75000</v>
      </c>
      <c r="D15" s="130">
        <v>75000</v>
      </c>
      <c r="E15" s="130">
        <v>75000</v>
      </c>
      <c r="F15" s="130">
        <v>65000</v>
      </c>
      <c r="G15" s="35">
        <v>65000</v>
      </c>
    </row>
    <row r="16" spans="1:7">
      <c r="A16" s="135" t="s">
        <v>221</v>
      </c>
      <c r="B16" s="130">
        <v>60000</v>
      </c>
      <c r="C16" s="130">
        <v>63000</v>
      </c>
      <c r="D16" s="130">
        <v>63000</v>
      </c>
      <c r="E16" s="130">
        <v>50000</v>
      </c>
      <c r="F16" s="130">
        <v>95000</v>
      </c>
      <c r="G16" s="35">
        <v>56000</v>
      </c>
    </row>
    <row r="17" spans="1:7">
      <c r="A17" s="130"/>
      <c r="B17" s="130"/>
      <c r="C17" s="130"/>
      <c r="D17" s="130"/>
      <c r="E17" s="130"/>
      <c r="F17" s="130"/>
      <c r="G17" s="133"/>
    </row>
    <row r="18" spans="1:7" ht="16" thickBot="1">
      <c r="A18" s="136" t="s">
        <v>166</v>
      </c>
      <c r="B18" s="136">
        <f t="shared" ref="B18:D18" si="0">SUM(B4:B13,B15:B16)</f>
        <v>870581</v>
      </c>
      <c r="C18" s="136">
        <f>SUM(C4:C13,C15:C16)</f>
        <v>828741</v>
      </c>
      <c r="D18" s="136">
        <f t="shared" si="0"/>
        <v>890421</v>
      </c>
      <c r="E18" s="136">
        <f>SUM(E4:E16)</f>
        <v>833821</v>
      </c>
      <c r="F18" s="136">
        <f>SUM(F4:F16)</f>
        <v>923060</v>
      </c>
      <c r="G18" s="137">
        <f>SUM(G4:G16)</f>
        <v>841060</v>
      </c>
    </row>
    <row r="19" spans="1:7" ht="16" thickTop="1"/>
  </sheetData>
  <mergeCells count="1">
    <mergeCell ref="A1:B1"/>
  </mergeCells>
  <pageMargins left="0.7" right="0.7" top="0.75" bottom="0.75" header="0.3" footer="0.3"/>
  <pageSetup scale="6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T5" sqref="T5"/>
    </sheetView>
  </sheetViews>
  <sheetFormatPr baseColWidth="10" defaultColWidth="8.83203125" defaultRowHeight="13" x14ac:dyDescent="0"/>
  <cols>
    <col min="1" max="1" width="39.5" style="62" bestFit="1" customWidth="1"/>
    <col min="2" max="2" width="10.6640625" style="62" bestFit="1" customWidth="1"/>
    <col min="3" max="3" width="15" style="62" hidden="1" customWidth="1"/>
    <col min="4" max="17" width="10.5" style="62" hidden="1" customWidth="1"/>
    <col min="18" max="18" width="16.5" style="62" bestFit="1" customWidth="1"/>
    <col min="19" max="19" width="14" style="62" bestFit="1" customWidth="1"/>
    <col min="20" max="20" width="16.5" style="62" bestFit="1" customWidth="1"/>
    <col min="21" max="21" width="14" style="62" bestFit="1" customWidth="1"/>
    <col min="22" max="22" width="15" style="138" bestFit="1" customWidth="1"/>
    <col min="23" max="23" width="14" style="62" bestFit="1" customWidth="1"/>
    <col min="24" max="16384" width="8.83203125" style="62"/>
  </cols>
  <sheetData>
    <row r="1" spans="1:23" ht="18">
      <c r="A1" s="345" t="s">
        <v>436</v>
      </c>
      <c r="B1" s="345"/>
    </row>
    <row r="3" spans="1:23" ht="15">
      <c r="A3" s="15"/>
      <c r="B3" s="15"/>
      <c r="C3" s="15" t="s">
        <v>256</v>
      </c>
      <c r="D3" s="15" t="s">
        <v>3</v>
      </c>
      <c r="E3" s="15" t="s">
        <v>257</v>
      </c>
      <c r="F3" s="15" t="s">
        <v>4</v>
      </c>
      <c r="G3" s="15" t="s">
        <v>5</v>
      </c>
      <c r="H3" s="15" t="s">
        <v>6</v>
      </c>
      <c r="I3" s="15" t="s">
        <v>8</v>
      </c>
      <c r="J3" s="15" t="s">
        <v>9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5" t="s">
        <v>47</v>
      </c>
      <c r="Q3" s="15" t="s">
        <v>48</v>
      </c>
      <c r="R3" s="139" t="s">
        <v>16</v>
      </c>
      <c r="S3" s="139" t="s">
        <v>17</v>
      </c>
      <c r="T3" s="139" t="s">
        <v>19</v>
      </c>
      <c r="U3" s="139" t="s">
        <v>20</v>
      </c>
      <c r="V3" s="140" t="s">
        <v>21</v>
      </c>
      <c r="W3" s="141" t="s">
        <v>22</v>
      </c>
    </row>
    <row r="4" spans="1:23" ht="15">
      <c r="A4" s="14" t="s">
        <v>258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2"/>
      <c r="W4" s="6"/>
    </row>
    <row r="5" spans="1:23" ht="15">
      <c r="A5" s="14" t="s">
        <v>55</v>
      </c>
      <c r="B5" s="15"/>
      <c r="C5" s="15">
        <v>400</v>
      </c>
      <c r="D5" s="15">
        <v>400</v>
      </c>
      <c r="E5" s="15">
        <v>600</v>
      </c>
      <c r="F5" s="15">
        <v>400</v>
      </c>
      <c r="G5" s="15">
        <v>600</v>
      </c>
      <c r="H5" s="15">
        <v>400</v>
      </c>
      <c r="I5" s="15">
        <v>600</v>
      </c>
      <c r="J5" s="15">
        <v>600</v>
      </c>
      <c r="K5" s="15">
        <v>600</v>
      </c>
      <c r="L5" s="15">
        <v>600</v>
      </c>
      <c r="M5" s="15">
        <v>600</v>
      </c>
      <c r="N5" s="15">
        <v>600</v>
      </c>
      <c r="O5" s="15">
        <v>600</v>
      </c>
      <c r="P5" s="15">
        <v>650</v>
      </c>
      <c r="Q5" s="15">
        <v>600</v>
      </c>
      <c r="R5" s="15">
        <v>600</v>
      </c>
      <c r="S5" s="15">
        <v>600</v>
      </c>
      <c r="T5" s="15">
        <v>600</v>
      </c>
      <c r="U5" s="15">
        <v>600</v>
      </c>
      <c r="V5" s="143">
        <v>600</v>
      </c>
      <c r="W5" s="15">
        <v>600</v>
      </c>
    </row>
    <row r="6" spans="1:23" ht="15">
      <c r="A6" s="14" t="s">
        <v>259</v>
      </c>
      <c r="B6" s="15"/>
      <c r="C6" s="15">
        <v>300</v>
      </c>
      <c r="D6" s="15">
        <v>300</v>
      </c>
      <c r="E6" s="15">
        <v>300</v>
      </c>
      <c r="F6" s="15">
        <v>300</v>
      </c>
      <c r="G6" s="15">
        <v>300</v>
      </c>
      <c r="H6" s="15">
        <v>300</v>
      </c>
      <c r="I6" s="15">
        <v>300</v>
      </c>
      <c r="J6" s="15">
        <v>300</v>
      </c>
      <c r="K6" s="15">
        <v>300</v>
      </c>
      <c r="L6" s="15">
        <v>300</v>
      </c>
      <c r="M6" s="15">
        <v>300</v>
      </c>
      <c r="N6" s="15">
        <v>500</v>
      </c>
      <c r="O6" s="15">
        <v>400</v>
      </c>
      <c r="P6" s="15">
        <v>450</v>
      </c>
      <c r="Q6" s="15">
        <v>400</v>
      </c>
      <c r="R6" s="15">
        <v>400</v>
      </c>
      <c r="S6" s="15">
        <v>400</v>
      </c>
      <c r="T6" s="15">
        <v>400</v>
      </c>
      <c r="U6" s="15">
        <v>400</v>
      </c>
      <c r="V6" s="143">
        <v>400</v>
      </c>
      <c r="W6" s="15">
        <v>400</v>
      </c>
    </row>
    <row r="7" spans="1:23" ht="15">
      <c r="A7" s="14" t="s">
        <v>260</v>
      </c>
      <c r="B7" s="15"/>
      <c r="C7" s="15">
        <v>800</v>
      </c>
      <c r="D7" s="15">
        <v>800</v>
      </c>
      <c r="E7" s="15">
        <v>800</v>
      </c>
      <c r="F7" s="15">
        <v>800</v>
      </c>
      <c r="G7" s="15">
        <v>1428</v>
      </c>
      <c r="H7" s="15">
        <v>800</v>
      </c>
      <c r="I7" s="15">
        <v>1428</v>
      </c>
      <c r="J7" s="15">
        <v>1428</v>
      </c>
      <c r="K7" s="15">
        <v>1428</v>
      </c>
      <c r="L7" s="15">
        <v>1428</v>
      </c>
      <c r="M7" s="15">
        <v>1428</v>
      </c>
      <c r="N7" s="15">
        <v>1428</v>
      </c>
      <c r="O7" s="15">
        <v>1428</v>
      </c>
      <c r="P7" s="15">
        <v>1428</v>
      </c>
      <c r="Q7" s="15">
        <v>1428</v>
      </c>
      <c r="R7" s="15">
        <v>1428</v>
      </c>
      <c r="S7" s="15">
        <v>1428</v>
      </c>
      <c r="T7" s="15">
        <v>1428</v>
      </c>
      <c r="U7" s="15">
        <v>1428</v>
      </c>
      <c r="V7" s="143">
        <v>1400</v>
      </c>
      <c r="W7" s="15">
        <v>1400</v>
      </c>
    </row>
    <row r="8" spans="1:23" ht="15">
      <c r="A8" s="14" t="s">
        <v>261</v>
      </c>
      <c r="B8" s="15"/>
      <c r="C8" s="15">
        <v>600</v>
      </c>
      <c r="D8" s="15">
        <v>600</v>
      </c>
      <c r="E8" s="15">
        <v>600</v>
      </c>
      <c r="F8" s="15">
        <v>122</v>
      </c>
      <c r="G8" s="15">
        <v>264</v>
      </c>
      <c r="H8" s="15">
        <v>264</v>
      </c>
      <c r="I8" s="15">
        <v>264</v>
      </c>
      <c r="J8" s="15">
        <v>264</v>
      </c>
      <c r="K8" s="15">
        <v>264</v>
      </c>
      <c r="L8" s="15">
        <v>264</v>
      </c>
      <c r="M8" s="15">
        <v>264</v>
      </c>
      <c r="N8" s="15">
        <v>264</v>
      </c>
      <c r="O8" s="15">
        <v>264</v>
      </c>
      <c r="P8" s="15">
        <v>283</v>
      </c>
      <c r="Q8" s="15">
        <v>283</v>
      </c>
      <c r="R8" s="15">
        <v>283</v>
      </c>
      <c r="S8" s="15">
        <v>283</v>
      </c>
      <c r="T8" s="15">
        <v>283</v>
      </c>
      <c r="U8" s="15">
        <v>283</v>
      </c>
      <c r="V8" s="143">
        <v>300</v>
      </c>
      <c r="W8" s="15">
        <v>300</v>
      </c>
    </row>
    <row r="9" spans="1:23" ht="15">
      <c r="A9" s="14" t="s">
        <v>262</v>
      </c>
      <c r="B9" s="15"/>
      <c r="C9" s="15">
        <v>800</v>
      </c>
      <c r="D9" s="15">
        <v>800</v>
      </c>
      <c r="E9" s="15">
        <v>800</v>
      </c>
      <c r="F9" s="15">
        <v>800</v>
      </c>
      <c r="G9" s="15">
        <v>800</v>
      </c>
      <c r="H9" s="15">
        <v>800</v>
      </c>
      <c r="I9" s="15">
        <v>800</v>
      </c>
      <c r="J9" s="15">
        <v>800</v>
      </c>
      <c r="K9" s="15">
        <v>800</v>
      </c>
      <c r="L9" s="15">
        <v>800</v>
      </c>
      <c r="M9" s="15">
        <v>800</v>
      </c>
      <c r="N9" s="15">
        <v>800</v>
      </c>
      <c r="O9" s="15">
        <v>800</v>
      </c>
      <c r="P9" s="15">
        <v>800</v>
      </c>
      <c r="Q9" s="15">
        <v>800</v>
      </c>
      <c r="R9" s="15">
        <v>800</v>
      </c>
      <c r="S9" s="15">
        <v>800</v>
      </c>
      <c r="T9" s="15">
        <v>800</v>
      </c>
      <c r="U9" s="15">
        <v>800</v>
      </c>
      <c r="V9" s="143">
        <v>800</v>
      </c>
      <c r="W9" s="15">
        <v>800</v>
      </c>
    </row>
    <row r="10" spans="1:23" ht="15">
      <c r="A10" s="14" t="s">
        <v>263</v>
      </c>
      <c r="B10" s="15"/>
      <c r="C10" s="15">
        <v>500</v>
      </c>
      <c r="D10" s="15">
        <v>500</v>
      </c>
      <c r="E10" s="15">
        <v>500</v>
      </c>
      <c r="F10" s="15">
        <v>500</v>
      </c>
      <c r="G10" s="15">
        <v>500</v>
      </c>
      <c r="H10" s="15">
        <v>500</v>
      </c>
      <c r="I10" s="15">
        <v>500</v>
      </c>
      <c r="J10" s="15">
        <v>500</v>
      </c>
      <c r="K10" s="15">
        <v>500</v>
      </c>
      <c r="L10" s="15">
        <v>500</v>
      </c>
      <c r="M10" s="15">
        <v>500</v>
      </c>
      <c r="N10" s="15">
        <v>500</v>
      </c>
      <c r="O10" s="15">
        <v>500</v>
      </c>
      <c r="P10" s="15">
        <v>500</v>
      </c>
      <c r="Q10" s="15">
        <v>500</v>
      </c>
      <c r="R10" s="15">
        <v>500</v>
      </c>
      <c r="S10" s="15">
        <v>500</v>
      </c>
      <c r="T10" s="15">
        <v>500</v>
      </c>
      <c r="U10" s="15">
        <v>500</v>
      </c>
      <c r="V10" s="143">
        <v>500</v>
      </c>
      <c r="W10" s="15">
        <v>500</v>
      </c>
    </row>
    <row r="11" spans="1:23" ht="15">
      <c r="A11" s="14" t="s">
        <v>264</v>
      </c>
      <c r="B11" s="15"/>
      <c r="C11" s="15">
        <v>150</v>
      </c>
      <c r="D11" s="15">
        <v>150</v>
      </c>
      <c r="E11" s="15">
        <v>150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1000</v>
      </c>
      <c r="U11" s="15">
        <v>600</v>
      </c>
      <c r="V11" s="143">
        <v>1000</v>
      </c>
      <c r="W11" s="15">
        <v>600</v>
      </c>
    </row>
    <row r="12" spans="1:23" ht="15">
      <c r="A12" s="14"/>
      <c r="B12" s="146" t="s">
        <v>265</v>
      </c>
      <c r="C12" s="15">
        <v>3550</v>
      </c>
      <c r="D12" s="15">
        <v>3550</v>
      </c>
      <c r="E12" s="15">
        <v>3750</v>
      </c>
      <c r="F12" s="15">
        <v>2922</v>
      </c>
      <c r="G12" s="15">
        <v>3892</v>
      </c>
      <c r="H12" s="15">
        <v>3064</v>
      </c>
      <c r="I12" s="15">
        <v>3892</v>
      </c>
      <c r="J12" s="15">
        <v>3892</v>
      </c>
      <c r="K12" s="15">
        <v>3892</v>
      </c>
      <c r="L12" s="15">
        <v>3892</v>
      </c>
      <c r="M12" s="15">
        <v>3892</v>
      </c>
      <c r="N12" s="15">
        <v>4092</v>
      </c>
      <c r="O12" s="15">
        <v>3992</v>
      </c>
      <c r="P12" s="15">
        <v>4111</v>
      </c>
      <c r="Q12" s="15">
        <v>4011</v>
      </c>
      <c r="R12" s="15">
        <v>4011</v>
      </c>
      <c r="S12" s="15">
        <v>4011</v>
      </c>
      <c r="T12" s="15">
        <v>5011</v>
      </c>
      <c r="U12" s="15">
        <v>4611</v>
      </c>
      <c r="V12" s="143">
        <f>SUM(V5:V11)</f>
        <v>5000</v>
      </c>
      <c r="W12" s="15">
        <f>SUM(W5:W11)</f>
        <v>4600</v>
      </c>
    </row>
    <row r="13" spans="1:23" ht="15">
      <c r="A13" s="14"/>
      <c r="B13" s="14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3"/>
      <c r="W13" s="6"/>
    </row>
    <row r="14" spans="1:23" ht="15">
      <c r="A14" s="14" t="s">
        <v>266</v>
      </c>
      <c r="B14" s="14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3"/>
      <c r="W14" s="6"/>
    </row>
    <row r="15" spans="1:23" ht="15">
      <c r="A15" s="14" t="s">
        <v>267</v>
      </c>
      <c r="B15" s="146"/>
      <c r="C15" s="15">
        <v>400</v>
      </c>
      <c r="D15" s="15">
        <v>400</v>
      </c>
      <c r="E15" s="15">
        <v>400</v>
      </c>
      <c r="F15" s="15">
        <v>400</v>
      </c>
      <c r="G15" s="15">
        <v>400</v>
      </c>
      <c r="H15" s="15">
        <v>400</v>
      </c>
      <c r="I15" s="15">
        <v>400</v>
      </c>
      <c r="J15" s="15">
        <v>400</v>
      </c>
      <c r="K15" s="15">
        <v>400</v>
      </c>
      <c r="L15" s="15">
        <v>400</v>
      </c>
      <c r="M15" s="15">
        <v>400</v>
      </c>
      <c r="N15" s="15">
        <v>450</v>
      </c>
      <c r="O15" s="15">
        <v>450</v>
      </c>
      <c r="P15" s="15">
        <v>450</v>
      </c>
      <c r="Q15" s="15">
        <v>450</v>
      </c>
      <c r="R15" s="15">
        <v>450</v>
      </c>
      <c r="S15" s="15">
        <v>450</v>
      </c>
      <c r="T15" s="15">
        <v>450</v>
      </c>
      <c r="U15" s="15">
        <v>450</v>
      </c>
      <c r="V15" s="143">
        <v>300</v>
      </c>
      <c r="W15" s="15">
        <v>300</v>
      </c>
    </row>
    <row r="16" spans="1:23" ht="15">
      <c r="A16" s="15"/>
      <c r="B16" s="146" t="s">
        <v>265</v>
      </c>
      <c r="C16" s="15">
        <v>400</v>
      </c>
      <c r="D16" s="15">
        <v>400</v>
      </c>
      <c r="E16" s="15">
        <v>400</v>
      </c>
      <c r="F16" s="15">
        <v>400</v>
      </c>
      <c r="G16" s="15">
        <v>400</v>
      </c>
      <c r="H16" s="15">
        <v>400</v>
      </c>
      <c r="I16" s="15">
        <v>400</v>
      </c>
      <c r="J16" s="15">
        <v>400</v>
      </c>
      <c r="K16" s="15">
        <v>400</v>
      </c>
      <c r="L16" s="15">
        <v>400</v>
      </c>
      <c r="M16" s="15">
        <v>400</v>
      </c>
      <c r="N16" s="15">
        <v>450</v>
      </c>
      <c r="O16" s="15">
        <v>450</v>
      </c>
      <c r="P16" s="15">
        <v>450</v>
      </c>
      <c r="Q16" s="15">
        <v>450</v>
      </c>
      <c r="R16" s="15">
        <v>450</v>
      </c>
      <c r="S16" s="15">
        <v>450</v>
      </c>
      <c r="T16" s="15">
        <v>450</v>
      </c>
      <c r="U16" s="15">
        <v>450</v>
      </c>
      <c r="V16" s="143">
        <v>300</v>
      </c>
      <c r="W16" s="15">
        <v>300</v>
      </c>
    </row>
    <row r="17" spans="1:23" ht="15">
      <c r="A17" s="91"/>
      <c r="B17" s="91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91"/>
      <c r="S17" s="91"/>
      <c r="T17" s="91"/>
      <c r="U17" s="91"/>
      <c r="V17" s="144"/>
      <c r="W17" s="91"/>
    </row>
    <row r="18" spans="1:23" ht="16" thickBot="1">
      <c r="A18" s="145" t="s">
        <v>166</v>
      </c>
      <c r="B18" s="145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53">
        <f>SUM(R12+R16)</f>
        <v>4461</v>
      </c>
      <c r="S18" s="53">
        <f t="shared" ref="S18:V18" si="0">SUM(S12+S16)</f>
        <v>4461</v>
      </c>
      <c r="T18" s="53">
        <f t="shared" si="0"/>
        <v>5461</v>
      </c>
      <c r="U18" s="53">
        <f t="shared" si="0"/>
        <v>5061</v>
      </c>
      <c r="V18" s="53">
        <f t="shared" si="0"/>
        <v>5300</v>
      </c>
      <c r="W18" s="53">
        <f>SUM(W12+W16)</f>
        <v>4900</v>
      </c>
    </row>
    <row r="19" spans="1:23" ht="14" thickTop="1"/>
  </sheetData>
  <mergeCells count="1">
    <mergeCell ref="A1:B1"/>
  </mergeCells>
  <pageMargins left="0.7" right="0.7" top="0.75" bottom="0.75" header="0.3" footer="0.3"/>
  <pageSetup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A41" workbookViewId="0">
      <selection activeCell="R51" sqref="R51"/>
    </sheetView>
  </sheetViews>
  <sheetFormatPr baseColWidth="10" defaultColWidth="8.83203125" defaultRowHeight="15" x14ac:dyDescent="0"/>
  <cols>
    <col min="1" max="1" width="47.6640625" style="15" bestFit="1" customWidth="1"/>
    <col min="2" max="2" width="23.33203125" style="15" bestFit="1" customWidth="1"/>
    <col min="3" max="14" width="0" style="15" hidden="1" customWidth="1"/>
    <col min="15" max="15" width="14" style="15" bestFit="1" customWidth="1"/>
    <col min="16" max="16" width="16.5" style="15" bestFit="1" customWidth="1"/>
    <col min="17" max="17" width="14" style="15" bestFit="1" customWidth="1"/>
    <col min="18" max="18" width="16.5" style="15" bestFit="1" customWidth="1"/>
    <col min="19" max="19" width="14" style="15" bestFit="1" customWidth="1"/>
    <col min="20" max="20" width="16.5" style="15" bestFit="1" customWidth="1"/>
    <col min="21" max="21" width="14" style="15" bestFit="1" customWidth="1"/>
    <col min="22" max="16384" width="8.83203125" style="15"/>
  </cols>
  <sheetData>
    <row r="1" spans="1:21" ht="18">
      <c r="A1" s="134" t="s">
        <v>437</v>
      </c>
    </row>
    <row r="3" spans="1:21">
      <c r="A3" s="40"/>
      <c r="B3" s="40"/>
      <c r="C3" s="148" t="s">
        <v>257</v>
      </c>
      <c r="D3" s="22" t="s">
        <v>4</v>
      </c>
      <c r="E3" s="148" t="s">
        <v>5</v>
      </c>
      <c r="F3" s="148" t="s">
        <v>6</v>
      </c>
      <c r="G3" s="148" t="s">
        <v>8</v>
      </c>
      <c r="H3" s="148" t="s">
        <v>9</v>
      </c>
      <c r="I3" s="148" t="s">
        <v>11</v>
      </c>
      <c r="J3" s="148" t="s">
        <v>12</v>
      </c>
      <c r="K3" s="149" t="s">
        <v>13</v>
      </c>
      <c r="L3" s="149" t="s">
        <v>268</v>
      </c>
      <c r="M3" s="149" t="s">
        <v>15</v>
      </c>
      <c r="N3" s="149" t="s">
        <v>47</v>
      </c>
      <c r="O3" s="149" t="s">
        <v>48</v>
      </c>
      <c r="P3" s="150" t="s">
        <v>16</v>
      </c>
      <c r="Q3" s="150" t="s">
        <v>17</v>
      </c>
      <c r="R3" s="150" t="s">
        <v>19</v>
      </c>
      <c r="S3" s="150" t="s">
        <v>20</v>
      </c>
      <c r="T3" s="150" t="s">
        <v>21</v>
      </c>
      <c r="U3" s="139" t="s">
        <v>22</v>
      </c>
    </row>
    <row r="4" spans="1:21">
      <c r="A4" s="40"/>
      <c r="B4" s="40"/>
      <c r="C4" s="40"/>
      <c r="D4" s="151"/>
      <c r="E4" s="40"/>
      <c r="F4" s="40"/>
      <c r="G4" s="40"/>
      <c r="H4" s="40"/>
      <c r="I4" s="40"/>
      <c r="J4" s="10"/>
      <c r="K4" s="40"/>
      <c r="L4" s="152"/>
      <c r="M4" s="40"/>
      <c r="N4" s="152"/>
      <c r="O4" s="152"/>
      <c r="P4" s="153"/>
      <c r="Q4" s="153"/>
      <c r="R4" s="153"/>
      <c r="S4" s="153"/>
    </row>
    <row r="5" spans="1:21" s="158" customFormat="1">
      <c r="A5" s="154" t="s">
        <v>269</v>
      </c>
      <c r="B5" s="155"/>
      <c r="C5" s="155">
        <v>9</v>
      </c>
      <c r="D5" s="156">
        <v>9</v>
      </c>
      <c r="E5" s="155">
        <v>9</v>
      </c>
      <c r="F5" s="155">
        <v>9</v>
      </c>
      <c r="G5" s="155">
        <v>8</v>
      </c>
      <c r="H5" s="155">
        <v>8</v>
      </c>
      <c r="I5" s="155">
        <v>8</v>
      </c>
      <c r="J5" s="155">
        <v>9</v>
      </c>
      <c r="K5" s="155">
        <v>8</v>
      </c>
      <c r="L5" s="155">
        <v>10</v>
      </c>
      <c r="M5" s="155">
        <v>8</v>
      </c>
      <c r="N5" s="155">
        <v>8</v>
      </c>
      <c r="O5" s="155">
        <v>8</v>
      </c>
      <c r="P5" s="157">
        <v>8</v>
      </c>
      <c r="Q5" s="157">
        <v>8</v>
      </c>
      <c r="R5" s="157">
        <v>8</v>
      </c>
      <c r="S5" s="157">
        <v>8</v>
      </c>
      <c r="T5" s="157">
        <v>8</v>
      </c>
      <c r="U5" s="157">
        <v>8</v>
      </c>
    </row>
    <row r="6" spans="1:21">
      <c r="A6" s="22"/>
      <c r="B6" s="40"/>
      <c r="C6" s="40"/>
      <c r="D6" s="159"/>
      <c r="E6" s="40"/>
      <c r="F6" s="40"/>
      <c r="G6" s="40"/>
      <c r="H6" s="40"/>
      <c r="I6" s="160"/>
      <c r="J6" s="10"/>
      <c r="K6" s="160"/>
      <c r="L6" s="152"/>
      <c r="M6" s="40"/>
      <c r="N6" s="152"/>
      <c r="O6" s="152"/>
      <c r="P6" s="161"/>
      <c r="Q6" s="161"/>
      <c r="R6" s="161"/>
      <c r="S6" s="161"/>
    </row>
    <row r="7" spans="1:21">
      <c r="A7" s="22" t="s">
        <v>270</v>
      </c>
      <c r="B7" s="40"/>
      <c r="C7" s="40"/>
      <c r="D7" s="40"/>
      <c r="E7" s="40"/>
      <c r="F7" s="40"/>
      <c r="G7" s="40"/>
      <c r="H7" s="40"/>
      <c r="I7" s="40"/>
      <c r="J7" s="10"/>
      <c r="K7" s="40"/>
      <c r="L7" s="152"/>
      <c r="M7" s="40"/>
      <c r="N7" s="152"/>
      <c r="O7" s="152"/>
      <c r="P7" s="161"/>
      <c r="Q7" s="161"/>
      <c r="R7" s="161"/>
      <c r="S7" s="161"/>
    </row>
    <row r="8" spans="1:21">
      <c r="A8" s="180" t="s">
        <v>150</v>
      </c>
      <c r="B8" s="40"/>
      <c r="C8" s="34">
        <v>0</v>
      </c>
      <c r="D8" s="34">
        <v>0</v>
      </c>
      <c r="E8" s="34">
        <v>0</v>
      </c>
      <c r="F8" s="162">
        <v>0</v>
      </c>
      <c r="G8" s="162">
        <v>0</v>
      </c>
      <c r="H8" s="162">
        <v>0</v>
      </c>
      <c r="I8" s="162">
        <v>0</v>
      </c>
      <c r="J8" s="162">
        <v>0</v>
      </c>
      <c r="K8" s="162">
        <v>0</v>
      </c>
      <c r="L8" s="162">
        <v>0</v>
      </c>
      <c r="M8" s="162">
        <v>0</v>
      </c>
      <c r="N8" s="162">
        <v>0</v>
      </c>
      <c r="O8" s="162">
        <v>0</v>
      </c>
      <c r="P8" s="163">
        <v>0</v>
      </c>
      <c r="Q8" s="163">
        <v>0</v>
      </c>
      <c r="R8" s="163">
        <v>0</v>
      </c>
      <c r="S8" s="163">
        <v>0</v>
      </c>
      <c r="T8" s="15">
        <v>0</v>
      </c>
      <c r="U8" s="15">
        <v>0</v>
      </c>
    </row>
    <row r="9" spans="1:21">
      <c r="A9" s="180" t="s">
        <v>271</v>
      </c>
      <c r="B9" s="40"/>
      <c r="C9" s="34">
        <v>100</v>
      </c>
      <c r="D9" s="34">
        <v>25</v>
      </c>
      <c r="E9" s="34">
        <v>100</v>
      </c>
      <c r="F9" s="162">
        <v>100</v>
      </c>
      <c r="G9" s="162">
        <v>0</v>
      </c>
      <c r="H9" s="162">
        <v>0</v>
      </c>
      <c r="I9" s="162">
        <v>0</v>
      </c>
      <c r="J9" s="162">
        <v>0</v>
      </c>
      <c r="K9" s="162">
        <v>0</v>
      </c>
      <c r="L9" s="162">
        <v>500</v>
      </c>
      <c r="M9" s="162">
        <v>500</v>
      </c>
      <c r="N9" s="162">
        <v>500</v>
      </c>
      <c r="O9" s="162">
        <v>500</v>
      </c>
      <c r="P9" s="163">
        <v>500</v>
      </c>
      <c r="Q9" s="163">
        <v>500</v>
      </c>
      <c r="R9" s="163">
        <v>500</v>
      </c>
      <c r="S9" s="163">
        <v>500</v>
      </c>
      <c r="T9" s="15">
        <v>500</v>
      </c>
      <c r="U9" s="15">
        <v>500</v>
      </c>
    </row>
    <row r="10" spans="1:21">
      <c r="A10" s="180" t="s">
        <v>272</v>
      </c>
      <c r="B10" s="40"/>
      <c r="C10" s="164">
        <v>0</v>
      </c>
      <c r="D10" s="164">
        <v>0</v>
      </c>
      <c r="E10" s="164">
        <v>0</v>
      </c>
      <c r="F10" s="162">
        <v>0</v>
      </c>
      <c r="G10" s="162">
        <v>0</v>
      </c>
      <c r="H10" s="162">
        <v>0</v>
      </c>
      <c r="I10" s="162">
        <v>0</v>
      </c>
      <c r="J10" s="162">
        <v>0</v>
      </c>
      <c r="K10" s="162">
        <v>0</v>
      </c>
      <c r="L10" s="162">
        <v>0</v>
      </c>
      <c r="M10" s="162">
        <v>0</v>
      </c>
      <c r="N10" s="162">
        <v>0</v>
      </c>
      <c r="O10" s="162">
        <v>0</v>
      </c>
      <c r="P10" s="165">
        <v>0</v>
      </c>
      <c r="Q10" s="165">
        <v>0</v>
      </c>
      <c r="R10" s="165">
        <v>0</v>
      </c>
      <c r="S10" s="165">
        <v>0</v>
      </c>
      <c r="T10" s="13">
        <v>0</v>
      </c>
      <c r="U10" s="13">
        <v>0</v>
      </c>
    </row>
    <row r="11" spans="1:21">
      <c r="A11" s="28"/>
      <c r="B11" s="45" t="s">
        <v>265</v>
      </c>
      <c r="C11" s="34">
        <f t="shared" ref="C11:N11" si="0">SUM(C8:C10)</f>
        <v>100</v>
      </c>
      <c r="D11" s="34">
        <f t="shared" si="0"/>
        <v>25</v>
      </c>
      <c r="E11" s="34">
        <f t="shared" si="0"/>
        <v>100</v>
      </c>
      <c r="F11" s="166">
        <f t="shared" si="0"/>
        <v>100</v>
      </c>
      <c r="G11" s="166">
        <f t="shared" si="0"/>
        <v>0</v>
      </c>
      <c r="H11" s="166">
        <f t="shared" si="0"/>
        <v>0</v>
      </c>
      <c r="I11" s="166">
        <f t="shared" si="0"/>
        <v>0</v>
      </c>
      <c r="J11" s="166">
        <f t="shared" si="0"/>
        <v>0</v>
      </c>
      <c r="K11" s="166">
        <f t="shared" si="0"/>
        <v>0</v>
      </c>
      <c r="L11" s="166">
        <f t="shared" si="0"/>
        <v>500</v>
      </c>
      <c r="M11" s="166">
        <f t="shared" si="0"/>
        <v>500</v>
      </c>
      <c r="N11" s="166">
        <f t="shared" si="0"/>
        <v>500</v>
      </c>
      <c r="O11" s="166">
        <f t="shared" ref="O11" si="1">SUM(O8:O10)</f>
        <v>500</v>
      </c>
      <c r="P11" s="167">
        <f>SUM(P8:P10)</f>
        <v>500</v>
      </c>
      <c r="Q11" s="167">
        <f>SUM(Q8:Q10)</f>
        <v>500</v>
      </c>
      <c r="R11" s="167">
        <f>SUM(R8:R10)</f>
        <v>500</v>
      </c>
      <c r="S11" s="167">
        <f>SUM(S8:S10)</f>
        <v>500</v>
      </c>
      <c r="T11" s="15">
        <v>500</v>
      </c>
      <c r="U11" s="15">
        <v>500</v>
      </c>
    </row>
    <row r="12" spans="1:21">
      <c r="A12" s="28"/>
      <c r="B12" s="45" t="s">
        <v>273</v>
      </c>
      <c r="C12" s="34">
        <f t="shared" ref="C12:O12" si="2">C11</f>
        <v>100</v>
      </c>
      <c r="D12" s="34">
        <f t="shared" si="2"/>
        <v>25</v>
      </c>
      <c r="E12" s="34">
        <f t="shared" si="2"/>
        <v>100</v>
      </c>
      <c r="F12" s="162">
        <f t="shared" si="2"/>
        <v>100</v>
      </c>
      <c r="G12" s="162">
        <f t="shared" si="2"/>
        <v>0</v>
      </c>
      <c r="H12" s="162">
        <f t="shared" si="2"/>
        <v>0</v>
      </c>
      <c r="I12" s="162">
        <f t="shared" si="2"/>
        <v>0</v>
      </c>
      <c r="J12" s="162">
        <f t="shared" si="2"/>
        <v>0</v>
      </c>
      <c r="K12" s="162">
        <f t="shared" si="2"/>
        <v>0</v>
      </c>
      <c r="L12" s="162">
        <f t="shared" si="2"/>
        <v>500</v>
      </c>
      <c r="M12" s="162">
        <f t="shared" si="2"/>
        <v>500</v>
      </c>
      <c r="N12" s="162">
        <f t="shared" si="2"/>
        <v>500</v>
      </c>
      <c r="O12" s="162">
        <f t="shared" si="2"/>
        <v>500</v>
      </c>
      <c r="P12" s="163">
        <f>P11</f>
        <v>500</v>
      </c>
      <c r="Q12" s="163">
        <f>Q11</f>
        <v>500</v>
      </c>
      <c r="R12" s="163">
        <f>R11</f>
        <v>500</v>
      </c>
      <c r="S12" s="163">
        <f>S11</f>
        <v>500</v>
      </c>
      <c r="T12" s="15">
        <v>500</v>
      </c>
      <c r="U12" s="15">
        <v>500</v>
      </c>
    </row>
    <row r="13" spans="1:21">
      <c r="A13" s="28"/>
      <c r="B13" s="45"/>
      <c r="C13" s="34"/>
      <c r="D13" s="34"/>
      <c r="E13" s="34"/>
      <c r="F13" s="34"/>
      <c r="G13" s="34"/>
      <c r="H13" s="34"/>
      <c r="I13" s="34"/>
      <c r="J13" s="34"/>
      <c r="K13" s="34"/>
      <c r="L13" s="152"/>
      <c r="M13" s="34"/>
      <c r="N13" s="152"/>
      <c r="O13" s="152"/>
      <c r="P13" s="161"/>
      <c r="Q13" s="161"/>
      <c r="R13" s="161"/>
      <c r="S13" s="161"/>
    </row>
    <row r="14" spans="1:21">
      <c r="A14" s="22" t="s">
        <v>274</v>
      </c>
      <c r="B14" s="45"/>
      <c r="C14" s="34"/>
      <c r="D14" s="34"/>
      <c r="E14" s="34"/>
      <c r="F14" s="34"/>
      <c r="G14" s="34"/>
      <c r="H14" s="34"/>
      <c r="I14" s="34"/>
      <c r="J14" s="34"/>
      <c r="K14" s="34"/>
      <c r="L14" s="152"/>
      <c r="M14" s="34"/>
      <c r="N14" s="152"/>
      <c r="O14" s="152"/>
      <c r="P14" s="161"/>
      <c r="Q14" s="161"/>
      <c r="R14" s="161"/>
      <c r="S14" s="161"/>
    </row>
    <row r="15" spans="1:21">
      <c r="A15" s="180" t="s">
        <v>275</v>
      </c>
      <c r="B15" s="45"/>
      <c r="C15" s="34"/>
      <c r="D15" s="34"/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162">
        <v>50</v>
      </c>
      <c r="K15" s="162">
        <v>50</v>
      </c>
      <c r="L15" s="162">
        <v>50</v>
      </c>
      <c r="M15" s="162">
        <v>50</v>
      </c>
      <c r="N15" s="162">
        <v>50</v>
      </c>
      <c r="O15" s="162">
        <v>50</v>
      </c>
      <c r="P15" s="163">
        <v>50</v>
      </c>
      <c r="Q15" s="163">
        <v>50</v>
      </c>
      <c r="R15" s="163">
        <v>50</v>
      </c>
      <c r="S15" s="163">
        <v>50</v>
      </c>
      <c r="T15" s="15">
        <v>50</v>
      </c>
      <c r="U15" s="15">
        <v>50</v>
      </c>
    </row>
    <row r="16" spans="1:21">
      <c r="A16" s="181" t="s">
        <v>276</v>
      </c>
      <c r="B16" s="45"/>
      <c r="C16" s="34"/>
      <c r="D16" s="34"/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162">
        <v>100</v>
      </c>
      <c r="K16" s="162">
        <v>100</v>
      </c>
      <c r="L16" s="162">
        <v>100</v>
      </c>
      <c r="M16" s="162">
        <v>100</v>
      </c>
      <c r="N16" s="162">
        <v>100</v>
      </c>
      <c r="O16" s="162">
        <v>100</v>
      </c>
      <c r="P16" s="165">
        <v>100</v>
      </c>
      <c r="Q16" s="165">
        <v>100</v>
      </c>
      <c r="R16" s="165">
        <v>100</v>
      </c>
      <c r="S16" s="165">
        <v>100</v>
      </c>
      <c r="T16" s="13">
        <v>100</v>
      </c>
      <c r="U16" s="13">
        <v>100</v>
      </c>
    </row>
    <row r="17" spans="1:21">
      <c r="A17" s="28"/>
      <c r="B17" s="168" t="s">
        <v>277</v>
      </c>
      <c r="C17" s="34"/>
      <c r="D17" s="34"/>
      <c r="E17" s="169">
        <f t="shared" ref="E17:O17" si="3">SUM(E15:E16)</f>
        <v>0</v>
      </c>
      <c r="F17" s="166">
        <f t="shared" si="3"/>
        <v>0</v>
      </c>
      <c r="G17" s="166">
        <f t="shared" si="3"/>
        <v>0</v>
      </c>
      <c r="H17" s="166">
        <f t="shared" si="3"/>
        <v>0</v>
      </c>
      <c r="I17" s="166">
        <f t="shared" si="3"/>
        <v>0</v>
      </c>
      <c r="J17" s="166">
        <f t="shared" si="3"/>
        <v>150</v>
      </c>
      <c r="K17" s="166">
        <f t="shared" si="3"/>
        <v>150</v>
      </c>
      <c r="L17" s="166">
        <f t="shared" si="3"/>
        <v>150</v>
      </c>
      <c r="M17" s="166">
        <f t="shared" si="3"/>
        <v>150</v>
      </c>
      <c r="N17" s="166">
        <f t="shared" si="3"/>
        <v>150</v>
      </c>
      <c r="O17" s="166">
        <f t="shared" si="3"/>
        <v>150</v>
      </c>
      <c r="P17" s="167">
        <f>SUM(P15:P16)</f>
        <v>150</v>
      </c>
      <c r="Q17" s="167">
        <f>SUM(Q15:Q16)</f>
        <v>150</v>
      </c>
      <c r="R17" s="167">
        <f>SUM(R15:R16)</f>
        <v>150</v>
      </c>
      <c r="S17" s="167">
        <f>SUM(S15:S16)</f>
        <v>150</v>
      </c>
      <c r="T17" s="15">
        <v>150</v>
      </c>
      <c r="U17" s="15">
        <v>150</v>
      </c>
    </row>
    <row r="18" spans="1:21">
      <c r="A18" s="28"/>
      <c r="B18" s="168" t="s">
        <v>273</v>
      </c>
      <c r="C18" s="34"/>
      <c r="D18" s="34"/>
      <c r="E18" s="34">
        <f t="shared" ref="E18:O18" si="4">E17*2</f>
        <v>0</v>
      </c>
      <c r="F18" s="162">
        <f t="shared" si="4"/>
        <v>0</v>
      </c>
      <c r="G18" s="162">
        <f t="shared" si="4"/>
        <v>0</v>
      </c>
      <c r="H18" s="162">
        <f t="shared" si="4"/>
        <v>0</v>
      </c>
      <c r="I18" s="162">
        <f t="shared" si="4"/>
        <v>0</v>
      </c>
      <c r="J18" s="162">
        <f t="shared" si="4"/>
        <v>300</v>
      </c>
      <c r="K18" s="162">
        <f t="shared" si="4"/>
        <v>300</v>
      </c>
      <c r="L18" s="162">
        <f t="shared" si="4"/>
        <v>300</v>
      </c>
      <c r="M18" s="162">
        <f t="shared" si="4"/>
        <v>300</v>
      </c>
      <c r="N18" s="162">
        <f t="shared" si="4"/>
        <v>300</v>
      </c>
      <c r="O18" s="162">
        <f t="shared" si="4"/>
        <v>300</v>
      </c>
      <c r="P18" s="163">
        <f>P17*2</f>
        <v>300</v>
      </c>
      <c r="Q18" s="163">
        <f>Q17*2</f>
        <v>300</v>
      </c>
      <c r="R18" s="163">
        <f>R17*2</f>
        <v>300</v>
      </c>
      <c r="S18" s="163">
        <f>S17*2</f>
        <v>300</v>
      </c>
      <c r="T18" s="15">
        <v>300</v>
      </c>
      <c r="U18" s="15">
        <v>300</v>
      </c>
    </row>
    <row r="19" spans="1:21">
      <c r="A19" s="28"/>
      <c r="B19" s="45"/>
      <c r="C19" s="34"/>
      <c r="D19" s="34"/>
      <c r="E19" s="34"/>
      <c r="F19" s="34"/>
      <c r="G19" s="34"/>
      <c r="H19" s="34"/>
      <c r="I19" s="34"/>
      <c r="J19" s="34"/>
      <c r="K19" s="34"/>
      <c r="L19" s="152"/>
      <c r="M19" s="34"/>
      <c r="N19" s="152"/>
      <c r="O19" s="152"/>
      <c r="P19" s="161"/>
      <c r="Q19" s="161"/>
      <c r="R19" s="161"/>
      <c r="S19" s="161"/>
    </row>
    <row r="20" spans="1:21">
      <c r="A20" s="22" t="s">
        <v>278</v>
      </c>
      <c r="B20" s="45"/>
      <c r="C20" s="34"/>
      <c r="D20" s="34"/>
      <c r="E20" s="34"/>
      <c r="F20" s="34"/>
      <c r="G20" s="34"/>
      <c r="H20" s="34"/>
      <c r="I20" s="34"/>
      <c r="J20" s="34"/>
      <c r="K20" s="34"/>
      <c r="L20" s="152"/>
      <c r="M20" s="34"/>
      <c r="N20" s="152"/>
      <c r="O20" s="152"/>
      <c r="P20" s="161"/>
      <c r="Q20" s="161"/>
      <c r="R20" s="161"/>
      <c r="S20" s="161"/>
    </row>
    <row r="21" spans="1:21">
      <c r="A21" s="180" t="s">
        <v>279</v>
      </c>
      <c r="B21" s="45"/>
      <c r="C21" s="34"/>
      <c r="D21" s="34"/>
      <c r="E21" s="34">
        <v>200</v>
      </c>
      <c r="F21" s="162">
        <v>175</v>
      </c>
      <c r="G21" s="162">
        <v>175</v>
      </c>
      <c r="H21" s="162">
        <v>175</v>
      </c>
      <c r="I21" s="162">
        <v>175</v>
      </c>
      <c r="J21" s="162">
        <v>175</v>
      </c>
      <c r="K21" s="162">
        <v>175</v>
      </c>
      <c r="L21" s="162">
        <v>175</v>
      </c>
      <c r="M21" s="162">
        <v>75</v>
      </c>
      <c r="N21" s="162">
        <v>75</v>
      </c>
      <c r="O21" s="162">
        <v>75</v>
      </c>
      <c r="P21" s="163">
        <v>75</v>
      </c>
      <c r="Q21" s="163">
        <v>75</v>
      </c>
      <c r="R21" s="163">
        <v>50</v>
      </c>
      <c r="S21" s="163">
        <v>50</v>
      </c>
      <c r="T21" s="15">
        <v>50</v>
      </c>
      <c r="U21" s="15">
        <v>50</v>
      </c>
    </row>
    <row r="22" spans="1:21">
      <c r="A22" s="180" t="s">
        <v>280</v>
      </c>
      <c r="B22" s="45"/>
      <c r="C22" s="34"/>
      <c r="D22" s="34"/>
      <c r="E22" s="34">
        <v>200</v>
      </c>
      <c r="F22" s="162">
        <v>150</v>
      </c>
      <c r="G22" s="162">
        <v>150</v>
      </c>
      <c r="H22" s="162">
        <v>100</v>
      </c>
      <c r="I22" s="162">
        <v>100</v>
      </c>
      <c r="J22" s="162">
        <v>100</v>
      </c>
      <c r="K22" s="162">
        <v>100</v>
      </c>
      <c r="L22" s="162">
        <v>100</v>
      </c>
      <c r="M22" s="162">
        <v>50</v>
      </c>
      <c r="N22" s="162">
        <v>50</v>
      </c>
      <c r="O22" s="162">
        <v>50</v>
      </c>
      <c r="P22" s="163">
        <v>50</v>
      </c>
      <c r="Q22" s="163">
        <v>50</v>
      </c>
      <c r="R22" s="163">
        <v>50</v>
      </c>
      <c r="S22" s="163">
        <v>50</v>
      </c>
      <c r="T22" s="15">
        <v>50</v>
      </c>
      <c r="U22" s="15">
        <v>50</v>
      </c>
    </row>
    <row r="23" spans="1:21">
      <c r="A23" s="180" t="s">
        <v>281</v>
      </c>
      <c r="B23" s="45"/>
      <c r="C23" s="34"/>
      <c r="D23" s="34"/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162">
        <v>0</v>
      </c>
      <c r="M23" s="34">
        <v>0</v>
      </c>
      <c r="N23" s="162">
        <v>0</v>
      </c>
      <c r="O23" s="162">
        <v>0</v>
      </c>
      <c r="P23" s="165">
        <v>0</v>
      </c>
      <c r="Q23" s="165">
        <v>0</v>
      </c>
      <c r="R23" s="165">
        <v>0</v>
      </c>
      <c r="S23" s="165">
        <v>0</v>
      </c>
      <c r="T23" s="13"/>
      <c r="U23" s="13"/>
    </row>
    <row r="24" spans="1:21">
      <c r="A24" s="28"/>
      <c r="B24" s="168" t="s">
        <v>282</v>
      </c>
      <c r="C24" s="34"/>
      <c r="D24" s="34"/>
      <c r="E24" s="169">
        <f t="shared" ref="E24:O24" si="5">SUM(E21:E23)</f>
        <v>400</v>
      </c>
      <c r="F24" s="166">
        <f t="shared" si="5"/>
        <v>325</v>
      </c>
      <c r="G24" s="166">
        <f t="shared" si="5"/>
        <v>325</v>
      </c>
      <c r="H24" s="166">
        <f t="shared" si="5"/>
        <v>275</v>
      </c>
      <c r="I24" s="166">
        <f t="shared" si="5"/>
        <v>275</v>
      </c>
      <c r="J24" s="166">
        <f t="shared" si="5"/>
        <v>275</v>
      </c>
      <c r="K24" s="166">
        <f t="shared" si="5"/>
        <v>275</v>
      </c>
      <c r="L24" s="166">
        <f t="shared" si="5"/>
        <v>275</v>
      </c>
      <c r="M24" s="166">
        <f t="shared" si="5"/>
        <v>125</v>
      </c>
      <c r="N24" s="166">
        <f t="shared" si="5"/>
        <v>125</v>
      </c>
      <c r="O24" s="166">
        <f t="shared" si="5"/>
        <v>125</v>
      </c>
      <c r="P24" s="167">
        <f>SUM(P21:P23)</f>
        <v>125</v>
      </c>
      <c r="Q24" s="167">
        <f>SUM(Q21:Q23)</f>
        <v>125</v>
      </c>
      <c r="R24" s="167">
        <f>SUM(R21:R23)</f>
        <v>100</v>
      </c>
      <c r="S24" s="167">
        <f>SUM(S21:S23)</f>
        <v>100</v>
      </c>
      <c r="T24" s="15">
        <v>100</v>
      </c>
      <c r="U24" s="15">
        <v>100</v>
      </c>
    </row>
    <row r="25" spans="1:21">
      <c r="A25" s="28"/>
      <c r="B25" s="168" t="s">
        <v>273</v>
      </c>
      <c r="C25" s="34"/>
      <c r="D25" s="34"/>
      <c r="E25" s="34">
        <f t="shared" ref="E25:L25" si="6">E24*E$7</f>
        <v>0</v>
      </c>
      <c r="F25" s="162">
        <f t="shared" si="6"/>
        <v>0</v>
      </c>
      <c r="G25" s="162">
        <f t="shared" si="6"/>
        <v>0</v>
      </c>
      <c r="H25" s="162">
        <f t="shared" si="6"/>
        <v>0</v>
      </c>
      <c r="I25" s="162">
        <f t="shared" si="6"/>
        <v>0</v>
      </c>
      <c r="J25" s="162">
        <f t="shared" si="6"/>
        <v>0</v>
      </c>
      <c r="K25" s="162">
        <f t="shared" si="6"/>
        <v>0</v>
      </c>
      <c r="L25" s="162">
        <f t="shared" si="6"/>
        <v>0</v>
      </c>
      <c r="M25" s="162">
        <f>M24*M5</f>
        <v>1000</v>
      </c>
      <c r="N25" s="162">
        <f t="shared" ref="N25" si="7">N24*N$7</f>
        <v>0</v>
      </c>
      <c r="O25" s="162">
        <v>1000</v>
      </c>
      <c r="P25" s="163">
        <v>1000</v>
      </c>
      <c r="Q25" s="163">
        <v>1000</v>
      </c>
      <c r="R25" s="163">
        <v>800</v>
      </c>
      <c r="S25" s="163">
        <v>800</v>
      </c>
      <c r="T25" s="15">
        <v>800</v>
      </c>
      <c r="U25" s="15">
        <v>800</v>
      </c>
    </row>
    <row r="26" spans="1:21">
      <c r="A26" s="40"/>
      <c r="B26" s="40"/>
      <c r="C26" s="40"/>
      <c r="D26" s="40"/>
      <c r="E26" s="40"/>
      <c r="F26" s="40"/>
      <c r="G26" s="40"/>
      <c r="H26" s="40"/>
      <c r="I26" s="40"/>
      <c r="J26" s="10"/>
      <c r="K26" s="40"/>
      <c r="L26" s="152"/>
      <c r="M26" s="34"/>
      <c r="N26" s="152"/>
      <c r="O26" s="152"/>
      <c r="P26" s="161"/>
      <c r="Q26" s="161"/>
      <c r="R26" s="161"/>
      <c r="S26" s="161"/>
    </row>
    <row r="27" spans="1:21">
      <c r="A27" s="40"/>
      <c r="B27" s="40"/>
      <c r="C27" s="40"/>
      <c r="D27" s="40"/>
      <c r="E27" s="40"/>
      <c r="F27" s="40"/>
      <c r="G27" s="40"/>
      <c r="H27" s="40"/>
      <c r="I27" s="40"/>
      <c r="J27" s="10"/>
      <c r="K27" s="40"/>
      <c r="L27" s="152"/>
      <c r="M27" s="34"/>
      <c r="N27" s="152"/>
      <c r="O27" s="152"/>
      <c r="P27" s="161"/>
      <c r="Q27" s="161"/>
      <c r="R27" s="161"/>
      <c r="S27" s="161"/>
    </row>
    <row r="28" spans="1:21">
      <c r="A28" s="22" t="s">
        <v>283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161"/>
      <c r="Q28" s="161"/>
      <c r="R28" s="161"/>
      <c r="S28" s="161"/>
    </row>
    <row r="29" spans="1:21">
      <c r="A29" s="40"/>
      <c r="B29" s="40"/>
      <c r="C29" s="148" t="s">
        <v>257</v>
      </c>
      <c r="D29" s="22" t="s">
        <v>4</v>
      </c>
      <c r="E29" s="148" t="s">
        <v>5</v>
      </c>
      <c r="F29" s="148" t="s">
        <v>6</v>
      </c>
      <c r="G29" s="148" t="s">
        <v>8</v>
      </c>
      <c r="H29" s="148" t="s">
        <v>9</v>
      </c>
      <c r="I29" s="148" t="s">
        <v>11</v>
      </c>
      <c r="J29" s="148" t="s">
        <v>12</v>
      </c>
      <c r="K29" s="149" t="s">
        <v>13</v>
      </c>
      <c r="L29" s="149" t="s">
        <v>268</v>
      </c>
      <c r="M29" s="149" t="s">
        <v>15</v>
      </c>
      <c r="N29" s="149" t="s">
        <v>47</v>
      </c>
      <c r="O29" s="149" t="s">
        <v>48</v>
      </c>
      <c r="P29" s="150" t="s">
        <v>16</v>
      </c>
      <c r="Q29" s="150" t="s">
        <v>17</v>
      </c>
      <c r="R29" s="150" t="s">
        <v>19</v>
      </c>
      <c r="S29" s="150" t="s">
        <v>20</v>
      </c>
      <c r="T29" s="150" t="s">
        <v>21</v>
      </c>
      <c r="U29" s="139" t="s">
        <v>22</v>
      </c>
    </row>
    <row r="30" spans="1:21">
      <c r="A30" s="40"/>
      <c r="B30" s="40"/>
      <c r="C30" s="40"/>
      <c r="D30" s="40"/>
      <c r="E30" s="40"/>
      <c r="F30" s="40"/>
      <c r="G30" s="40"/>
      <c r="H30" s="40"/>
      <c r="I30" s="40"/>
      <c r="J30" s="10"/>
      <c r="K30" s="40"/>
      <c r="L30" s="152"/>
      <c r="M30" s="34"/>
      <c r="N30" s="152"/>
      <c r="O30" s="152"/>
      <c r="P30" s="153"/>
      <c r="Q30" s="153"/>
      <c r="R30" s="153"/>
      <c r="S30" s="153"/>
    </row>
    <row r="31" spans="1:21">
      <c r="A31" s="22" t="s">
        <v>284</v>
      </c>
      <c r="B31" s="45"/>
      <c r="C31" s="34"/>
      <c r="D31" s="34"/>
      <c r="E31" s="40"/>
      <c r="F31" s="40"/>
      <c r="G31" s="40"/>
      <c r="H31" s="40"/>
      <c r="I31" s="40"/>
      <c r="J31" s="40"/>
      <c r="K31" s="40"/>
      <c r="L31" s="152"/>
      <c r="M31" s="34"/>
      <c r="N31" s="152"/>
      <c r="O31" s="152"/>
      <c r="P31" s="161"/>
      <c r="Q31" s="161"/>
      <c r="R31" s="161"/>
      <c r="S31" s="161"/>
    </row>
    <row r="32" spans="1:21">
      <c r="A32" s="180" t="s">
        <v>285</v>
      </c>
      <c r="B32" s="45"/>
      <c r="C32" s="34"/>
      <c r="D32" s="34"/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34">
        <v>1080</v>
      </c>
      <c r="K32" s="34">
        <v>1080</v>
      </c>
      <c r="L32" s="34">
        <v>1080</v>
      </c>
      <c r="M32" s="34">
        <v>1080</v>
      </c>
      <c r="N32" s="34">
        <v>1080</v>
      </c>
      <c r="O32" s="34">
        <v>1080</v>
      </c>
      <c r="P32" s="163">
        <v>1080</v>
      </c>
      <c r="Q32" s="163">
        <v>1080</v>
      </c>
      <c r="R32" s="163">
        <v>1080</v>
      </c>
      <c r="S32" s="163">
        <v>1080</v>
      </c>
      <c r="T32" s="15">
        <v>1080</v>
      </c>
      <c r="U32" s="15">
        <v>1080</v>
      </c>
    </row>
    <row r="33" spans="1:21">
      <c r="A33" s="180" t="s">
        <v>286</v>
      </c>
      <c r="B33" s="45"/>
      <c r="C33" s="34"/>
      <c r="D33" s="34"/>
      <c r="E33" s="40">
        <v>0</v>
      </c>
      <c r="F33" s="162">
        <v>0</v>
      </c>
      <c r="G33" s="162">
        <v>0</v>
      </c>
      <c r="H33" s="162">
        <v>0</v>
      </c>
      <c r="I33" s="162">
        <v>0</v>
      </c>
      <c r="J33" s="162">
        <v>-500</v>
      </c>
      <c r="K33" s="162">
        <v>-500</v>
      </c>
      <c r="L33" s="162">
        <v>-500</v>
      </c>
      <c r="M33" s="162">
        <v>-500</v>
      </c>
      <c r="N33" s="162">
        <v>-900</v>
      </c>
      <c r="O33" s="162">
        <v>-900</v>
      </c>
      <c r="P33" s="165">
        <v>-900</v>
      </c>
      <c r="Q33" s="165">
        <v>-900</v>
      </c>
      <c r="R33" s="165">
        <v>-900</v>
      </c>
      <c r="S33" s="165">
        <v>-900</v>
      </c>
      <c r="T33" s="13">
        <v>-900</v>
      </c>
      <c r="U33" s="13">
        <v>-900</v>
      </c>
    </row>
    <row r="34" spans="1:21">
      <c r="A34" s="40"/>
      <c r="B34" s="168" t="s">
        <v>287</v>
      </c>
      <c r="C34" s="34"/>
      <c r="D34" s="34"/>
      <c r="E34" s="169">
        <f t="shared" ref="E34:O34" si="8">SUM(E32:E33)</f>
        <v>0</v>
      </c>
      <c r="F34" s="169">
        <f t="shared" si="8"/>
        <v>0</v>
      </c>
      <c r="G34" s="169">
        <f t="shared" si="8"/>
        <v>0</v>
      </c>
      <c r="H34" s="169">
        <f t="shared" si="8"/>
        <v>0</v>
      </c>
      <c r="I34" s="169">
        <f t="shared" si="8"/>
        <v>0</v>
      </c>
      <c r="J34" s="166">
        <f t="shared" si="8"/>
        <v>580</v>
      </c>
      <c r="K34" s="166">
        <f t="shared" si="8"/>
        <v>580</v>
      </c>
      <c r="L34" s="166">
        <f t="shared" si="8"/>
        <v>580</v>
      </c>
      <c r="M34" s="166">
        <f t="shared" si="8"/>
        <v>580</v>
      </c>
      <c r="N34" s="166">
        <f t="shared" si="8"/>
        <v>180</v>
      </c>
      <c r="O34" s="166">
        <f t="shared" si="8"/>
        <v>180</v>
      </c>
      <c r="P34" s="167">
        <f t="shared" ref="P34:U34" si="9">SUM(P32:P33)</f>
        <v>180</v>
      </c>
      <c r="Q34" s="167">
        <f t="shared" si="9"/>
        <v>180</v>
      </c>
      <c r="R34" s="167">
        <f t="shared" si="9"/>
        <v>180</v>
      </c>
      <c r="S34" s="167">
        <f t="shared" si="9"/>
        <v>180</v>
      </c>
      <c r="T34" s="15">
        <f t="shared" si="9"/>
        <v>180</v>
      </c>
      <c r="U34" s="15">
        <f t="shared" si="9"/>
        <v>180</v>
      </c>
    </row>
    <row r="35" spans="1:21">
      <c r="A35" s="40"/>
      <c r="B35" s="168" t="s">
        <v>438</v>
      </c>
      <c r="C35" s="34"/>
      <c r="D35" s="34"/>
      <c r="E35" s="34">
        <f t="shared" ref="E35:J35" si="10">E34*2</f>
        <v>0</v>
      </c>
      <c r="F35" s="34">
        <f t="shared" si="10"/>
        <v>0</v>
      </c>
      <c r="G35" s="34">
        <f t="shared" si="10"/>
        <v>0</v>
      </c>
      <c r="H35" s="34">
        <f t="shared" si="10"/>
        <v>0</v>
      </c>
      <c r="I35" s="34">
        <f t="shared" si="10"/>
        <v>0</v>
      </c>
      <c r="J35" s="34">
        <f t="shared" si="10"/>
        <v>1160</v>
      </c>
      <c r="K35" s="34">
        <f>K34*1</f>
        <v>580</v>
      </c>
      <c r="L35" s="34">
        <f>L34*2</f>
        <v>1160</v>
      </c>
      <c r="M35" s="34">
        <f>M34*1</f>
        <v>580</v>
      </c>
      <c r="N35" s="34">
        <f t="shared" ref="N35:S35" si="11">N34*2</f>
        <v>360</v>
      </c>
      <c r="O35" s="34">
        <f t="shared" si="11"/>
        <v>360</v>
      </c>
      <c r="P35" s="163">
        <f t="shared" si="11"/>
        <v>360</v>
      </c>
      <c r="Q35" s="163">
        <f t="shared" si="11"/>
        <v>360</v>
      </c>
      <c r="R35" s="163">
        <f t="shared" si="11"/>
        <v>360</v>
      </c>
      <c r="S35" s="163">
        <f t="shared" si="11"/>
        <v>360</v>
      </c>
      <c r="T35" s="15">
        <f>T34*2</f>
        <v>360</v>
      </c>
      <c r="U35" s="15">
        <f>U34*2</f>
        <v>360</v>
      </c>
    </row>
    <row r="36" spans="1:21">
      <c r="A36" s="40"/>
      <c r="B36" s="168"/>
      <c r="C36" s="34"/>
      <c r="D36" s="34"/>
      <c r="E36" s="34"/>
      <c r="F36" s="34"/>
      <c r="G36" s="34"/>
      <c r="H36" s="34"/>
      <c r="I36" s="34"/>
      <c r="J36" s="34"/>
      <c r="K36" s="34"/>
      <c r="L36" s="152"/>
      <c r="M36" s="34"/>
      <c r="N36" s="152"/>
      <c r="O36" s="152"/>
      <c r="P36" s="161"/>
      <c r="Q36" s="161"/>
      <c r="R36" s="161"/>
      <c r="S36" s="161"/>
    </row>
    <row r="37" spans="1:21">
      <c r="A37" s="22" t="s">
        <v>288</v>
      </c>
      <c r="B37" s="168"/>
      <c r="C37" s="34"/>
      <c r="D37" s="34"/>
      <c r="E37" s="34"/>
      <c r="F37" s="34"/>
      <c r="G37" s="34"/>
      <c r="H37" s="34"/>
      <c r="I37" s="34"/>
      <c r="J37" s="34"/>
      <c r="K37" s="34"/>
      <c r="L37" s="152"/>
      <c r="M37" s="34"/>
      <c r="N37" s="152"/>
      <c r="O37" s="152"/>
      <c r="P37" s="161"/>
      <c r="Q37" s="161"/>
      <c r="R37" s="161"/>
      <c r="S37" s="161"/>
    </row>
    <row r="38" spans="1:21">
      <c r="A38" s="181" t="s">
        <v>289</v>
      </c>
      <c r="B38" s="168"/>
      <c r="C38" s="34"/>
      <c r="D38" s="34"/>
      <c r="E38" s="40">
        <v>1440</v>
      </c>
      <c r="F38" s="34">
        <v>1440</v>
      </c>
      <c r="G38" s="34">
        <v>1440</v>
      </c>
      <c r="H38" s="34">
        <v>1440</v>
      </c>
      <c r="I38" s="34">
        <v>1440</v>
      </c>
      <c r="J38" s="34">
        <v>1440</v>
      </c>
      <c r="K38" s="34">
        <v>1440</v>
      </c>
      <c r="L38" s="34">
        <v>1440</v>
      </c>
      <c r="M38" s="34">
        <v>1440</v>
      </c>
      <c r="N38" s="34">
        <v>1440</v>
      </c>
      <c r="O38" s="34">
        <v>1440</v>
      </c>
      <c r="P38" s="163">
        <v>1440</v>
      </c>
      <c r="Q38" s="163">
        <v>1440</v>
      </c>
      <c r="R38" s="163">
        <v>1000</v>
      </c>
      <c r="S38" s="163">
        <v>1000</v>
      </c>
      <c r="T38" s="15">
        <v>1000</v>
      </c>
      <c r="U38" s="15">
        <v>1000</v>
      </c>
    </row>
    <row r="39" spans="1:21">
      <c r="A39" s="181" t="s">
        <v>150</v>
      </c>
      <c r="B39" s="168"/>
      <c r="C39" s="34"/>
      <c r="D39" s="34"/>
      <c r="E39" s="40">
        <v>294</v>
      </c>
      <c r="F39" s="34">
        <v>200</v>
      </c>
      <c r="G39" s="34">
        <v>200</v>
      </c>
      <c r="H39" s="34">
        <v>200</v>
      </c>
      <c r="I39" s="34">
        <v>200</v>
      </c>
      <c r="J39" s="34">
        <v>200</v>
      </c>
      <c r="K39" s="34">
        <v>200</v>
      </c>
      <c r="L39" s="34">
        <v>200</v>
      </c>
      <c r="M39" s="34">
        <v>200</v>
      </c>
      <c r="N39" s="34">
        <v>200</v>
      </c>
      <c r="O39" s="34">
        <v>200</v>
      </c>
      <c r="P39" s="163">
        <v>0</v>
      </c>
      <c r="Q39" s="163">
        <v>0</v>
      </c>
      <c r="R39" s="163">
        <v>100</v>
      </c>
      <c r="S39" s="163">
        <v>100</v>
      </c>
      <c r="T39" s="15">
        <v>100</v>
      </c>
      <c r="U39" s="15">
        <v>100</v>
      </c>
    </row>
    <row r="40" spans="1:21">
      <c r="A40" s="181" t="s">
        <v>137</v>
      </c>
      <c r="B40" s="168"/>
      <c r="C40" s="34"/>
      <c r="D40" s="34"/>
      <c r="E40" s="40">
        <v>400</v>
      </c>
      <c r="F40" s="34">
        <v>0</v>
      </c>
      <c r="G40" s="34">
        <v>400</v>
      </c>
      <c r="H40" s="34">
        <v>200</v>
      </c>
      <c r="I40" s="34">
        <v>200</v>
      </c>
      <c r="J40" s="34">
        <v>200</v>
      </c>
      <c r="K40" s="34">
        <v>200</v>
      </c>
      <c r="L40" s="34">
        <v>200</v>
      </c>
      <c r="M40" s="34">
        <v>200</v>
      </c>
      <c r="N40" s="34">
        <v>200</v>
      </c>
      <c r="O40" s="34">
        <v>200</v>
      </c>
      <c r="P40" s="165">
        <v>200</v>
      </c>
      <c r="Q40" s="165">
        <v>200</v>
      </c>
      <c r="R40" s="165">
        <v>100</v>
      </c>
      <c r="S40" s="165">
        <v>100</v>
      </c>
      <c r="T40" s="13">
        <v>100</v>
      </c>
      <c r="U40" s="13">
        <v>100</v>
      </c>
    </row>
    <row r="41" spans="1:21">
      <c r="A41" s="40"/>
      <c r="B41" s="168" t="s">
        <v>265</v>
      </c>
      <c r="C41" s="34"/>
      <c r="D41" s="34"/>
      <c r="E41" s="169">
        <f t="shared" ref="E41:O41" si="12">SUM(E38:E40)</f>
        <v>2134</v>
      </c>
      <c r="F41" s="166">
        <f t="shared" si="12"/>
        <v>1640</v>
      </c>
      <c r="G41" s="166">
        <f t="shared" si="12"/>
        <v>2040</v>
      </c>
      <c r="H41" s="166">
        <f t="shared" si="12"/>
        <v>1840</v>
      </c>
      <c r="I41" s="166">
        <f t="shared" si="12"/>
        <v>1840</v>
      </c>
      <c r="J41" s="166">
        <f t="shared" si="12"/>
        <v>1840</v>
      </c>
      <c r="K41" s="166">
        <f t="shared" si="12"/>
        <v>1840</v>
      </c>
      <c r="L41" s="166">
        <f t="shared" si="12"/>
        <v>1840</v>
      </c>
      <c r="M41" s="166">
        <f t="shared" si="12"/>
        <v>1840</v>
      </c>
      <c r="N41" s="166">
        <f t="shared" si="12"/>
        <v>1840</v>
      </c>
      <c r="O41" s="166">
        <f t="shared" si="12"/>
        <v>1840</v>
      </c>
      <c r="P41" s="167">
        <f t="shared" ref="P41:U41" si="13">SUM(P38:P40)</f>
        <v>1640</v>
      </c>
      <c r="Q41" s="167">
        <f t="shared" si="13"/>
        <v>1640</v>
      </c>
      <c r="R41" s="167">
        <f t="shared" si="13"/>
        <v>1200</v>
      </c>
      <c r="S41" s="167">
        <f t="shared" si="13"/>
        <v>1200</v>
      </c>
      <c r="T41" s="15">
        <f t="shared" si="13"/>
        <v>1200</v>
      </c>
      <c r="U41" s="15">
        <f t="shared" si="13"/>
        <v>1200</v>
      </c>
    </row>
    <row r="42" spans="1:21">
      <c r="A42" s="40"/>
      <c r="B42" s="168"/>
      <c r="C42" s="34"/>
      <c r="D42" s="34"/>
      <c r="E42" s="26"/>
      <c r="F42" s="26"/>
      <c r="G42" s="26"/>
      <c r="H42" s="26"/>
      <c r="I42" s="26"/>
      <c r="J42" s="26"/>
      <c r="K42" s="26"/>
      <c r="L42" s="152"/>
      <c r="M42" s="34"/>
      <c r="N42" s="152"/>
      <c r="O42" s="152"/>
      <c r="P42" s="161"/>
      <c r="Q42" s="161"/>
      <c r="R42" s="161"/>
      <c r="S42" s="161"/>
    </row>
    <row r="43" spans="1:21">
      <c r="A43" s="22" t="s">
        <v>290</v>
      </c>
      <c r="B43" s="168"/>
      <c r="C43" s="34"/>
      <c r="D43" s="34"/>
      <c r="E43" s="26"/>
      <c r="F43" s="26"/>
      <c r="G43" s="26"/>
      <c r="H43" s="26"/>
      <c r="I43" s="26"/>
      <c r="J43" s="26"/>
      <c r="K43" s="26"/>
      <c r="L43" s="152"/>
      <c r="M43" s="34"/>
      <c r="N43" s="152"/>
      <c r="O43" s="152"/>
      <c r="P43" s="161"/>
      <c r="Q43" s="161"/>
      <c r="R43" s="161"/>
      <c r="S43" s="161"/>
    </row>
    <row r="44" spans="1:21">
      <c r="A44" s="181" t="s">
        <v>289</v>
      </c>
      <c r="B44" s="168"/>
      <c r="C44" s="34"/>
      <c r="D44" s="34"/>
      <c r="E44" s="40">
        <v>0</v>
      </c>
      <c r="F44" s="34">
        <v>0</v>
      </c>
      <c r="G44" s="34">
        <v>0</v>
      </c>
      <c r="H44" s="34">
        <v>0</v>
      </c>
      <c r="I44" s="34">
        <v>0</v>
      </c>
      <c r="J44" s="34">
        <v>1440</v>
      </c>
      <c r="K44" s="34">
        <v>0</v>
      </c>
      <c r="L44" s="34">
        <v>1440</v>
      </c>
      <c r="M44" s="34">
        <v>0</v>
      </c>
      <c r="N44" s="34">
        <v>0</v>
      </c>
      <c r="O44" s="34">
        <v>0</v>
      </c>
      <c r="P44" s="163">
        <v>1440</v>
      </c>
      <c r="Q44" s="163">
        <v>500</v>
      </c>
      <c r="R44" s="163">
        <v>500</v>
      </c>
      <c r="S44" s="163">
        <v>500</v>
      </c>
      <c r="T44" s="15">
        <v>500</v>
      </c>
      <c r="U44" s="15">
        <v>500</v>
      </c>
    </row>
    <row r="45" spans="1:21">
      <c r="A45" s="181" t="s">
        <v>150</v>
      </c>
      <c r="B45" s="168"/>
      <c r="C45" s="34"/>
      <c r="D45" s="34"/>
      <c r="E45" s="40">
        <v>0</v>
      </c>
      <c r="F45" s="34">
        <v>0</v>
      </c>
      <c r="G45" s="34">
        <v>0</v>
      </c>
      <c r="H45" s="34">
        <v>0</v>
      </c>
      <c r="I45" s="34">
        <v>0</v>
      </c>
      <c r="J45" s="34">
        <v>200</v>
      </c>
      <c r="K45" s="34">
        <v>0</v>
      </c>
      <c r="L45" s="34">
        <v>200</v>
      </c>
      <c r="M45" s="34">
        <v>0</v>
      </c>
      <c r="N45" s="34">
        <v>0</v>
      </c>
      <c r="O45" s="34">
        <v>0</v>
      </c>
      <c r="P45" s="163">
        <v>0</v>
      </c>
      <c r="Q45" s="163">
        <v>0</v>
      </c>
      <c r="R45" s="163">
        <v>100</v>
      </c>
      <c r="S45" s="163">
        <v>100</v>
      </c>
      <c r="T45" s="15">
        <v>100</v>
      </c>
      <c r="U45" s="15">
        <v>100</v>
      </c>
    </row>
    <row r="46" spans="1:21">
      <c r="A46" s="181" t="s">
        <v>137</v>
      </c>
      <c r="B46" s="168"/>
      <c r="C46" s="34"/>
      <c r="D46" s="34"/>
      <c r="E46" s="40">
        <v>0</v>
      </c>
      <c r="F46" s="34">
        <v>0</v>
      </c>
      <c r="G46" s="34">
        <v>0</v>
      </c>
      <c r="H46" s="34">
        <v>0</v>
      </c>
      <c r="I46" s="34">
        <v>0</v>
      </c>
      <c r="J46" s="34">
        <v>200</v>
      </c>
      <c r="K46" s="34">
        <v>0</v>
      </c>
      <c r="L46" s="34">
        <v>200</v>
      </c>
      <c r="M46" s="34">
        <v>0</v>
      </c>
      <c r="N46" s="34">
        <v>0</v>
      </c>
      <c r="O46" s="34">
        <v>0</v>
      </c>
      <c r="P46" s="165">
        <v>200</v>
      </c>
      <c r="Q46" s="165">
        <v>0</v>
      </c>
      <c r="R46" s="165">
        <v>0</v>
      </c>
      <c r="S46" s="165">
        <v>0</v>
      </c>
      <c r="T46" s="13">
        <v>0</v>
      </c>
      <c r="U46" s="13">
        <v>0</v>
      </c>
    </row>
    <row r="47" spans="1:21">
      <c r="A47" s="40"/>
      <c r="B47" s="168" t="s">
        <v>265</v>
      </c>
      <c r="C47" s="34"/>
      <c r="D47" s="34"/>
      <c r="E47" s="169">
        <f t="shared" ref="E47:O47" si="14">SUM(E44:E46)</f>
        <v>0</v>
      </c>
      <c r="F47" s="166">
        <f t="shared" si="14"/>
        <v>0</v>
      </c>
      <c r="G47" s="166">
        <f t="shared" si="14"/>
        <v>0</v>
      </c>
      <c r="H47" s="166">
        <f t="shared" si="14"/>
        <v>0</v>
      </c>
      <c r="I47" s="166">
        <f t="shared" si="14"/>
        <v>0</v>
      </c>
      <c r="J47" s="166">
        <f t="shared" si="14"/>
        <v>1840</v>
      </c>
      <c r="K47" s="166">
        <f t="shared" si="14"/>
        <v>0</v>
      </c>
      <c r="L47" s="166">
        <f t="shared" si="14"/>
        <v>1840</v>
      </c>
      <c r="M47" s="166">
        <f t="shared" si="14"/>
        <v>0</v>
      </c>
      <c r="N47" s="166">
        <f t="shared" si="14"/>
        <v>0</v>
      </c>
      <c r="O47" s="166">
        <f t="shared" si="14"/>
        <v>0</v>
      </c>
      <c r="P47" s="167">
        <f>SUM(P44:P46)</f>
        <v>1640</v>
      </c>
      <c r="Q47" s="167">
        <f>SUM(Q44:Q46)</f>
        <v>500</v>
      </c>
      <c r="R47" s="167">
        <f>SUM(R44:R46)</f>
        <v>600</v>
      </c>
      <c r="S47" s="167">
        <f>SUM(S44:S46)</f>
        <v>600</v>
      </c>
      <c r="T47" s="15">
        <f>SUM(T44:T45)</f>
        <v>600</v>
      </c>
      <c r="U47" s="15">
        <f>SUM(U44:U45)</f>
        <v>600</v>
      </c>
    </row>
    <row r="48" spans="1:21">
      <c r="A48" s="40"/>
      <c r="B48" s="45"/>
      <c r="C48" s="34"/>
      <c r="D48" s="34"/>
      <c r="E48" s="34"/>
      <c r="F48" s="34"/>
      <c r="G48" s="34"/>
      <c r="H48" s="34"/>
      <c r="I48" s="34"/>
      <c r="J48" s="34"/>
      <c r="K48" s="34"/>
      <c r="L48" s="152"/>
      <c r="M48" s="34"/>
      <c r="N48" s="152"/>
      <c r="O48" s="152"/>
      <c r="P48" s="170"/>
      <c r="Q48" s="170"/>
      <c r="R48" s="170"/>
      <c r="S48" s="170"/>
      <c r="T48" s="13"/>
      <c r="U48" s="13"/>
    </row>
    <row r="49" spans="1:21" ht="16" thickBot="1">
      <c r="A49" s="25" t="s">
        <v>166</v>
      </c>
      <c r="B49" s="171"/>
      <c r="C49" s="54" t="e">
        <f>(C12+#REF!+#REF!++#REF!)</f>
        <v>#REF!</v>
      </c>
      <c r="D49" s="54" t="e">
        <f>(D12+#REF!+#REF!++#REF!)</f>
        <v>#REF!</v>
      </c>
      <c r="E49" s="54">
        <f t="shared" ref="E49:O49" si="15">+E12+E18+E25+E35+E41+E47</f>
        <v>2234</v>
      </c>
      <c r="F49" s="172">
        <f t="shared" si="15"/>
        <v>1740</v>
      </c>
      <c r="G49" s="172">
        <f t="shared" si="15"/>
        <v>2040</v>
      </c>
      <c r="H49" s="172">
        <f t="shared" si="15"/>
        <v>1840</v>
      </c>
      <c r="I49" s="172">
        <f t="shared" si="15"/>
        <v>1840</v>
      </c>
      <c r="J49" s="172">
        <f t="shared" si="15"/>
        <v>5140</v>
      </c>
      <c r="K49" s="172">
        <f t="shared" si="15"/>
        <v>2720</v>
      </c>
      <c r="L49" s="172">
        <f t="shared" si="15"/>
        <v>5640</v>
      </c>
      <c r="M49" s="172">
        <f t="shared" si="15"/>
        <v>4220</v>
      </c>
      <c r="N49" s="172">
        <f t="shared" si="15"/>
        <v>3000</v>
      </c>
      <c r="O49" s="172">
        <f t="shared" si="15"/>
        <v>4000</v>
      </c>
      <c r="P49" s="173">
        <f>((((+P12+P18)+P25)+P35)+P41)+P47</f>
        <v>5440</v>
      </c>
      <c r="Q49" s="173">
        <f>((((+Q12+Q18)+Q25)+Q35)+Q41)+Q47</f>
        <v>4300</v>
      </c>
      <c r="R49" s="173">
        <f>((((+R12+R18)+R25)+R35)+R41)+R47</f>
        <v>3760</v>
      </c>
      <c r="S49" s="173">
        <f>((((+S12+S18)+S25)+S35)+S41)+S47</f>
        <v>3760</v>
      </c>
      <c r="T49" s="174">
        <f>SUM(T12+T18+T25+T35+T41+T47)</f>
        <v>3760</v>
      </c>
      <c r="U49" s="174">
        <f>SUM(U12+U18+U25+U35+U41+U47)</f>
        <v>3760</v>
      </c>
    </row>
    <row r="50" spans="1:21" ht="16" thickTop="1">
      <c r="A50" s="40"/>
      <c r="B50" s="175"/>
      <c r="C50" s="176"/>
      <c r="D50" s="176"/>
      <c r="E50" s="176"/>
      <c r="F50" s="177"/>
      <c r="G50" s="178"/>
      <c r="H50" s="152"/>
      <c r="I50" s="152"/>
      <c r="J50" s="152"/>
      <c r="K50" s="152"/>
      <c r="L50" s="152"/>
      <c r="M50" s="40"/>
      <c r="N50" s="152"/>
      <c r="O50" s="40"/>
      <c r="P50" s="40"/>
      <c r="Q50" s="40"/>
      <c r="R50" s="40"/>
      <c r="S50" s="40"/>
    </row>
    <row r="51" spans="1:21">
      <c r="A51" s="179" t="s">
        <v>291</v>
      </c>
      <c r="B51" s="175"/>
      <c r="C51" s="176"/>
      <c r="D51" s="176"/>
      <c r="E51" s="176"/>
      <c r="F51" s="177"/>
      <c r="G51" s="178"/>
      <c r="H51" s="152"/>
      <c r="I51" s="152"/>
      <c r="J51" s="152"/>
      <c r="K51" s="152"/>
      <c r="L51" s="152"/>
      <c r="M51" s="40"/>
      <c r="N51" s="152"/>
      <c r="O51" s="40"/>
      <c r="P51" s="40"/>
      <c r="Q51" s="40"/>
      <c r="R51" s="40"/>
      <c r="S51" s="40"/>
    </row>
    <row r="52" spans="1:21">
      <c r="A52" s="346" t="s">
        <v>292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178"/>
      <c r="M52" s="40"/>
      <c r="N52" s="178"/>
      <c r="O52" s="40"/>
      <c r="P52" s="40"/>
      <c r="Q52" s="40"/>
      <c r="R52" s="40"/>
      <c r="S52" s="40"/>
    </row>
  </sheetData>
  <mergeCells count="1">
    <mergeCell ref="A52:K52"/>
  </mergeCells>
  <pageMargins left="0.7" right="0.7" top="0.75" bottom="0.75" header="0.3" footer="0.3"/>
  <pageSetup scale="5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5" workbookViewId="0">
      <selection activeCell="H1" sqref="H1"/>
    </sheetView>
  </sheetViews>
  <sheetFormatPr baseColWidth="10" defaultColWidth="8.83203125" defaultRowHeight="15" x14ac:dyDescent="0"/>
  <cols>
    <col min="1" max="1" width="39.1640625" style="6" customWidth="1"/>
    <col min="2" max="5" width="0" style="6" hidden="1" customWidth="1"/>
    <col min="6" max="6" width="16.5" style="6" bestFit="1" customWidth="1"/>
    <col min="7" max="7" width="14.6640625" style="6" bestFit="1" customWidth="1"/>
    <col min="8" max="8" width="16.5" style="6" bestFit="1" customWidth="1"/>
    <col min="9" max="9" width="14.6640625" style="6" bestFit="1" customWidth="1"/>
    <col min="10" max="10" width="16.5" style="6" bestFit="1" customWidth="1"/>
    <col min="11" max="11" width="14.6640625" style="15" bestFit="1" customWidth="1"/>
    <col min="12" max="16384" width="8.83203125" style="6"/>
  </cols>
  <sheetData>
    <row r="1" spans="1:11" ht="18">
      <c r="A1" s="129" t="s">
        <v>439</v>
      </c>
    </row>
    <row r="3" spans="1:11">
      <c r="A3" s="15"/>
      <c r="B3" s="15" t="s">
        <v>14</v>
      </c>
      <c r="C3" s="15" t="s">
        <v>15</v>
      </c>
      <c r="D3" s="15" t="s">
        <v>47</v>
      </c>
      <c r="E3" s="15" t="s">
        <v>48</v>
      </c>
      <c r="F3" s="139" t="s">
        <v>16</v>
      </c>
      <c r="G3" s="139" t="s">
        <v>17</v>
      </c>
      <c r="H3" s="139" t="s">
        <v>19</v>
      </c>
      <c r="I3" s="139" t="s">
        <v>20</v>
      </c>
      <c r="J3" s="139" t="s">
        <v>21</v>
      </c>
      <c r="K3" s="139" t="s">
        <v>22</v>
      </c>
    </row>
    <row r="4" spans="1:11">
      <c r="A4" s="14" t="s">
        <v>254</v>
      </c>
      <c r="B4" s="15"/>
      <c r="C4" s="15"/>
      <c r="D4" s="15"/>
      <c r="E4" s="15"/>
      <c r="F4" s="15"/>
      <c r="G4" s="15"/>
      <c r="H4" s="15"/>
      <c r="I4" s="15"/>
    </row>
    <row r="5" spans="1:11">
      <c r="A5" s="14" t="s">
        <v>293</v>
      </c>
      <c r="B5" s="15">
        <v>10000</v>
      </c>
      <c r="C5" s="15">
        <v>10000</v>
      </c>
      <c r="D5" s="15">
        <v>10500</v>
      </c>
      <c r="E5" s="15">
        <v>10500</v>
      </c>
      <c r="F5" s="15">
        <v>10500</v>
      </c>
      <c r="G5" s="15">
        <v>10500</v>
      </c>
      <c r="H5" s="15">
        <v>10500</v>
      </c>
      <c r="I5" s="15">
        <v>10500</v>
      </c>
      <c r="J5" s="15">
        <v>10500</v>
      </c>
      <c r="K5" s="15">
        <v>10500</v>
      </c>
    </row>
    <row r="6" spans="1:11">
      <c r="A6" s="14" t="s">
        <v>150</v>
      </c>
      <c r="B6" s="15">
        <v>750</v>
      </c>
      <c r="C6" s="15">
        <v>300</v>
      </c>
      <c r="D6" s="15">
        <v>500</v>
      </c>
      <c r="E6" s="15">
        <v>500</v>
      </c>
      <c r="F6" s="15">
        <v>350</v>
      </c>
      <c r="G6" s="15">
        <v>350</v>
      </c>
      <c r="H6" s="15">
        <v>350</v>
      </c>
      <c r="I6" s="15">
        <v>350</v>
      </c>
      <c r="J6" s="15">
        <v>350</v>
      </c>
      <c r="K6" s="15">
        <v>350</v>
      </c>
    </row>
    <row r="7" spans="1:11">
      <c r="A7" s="14" t="s">
        <v>294</v>
      </c>
      <c r="B7" s="15">
        <v>1200</v>
      </c>
      <c r="C7" s="15">
        <v>1200</v>
      </c>
      <c r="D7" s="15">
        <v>1000</v>
      </c>
      <c r="E7" s="15">
        <v>1000</v>
      </c>
      <c r="F7" s="15">
        <v>1300</v>
      </c>
      <c r="G7" s="15">
        <v>1300</v>
      </c>
      <c r="H7" s="15">
        <v>1300</v>
      </c>
      <c r="I7" s="15">
        <v>1300</v>
      </c>
      <c r="J7" s="15">
        <v>1300</v>
      </c>
      <c r="K7" s="15">
        <v>1300</v>
      </c>
    </row>
    <row r="8" spans="1:11">
      <c r="A8" s="14" t="s">
        <v>304</v>
      </c>
      <c r="B8" s="15">
        <v>3000</v>
      </c>
      <c r="C8" s="15">
        <v>1500</v>
      </c>
      <c r="D8" s="15">
        <v>4000</v>
      </c>
      <c r="E8" s="15">
        <v>4000</v>
      </c>
      <c r="F8" s="15">
        <v>6000</v>
      </c>
      <c r="G8" s="15">
        <v>6000</v>
      </c>
      <c r="H8" s="15">
        <v>6000</v>
      </c>
      <c r="I8" s="15">
        <v>6000</v>
      </c>
      <c r="J8" s="15">
        <v>6000</v>
      </c>
      <c r="K8" s="15">
        <v>6000</v>
      </c>
    </row>
    <row r="9" spans="1:11">
      <c r="A9" s="14" t="s">
        <v>230</v>
      </c>
      <c r="B9" s="15">
        <v>25000</v>
      </c>
      <c r="C9" s="15">
        <v>25000</v>
      </c>
      <c r="D9" s="15">
        <v>25000</v>
      </c>
      <c r="E9" s="15">
        <v>25000</v>
      </c>
      <c r="F9" s="15">
        <v>20000</v>
      </c>
      <c r="G9" s="15">
        <v>20000</v>
      </c>
      <c r="H9" s="15">
        <v>20000</v>
      </c>
      <c r="I9" s="15">
        <v>20000</v>
      </c>
      <c r="J9" s="15">
        <v>20000</v>
      </c>
      <c r="K9" s="15">
        <v>20000</v>
      </c>
    </row>
    <row r="10" spans="1:11">
      <c r="A10" s="14" t="s">
        <v>295</v>
      </c>
      <c r="B10" s="15">
        <v>140000</v>
      </c>
      <c r="C10" s="15">
        <v>135000</v>
      </c>
      <c r="D10" s="15">
        <v>145000</v>
      </c>
      <c r="E10" s="15">
        <v>145000</v>
      </c>
      <c r="F10" s="15">
        <v>150000</v>
      </c>
      <c r="G10" s="15">
        <v>150000</v>
      </c>
      <c r="H10" s="15">
        <v>190000</v>
      </c>
      <c r="I10" s="15">
        <v>190000</v>
      </c>
      <c r="J10" s="15">
        <v>250000</v>
      </c>
      <c r="K10" s="15">
        <v>250000</v>
      </c>
    </row>
    <row r="11" spans="1:11">
      <c r="A11" s="14" t="s">
        <v>226</v>
      </c>
      <c r="B11" s="15">
        <v>150000</v>
      </c>
      <c r="C11" s="15">
        <v>140000</v>
      </c>
      <c r="D11" s="15">
        <v>165000</v>
      </c>
      <c r="E11" s="15">
        <v>165000</v>
      </c>
      <c r="F11" s="15">
        <v>175000</v>
      </c>
      <c r="G11" s="15">
        <v>175000</v>
      </c>
      <c r="H11" s="15">
        <v>175000</v>
      </c>
      <c r="I11" s="15">
        <v>175000</v>
      </c>
      <c r="J11" s="15">
        <v>180000</v>
      </c>
      <c r="K11" s="15">
        <v>180000</v>
      </c>
    </row>
    <row r="12" spans="1:11">
      <c r="A12" s="14"/>
      <c r="B12" s="15"/>
      <c r="C12" s="15"/>
      <c r="D12" s="15"/>
      <c r="E12" s="15"/>
      <c r="F12" s="15"/>
      <c r="G12" s="15"/>
      <c r="H12" s="15"/>
      <c r="I12" s="15"/>
    </row>
    <row r="13" spans="1:11">
      <c r="A13" s="14" t="s">
        <v>296</v>
      </c>
      <c r="B13" s="15">
        <v>12500</v>
      </c>
      <c r="C13" s="15">
        <v>12500</v>
      </c>
      <c r="D13" s="15">
        <v>13000</v>
      </c>
      <c r="E13" s="15">
        <v>13000</v>
      </c>
      <c r="F13" s="15">
        <v>13000</v>
      </c>
      <c r="G13" s="15">
        <v>13000</v>
      </c>
      <c r="H13" s="15">
        <v>8500</v>
      </c>
      <c r="I13" s="15">
        <v>8500</v>
      </c>
      <c r="J13" s="15">
        <v>8500</v>
      </c>
      <c r="K13" s="15">
        <v>8500</v>
      </c>
    </row>
    <row r="14" spans="1:11">
      <c r="A14" s="14" t="s">
        <v>297</v>
      </c>
      <c r="B14" s="15">
        <v>0</v>
      </c>
      <c r="C14" s="15">
        <v>0</v>
      </c>
      <c r="D14" s="15">
        <v>-10000</v>
      </c>
      <c r="E14" s="15">
        <v>-10000</v>
      </c>
      <c r="F14" s="15">
        <v>-10000</v>
      </c>
      <c r="G14" s="15">
        <v>-10000</v>
      </c>
      <c r="H14" s="15">
        <v>-10000</v>
      </c>
      <c r="I14" s="15">
        <v>-10000</v>
      </c>
      <c r="J14" s="15">
        <v>-10000</v>
      </c>
      <c r="K14" s="15">
        <v>-10000</v>
      </c>
    </row>
    <row r="15" spans="1:11">
      <c r="A15" s="14" t="s">
        <v>298</v>
      </c>
      <c r="B15" s="15">
        <v>-180000</v>
      </c>
      <c r="C15" s="15">
        <v>-180000</v>
      </c>
      <c r="D15" s="15">
        <v>-180000</v>
      </c>
      <c r="E15" s="15">
        <v>-180000</v>
      </c>
      <c r="F15" s="15">
        <v>-210000</v>
      </c>
      <c r="G15" s="15">
        <v>-210000</v>
      </c>
      <c r="H15" s="15">
        <v>-210000</v>
      </c>
      <c r="I15" s="15">
        <v>-230900</v>
      </c>
      <c r="J15" s="15">
        <v>-300000</v>
      </c>
      <c r="K15" s="15">
        <v>-300000</v>
      </c>
    </row>
    <row r="16" spans="1:11">
      <c r="A16" s="14" t="s">
        <v>265</v>
      </c>
      <c r="B16" s="15">
        <v>162450</v>
      </c>
      <c r="C16" s="15">
        <v>145500</v>
      </c>
      <c r="D16" s="15">
        <v>174000</v>
      </c>
      <c r="E16" s="15">
        <v>174000</v>
      </c>
      <c r="F16" s="15">
        <v>156150</v>
      </c>
      <c r="G16" s="15">
        <v>156150</v>
      </c>
      <c r="H16" s="15">
        <v>191650</v>
      </c>
      <c r="I16" s="15">
        <v>170750</v>
      </c>
      <c r="J16" s="15">
        <f>SUM(J5:J15)</f>
        <v>166650</v>
      </c>
      <c r="K16" s="15">
        <f>SUM(K5:K15)</f>
        <v>166650</v>
      </c>
    </row>
    <row r="17" spans="1:11">
      <c r="A17" s="14"/>
      <c r="B17" s="15"/>
      <c r="C17" s="15"/>
      <c r="D17" s="15"/>
      <c r="E17" s="15"/>
      <c r="F17" s="15"/>
      <c r="G17" s="15"/>
      <c r="H17" s="15"/>
      <c r="I17" s="15"/>
    </row>
    <row r="18" spans="1:11">
      <c r="A18" s="14" t="s">
        <v>299</v>
      </c>
      <c r="B18" s="15"/>
      <c r="C18" s="15"/>
      <c r="D18" s="15"/>
      <c r="E18" s="15"/>
      <c r="F18" s="15"/>
      <c r="G18" s="15"/>
      <c r="H18" s="15"/>
      <c r="I18" s="15"/>
    </row>
    <row r="19" spans="1:11">
      <c r="A19" s="14" t="s">
        <v>226</v>
      </c>
      <c r="B19" s="15">
        <v>30000</v>
      </c>
      <c r="C19" s="15">
        <v>20000</v>
      </c>
      <c r="D19" s="15">
        <v>20000</v>
      </c>
      <c r="E19" s="15">
        <v>20000</v>
      </c>
      <c r="F19" s="15">
        <v>20000</v>
      </c>
      <c r="G19" s="15">
        <v>20000</v>
      </c>
      <c r="H19" s="15">
        <v>20000</v>
      </c>
      <c r="I19" s="15">
        <v>20000</v>
      </c>
      <c r="J19" s="15">
        <v>25000</v>
      </c>
      <c r="K19" s="15">
        <v>25000</v>
      </c>
    </row>
    <row r="20" spans="1:11">
      <c r="A20" s="14" t="s">
        <v>150</v>
      </c>
      <c r="B20" s="15">
        <v>800</v>
      </c>
      <c r="C20" s="15">
        <v>300</v>
      </c>
      <c r="D20" s="15">
        <v>300</v>
      </c>
      <c r="E20" s="15">
        <v>300</v>
      </c>
      <c r="F20" s="15">
        <v>250</v>
      </c>
      <c r="G20" s="15">
        <v>250</v>
      </c>
      <c r="H20" s="15">
        <v>250</v>
      </c>
      <c r="I20" s="15">
        <v>250</v>
      </c>
      <c r="J20" s="15">
        <v>350</v>
      </c>
      <c r="K20" s="15">
        <v>350</v>
      </c>
    </row>
    <row r="21" spans="1:11">
      <c r="A21" s="14" t="s">
        <v>305</v>
      </c>
      <c r="B21" s="15">
        <v>6000</v>
      </c>
      <c r="C21" s="15">
        <v>6000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</row>
    <row r="22" spans="1:11">
      <c r="A22" s="14" t="s">
        <v>306</v>
      </c>
      <c r="B22" s="15">
        <v>1200</v>
      </c>
      <c r="C22" s="15">
        <v>1200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</row>
    <row r="23" spans="1:11">
      <c r="A23" s="14" t="s">
        <v>307</v>
      </c>
      <c r="B23" s="15">
        <v>3000</v>
      </c>
      <c r="C23" s="15">
        <v>3000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</row>
    <row r="24" spans="1:11">
      <c r="A24" s="14" t="s">
        <v>198</v>
      </c>
      <c r="B24" s="15">
        <v>300</v>
      </c>
      <c r="C24" s="15">
        <v>200</v>
      </c>
      <c r="D24" s="15">
        <v>200</v>
      </c>
      <c r="E24" s="15">
        <v>200</v>
      </c>
      <c r="F24" s="15">
        <v>200</v>
      </c>
      <c r="G24" s="15">
        <v>200</v>
      </c>
      <c r="H24" s="15">
        <v>300</v>
      </c>
      <c r="I24" s="15">
        <v>300</v>
      </c>
      <c r="J24" s="15">
        <v>0</v>
      </c>
      <c r="K24" s="15">
        <v>0</v>
      </c>
    </row>
    <row r="25" spans="1:11">
      <c r="A25" s="14" t="s">
        <v>230</v>
      </c>
      <c r="B25" s="15">
        <v>1300</v>
      </c>
      <c r="C25" s="15">
        <v>1300</v>
      </c>
      <c r="D25" s="15">
        <v>1300</v>
      </c>
      <c r="E25" s="15">
        <v>1300</v>
      </c>
      <c r="F25" s="15">
        <v>1500</v>
      </c>
      <c r="G25" s="15">
        <v>1500</v>
      </c>
      <c r="H25" s="15">
        <v>0</v>
      </c>
      <c r="I25" s="15">
        <v>0</v>
      </c>
      <c r="J25" s="15">
        <v>0</v>
      </c>
      <c r="K25" s="15">
        <v>0</v>
      </c>
    </row>
    <row r="26" spans="1:11">
      <c r="A26" s="14" t="s">
        <v>308</v>
      </c>
      <c r="B26" s="15">
        <v>0</v>
      </c>
      <c r="C26" s="15">
        <v>0</v>
      </c>
      <c r="D26" s="15">
        <v>2000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</row>
    <row r="27" spans="1:11">
      <c r="A27" s="14" t="s">
        <v>309</v>
      </c>
      <c r="B27" s="15">
        <v>0</v>
      </c>
      <c r="C27" s="15">
        <v>0</v>
      </c>
      <c r="D27" s="15">
        <v>10200</v>
      </c>
      <c r="E27" s="15">
        <v>10200</v>
      </c>
      <c r="F27" s="15">
        <v>10200</v>
      </c>
      <c r="G27" s="15">
        <v>10200</v>
      </c>
      <c r="H27" s="15">
        <v>12000</v>
      </c>
      <c r="I27" s="15">
        <v>12000</v>
      </c>
      <c r="J27" s="15">
        <v>15000</v>
      </c>
      <c r="K27" s="15">
        <v>15000</v>
      </c>
    </row>
    <row r="28" spans="1:11">
      <c r="A28" s="14" t="s">
        <v>310</v>
      </c>
      <c r="B28" s="15">
        <v>0</v>
      </c>
      <c r="C28" s="15">
        <v>0</v>
      </c>
      <c r="D28" s="15">
        <v>-2500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</row>
    <row r="29" spans="1:11">
      <c r="A29" s="14" t="s">
        <v>311</v>
      </c>
      <c r="B29" s="15">
        <v>0</v>
      </c>
      <c r="C29" s="15">
        <v>0</v>
      </c>
      <c r="D29" s="15">
        <v>-5000</v>
      </c>
      <c r="E29" s="15">
        <v>-5000</v>
      </c>
      <c r="F29" s="15">
        <v>-5000</v>
      </c>
      <c r="G29" s="15">
        <v>-5000</v>
      </c>
      <c r="H29" s="15">
        <v>-3500</v>
      </c>
      <c r="I29" s="15">
        <v>-3500</v>
      </c>
      <c r="J29" s="15">
        <v>-5000</v>
      </c>
      <c r="K29" s="15">
        <v>-5000</v>
      </c>
    </row>
    <row r="30" spans="1:11">
      <c r="A30" s="14" t="s">
        <v>265</v>
      </c>
      <c r="B30" s="15">
        <v>42600</v>
      </c>
      <c r="C30" s="15">
        <v>32000</v>
      </c>
      <c r="D30" s="15">
        <v>27000</v>
      </c>
      <c r="E30" s="15">
        <v>27000</v>
      </c>
      <c r="F30" s="15">
        <v>27150</v>
      </c>
      <c r="G30" s="15">
        <v>27150</v>
      </c>
      <c r="H30" s="15">
        <v>29050</v>
      </c>
      <c r="I30" s="15">
        <v>29050</v>
      </c>
      <c r="J30" s="15">
        <f>SUM(J19:J29)</f>
        <v>35350</v>
      </c>
      <c r="K30" s="15">
        <f>SUM(K19:K29)</f>
        <v>35350</v>
      </c>
    </row>
    <row r="31" spans="1:11">
      <c r="A31" s="14"/>
      <c r="B31" s="15"/>
      <c r="C31" s="15"/>
      <c r="D31" s="15"/>
      <c r="E31" s="15"/>
      <c r="F31" s="15"/>
      <c r="G31" s="15"/>
      <c r="H31" s="15"/>
      <c r="I31" s="15"/>
    </row>
    <row r="32" spans="1:11">
      <c r="A32" s="14" t="s">
        <v>300</v>
      </c>
      <c r="B32" s="15"/>
      <c r="C32" s="15"/>
      <c r="D32" s="15"/>
      <c r="E32" s="15"/>
      <c r="F32" s="15"/>
      <c r="G32" s="15"/>
      <c r="H32" s="15"/>
      <c r="I32" s="15"/>
    </row>
    <row r="33" spans="1:11">
      <c r="A33" s="14" t="s">
        <v>301</v>
      </c>
      <c r="B33" s="15">
        <v>2500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400</v>
      </c>
      <c r="I33" s="15">
        <v>400</v>
      </c>
      <c r="J33" s="15">
        <v>0</v>
      </c>
      <c r="K33" s="15">
        <v>0</v>
      </c>
    </row>
    <row r="34" spans="1:11">
      <c r="A34" s="15"/>
      <c r="B34" s="15">
        <v>2500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400</v>
      </c>
      <c r="I34" s="15">
        <v>400</v>
      </c>
      <c r="J34" s="15">
        <v>0</v>
      </c>
      <c r="K34" s="15">
        <v>0</v>
      </c>
    </row>
    <row r="35" spans="1:11">
      <c r="A35" s="15"/>
      <c r="B35" s="15"/>
      <c r="C35" s="15"/>
      <c r="D35" s="15"/>
      <c r="E35" s="15"/>
      <c r="F35" s="15"/>
      <c r="G35" s="15"/>
      <c r="H35" s="15"/>
      <c r="I35" s="15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91"/>
      <c r="K36" s="13"/>
    </row>
    <row r="37" spans="1:11" ht="16" thickBot="1">
      <c r="A37" s="174" t="s">
        <v>166</v>
      </c>
      <c r="B37" s="174">
        <v>207550</v>
      </c>
      <c r="C37" s="174">
        <v>177500</v>
      </c>
      <c r="D37" s="174">
        <v>201000</v>
      </c>
      <c r="E37" s="174">
        <v>201000</v>
      </c>
      <c r="F37" s="174">
        <v>183300</v>
      </c>
      <c r="G37" s="174">
        <v>183300</v>
      </c>
      <c r="H37" s="174">
        <v>221100</v>
      </c>
      <c r="I37" s="174">
        <v>200200</v>
      </c>
      <c r="J37" s="174">
        <f>SUM(J16+J30)</f>
        <v>202000</v>
      </c>
      <c r="K37" s="174">
        <f>SUM(K16+K30)</f>
        <v>202000</v>
      </c>
    </row>
    <row r="38" spans="1:11" ht="16" thickTop="1">
      <c r="A38" s="14" t="s">
        <v>302</v>
      </c>
      <c r="B38" s="15"/>
      <c r="C38" s="15"/>
      <c r="D38" s="15"/>
      <c r="E38" s="15"/>
      <c r="F38" s="15"/>
      <c r="G38" s="15"/>
      <c r="H38" s="15"/>
      <c r="I38" s="15"/>
    </row>
    <row r="39" spans="1:11">
      <c r="A39" s="35" t="s">
        <v>303</v>
      </c>
      <c r="B39" s="15"/>
      <c r="C39" s="15"/>
      <c r="D39" s="15"/>
      <c r="E39" s="15"/>
      <c r="F39" s="15"/>
      <c r="G39" s="15"/>
      <c r="H39" s="15"/>
      <c r="I39" s="15"/>
    </row>
  </sheetData>
  <pageMargins left="0.7" right="0.7" top="0.75" bottom="0.75" header="0.3" footer="0.3"/>
  <pageSetup scale="5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workbookViewId="0">
      <selection activeCell="T62" sqref="T62"/>
    </sheetView>
  </sheetViews>
  <sheetFormatPr baseColWidth="10" defaultColWidth="8.83203125" defaultRowHeight="15" x14ac:dyDescent="0"/>
  <cols>
    <col min="1" max="1" width="41.33203125" style="6" bestFit="1" customWidth="1"/>
    <col min="2" max="2" width="10.6640625" style="6" bestFit="1" customWidth="1"/>
    <col min="3" max="13" width="0" style="6" hidden="1" customWidth="1"/>
    <col min="14" max="15" width="14.6640625" style="6" hidden="1" customWidth="1"/>
    <col min="16" max="16" width="16.5" style="6" bestFit="1" customWidth="1"/>
    <col min="17" max="17" width="20.5" style="6" bestFit="1" customWidth="1"/>
    <col min="18" max="18" width="16.5" style="6" bestFit="1" customWidth="1"/>
    <col min="19" max="19" width="14" style="6" bestFit="1" customWidth="1"/>
    <col min="20" max="20" width="16.5" style="15" bestFit="1" customWidth="1"/>
    <col min="21" max="21" width="14" style="6" bestFit="1" customWidth="1"/>
    <col min="22" max="16384" width="8.83203125" style="6"/>
  </cols>
  <sheetData>
    <row r="1" spans="1:21" ht="18">
      <c r="A1" s="129" t="s">
        <v>440</v>
      </c>
    </row>
    <row r="3" spans="1:21">
      <c r="A3" s="7"/>
      <c r="B3" s="182"/>
      <c r="C3" s="183" t="s">
        <v>257</v>
      </c>
      <c r="D3" s="183" t="s">
        <v>4</v>
      </c>
      <c r="E3" s="183" t="s">
        <v>5</v>
      </c>
      <c r="F3" s="183" t="s">
        <v>6</v>
      </c>
      <c r="G3" s="183" t="s">
        <v>8</v>
      </c>
      <c r="H3" s="183" t="s">
        <v>9</v>
      </c>
      <c r="I3" s="183" t="s">
        <v>11</v>
      </c>
      <c r="J3" s="183" t="s">
        <v>12</v>
      </c>
      <c r="K3" s="183" t="s">
        <v>13</v>
      </c>
      <c r="L3" s="184" t="s">
        <v>14</v>
      </c>
      <c r="M3" s="185" t="s">
        <v>15</v>
      </c>
      <c r="N3" s="184" t="s">
        <v>47</v>
      </c>
      <c r="O3" s="184" t="s">
        <v>48</v>
      </c>
      <c r="P3" s="150" t="s">
        <v>16</v>
      </c>
      <c r="Q3" s="150" t="s">
        <v>17</v>
      </c>
      <c r="R3" s="150" t="s">
        <v>19</v>
      </c>
      <c r="S3" s="150" t="s">
        <v>20</v>
      </c>
      <c r="T3" s="139" t="s">
        <v>21</v>
      </c>
      <c r="U3" s="150" t="s">
        <v>22</v>
      </c>
    </row>
    <row r="4" spans="1:21">
      <c r="A4" s="7" t="s">
        <v>312</v>
      </c>
      <c r="B4" s="186"/>
      <c r="C4" s="10"/>
      <c r="D4" s="10"/>
      <c r="E4" s="10"/>
      <c r="F4" s="10"/>
      <c r="G4" s="10"/>
      <c r="H4" s="10"/>
      <c r="I4" s="40"/>
      <c r="J4" s="10"/>
      <c r="K4" s="40"/>
      <c r="L4" s="187"/>
      <c r="M4" s="40"/>
      <c r="N4" s="187"/>
      <c r="O4" s="187"/>
      <c r="P4" s="167"/>
      <c r="Q4" s="167"/>
      <c r="R4" s="167"/>
      <c r="S4" s="167"/>
    </row>
    <row r="5" spans="1:21">
      <c r="A5" s="202" t="s">
        <v>313</v>
      </c>
      <c r="B5" s="188"/>
      <c r="C5" s="10">
        <v>45000</v>
      </c>
      <c r="D5" s="10">
        <v>40000</v>
      </c>
      <c r="E5" s="10">
        <v>50000</v>
      </c>
      <c r="F5" s="10">
        <v>45000</v>
      </c>
      <c r="G5" s="10">
        <v>60000</v>
      </c>
      <c r="H5" s="10">
        <v>50000</v>
      </c>
      <c r="I5" s="10">
        <v>53000</v>
      </c>
      <c r="J5" s="10">
        <v>75000</v>
      </c>
      <c r="K5" s="189">
        <v>61000</v>
      </c>
      <c r="L5" s="189">
        <v>75000</v>
      </c>
      <c r="M5" s="34">
        <v>75000</v>
      </c>
      <c r="N5" s="189">
        <v>67500</v>
      </c>
      <c r="O5" s="189">
        <v>65000</v>
      </c>
      <c r="P5" s="163">
        <v>75000</v>
      </c>
      <c r="Q5" s="163">
        <v>75000</v>
      </c>
      <c r="R5" s="163">
        <v>100000</v>
      </c>
      <c r="S5" s="163">
        <v>100000</v>
      </c>
      <c r="T5" s="15">
        <v>80000</v>
      </c>
      <c r="U5" s="15">
        <v>75000</v>
      </c>
    </row>
    <row r="6" spans="1:21">
      <c r="A6" s="203" t="s">
        <v>306</v>
      </c>
      <c r="B6" s="186"/>
      <c r="C6" s="10">
        <v>3000</v>
      </c>
      <c r="D6" s="10">
        <v>3000</v>
      </c>
      <c r="E6" s="10">
        <v>3000</v>
      </c>
      <c r="F6" s="10">
        <v>3000</v>
      </c>
      <c r="G6" s="10">
        <v>3000</v>
      </c>
      <c r="H6" s="10">
        <v>3000</v>
      </c>
      <c r="I6" s="10">
        <v>3000</v>
      </c>
      <c r="J6" s="10">
        <v>3000</v>
      </c>
      <c r="K6" s="10">
        <v>3000</v>
      </c>
      <c r="L6" s="189">
        <v>3000</v>
      </c>
      <c r="M6" s="160">
        <v>3000</v>
      </c>
      <c r="N6" s="189">
        <v>3000</v>
      </c>
      <c r="O6" s="189">
        <v>3000</v>
      </c>
      <c r="P6" s="163">
        <v>3000</v>
      </c>
      <c r="Q6" s="163">
        <v>3000</v>
      </c>
      <c r="R6" s="163">
        <v>4000</v>
      </c>
      <c r="S6" s="163">
        <v>4000</v>
      </c>
      <c r="T6" s="15">
        <v>4000</v>
      </c>
      <c r="U6" s="15">
        <v>4000</v>
      </c>
    </row>
    <row r="7" spans="1:21">
      <c r="A7" s="203" t="s">
        <v>314</v>
      </c>
      <c r="B7" s="186"/>
      <c r="C7" s="10">
        <v>1500</v>
      </c>
      <c r="D7" s="10">
        <v>1500</v>
      </c>
      <c r="E7" s="10">
        <v>1500</v>
      </c>
      <c r="F7" s="10">
        <v>1500</v>
      </c>
      <c r="G7" s="10">
        <v>1500</v>
      </c>
      <c r="H7" s="10">
        <v>1500</v>
      </c>
      <c r="I7" s="10">
        <v>1500</v>
      </c>
      <c r="J7" s="10">
        <v>1500</v>
      </c>
      <c r="K7" s="10">
        <v>1500</v>
      </c>
      <c r="L7" s="189">
        <v>1500</v>
      </c>
      <c r="M7" s="160">
        <v>1500</v>
      </c>
      <c r="N7" s="189">
        <v>1500</v>
      </c>
      <c r="O7" s="189">
        <v>1500</v>
      </c>
      <c r="P7" s="163">
        <v>1500</v>
      </c>
      <c r="Q7" s="163">
        <v>1500</v>
      </c>
      <c r="R7" s="163">
        <v>0</v>
      </c>
      <c r="S7" s="163">
        <v>0</v>
      </c>
      <c r="T7" s="15">
        <v>0</v>
      </c>
      <c r="U7" s="15">
        <v>0</v>
      </c>
    </row>
    <row r="8" spans="1:21">
      <c r="A8" s="203" t="s">
        <v>315</v>
      </c>
      <c r="B8" s="186"/>
      <c r="C8" s="10">
        <v>400</v>
      </c>
      <c r="D8" s="10">
        <v>400</v>
      </c>
      <c r="E8" s="10">
        <v>400</v>
      </c>
      <c r="F8" s="10">
        <v>400</v>
      </c>
      <c r="G8" s="10">
        <v>400</v>
      </c>
      <c r="H8" s="10">
        <v>400</v>
      </c>
      <c r="I8" s="10">
        <v>400</v>
      </c>
      <c r="J8" s="10">
        <v>400</v>
      </c>
      <c r="K8" s="10">
        <v>400</v>
      </c>
      <c r="L8" s="189">
        <v>400</v>
      </c>
      <c r="M8" s="160">
        <v>400</v>
      </c>
      <c r="N8" s="189">
        <v>400</v>
      </c>
      <c r="O8" s="189">
        <v>400</v>
      </c>
      <c r="P8" s="163">
        <v>400</v>
      </c>
      <c r="Q8" s="163">
        <v>400</v>
      </c>
      <c r="R8" s="163">
        <v>0</v>
      </c>
      <c r="S8" s="163">
        <v>0</v>
      </c>
      <c r="T8" s="15">
        <v>0</v>
      </c>
      <c r="U8" s="15">
        <v>0</v>
      </c>
    </row>
    <row r="9" spans="1:21">
      <c r="A9" s="203" t="s">
        <v>316</v>
      </c>
      <c r="B9" s="186"/>
      <c r="C9" s="160">
        <v>25</v>
      </c>
      <c r="D9" s="160">
        <v>25</v>
      </c>
      <c r="E9" s="10">
        <v>25</v>
      </c>
      <c r="F9" s="10">
        <v>25</v>
      </c>
      <c r="G9" s="10">
        <v>25</v>
      </c>
      <c r="H9" s="10">
        <v>25</v>
      </c>
      <c r="I9" s="10">
        <v>25</v>
      </c>
      <c r="J9" s="10">
        <v>25</v>
      </c>
      <c r="K9" s="10">
        <v>25</v>
      </c>
      <c r="L9" s="189">
        <v>100</v>
      </c>
      <c r="M9" s="160">
        <v>50</v>
      </c>
      <c r="N9" s="189">
        <v>100</v>
      </c>
      <c r="O9" s="189">
        <v>100</v>
      </c>
      <c r="P9" s="163">
        <v>100</v>
      </c>
      <c r="Q9" s="163">
        <v>100</v>
      </c>
      <c r="R9" s="163">
        <v>600</v>
      </c>
      <c r="S9" s="163">
        <v>600</v>
      </c>
      <c r="T9" s="15">
        <v>500</v>
      </c>
      <c r="U9" s="15">
        <v>500</v>
      </c>
    </row>
    <row r="10" spans="1:21">
      <c r="A10" s="203" t="s">
        <v>317</v>
      </c>
      <c r="B10" s="186"/>
      <c r="C10" s="10">
        <v>300</v>
      </c>
      <c r="D10" s="10">
        <v>0</v>
      </c>
      <c r="E10" s="10">
        <v>600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89">
        <v>0</v>
      </c>
      <c r="M10" s="160">
        <v>0</v>
      </c>
      <c r="N10" s="189">
        <v>0</v>
      </c>
      <c r="O10" s="189">
        <v>0</v>
      </c>
      <c r="P10" s="163">
        <v>0</v>
      </c>
      <c r="Q10" s="163">
        <v>0</v>
      </c>
      <c r="R10" s="163">
        <v>0</v>
      </c>
      <c r="S10" s="163">
        <v>0</v>
      </c>
      <c r="T10" s="15">
        <v>0</v>
      </c>
      <c r="U10" s="15">
        <v>0</v>
      </c>
    </row>
    <row r="11" spans="1:21">
      <c r="A11" s="202" t="s">
        <v>318</v>
      </c>
      <c r="B11" s="186"/>
      <c r="C11" s="10">
        <v>150</v>
      </c>
      <c r="D11" s="10">
        <v>150</v>
      </c>
      <c r="E11" s="10">
        <v>150</v>
      </c>
      <c r="F11" s="10">
        <v>150</v>
      </c>
      <c r="G11" s="10">
        <v>150</v>
      </c>
      <c r="H11" s="10">
        <v>150</v>
      </c>
      <c r="I11" s="10">
        <v>150</v>
      </c>
      <c r="J11" s="10">
        <v>750</v>
      </c>
      <c r="K11" s="189">
        <v>600</v>
      </c>
      <c r="L11" s="189">
        <v>750</v>
      </c>
      <c r="M11" s="160">
        <v>400</v>
      </c>
      <c r="N11" s="189">
        <v>400</v>
      </c>
      <c r="O11" s="189">
        <v>400</v>
      </c>
      <c r="P11" s="163">
        <v>400</v>
      </c>
      <c r="Q11" s="163">
        <v>400</v>
      </c>
      <c r="R11" s="163">
        <v>300</v>
      </c>
      <c r="S11" s="163">
        <v>300</v>
      </c>
      <c r="T11" s="15">
        <v>300</v>
      </c>
      <c r="U11" s="15">
        <v>300</v>
      </c>
    </row>
    <row r="12" spans="1:21">
      <c r="A12" s="202" t="s">
        <v>319</v>
      </c>
      <c r="B12" s="186"/>
      <c r="C12" s="10">
        <v>450</v>
      </c>
      <c r="D12" s="10">
        <v>450</v>
      </c>
      <c r="E12" s="10">
        <v>450</v>
      </c>
      <c r="F12" s="10">
        <v>450</v>
      </c>
      <c r="G12" s="10">
        <v>450</v>
      </c>
      <c r="H12" s="10">
        <v>450</v>
      </c>
      <c r="I12" s="10">
        <v>450</v>
      </c>
      <c r="J12" s="10">
        <v>0</v>
      </c>
      <c r="K12" s="10">
        <v>0</v>
      </c>
      <c r="L12" s="189">
        <v>0</v>
      </c>
      <c r="M12" s="160">
        <v>0</v>
      </c>
      <c r="N12" s="189">
        <v>0</v>
      </c>
      <c r="O12" s="189">
        <v>0</v>
      </c>
      <c r="P12" s="163">
        <v>0</v>
      </c>
      <c r="Q12" s="163">
        <v>0</v>
      </c>
      <c r="R12" s="163">
        <v>0</v>
      </c>
      <c r="S12" s="163">
        <v>0</v>
      </c>
      <c r="T12" s="15">
        <v>0</v>
      </c>
      <c r="U12" s="15">
        <v>0</v>
      </c>
    </row>
    <row r="13" spans="1:21">
      <c r="A13" s="203" t="s">
        <v>286</v>
      </c>
      <c r="B13" s="186"/>
      <c r="C13" s="190">
        <v>-5000</v>
      </c>
      <c r="D13" s="190">
        <v>-5000</v>
      </c>
      <c r="E13" s="10">
        <v>-5000</v>
      </c>
      <c r="F13" s="10">
        <v>-5000</v>
      </c>
      <c r="G13" s="10">
        <v>-5000</v>
      </c>
      <c r="H13" s="10">
        <v>-5000</v>
      </c>
      <c r="I13" s="10">
        <v>-5000</v>
      </c>
      <c r="J13" s="10">
        <v>-5000</v>
      </c>
      <c r="K13" s="10">
        <v>-5000</v>
      </c>
      <c r="L13" s="189">
        <v>-5000</v>
      </c>
      <c r="M13" s="40">
        <v>-5000</v>
      </c>
      <c r="N13" s="189">
        <v>-5000</v>
      </c>
      <c r="O13" s="189">
        <v>-5000</v>
      </c>
      <c r="P13" s="165">
        <v>-5000</v>
      </c>
      <c r="Q13" s="165">
        <v>-5000</v>
      </c>
      <c r="R13" s="165">
        <v>-5000</v>
      </c>
      <c r="S13" s="165">
        <v>-5000</v>
      </c>
      <c r="T13" s="13">
        <v>-4000</v>
      </c>
      <c r="U13" s="13">
        <v>-4000</v>
      </c>
    </row>
    <row r="14" spans="1:21">
      <c r="A14" s="10"/>
      <c r="B14" s="191" t="s">
        <v>265</v>
      </c>
      <c r="C14" s="34">
        <f t="shared" ref="C14:N14" si="0">SUM(C5:C13)</f>
        <v>45825</v>
      </c>
      <c r="D14" s="34">
        <f t="shared" si="0"/>
        <v>40525</v>
      </c>
      <c r="E14" s="192">
        <f t="shared" si="0"/>
        <v>51125</v>
      </c>
      <c r="F14" s="151">
        <f t="shared" si="0"/>
        <v>45525</v>
      </c>
      <c r="G14" s="192">
        <f t="shared" si="0"/>
        <v>60525</v>
      </c>
      <c r="H14" s="151">
        <f t="shared" si="0"/>
        <v>50525</v>
      </c>
      <c r="I14" s="151">
        <f t="shared" si="0"/>
        <v>53525</v>
      </c>
      <c r="J14" s="151">
        <f t="shared" si="0"/>
        <v>75675</v>
      </c>
      <c r="K14" s="151">
        <f t="shared" si="0"/>
        <v>61525</v>
      </c>
      <c r="L14" s="151">
        <f t="shared" si="0"/>
        <v>75750</v>
      </c>
      <c r="M14" s="151">
        <f t="shared" si="0"/>
        <v>75350</v>
      </c>
      <c r="N14" s="151">
        <f t="shared" si="0"/>
        <v>67900</v>
      </c>
      <c r="O14" s="151">
        <f t="shared" ref="O14:S14" si="1">SUM(O5:O13)</f>
        <v>65400</v>
      </c>
      <c r="P14" s="167">
        <f t="shared" si="1"/>
        <v>75400</v>
      </c>
      <c r="Q14" s="167">
        <f t="shared" si="1"/>
        <v>75400</v>
      </c>
      <c r="R14" s="167">
        <f t="shared" si="1"/>
        <v>99900</v>
      </c>
      <c r="S14" s="167">
        <f t="shared" si="1"/>
        <v>99900</v>
      </c>
      <c r="T14" s="15">
        <f>SUM(T5:T13)</f>
        <v>80800</v>
      </c>
      <c r="U14" s="15">
        <f>SUM(U5:U13)</f>
        <v>75800</v>
      </c>
    </row>
    <row r="15" spans="1:21">
      <c r="A15" s="10"/>
      <c r="B15" s="191"/>
      <c r="C15" s="10"/>
      <c r="D15" s="10"/>
      <c r="E15" s="10"/>
      <c r="F15" s="10"/>
      <c r="G15" s="10"/>
      <c r="H15" s="10"/>
      <c r="I15" s="40"/>
      <c r="J15" s="10"/>
      <c r="K15" s="40"/>
      <c r="L15" s="187"/>
      <c r="M15" s="40"/>
      <c r="N15" s="187"/>
      <c r="O15" s="187"/>
      <c r="P15" s="163"/>
      <c r="Q15" s="163"/>
      <c r="R15" s="163"/>
      <c r="S15" s="163"/>
    </row>
    <row r="16" spans="1:21">
      <c r="A16" s="7" t="s">
        <v>441</v>
      </c>
      <c r="B16" s="186"/>
      <c r="C16" s="10"/>
      <c r="D16" s="10"/>
      <c r="E16" s="10"/>
      <c r="F16" s="10"/>
      <c r="G16" s="10"/>
      <c r="H16" s="10"/>
      <c r="I16" s="40"/>
      <c r="J16" s="10"/>
      <c r="K16" s="40"/>
      <c r="L16" s="187"/>
      <c r="M16" s="40"/>
      <c r="N16" s="187"/>
      <c r="O16" s="187"/>
      <c r="P16" s="163"/>
      <c r="Q16" s="163"/>
      <c r="R16" s="163"/>
      <c r="S16" s="163"/>
    </row>
    <row r="17" spans="1:21">
      <c r="A17" s="202" t="s">
        <v>442</v>
      </c>
      <c r="B17" s="186"/>
      <c r="C17" s="188">
        <v>2000</v>
      </c>
      <c r="D17" s="188">
        <v>1500</v>
      </c>
      <c r="E17" s="10">
        <v>2000</v>
      </c>
      <c r="F17" s="10">
        <v>2000</v>
      </c>
      <c r="G17" s="10">
        <v>2000</v>
      </c>
      <c r="H17" s="10">
        <v>2000</v>
      </c>
      <c r="I17" s="10">
        <v>2000</v>
      </c>
      <c r="J17" s="10">
        <v>2000</v>
      </c>
      <c r="K17" s="10">
        <v>2000</v>
      </c>
      <c r="L17" s="10">
        <v>2500</v>
      </c>
      <c r="M17" s="10">
        <v>2500</v>
      </c>
      <c r="N17" s="10">
        <v>2500</v>
      </c>
      <c r="O17" s="10">
        <v>0</v>
      </c>
      <c r="P17" s="163">
        <v>0</v>
      </c>
      <c r="Q17" s="163">
        <v>0</v>
      </c>
      <c r="R17" s="163">
        <v>0</v>
      </c>
      <c r="S17" s="163">
        <v>0</v>
      </c>
      <c r="T17" s="15">
        <v>0</v>
      </c>
      <c r="U17" s="163">
        <v>0</v>
      </c>
    </row>
    <row r="18" spans="1:21">
      <c r="A18" s="202" t="s">
        <v>443</v>
      </c>
      <c r="B18" s="186"/>
      <c r="C18" s="188"/>
      <c r="D18" s="188"/>
      <c r="E18" s="10">
        <v>0</v>
      </c>
      <c r="F18" s="10">
        <v>0</v>
      </c>
      <c r="G18" s="10">
        <v>0</v>
      </c>
      <c r="H18" s="10">
        <v>0</v>
      </c>
      <c r="I18" s="10">
        <v>5000</v>
      </c>
      <c r="J18" s="10">
        <v>5000</v>
      </c>
      <c r="K18" s="10">
        <v>5000</v>
      </c>
      <c r="L18" s="10">
        <v>5000</v>
      </c>
      <c r="M18" s="10">
        <v>5000</v>
      </c>
      <c r="N18" s="10">
        <v>0</v>
      </c>
      <c r="O18" s="10">
        <v>0</v>
      </c>
      <c r="P18" s="163">
        <v>0</v>
      </c>
      <c r="Q18" s="163">
        <v>0</v>
      </c>
      <c r="R18" s="163">
        <v>0</v>
      </c>
      <c r="S18" s="163">
        <v>0</v>
      </c>
      <c r="T18" s="15">
        <v>0</v>
      </c>
      <c r="U18" s="163">
        <v>0</v>
      </c>
    </row>
    <row r="19" spans="1:21">
      <c r="A19" s="203" t="s">
        <v>444</v>
      </c>
      <c r="B19" s="186"/>
      <c r="C19" s="188">
        <v>3500</v>
      </c>
      <c r="D19" s="188">
        <v>3500</v>
      </c>
      <c r="E19" s="10">
        <v>3500</v>
      </c>
      <c r="F19" s="10">
        <v>3500</v>
      </c>
      <c r="G19" s="10">
        <v>3500</v>
      </c>
      <c r="H19" s="10">
        <v>3500</v>
      </c>
      <c r="I19" s="10">
        <v>3500</v>
      </c>
      <c r="J19" s="10">
        <v>3500</v>
      </c>
      <c r="K19" s="10">
        <v>3500</v>
      </c>
      <c r="L19" s="10">
        <v>3000</v>
      </c>
      <c r="M19" s="10">
        <v>3000</v>
      </c>
      <c r="N19" s="10">
        <v>0</v>
      </c>
      <c r="O19" s="10">
        <v>0</v>
      </c>
      <c r="P19" s="163">
        <v>0</v>
      </c>
      <c r="Q19" s="163">
        <v>0</v>
      </c>
      <c r="R19" s="163">
        <v>0</v>
      </c>
      <c r="S19" s="163">
        <v>0</v>
      </c>
      <c r="T19" s="15">
        <v>0</v>
      </c>
      <c r="U19" s="163">
        <v>0</v>
      </c>
    </row>
    <row r="20" spans="1:21" hidden="1">
      <c r="A20" s="204" t="s">
        <v>320</v>
      </c>
      <c r="B20" s="186"/>
      <c r="C20" s="188">
        <v>2000</v>
      </c>
      <c r="D20" s="188">
        <v>2000</v>
      </c>
      <c r="E20" s="10">
        <v>2000</v>
      </c>
      <c r="F20" s="10">
        <v>2000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63"/>
      <c r="Q20" s="163"/>
      <c r="R20" s="163"/>
      <c r="S20" s="163"/>
    </row>
    <row r="21" spans="1:21">
      <c r="A21" s="203" t="s">
        <v>445</v>
      </c>
      <c r="B21" s="186"/>
      <c r="C21" s="188">
        <v>2500</v>
      </c>
      <c r="D21" s="188">
        <v>2500</v>
      </c>
      <c r="E21" s="10">
        <v>2500</v>
      </c>
      <c r="F21" s="10">
        <v>2500</v>
      </c>
      <c r="G21" s="10">
        <v>2500</v>
      </c>
      <c r="H21" s="10">
        <v>2500</v>
      </c>
      <c r="I21" s="10">
        <v>2500</v>
      </c>
      <c r="J21" s="10">
        <v>2500</v>
      </c>
      <c r="K21" s="10">
        <v>2500</v>
      </c>
      <c r="L21" s="10">
        <v>2500</v>
      </c>
      <c r="M21" s="10">
        <v>2500</v>
      </c>
      <c r="N21" s="10">
        <v>0</v>
      </c>
      <c r="O21" s="10">
        <v>0</v>
      </c>
      <c r="P21" s="163">
        <v>0</v>
      </c>
      <c r="Q21" s="163">
        <v>0</v>
      </c>
      <c r="R21" s="163">
        <v>0</v>
      </c>
      <c r="S21" s="163">
        <v>0</v>
      </c>
      <c r="T21" s="15">
        <v>0</v>
      </c>
      <c r="U21" s="163">
        <v>0</v>
      </c>
    </row>
    <row r="22" spans="1:21">
      <c r="A22" s="203" t="s">
        <v>321</v>
      </c>
      <c r="B22" s="186"/>
      <c r="C22" s="193">
        <v>11500</v>
      </c>
      <c r="D22" s="193">
        <v>11500</v>
      </c>
      <c r="E22" s="10">
        <v>11500</v>
      </c>
      <c r="F22" s="10">
        <v>11500</v>
      </c>
      <c r="G22" s="10">
        <v>11500</v>
      </c>
      <c r="H22" s="10">
        <v>11500</v>
      </c>
      <c r="I22" s="10">
        <v>10500</v>
      </c>
      <c r="J22" s="10">
        <v>10500</v>
      </c>
      <c r="K22" s="10">
        <v>10500</v>
      </c>
      <c r="L22" s="10">
        <v>12000</v>
      </c>
      <c r="M22" s="10">
        <v>10500</v>
      </c>
      <c r="N22" s="10">
        <v>12500</v>
      </c>
      <c r="O22" s="10">
        <v>10000</v>
      </c>
      <c r="P22" s="165">
        <v>10000</v>
      </c>
      <c r="Q22" s="165">
        <v>10000</v>
      </c>
      <c r="R22" s="165">
        <v>10000</v>
      </c>
      <c r="S22" s="165">
        <v>10000</v>
      </c>
      <c r="T22" s="13">
        <v>12500</v>
      </c>
      <c r="U22" s="13">
        <v>11250</v>
      </c>
    </row>
    <row r="23" spans="1:21">
      <c r="A23" s="10"/>
      <c r="B23" s="191" t="s">
        <v>265</v>
      </c>
      <c r="C23" s="34">
        <f t="shared" ref="C23:S23" si="2">SUM(C17:C22)</f>
        <v>21500</v>
      </c>
      <c r="D23" s="34">
        <f t="shared" si="2"/>
        <v>21000</v>
      </c>
      <c r="E23" s="192">
        <f t="shared" si="2"/>
        <v>21500</v>
      </c>
      <c r="F23" s="151">
        <f t="shared" si="2"/>
        <v>21500</v>
      </c>
      <c r="G23" s="151">
        <f t="shared" si="2"/>
        <v>19500</v>
      </c>
      <c r="H23" s="151">
        <f t="shared" si="2"/>
        <v>19500</v>
      </c>
      <c r="I23" s="151">
        <f t="shared" si="2"/>
        <v>23500</v>
      </c>
      <c r="J23" s="151">
        <f t="shared" si="2"/>
        <v>23500</v>
      </c>
      <c r="K23" s="151">
        <f t="shared" si="2"/>
        <v>23500</v>
      </c>
      <c r="L23" s="151">
        <f t="shared" si="2"/>
        <v>25000</v>
      </c>
      <c r="M23" s="151">
        <f t="shared" si="2"/>
        <v>23500</v>
      </c>
      <c r="N23" s="151">
        <f t="shared" si="2"/>
        <v>15000</v>
      </c>
      <c r="O23" s="151">
        <f t="shared" si="2"/>
        <v>10000</v>
      </c>
      <c r="P23" s="167">
        <f t="shared" si="2"/>
        <v>10000</v>
      </c>
      <c r="Q23" s="167">
        <f t="shared" si="2"/>
        <v>10000</v>
      </c>
      <c r="R23" s="167">
        <f t="shared" si="2"/>
        <v>10000</v>
      </c>
      <c r="S23" s="167">
        <f t="shared" si="2"/>
        <v>10000</v>
      </c>
      <c r="T23" s="15">
        <f>T22</f>
        <v>12500</v>
      </c>
      <c r="U23" s="27">
        <f>U22</f>
        <v>11250</v>
      </c>
    </row>
    <row r="24" spans="1:21">
      <c r="A24" s="10"/>
      <c r="B24" s="191"/>
      <c r="C24" s="10"/>
      <c r="D24" s="10"/>
      <c r="E24" s="10"/>
      <c r="F24" s="10"/>
      <c r="G24" s="10"/>
      <c r="H24" s="10"/>
      <c r="I24" s="40"/>
      <c r="J24" s="10"/>
      <c r="K24" s="40"/>
      <c r="L24" s="187"/>
      <c r="M24" s="40"/>
      <c r="N24" s="187"/>
      <c r="O24" s="187"/>
      <c r="P24" s="163"/>
      <c r="Q24" s="163"/>
      <c r="R24" s="163"/>
      <c r="S24" s="163"/>
    </row>
    <row r="25" spans="1:21">
      <c r="A25" s="7" t="s">
        <v>322</v>
      </c>
      <c r="B25" s="186"/>
      <c r="C25" s="10"/>
      <c r="D25" s="10"/>
      <c r="E25" s="10"/>
      <c r="F25" s="10"/>
      <c r="G25" s="10"/>
      <c r="H25" s="10"/>
      <c r="I25" s="40"/>
      <c r="J25" s="10"/>
      <c r="K25" s="40"/>
      <c r="L25" s="187"/>
      <c r="M25" s="40"/>
      <c r="N25" s="187"/>
      <c r="O25" s="187"/>
      <c r="P25" s="163"/>
      <c r="Q25" s="163"/>
      <c r="R25" s="163"/>
      <c r="S25" s="163"/>
    </row>
    <row r="26" spans="1:21">
      <c r="A26" s="202" t="s">
        <v>313</v>
      </c>
      <c r="B26" s="188"/>
      <c r="C26" s="10">
        <v>45000</v>
      </c>
      <c r="D26" s="10">
        <v>40000</v>
      </c>
      <c r="E26" s="10">
        <v>50000</v>
      </c>
      <c r="F26" s="10">
        <v>45000</v>
      </c>
      <c r="G26" s="10">
        <v>60000</v>
      </c>
      <c r="H26" s="10">
        <v>50000</v>
      </c>
      <c r="I26" s="10">
        <v>53000</v>
      </c>
      <c r="J26" s="10">
        <v>75000</v>
      </c>
      <c r="K26" s="10">
        <v>61000</v>
      </c>
      <c r="L26" s="10">
        <v>75000</v>
      </c>
      <c r="M26" s="10">
        <v>75000</v>
      </c>
      <c r="N26" s="10">
        <v>75000</v>
      </c>
      <c r="O26" s="10">
        <v>75000</v>
      </c>
      <c r="P26" s="163">
        <v>75000</v>
      </c>
      <c r="Q26" s="163">
        <v>75000</v>
      </c>
      <c r="R26" s="163">
        <v>50000</v>
      </c>
      <c r="S26" s="163">
        <v>50000</v>
      </c>
      <c r="T26" s="15">
        <v>80000</v>
      </c>
      <c r="U26" s="163">
        <v>75000</v>
      </c>
    </row>
    <row r="27" spans="1:21">
      <c r="A27" s="203" t="s">
        <v>306</v>
      </c>
      <c r="B27" s="186"/>
      <c r="C27" s="10">
        <v>3000</v>
      </c>
      <c r="D27" s="10">
        <v>3000</v>
      </c>
      <c r="E27" s="10">
        <v>3000</v>
      </c>
      <c r="F27" s="10">
        <v>3000</v>
      </c>
      <c r="G27" s="10">
        <v>3000</v>
      </c>
      <c r="H27" s="10">
        <v>3000</v>
      </c>
      <c r="I27" s="10">
        <v>3000</v>
      </c>
      <c r="J27" s="10">
        <v>3000</v>
      </c>
      <c r="K27" s="10">
        <v>3000</v>
      </c>
      <c r="L27" s="10">
        <v>3000</v>
      </c>
      <c r="M27" s="10">
        <v>3000</v>
      </c>
      <c r="N27" s="10">
        <v>3000</v>
      </c>
      <c r="O27" s="10">
        <v>3000</v>
      </c>
      <c r="P27" s="163">
        <v>3000</v>
      </c>
      <c r="Q27" s="163">
        <v>3000</v>
      </c>
      <c r="R27" s="163">
        <v>4000</v>
      </c>
      <c r="S27" s="163">
        <v>4000</v>
      </c>
      <c r="T27" s="15">
        <v>4000</v>
      </c>
      <c r="U27" s="163">
        <v>4000</v>
      </c>
    </row>
    <row r="28" spans="1:21">
      <c r="A28" s="203" t="s">
        <v>314</v>
      </c>
      <c r="B28" s="186"/>
      <c r="C28" s="10">
        <v>1500</v>
      </c>
      <c r="D28" s="10">
        <v>1500</v>
      </c>
      <c r="E28" s="10">
        <v>1500</v>
      </c>
      <c r="F28" s="10">
        <v>1500</v>
      </c>
      <c r="G28" s="10">
        <v>1500</v>
      </c>
      <c r="H28" s="10">
        <v>1500</v>
      </c>
      <c r="I28" s="10">
        <v>1500</v>
      </c>
      <c r="J28" s="10">
        <v>1500</v>
      </c>
      <c r="K28" s="10">
        <v>1500</v>
      </c>
      <c r="L28" s="10">
        <v>1500</v>
      </c>
      <c r="M28" s="10">
        <v>1500</v>
      </c>
      <c r="N28" s="10">
        <v>1500</v>
      </c>
      <c r="O28" s="10">
        <v>1500</v>
      </c>
      <c r="P28" s="163">
        <v>1500</v>
      </c>
      <c r="Q28" s="163">
        <v>1500</v>
      </c>
      <c r="R28" s="163">
        <v>0</v>
      </c>
      <c r="S28" s="163">
        <v>0</v>
      </c>
      <c r="T28" s="15">
        <v>0</v>
      </c>
      <c r="U28" s="163">
        <v>0</v>
      </c>
    </row>
    <row r="29" spans="1:21">
      <c r="A29" s="203" t="s">
        <v>315</v>
      </c>
      <c r="B29" s="186"/>
      <c r="C29" s="10">
        <v>400</v>
      </c>
      <c r="D29" s="10">
        <v>400</v>
      </c>
      <c r="E29" s="10">
        <v>400</v>
      </c>
      <c r="F29" s="10">
        <v>400</v>
      </c>
      <c r="G29" s="10">
        <v>400</v>
      </c>
      <c r="H29" s="10">
        <v>400</v>
      </c>
      <c r="I29" s="10">
        <v>400</v>
      </c>
      <c r="J29" s="10">
        <v>400</v>
      </c>
      <c r="K29" s="10">
        <v>400</v>
      </c>
      <c r="L29" s="10">
        <v>400</v>
      </c>
      <c r="M29" s="10">
        <v>400</v>
      </c>
      <c r="N29" s="10">
        <v>400</v>
      </c>
      <c r="O29" s="10">
        <v>400</v>
      </c>
      <c r="P29" s="163">
        <v>400</v>
      </c>
      <c r="Q29" s="163">
        <v>400</v>
      </c>
      <c r="R29" s="163">
        <v>0</v>
      </c>
      <c r="S29" s="163">
        <v>0</v>
      </c>
      <c r="T29" s="15">
        <v>0</v>
      </c>
      <c r="U29" s="163">
        <v>0</v>
      </c>
    </row>
    <row r="30" spans="1:21">
      <c r="A30" s="203" t="s">
        <v>316</v>
      </c>
      <c r="B30" s="186"/>
      <c r="C30" s="160">
        <v>25</v>
      </c>
      <c r="D30" s="160">
        <v>25</v>
      </c>
      <c r="E30" s="10">
        <v>25</v>
      </c>
      <c r="F30" s="10">
        <v>25</v>
      </c>
      <c r="G30" s="10">
        <v>25</v>
      </c>
      <c r="H30" s="10">
        <v>25</v>
      </c>
      <c r="I30" s="10">
        <v>25</v>
      </c>
      <c r="J30" s="10">
        <v>25</v>
      </c>
      <c r="K30" s="10">
        <v>25</v>
      </c>
      <c r="L30" s="10">
        <v>100</v>
      </c>
      <c r="M30" s="10">
        <v>50</v>
      </c>
      <c r="N30" s="10">
        <v>100</v>
      </c>
      <c r="O30" s="10">
        <v>100</v>
      </c>
      <c r="P30" s="163">
        <v>100</v>
      </c>
      <c r="Q30" s="163">
        <v>100</v>
      </c>
      <c r="R30" s="163">
        <v>400</v>
      </c>
      <c r="S30" s="163">
        <v>400</v>
      </c>
      <c r="T30" s="15">
        <v>500</v>
      </c>
      <c r="U30" s="163">
        <v>500</v>
      </c>
    </row>
    <row r="31" spans="1:21">
      <c r="A31" s="203" t="s">
        <v>317</v>
      </c>
      <c r="B31" s="186"/>
      <c r="C31" s="10">
        <v>300</v>
      </c>
      <c r="D31" s="10">
        <v>0</v>
      </c>
      <c r="E31" s="10">
        <v>600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63"/>
      <c r="Q31" s="163"/>
      <c r="R31" s="163"/>
      <c r="S31" s="163"/>
    </row>
    <row r="32" spans="1:21">
      <c r="A32" s="202" t="s">
        <v>318</v>
      </c>
      <c r="B32" s="186"/>
      <c r="C32" s="10">
        <v>150</v>
      </c>
      <c r="D32" s="10">
        <v>150</v>
      </c>
      <c r="E32" s="10">
        <v>150</v>
      </c>
      <c r="F32" s="10">
        <v>150</v>
      </c>
      <c r="G32" s="10">
        <v>150</v>
      </c>
      <c r="H32" s="10">
        <v>150</v>
      </c>
      <c r="I32" s="10">
        <v>150</v>
      </c>
      <c r="J32" s="10">
        <v>750</v>
      </c>
      <c r="K32" s="10">
        <v>600</v>
      </c>
      <c r="L32" s="10">
        <v>750</v>
      </c>
      <c r="M32" s="10">
        <v>400</v>
      </c>
      <c r="N32" s="10">
        <v>400</v>
      </c>
      <c r="O32" s="10">
        <v>400</v>
      </c>
      <c r="P32" s="163">
        <v>400</v>
      </c>
      <c r="Q32" s="163">
        <v>400</v>
      </c>
      <c r="R32" s="163">
        <v>300</v>
      </c>
      <c r="S32" s="163">
        <v>300</v>
      </c>
      <c r="T32" s="15">
        <v>300</v>
      </c>
      <c r="U32" s="163">
        <v>300</v>
      </c>
    </row>
    <row r="33" spans="1:21">
      <c r="A33" s="202" t="s">
        <v>319</v>
      </c>
      <c r="B33" s="186"/>
      <c r="C33" s="10">
        <v>450</v>
      </c>
      <c r="D33" s="10">
        <v>450</v>
      </c>
      <c r="E33" s="10">
        <v>450</v>
      </c>
      <c r="F33" s="10">
        <v>450</v>
      </c>
      <c r="G33" s="10">
        <v>450</v>
      </c>
      <c r="H33" s="10">
        <v>450</v>
      </c>
      <c r="I33" s="10">
        <v>450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63"/>
      <c r="Q33" s="163"/>
      <c r="R33" s="163"/>
      <c r="S33" s="163"/>
    </row>
    <row r="34" spans="1:21">
      <c r="A34" s="203" t="s">
        <v>286</v>
      </c>
      <c r="B34" s="186"/>
      <c r="C34" s="190">
        <v>-5000</v>
      </c>
      <c r="D34" s="190">
        <v>-5000</v>
      </c>
      <c r="E34" s="10">
        <v>-5000</v>
      </c>
      <c r="F34" s="10">
        <v>-5000</v>
      </c>
      <c r="G34" s="10">
        <v>-5000</v>
      </c>
      <c r="H34" s="10">
        <v>-5000</v>
      </c>
      <c r="I34" s="10">
        <v>-5000</v>
      </c>
      <c r="J34" s="10">
        <v>-5000</v>
      </c>
      <c r="K34" s="10">
        <v>-5000</v>
      </c>
      <c r="L34" s="10">
        <v>-5000</v>
      </c>
      <c r="M34" s="10">
        <v>-5000</v>
      </c>
      <c r="N34" s="10">
        <v>-5000</v>
      </c>
      <c r="O34" s="10">
        <v>-5000</v>
      </c>
      <c r="P34" s="165">
        <v>-5000</v>
      </c>
      <c r="Q34" s="165">
        <v>-5000</v>
      </c>
      <c r="R34" s="165">
        <v>-5000</v>
      </c>
      <c r="S34" s="165">
        <v>-5000</v>
      </c>
      <c r="T34" s="13">
        <v>-4000</v>
      </c>
      <c r="U34" s="13">
        <v>-4000</v>
      </c>
    </row>
    <row r="35" spans="1:21">
      <c r="A35" s="10"/>
      <c r="B35" s="191" t="s">
        <v>265</v>
      </c>
      <c r="C35" s="34">
        <f t="shared" ref="C35:S35" si="3">SUM(C26:C34)</f>
        <v>45825</v>
      </c>
      <c r="D35" s="34">
        <f t="shared" si="3"/>
        <v>40525</v>
      </c>
      <c r="E35" s="192">
        <f t="shared" si="3"/>
        <v>51125</v>
      </c>
      <c r="F35" s="151">
        <f t="shared" si="3"/>
        <v>45525</v>
      </c>
      <c r="G35" s="151">
        <f t="shared" si="3"/>
        <v>60525</v>
      </c>
      <c r="H35" s="151">
        <f t="shared" si="3"/>
        <v>50525</v>
      </c>
      <c r="I35" s="151">
        <f t="shared" si="3"/>
        <v>53525</v>
      </c>
      <c r="J35" s="151">
        <f t="shared" si="3"/>
        <v>75675</v>
      </c>
      <c r="K35" s="151">
        <f t="shared" si="3"/>
        <v>61525</v>
      </c>
      <c r="L35" s="151">
        <f t="shared" si="3"/>
        <v>75750</v>
      </c>
      <c r="M35" s="151">
        <f t="shared" si="3"/>
        <v>75350</v>
      </c>
      <c r="N35" s="151">
        <f t="shared" si="3"/>
        <v>75400</v>
      </c>
      <c r="O35" s="151">
        <f t="shared" si="3"/>
        <v>75400</v>
      </c>
      <c r="P35" s="167">
        <f t="shared" si="3"/>
        <v>75400</v>
      </c>
      <c r="Q35" s="167">
        <f t="shared" si="3"/>
        <v>75400</v>
      </c>
      <c r="R35" s="167">
        <f t="shared" si="3"/>
        <v>49700</v>
      </c>
      <c r="S35" s="167">
        <f t="shared" si="3"/>
        <v>49700</v>
      </c>
      <c r="T35" s="15">
        <f>SUM(T26:T34)</f>
        <v>80800</v>
      </c>
      <c r="U35" s="15">
        <f>SUM(U26:U34)</f>
        <v>75800</v>
      </c>
    </row>
    <row r="36" spans="1:21">
      <c r="A36" s="10"/>
      <c r="B36" s="191"/>
      <c r="C36" s="34"/>
      <c r="D36" s="34"/>
      <c r="E36" s="10"/>
      <c r="F36" s="10"/>
      <c r="G36" s="10"/>
      <c r="H36" s="10"/>
      <c r="I36" s="40"/>
      <c r="J36" s="10"/>
      <c r="K36" s="40"/>
      <c r="L36" s="187"/>
      <c r="M36" s="40"/>
      <c r="N36" s="187"/>
      <c r="O36" s="187"/>
      <c r="P36" s="163"/>
      <c r="Q36" s="163"/>
      <c r="R36" s="163"/>
      <c r="S36" s="163"/>
    </row>
    <row r="37" spans="1:21">
      <c r="A37" s="10"/>
      <c r="B37" s="191"/>
      <c r="C37" s="34"/>
      <c r="D37" s="34"/>
      <c r="E37" s="10"/>
      <c r="F37" s="10"/>
      <c r="G37" s="10"/>
      <c r="H37" s="10"/>
      <c r="I37" s="40"/>
      <c r="J37" s="10"/>
      <c r="K37" s="40"/>
      <c r="L37" s="187"/>
      <c r="M37" s="40"/>
      <c r="N37" s="187"/>
      <c r="O37" s="187"/>
      <c r="P37" s="163"/>
      <c r="Q37" s="163"/>
      <c r="R37" s="163"/>
      <c r="S37" s="163"/>
    </row>
    <row r="38" spans="1:21">
      <c r="A38" s="7" t="s">
        <v>323</v>
      </c>
      <c r="B38" s="191"/>
      <c r="C38" s="34"/>
      <c r="D38" s="34"/>
      <c r="E38" s="10"/>
      <c r="F38" s="10"/>
      <c r="G38" s="10"/>
      <c r="H38" s="10"/>
      <c r="I38" s="40"/>
      <c r="J38" s="10"/>
      <c r="K38" s="40"/>
      <c r="L38" s="187"/>
      <c r="M38" s="40"/>
      <c r="N38" s="187"/>
      <c r="O38" s="187"/>
      <c r="P38" s="163"/>
      <c r="Q38" s="163"/>
      <c r="R38" s="163"/>
      <c r="S38" s="163"/>
    </row>
    <row r="39" spans="1:21">
      <c r="A39" s="7"/>
      <c r="B39" s="191"/>
      <c r="C39" s="183" t="s">
        <v>257</v>
      </c>
      <c r="D39" s="183" t="s">
        <v>4</v>
      </c>
      <c r="E39" s="183" t="s">
        <v>5</v>
      </c>
      <c r="F39" s="183" t="s">
        <v>6</v>
      </c>
      <c r="G39" s="183" t="s">
        <v>8</v>
      </c>
      <c r="H39" s="183" t="s">
        <v>9</v>
      </c>
      <c r="I39" s="183" t="s">
        <v>11</v>
      </c>
      <c r="J39" s="183" t="s">
        <v>12</v>
      </c>
      <c r="K39" s="183" t="s">
        <v>13</v>
      </c>
      <c r="L39" s="184" t="s">
        <v>14</v>
      </c>
      <c r="M39" s="185" t="s">
        <v>15</v>
      </c>
      <c r="N39" s="184" t="s">
        <v>47</v>
      </c>
      <c r="O39" s="184" t="s">
        <v>47</v>
      </c>
      <c r="P39" s="150" t="s">
        <v>16</v>
      </c>
      <c r="Q39" s="150" t="s">
        <v>17</v>
      </c>
      <c r="R39" s="150" t="s">
        <v>19</v>
      </c>
      <c r="S39" s="150" t="s">
        <v>20</v>
      </c>
      <c r="T39" s="139" t="s">
        <v>21</v>
      </c>
      <c r="U39" s="150" t="s">
        <v>22</v>
      </c>
    </row>
    <row r="40" spans="1:21">
      <c r="A40" s="7" t="s">
        <v>446</v>
      </c>
      <c r="B40" s="186"/>
      <c r="C40" s="10"/>
      <c r="D40" s="10"/>
      <c r="E40" s="10"/>
      <c r="F40" s="10"/>
      <c r="G40" s="10"/>
      <c r="H40" s="10"/>
      <c r="I40" s="40"/>
      <c r="J40" s="10"/>
      <c r="K40" s="40"/>
      <c r="L40" s="187"/>
      <c r="M40" s="40"/>
      <c r="N40" s="187"/>
      <c r="O40" s="187"/>
      <c r="P40" s="167"/>
      <c r="Q40" s="167"/>
      <c r="R40" s="167"/>
      <c r="S40" s="167"/>
    </row>
    <row r="41" spans="1:21">
      <c r="A41" s="203" t="s">
        <v>447</v>
      </c>
      <c r="B41" s="186"/>
      <c r="C41" s="188">
        <v>4500</v>
      </c>
      <c r="D41" s="188">
        <v>4500</v>
      </c>
      <c r="E41" s="10">
        <v>4500</v>
      </c>
      <c r="F41" s="10">
        <v>4500</v>
      </c>
      <c r="G41" s="10">
        <v>4500</v>
      </c>
      <c r="H41" s="10">
        <v>4500</v>
      </c>
      <c r="I41" s="10">
        <v>4500</v>
      </c>
      <c r="J41" s="10">
        <v>4500</v>
      </c>
      <c r="K41" s="10">
        <v>4500</v>
      </c>
      <c r="L41" s="10">
        <v>5000</v>
      </c>
      <c r="M41" s="10">
        <v>4500</v>
      </c>
      <c r="N41" s="10">
        <v>0</v>
      </c>
      <c r="O41" s="10">
        <v>0</v>
      </c>
      <c r="P41" s="163">
        <v>0</v>
      </c>
      <c r="Q41" s="163">
        <v>0</v>
      </c>
      <c r="R41" s="163">
        <v>0</v>
      </c>
      <c r="S41" s="163">
        <v>0</v>
      </c>
      <c r="T41" s="15">
        <v>0</v>
      </c>
      <c r="U41" s="15">
        <v>0</v>
      </c>
    </row>
    <row r="42" spans="1:21">
      <c r="A42" s="203" t="s">
        <v>324</v>
      </c>
      <c r="B42" s="186"/>
      <c r="C42" s="188">
        <v>1000</v>
      </c>
      <c r="D42" s="188">
        <v>1000</v>
      </c>
      <c r="E42" s="10">
        <v>1000</v>
      </c>
      <c r="F42" s="10">
        <v>1000</v>
      </c>
      <c r="G42" s="10">
        <v>1000</v>
      </c>
      <c r="H42" s="10">
        <v>1000</v>
      </c>
      <c r="I42" s="10">
        <v>1000</v>
      </c>
      <c r="J42" s="10">
        <v>1000</v>
      </c>
      <c r="K42" s="10">
        <v>1000</v>
      </c>
      <c r="L42" s="10">
        <v>0</v>
      </c>
      <c r="M42" s="10">
        <v>0</v>
      </c>
      <c r="N42" s="10">
        <v>0</v>
      </c>
      <c r="O42" s="10">
        <v>0</v>
      </c>
      <c r="P42" s="163">
        <v>0</v>
      </c>
      <c r="Q42" s="163">
        <v>0</v>
      </c>
      <c r="R42" s="163">
        <v>0</v>
      </c>
      <c r="S42" s="163">
        <v>0</v>
      </c>
      <c r="T42" s="15">
        <v>0</v>
      </c>
      <c r="U42" s="15">
        <v>0</v>
      </c>
    </row>
    <row r="43" spans="1:21">
      <c r="A43" s="203" t="s">
        <v>448</v>
      </c>
      <c r="B43" s="186"/>
      <c r="C43" s="188">
        <v>4750</v>
      </c>
      <c r="D43" s="188">
        <v>4750</v>
      </c>
      <c r="E43" s="10">
        <v>4750</v>
      </c>
      <c r="F43" s="10">
        <v>4750</v>
      </c>
      <c r="G43" s="10">
        <v>4750</v>
      </c>
      <c r="H43" s="10">
        <v>4750</v>
      </c>
      <c r="I43" s="10">
        <v>4750</v>
      </c>
      <c r="J43" s="10">
        <v>4750</v>
      </c>
      <c r="K43" s="10">
        <v>4750</v>
      </c>
      <c r="L43" s="10">
        <v>5000</v>
      </c>
      <c r="M43" s="10">
        <v>4750</v>
      </c>
      <c r="N43" s="10">
        <v>0</v>
      </c>
      <c r="O43" s="10">
        <v>0</v>
      </c>
      <c r="P43" s="163">
        <v>0</v>
      </c>
      <c r="Q43" s="163">
        <v>0</v>
      </c>
      <c r="R43" s="163">
        <v>0</v>
      </c>
      <c r="S43" s="163">
        <v>0</v>
      </c>
      <c r="T43" s="15">
        <v>0</v>
      </c>
      <c r="U43" s="15">
        <v>0</v>
      </c>
    </row>
    <row r="44" spans="1:21">
      <c r="A44" s="203" t="s">
        <v>449</v>
      </c>
      <c r="B44" s="186"/>
      <c r="C44" s="188">
        <v>4750</v>
      </c>
      <c r="D44" s="188">
        <v>4750</v>
      </c>
      <c r="E44" s="10">
        <v>4750</v>
      </c>
      <c r="F44" s="10">
        <v>4750</v>
      </c>
      <c r="G44" s="10">
        <v>4750</v>
      </c>
      <c r="H44" s="10">
        <v>4750</v>
      </c>
      <c r="I44" s="10">
        <v>4750</v>
      </c>
      <c r="J44" s="10">
        <v>4750</v>
      </c>
      <c r="K44" s="10">
        <v>4750</v>
      </c>
      <c r="L44" s="10">
        <v>5000</v>
      </c>
      <c r="M44" s="10">
        <v>4750</v>
      </c>
      <c r="N44" s="10">
        <v>0</v>
      </c>
      <c r="O44" s="10">
        <v>0</v>
      </c>
      <c r="P44" s="163">
        <v>0</v>
      </c>
      <c r="Q44" s="163">
        <v>0</v>
      </c>
      <c r="R44" s="163">
        <v>0</v>
      </c>
      <c r="S44" s="163">
        <v>0</v>
      </c>
      <c r="T44" s="15">
        <v>0</v>
      </c>
      <c r="U44" s="15">
        <v>0</v>
      </c>
    </row>
    <row r="45" spans="1:21">
      <c r="A45" s="202" t="s">
        <v>325</v>
      </c>
      <c r="B45" s="186"/>
      <c r="C45" s="188">
        <v>4000</v>
      </c>
      <c r="D45" s="188">
        <v>4000</v>
      </c>
      <c r="E45" s="10">
        <v>4000</v>
      </c>
      <c r="F45" s="10">
        <v>4000</v>
      </c>
      <c r="G45" s="10">
        <v>4000</v>
      </c>
      <c r="H45" s="10">
        <v>4000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63">
        <v>0</v>
      </c>
      <c r="Q45" s="163">
        <v>0</v>
      </c>
      <c r="R45" s="163">
        <v>0</v>
      </c>
      <c r="S45" s="163">
        <v>0</v>
      </c>
      <c r="T45" s="15">
        <v>0</v>
      </c>
      <c r="U45" s="15">
        <v>0</v>
      </c>
    </row>
    <row r="46" spans="1:21">
      <c r="A46" s="204" t="s">
        <v>326</v>
      </c>
      <c r="B46" s="186"/>
      <c r="C46" s="188">
        <v>0</v>
      </c>
      <c r="D46" s="188">
        <v>0</v>
      </c>
      <c r="E46" s="10">
        <v>13000</v>
      </c>
      <c r="F46" s="10">
        <v>0</v>
      </c>
      <c r="G46" s="10">
        <v>0</v>
      </c>
      <c r="H46" s="10">
        <v>0</v>
      </c>
      <c r="I46" s="10">
        <v>3000</v>
      </c>
      <c r="J46" s="10">
        <v>3000</v>
      </c>
      <c r="K46" s="10">
        <v>3000</v>
      </c>
      <c r="L46" s="10">
        <v>0</v>
      </c>
      <c r="M46" s="10">
        <v>0</v>
      </c>
      <c r="N46" s="10">
        <v>0</v>
      </c>
      <c r="O46" s="10">
        <v>0</v>
      </c>
      <c r="P46" s="163">
        <v>0</v>
      </c>
      <c r="Q46" s="163">
        <v>0</v>
      </c>
      <c r="R46" s="163">
        <v>0</v>
      </c>
      <c r="S46" s="163">
        <v>0</v>
      </c>
      <c r="T46" s="15">
        <v>0</v>
      </c>
      <c r="U46" s="15">
        <v>0</v>
      </c>
    </row>
    <row r="47" spans="1:21">
      <c r="A47" s="202" t="s">
        <v>450</v>
      </c>
      <c r="B47" s="186"/>
      <c r="C47" s="188">
        <f>5250/2</f>
        <v>2625</v>
      </c>
      <c r="D47" s="188">
        <f>5250/2</f>
        <v>2625</v>
      </c>
      <c r="E47" s="10">
        <f>5250/2</f>
        <v>2625</v>
      </c>
      <c r="F47" s="10">
        <v>2625</v>
      </c>
      <c r="G47" s="10">
        <v>2625</v>
      </c>
      <c r="H47" s="10">
        <v>2625</v>
      </c>
      <c r="I47" s="10">
        <v>2625</v>
      </c>
      <c r="J47" s="10">
        <v>2625</v>
      </c>
      <c r="K47" s="10">
        <v>2625</v>
      </c>
      <c r="L47" s="10">
        <v>3000</v>
      </c>
      <c r="M47" s="10">
        <v>2625</v>
      </c>
      <c r="N47" s="10">
        <v>3000</v>
      </c>
      <c r="O47" s="10">
        <v>0</v>
      </c>
      <c r="P47" s="163">
        <v>0</v>
      </c>
      <c r="Q47" s="163">
        <v>0</v>
      </c>
      <c r="R47" s="163">
        <v>0</v>
      </c>
      <c r="S47" s="163">
        <v>0</v>
      </c>
      <c r="T47" s="15">
        <v>0</v>
      </c>
      <c r="U47" s="15">
        <v>0</v>
      </c>
    </row>
    <row r="48" spans="1:21">
      <c r="A48" s="203" t="s">
        <v>327</v>
      </c>
      <c r="B48" s="186"/>
      <c r="C48" s="188">
        <v>2625</v>
      </c>
      <c r="D48" s="188">
        <v>2625</v>
      </c>
      <c r="E48" s="10">
        <v>2625</v>
      </c>
      <c r="F48" s="10">
        <v>1000</v>
      </c>
      <c r="G48" s="10">
        <v>1000</v>
      </c>
      <c r="H48" s="10">
        <v>1000</v>
      </c>
      <c r="I48" s="10">
        <v>1000</v>
      </c>
      <c r="J48" s="10">
        <v>1000</v>
      </c>
      <c r="K48" s="10">
        <v>1000</v>
      </c>
      <c r="L48" s="10">
        <v>0</v>
      </c>
      <c r="M48" s="10">
        <v>0</v>
      </c>
      <c r="N48" s="10">
        <v>0</v>
      </c>
      <c r="O48" s="10">
        <v>0</v>
      </c>
      <c r="P48" s="163">
        <v>0</v>
      </c>
      <c r="Q48" s="163">
        <v>0</v>
      </c>
      <c r="R48" s="163">
        <v>0</v>
      </c>
      <c r="S48" s="163">
        <v>0</v>
      </c>
      <c r="T48" s="15">
        <v>0</v>
      </c>
      <c r="U48" s="15">
        <v>0</v>
      </c>
    </row>
    <row r="49" spans="1:21">
      <c r="A49" s="203" t="s">
        <v>451</v>
      </c>
      <c r="B49" s="186"/>
      <c r="C49" s="188">
        <v>750</v>
      </c>
      <c r="D49" s="188">
        <v>750</v>
      </c>
      <c r="E49" s="10">
        <v>750</v>
      </c>
      <c r="F49" s="10">
        <v>750</v>
      </c>
      <c r="G49" s="10">
        <v>750</v>
      </c>
      <c r="H49" s="10">
        <v>750</v>
      </c>
      <c r="I49" s="10">
        <v>750</v>
      </c>
      <c r="J49" s="10">
        <v>750</v>
      </c>
      <c r="K49" s="10">
        <v>750</v>
      </c>
      <c r="L49" s="10">
        <v>750</v>
      </c>
      <c r="M49" s="10">
        <v>750</v>
      </c>
      <c r="N49" s="10">
        <v>0</v>
      </c>
      <c r="O49" s="10">
        <v>0</v>
      </c>
      <c r="P49" s="163">
        <v>0</v>
      </c>
      <c r="Q49" s="163">
        <v>0</v>
      </c>
      <c r="R49" s="163">
        <v>0</v>
      </c>
      <c r="S49" s="163">
        <v>0</v>
      </c>
      <c r="T49" s="15">
        <v>0</v>
      </c>
      <c r="U49" s="15">
        <v>0</v>
      </c>
    </row>
    <row r="50" spans="1:21">
      <c r="A50" s="202" t="s">
        <v>452</v>
      </c>
      <c r="B50" s="186"/>
      <c r="C50" s="188">
        <v>1000</v>
      </c>
      <c r="D50" s="188">
        <v>1000</v>
      </c>
      <c r="E50" s="10">
        <v>1000</v>
      </c>
      <c r="F50" s="10">
        <v>1000</v>
      </c>
      <c r="G50" s="10">
        <v>1000</v>
      </c>
      <c r="H50" s="10">
        <v>1000</v>
      </c>
      <c r="I50" s="10">
        <v>1000</v>
      </c>
      <c r="J50" s="10">
        <v>1000</v>
      </c>
      <c r="K50" s="10">
        <v>1000</v>
      </c>
      <c r="L50" s="10">
        <v>2000</v>
      </c>
      <c r="M50" s="10">
        <v>1000</v>
      </c>
      <c r="N50" s="10">
        <v>1000</v>
      </c>
      <c r="O50" s="10">
        <v>0</v>
      </c>
      <c r="P50" s="163">
        <v>0</v>
      </c>
      <c r="Q50" s="163">
        <v>0</v>
      </c>
      <c r="R50" s="163">
        <v>0</v>
      </c>
      <c r="S50" s="163">
        <v>0</v>
      </c>
      <c r="T50" s="15">
        <v>0</v>
      </c>
      <c r="U50" s="15">
        <v>0</v>
      </c>
    </row>
    <row r="51" spans="1:21">
      <c r="A51" s="203" t="s">
        <v>453</v>
      </c>
      <c r="B51" s="186"/>
      <c r="C51" s="188">
        <v>0</v>
      </c>
      <c r="D51" s="188">
        <v>0</v>
      </c>
      <c r="E51" s="10">
        <v>4000</v>
      </c>
      <c r="F51" s="10">
        <v>4000</v>
      </c>
      <c r="G51" s="10">
        <v>4000</v>
      </c>
      <c r="H51" s="10">
        <v>4000</v>
      </c>
      <c r="I51" s="10">
        <v>4000</v>
      </c>
      <c r="J51" s="10">
        <v>4000</v>
      </c>
      <c r="K51" s="10">
        <v>4000</v>
      </c>
      <c r="L51" s="10">
        <v>5000</v>
      </c>
      <c r="M51" s="10">
        <v>4000</v>
      </c>
      <c r="N51" s="10">
        <v>0</v>
      </c>
      <c r="O51" s="10">
        <v>0</v>
      </c>
      <c r="P51" s="163">
        <v>0</v>
      </c>
      <c r="Q51" s="163">
        <v>0</v>
      </c>
      <c r="R51" s="163">
        <v>0</v>
      </c>
      <c r="S51" s="163">
        <v>0</v>
      </c>
      <c r="T51" s="15">
        <v>0</v>
      </c>
      <c r="U51" s="15">
        <v>0</v>
      </c>
    </row>
    <row r="52" spans="1:21">
      <c r="A52" s="203" t="s">
        <v>328</v>
      </c>
      <c r="B52" s="186"/>
      <c r="C52" s="188">
        <v>2500</v>
      </c>
      <c r="D52" s="188">
        <v>2500</v>
      </c>
      <c r="E52" s="10">
        <v>2500</v>
      </c>
      <c r="F52" s="10">
        <v>2500</v>
      </c>
      <c r="G52" s="10">
        <v>2500</v>
      </c>
      <c r="H52" s="10">
        <v>2500</v>
      </c>
      <c r="I52" s="10">
        <v>2500</v>
      </c>
      <c r="J52" s="10">
        <v>2500</v>
      </c>
      <c r="K52" s="10">
        <v>2500</v>
      </c>
      <c r="L52" s="10">
        <v>0</v>
      </c>
      <c r="M52" s="10">
        <v>0</v>
      </c>
      <c r="N52" s="10">
        <v>0</v>
      </c>
      <c r="O52" s="10">
        <v>0</v>
      </c>
      <c r="P52" s="163">
        <v>0</v>
      </c>
      <c r="Q52" s="163">
        <v>0</v>
      </c>
      <c r="R52" s="163">
        <v>0</v>
      </c>
      <c r="S52" s="163">
        <v>0</v>
      </c>
      <c r="T52" s="15">
        <v>0</v>
      </c>
      <c r="U52" s="15">
        <v>0</v>
      </c>
    </row>
    <row r="53" spans="1:21">
      <c r="A53" s="203" t="s">
        <v>321</v>
      </c>
      <c r="B53" s="186"/>
      <c r="C53" s="193">
        <v>15500</v>
      </c>
      <c r="D53" s="193">
        <v>15500</v>
      </c>
      <c r="E53" s="10">
        <v>15500</v>
      </c>
      <c r="F53" s="10">
        <v>15500</v>
      </c>
      <c r="G53" s="10">
        <v>15500</v>
      </c>
      <c r="H53" s="10">
        <v>15500</v>
      </c>
      <c r="I53" s="10">
        <v>12500</v>
      </c>
      <c r="J53" s="10">
        <v>12500</v>
      </c>
      <c r="K53" s="10">
        <v>12500</v>
      </c>
      <c r="L53" s="10">
        <v>19250</v>
      </c>
      <c r="M53" s="10">
        <v>15500</v>
      </c>
      <c r="N53" s="10">
        <v>12500</v>
      </c>
      <c r="O53" s="10">
        <v>10000</v>
      </c>
      <c r="P53" s="165">
        <v>10000</v>
      </c>
      <c r="Q53" s="165">
        <v>10000</v>
      </c>
      <c r="R53" s="165">
        <v>10000</v>
      </c>
      <c r="S53" s="165">
        <v>10000</v>
      </c>
      <c r="T53" s="13">
        <v>12500</v>
      </c>
      <c r="U53" s="13">
        <v>11250</v>
      </c>
    </row>
    <row r="54" spans="1:21">
      <c r="A54" s="10"/>
      <c r="B54" s="191" t="s">
        <v>265</v>
      </c>
      <c r="C54" s="34">
        <f>SUM(C41:C53)</f>
        <v>44000</v>
      </c>
      <c r="D54" s="34">
        <f>SUM(D41:D53)</f>
        <v>44000</v>
      </c>
      <c r="E54" s="192">
        <f>SUM(E41:E53)</f>
        <v>61000</v>
      </c>
      <c r="F54" s="151">
        <f>SUM(F41:F53)</f>
        <v>46375</v>
      </c>
      <c r="G54" s="151">
        <v>46375</v>
      </c>
      <c r="H54" s="151">
        <v>46375</v>
      </c>
      <c r="I54" s="151">
        <f t="shared" ref="I54:S54" si="4">SUM(I41:I53)</f>
        <v>42375</v>
      </c>
      <c r="J54" s="151">
        <f t="shared" si="4"/>
        <v>42375</v>
      </c>
      <c r="K54" s="151">
        <f t="shared" si="4"/>
        <v>42375</v>
      </c>
      <c r="L54" s="151">
        <f t="shared" si="4"/>
        <v>45000</v>
      </c>
      <c r="M54" s="151">
        <f t="shared" si="4"/>
        <v>37875</v>
      </c>
      <c r="N54" s="151">
        <f t="shared" si="4"/>
        <v>16500</v>
      </c>
      <c r="O54" s="151">
        <f t="shared" si="4"/>
        <v>10000</v>
      </c>
      <c r="P54" s="167">
        <f t="shared" si="4"/>
        <v>10000</v>
      </c>
      <c r="Q54" s="167">
        <f t="shared" si="4"/>
        <v>10000</v>
      </c>
      <c r="R54" s="167">
        <f t="shared" si="4"/>
        <v>10000</v>
      </c>
      <c r="S54" s="167">
        <f t="shared" si="4"/>
        <v>10000</v>
      </c>
      <c r="T54" s="15">
        <f>SUM(T53)</f>
        <v>12500</v>
      </c>
      <c r="U54" s="15">
        <f>SUM(U53)</f>
        <v>11250</v>
      </c>
    </row>
    <row r="55" spans="1:21">
      <c r="A55" s="10"/>
      <c r="B55" s="191"/>
      <c r="C55" s="10"/>
      <c r="D55" s="10"/>
      <c r="E55" s="34"/>
      <c r="F55" s="34"/>
      <c r="G55" s="34"/>
      <c r="H55" s="10"/>
      <c r="I55" s="40"/>
      <c r="J55" s="10"/>
      <c r="K55" s="40"/>
      <c r="L55" s="187"/>
      <c r="M55" s="40"/>
      <c r="N55" s="187"/>
      <c r="O55" s="187"/>
      <c r="P55" s="163"/>
      <c r="Q55" s="163"/>
      <c r="R55" s="163"/>
      <c r="S55" s="163"/>
    </row>
    <row r="56" spans="1:21">
      <c r="A56" s="10"/>
      <c r="B56" s="194"/>
      <c r="C56" s="10"/>
      <c r="D56" s="10"/>
      <c r="E56" s="10"/>
      <c r="F56" s="10"/>
      <c r="G56" s="10"/>
      <c r="H56" s="10"/>
      <c r="I56" s="40"/>
      <c r="J56" s="10"/>
      <c r="K56" s="40"/>
      <c r="L56" s="187"/>
      <c r="M56" s="40"/>
      <c r="N56" s="187"/>
      <c r="O56" s="187"/>
      <c r="P56" s="163"/>
      <c r="Q56" s="163"/>
      <c r="R56" s="163"/>
      <c r="S56" s="163"/>
    </row>
    <row r="57" spans="1:21">
      <c r="A57" s="10"/>
      <c r="B57" s="160"/>
      <c r="C57" s="10"/>
      <c r="D57" s="10"/>
      <c r="E57" s="10"/>
      <c r="F57" s="10"/>
      <c r="G57" s="10"/>
      <c r="H57" s="10"/>
      <c r="I57" s="40"/>
      <c r="J57" s="10"/>
      <c r="K57" s="40"/>
      <c r="L57" s="187"/>
      <c r="M57" s="40"/>
      <c r="N57" s="187"/>
      <c r="O57" s="187"/>
      <c r="P57" s="165"/>
      <c r="Q57" s="165"/>
      <c r="R57" s="165"/>
      <c r="S57" s="165"/>
      <c r="T57" s="13"/>
    </row>
    <row r="58" spans="1:21" ht="16" thickBot="1">
      <c r="A58" s="195" t="s">
        <v>166</v>
      </c>
      <c r="B58" s="195"/>
      <c r="C58" s="196">
        <f>SUM(C54,C35,C23,C14)</f>
        <v>157150</v>
      </c>
      <c r="D58" s="196">
        <f>SUM(D54,D35,D23,D14)</f>
        <v>146050</v>
      </c>
      <c r="E58" s="196">
        <f t="shared" ref="E58:K58" si="5">E14+E35+E23+E54</f>
        <v>184750</v>
      </c>
      <c r="F58" s="196">
        <f t="shared" si="5"/>
        <v>158925</v>
      </c>
      <c r="G58" s="196">
        <f t="shared" si="5"/>
        <v>186925</v>
      </c>
      <c r="H58" s="196">
        <f t="shared" si="5"/>
        <v>166925</v>
      </c>
      <c r="I58" s="196">
        <f t="shared" si="5"/>
        <v>172925</v>
      </c>
      <c r="J58" s="196">
        <f t="shared" si="5"/>
        <v>217225</v>
      </c>
      <c r="K58" s="196">
        <f t="shared" si="5"/>
        <v>188925</v>
      </c>
      <c r="L58" s="197">
        <f>L54+L35+L23+L14</f>
        <v>221500</v>
      </c>
      <c r="M58" s="197">
        <f>M54+M35+M23+M14</f>
        <v>212075</v>
      </c>
      <c r="N58" s="197">
        <f>N54+N35+N23+N14</f>
        <v>174800</v>
      </c>
      <c r="O58" s="197">
        <f>O54+O35+O23+O14</f>
        <v>160800</v>
      </c>
      <c r="P58" s="198">
        <f>((P54+P35)+P23)+P14</f>
        <v>170800</v>
      </c>
      <c r="Q58" s="198">
        <f>((Q54+Q35)+Q23)+Q14</f>
        <v>170800</v>
      </c>
      <c r="R58" s="198">
        <f>((R54+R35)+R23)+R14</f>
        <v>169600</v>
      </c>
      <c r="S58" s="198">
        <f>((S54+S35)+S23)+S14</f>
        <v>169600</v>
      </c>
      <c r="T58" s="53">
        <f>SUM(T14+T23+T35+T54)</f>
        <v>186600</v>
      </c>
      <c r="U58" s="53">
        <f>SUM(U14+U23+U35+U54)</f>
        <v>174100</v>
      </c>
    </row>
    <row r="59" spans="1:21" ht="16" thickTop="1">
      <c r="A59" s="199" t="s">
        <v>302</v>
      </c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22"/>
      <c r="Q59" s="22"/>
      <c r="R59" s="22"/>
      <c r="S59" s="22"/>
    </row>
    <row r="60" spans="1:21">
      <c r="A60" s="347" t="s">
        <v>329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200"/>
      <c r="Q60" s="200"/>
      <c r="R60" s="200"/>
      <c r="S60" s="200"/>
    </row>
    <row r="61" spans="1:21">
      <c r="A61" s="163" t="s">
        <v>330</v>
      </c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200"/>
      <c r="Q61" s="200"/>
      <c r="R61" s="200"/>
      <c r="S61" s="200"/>
    </row>
    <row r="62" spans="1:21">
      <c r="A62" s="201" t="s">
        <v>331</v>
      </c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40"/>
      <c r="Q62" s="40"/>
      <c r="R62" s="40"/>
      <c r="S62" s="40"/>
    </row>
    <row r="63" spans="1:21">
      <c r="A63" s="200" t="s">
        <v>332</v>
      </c>
      <c r="B63" s="40"/>
      <c r="C63" s="40"/>
      <c r="D63" s="40"/>
      <c r="E63" s="40"/>
      <c r="F63" s="40"/>
      <c r="G63" s="15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</sheetData>
  <mergeCells count="1">
    <mergeCell ref="A60:O60"/>
  </mergeCells>
  <pageMargins left="0.7" right="0.7" top="0.75" bottom="0.75" header="0.3" footer="0.3"/>
  <pageSetup scale="65" orientation="landscape"/>
  <rowBreaks count="1" manualBreakCount="1">
    <brk id="37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A37" workbookViewId="0">
      <selection activeCell="S45" sqref="S45"/>
    </sheetView>
  </sheetViews>
  <sheetFormatPr baseColWidth="10" defaultColWidth="8.83203125" defaultRowHeight="15" x14ac:dyDescent="0"/>
  <cols>
    <col min="1" max="1" width="25" style="6" bestFit="1" customWidth="1"/>
    <col min="2" max="2" width="8.83203125" style="6"/>
    <col min="3" max="3" width="14.1640625" style="6" bestFit="1" customWidth="1"/>
    <col min="4" max="16" width="0" style="6" hidden="1" customWidth="1"/>
    <col min="17" max="17" width="14.6640625" style="6" hidden="1" customWidth="1"/>
    <col min="18" max="18" width="0" style="6" hidden="1" customWidth="1"/>
    <col min="19" max="19" width="16.5" style="6" bestFit="1" customWidth="1"/>
    <col min="20" max="20" width="14" style="6" bestFit="1" customWidth="1"/>
    <col min="21" max="21" width="16.5" style="6" bestFit="1" customWidth="1"/>
    <col min="22" max="22" width="19.5" style="6" bestFit="1" customWidth="1"/>
    <col min="23" max="23" width="16.5" style="15" bestFit="1" customWidth="1"/>
    <col min="24" max="24" width="14" style="6" bestFit="1" customWidth="1"/>
    <col min="25" max="16384" width="8.83203125" style="6"/>
  </cols>
  <sheetData>
    <row r="1" spans="1:24" ht="18">
      <c r="A1" s="129" t="s">
        <v>454</v>
      </c>
    </row>
    <row r="3" spans="1:24">
      <c r="A3" s="10"/>
      <c r="B3" s="10"/>
      <c r="C3" s="10"/>
      <c r="D3" s="206" t="s">
        <v>256</v>
      </c>
      <c r="E3" s="206" t="s">
        <v>3</v>
      </c>
      <c r="F3" s="206" t="s">
        <v>257</v>
      </c>
      <c r="G3" s="206" t="s">
        <v>4</v>
      </c>
      <c r="H3" s="183" t="s">
        <v>5</v>
      </c>
      <c r="I3" s="183" t="s">
        <v>6</v>
      </c>
      <c r="J3" s="183" t="s">
        <v>8</v>
      </c>
      <c r="K3" s="183" t="s">
        <v>9</v>
      </c>
      <c r="L3" s="149" t="s">
        <v>11</v>
      </c>
      <c r="M3" s="185" t="s">
        <v>12</v>
      </c>
      <c r="N3" s="149" t="s">
        <v>13</v>
      </c>
      <c r="O3" s="185" t="s">
        <v>268</v>
      </c>
      <c r="P3" s="185" t="s">
        <v>15</v>
      </c>
      <c r="Q3" s="185" t="s">
        <v>47</v>
      </c>
      <c r="R3" s="185" t="s">
        <v>48</v>
      </c>
      <c r="S3" s="150" t="s">
        <v>16</v>
      </c>
      <c r="T3" s="150" t="s">
        <v>17</v>
      </c>
      <c r="U3" s="150" t="s">
        <v>19</v>
      </c>
      <c r="V3" s="150" t="s">
        <v>20</v>
      </c>
      <c r="W3" s="139" t="s">
        <v>21</v>
      </c>
      <c r="X3" s="150" t="s">
        <v>22</v>
      </c>
    </row>
    <row r="4" spans="1:24">
      <c r="A4" s="7" t="s">
        <v>333</v>
      </c>
      <c r="B4" s="10"/>
      <c r="C4" s="10"/>
      <c r="D4" s="10"/>
      <c r="E4" s="10"/>
      <c r="F4" s="207"/>
      <c r="G4" s="207"/>
      <c r="H4" s="10"/>
      <c r="I4" s="10"/>
      <c r="J4" s="10"/>
      <c r="K4" s="10"/>
      <c r="L4" s="40"/>
      <c r="M4" s="10"/>
      <c r="N4" s="40"/>
      <c r="O4" s="15"/>
      <c r="P4" s="40"/>
      <c r="Q4" s="15"/>
      <c r="R4" s="15"/>
      <c r="S4" s="153"/>
      <c r="T4" s="153"/>
      <c r="U4" s="153"/>
      <c r="V4" s="153"/>
    </row>
    <row r="5" spans="1:24">
      <c r="A5" s="203" t="s">
        <v>334</v>
      </c>
      <c r="B5" s="10"/>
      <c r="C5" s="10"/>
      <c r="D5" s="207">
        <v>75</v>
      </c>
      <c r="E5" s="207">
        <v>75</v>
      </c>
      <c r="F5" s="207">
        <v>350</v>
      </c>
      <c r="G5" s="207">
        <v>350</v>
      </c>
      <c r="H5" s="207">
        <v>350</v>
      </c>
      <c r="I5" s="208">
        <v>350</v>
      </c>
      <c r="J5" s="208">
        <v>350</v>
      </c>
      <c r="K5" s="208">
        <v>350</v>
      </c>
      <c r="L5" s="208">
        <v>350</v>
      </c>
      <c r="M5" s="208">
        <v>350</v>
      </c>
      <c r="N5" s="208">
        <v>350</v>
      </c>
      <c r="O5" s="208">
        <v>350</v>
      </c>
      <c r="P5" s="208">
        <v>350</v>
      </c>
      <c r="Q5" s="208">
        <v>0</v>
      </c>
      <c r="R5" s="208">
        <v>0</v>
      </c>
      <c r="S5" s="165">
        <v>350</v>
      </c>
      <c r="T5" s="165">
        <v>350</v>
      </c>
      <c r="U5" s="165">
        <v>350</v>
      </c>
      <c r="V5" s="165">
        <v>350</v>
      </c>
      <c r="W5" s="13">
        <v>1000</v>
      </c>
      <c r="X5" s="165">
        <v>700</v>
      </c>
    </row>
    <row r="6" spans="1:24">
      <c r="A6" s="10"/>
      <c r="B6" s="10"/>
      <c r="C6" s="194" t="s">
        <v>265</v>
      </c>
      <c r="D6" s="192">
        <v>75</v>
      </c>
      <c r="E6" s="192">
        <v>75</v>
      </c>
      <c r="F6" s="192">
        <f>3*F5</f>
        <v>1050</v>
      </c>
      <c r="G6" s="192">
        <f>3*G5</f>
        <v>1050</v>
      </c>
      <c r="H6" s="192">
        <f>+H5*3</f>
        <v>1050</v>
      </c>
      <c r="I6" s="209">
        <f>+I5*2</f>
        <v>700</v>
      </c>
      <c r="J6" s="209">
        <f>+J5*3</f>
        <v>1050</v>
      </c>
      <c r="K6" s="209">
        <f>+K5*3</f>
        <v>1050</v>
      </c>
      <c r="L6" s="209">
        <f>+L5*3</f>
        <v>1050</v>
      </c>
      <c r="M6" s="209">
        <f>+M5*3</f>
        <v>1050</v>
      </c>
      <c r="N6" s="209">
        <f>+N5*3</f>
        <v>1050</v>
      </c>
      <c r="O6" s="209">
        <v>1050</v>
      </c>
      <c r="P6" s="209">
        <f>P5*3</f>
        <v>1050</v>
      </c>
      <c r="Q6" s="209">
        <f>Q5*3</f>
        <v>0</v>
      </c>
      <c r="R6" s="209">
        <f>R5*3</f>
        <v>0</v>
      </c>
      <c r="S6" s="167">
        <f>S5</f>
        <v>350</v>
      </c>
      <c r="T6" s="167">
        <f>T5</f>
        <v>350</v>
      </c>
      <c r="U6" s="167">
        <f>U5</f>
        <v>350</v>
      </c>
      <c r="V6" s="167">
        <f>V5</f>
        <v>350</v>
      </c>
      <c r="W6" s="15">
        <v>1000</v>
      </c>
      <c r="X6" s="15">
        <f>X5</f>
        <v>700</v>
      </c>
    </row>
    <row r="7" spans="1:24">
      <c r="A7" s="10"/>
      <c r="B7" s="10"/>
      <c r="C7" s="10"/>
      <c r="D7" s="10"/>
      <c r="E7" s="10"/>
      <c r="F7" s="210"/>
      <c r="G7" s="210"/>
      <c r="H7" s="10"/>
      <c r="I7" s="208"/>
      <c r="J7" s="208"/>
      <c r="K7" s="208"/>
      <c r="L7" s="208"/>
      <c r="M7" s="208"/>
      <c r="N7" s="208"/>
      <c r="O7" s="208"/>
      <c r="P7" s="40"/>
      <c r="Q7" s="208"/>
      <c r="R7" s="208"/>
      <c r="S7" s="161"/>
      <c r="T7" s="161"/>
      <c r="U7" s="161"/>
      <c r="V7" s="161"/>
    </row>
    <row r="8" spans="1:24">
      <c r="A8" s="7" t="s">
        <v>150</v>
      </c>
      <c r="B8" s="10"/>
      <c r="C8" s="10"/>
      <c r="D8" s="10"/>
      <c r="E8" s="10"/>
      <c r="F8" s="210"/>
      <c r="G8" s="210"/>
      <c r="H8" s="10"/>
      <c r="I8" s="10"/>
      <c r="J8" s="10"/>
      <c r="K8" s="10"/>
      <c r="L8" s="34"/>
      <c r="M8" s="10"/>
      <c r="N8" s="34"/>
      <c r="O8" s="34"/>
      <c r="P8" s="40"/>
      <c r="Q8" s="34"/>
      <c r="R8" s="34"/>
      <c r="S8" s="161"/>
      <c r="T8" s="161"/>
      <c r="U8" s="161"/>
      <c r="V8" s="161"/>
    </row>
    <row r="9" spans="1:24">
      <c r="A9" s="203" t="s">
        <v>335</v>
      </c>
      <c r="B9" s="10"/>
      <c r="C9" s="10"/>
      <c r="D9" s="207">
        <v>0</v>
      </c>
      <c r="E9" s="207">
        <v>0</v>
      </c>
      <c r="F9" s="207">
        <v>0</v>
      </c>
      <c r="G9" s="207">
        <v>0</v>
      </c>
      <c r="H9" s="207">
        <v>0</v>
      </c>
      <c r="I9" s="208">
        <v>0</v>
      </c>
      <c r="J9" s="208">
        <v>800</v>
      </c>
      <c r="K9" s="208">
        <v>400</v>
      </c>
      <c r="L9" s="208">
        <v>400</v>
      </c>
      <c r="M9" s="208">
        <v>400</v>
      </c>
      <c r="N9" s="208">
        <v>200</v>
      </c>
      <c r="O9" s="208">
        <v>200</v>
      </c>
      <c r="P9" s="208">
        <v>0</v>
      </c>
      <c r="Q9" s="208">
        <v>0</v>
      </c>
      <c r="R9" s="208">
        <v>0</v>
      </c>
      <c r="S9" s="163">
        <v>0</v>
      </c>
      <c r="T9" s="163">
        <v>0</v>
      </c>
      <c r="U9" s="163">
        <v>0</v>
      </c>
      <c r="V9" s="163">
        <v>0</v>
      </c>
      <c r="W9" s="163">
        <v>0</v>
      </c>
      <c r="X9" s="163">
        <v>0</v>
      </c>
    </row>
    <row r="10" spans="1:24">
      <c r="A10" s="203" t="s">
        <v>336</v>
      </c>
      <c r="B10" s="10"/>
      <c r="C10" s="10"/>
      <c r="D10" s="207">
        <v>400</v>
      </c>
      <c r="E10" s="207">
        <v>0</v>
      </c>
      <c r="F10" s="207">
        <v>400</v>
      </c>
      <c r="G10" s="207">
        <v>0</v>
      </c>
      <c r="H10" s="207">
        <v>400</v>
      </c>
      <c r="I10" s="208">
        <v>400</v>
      </c>
      <c r="J10" s="208">
        <v>400</v>
      </c>
      <c r="K10" s="208">
        <v>0</v>
      </c>
      <c r="L10" s="208">
        <v>0</v>
      </c>
      <c r="M10" s="208">
        <v>0</v>
      </c>
      <c r="N10" s="208">
        <v>0</v>
      </c>
      <c r="O10" s="208">
        <v>500</v>
      </c>
      <c r="P10" s="208">
        <v>0</v>
      </c>
      <c r="Q10" s="208">
        <v>0</v>
      </c>
      <c r="R10" s="208">
        <v>0</v>
      </c>
      <c r="S10" s="163">
        <v>0</v>
      </c>
      <c r="T10" s="163">
        <v>0</v>
      </c>
      <c r="U10" s="163">
        <v>0</v>
      </c>
      <c r="V10" s="163">
        <v>0</v>
      </c>
      <c r="W10" s="163">
        <v>0</v>
      </c>
      <c r="X10" s="163">
        <v>0</v>
      </c>
    </row>
    <row r="11" spans="1:24">
      <c r="A11" s="203" t="s">
        <v>337</v>
      </c>
      <c r="B11" s="10"/>
      <c r="C11" s="10"/>
      <c r="D11" s="207">
        <v>0</v>
      </c>
      <c r="E11" s="207">
        <v>0</v>
      </c>
      <c r="F11" s="207">
        <v>0</v>
      </c>
      <c r="G11" s="207">
        <v>0</v>
      </c>
      <c r="H11" s="207">
        <v>0</v>
      </c>
      <c r="I11" s="208">
        <v>0</v>
      </c>
      <c r="J11" s="208">
        <v>0</v>
      </c>
      <c r="K11" s="208">
        <v>0</v>
      </c>
      <c r="L11" s="208">
        <v>0</v>
      </c>
      <c r="M11" s="208">
        <v>0</v>
      </c>
      <c r="N11" s="208">
        <v>0</v>
      </c>
      <c r="O11" s="208">
        <v>0</v>
      </c>
      <c r="P11" s="208">
        <v>0</v>
      </c>
      <c r="Q11" s="208">
        <v>0</v>
      </c>
      <c r="R11" s="208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</row>
    <row r="12" spans="1:24">
      <c r="A12" s="203" t="s">
        <v>319</v>
      </c>
      <c r="B12" s="10"/>
      <c r="C12" s="10"/>
      <c r="D12" s="207">
        <v>300</v>
      </c>
      <c r="E12" s="207">
        <v>300</v>
      </c>
      <c r="F12" s="207">
        <v>300</v>
      </c>
      <c r="G12" s="207">
        <v>300</v>
      </c>
      <c r="H12" s="207">
        <v>300</v>
      </c>
      <c r="I12" s="208">
        <v>300</v>
      </c>
      <c r="J12" s="208">
        <v>300</v>
      </c>
      <c r="K12" s="208">
        <v>300</v>
      </c>
      <c r="L12" s="208">
        <v>300</v>
      </c>
      <c r="M12" s="208">
        <v>300</v>
      </c>
      <c r="N12" s="208">
        <v>300</v>
      </c>
      <c r="O12" s="208">
        <v>300</v>
      </c>
      <c r="P12" s="208">
        <v>300</v>
      </c>
      <c r="Q12" s="208">
        <v>300</v>
      </c>
      <c r="R12" s="208">
        <v>300</v>
      </c>
      <c r="S12" s="165">
        <v>300</v>
      </c>
      <c r="T12" s="165">
        <v>300</v>
      </c>
      <c r="U12" s="165">
        <v>300</v>
      </c>
      <c r="V12" s="165">
        <v>300</v>
      </c>
      <c r="W12" s="13">
        <v>200</v>
      </c>
      <c r="X12" s="13">
        <v>200</v>
      </c>
    </row>
    <row r="13" spans="1:24">
      <c r="A13" s="10"/>
      <c r="B13" s="10"/>
      <c r="C13" s="194" t="s">
        <v>265</v>
      </c>
      <c r="D13" s="192">
        <f t="shared" ref="D13:I13" si="0">SUM(D9:D12)</f>
        <v>700</v>
      </c>
      <c r="E13" s="192">
        <f t="shared" si="0"/>
        <v>300</v>
      </c>
      <c r="F13" s="192">
        <f t="shared" si="0"/>
        <v>700</v>
      </c>
      <c r="G13" s="192">
        <f t="shared" si="0"/>
        <v>300</v>
      </c>
      <c r="H13" s="192">
        <f t="shared" si="0"/>
        <v>700</v>
      </c>
      <c r="I13" s="209">
        <f t="shared" si="0"/>
        <v>700</v>
      </c>
      <c r="J13" s="209">
        <v>1500</v>
      </c>
      <c r="K13" s="209">
        <f>SUM(K9:K12)</f>
        <v>700</v>
      </c>
      <c r="L13" s="209">
        <f>SUM(L9:L12)</f>
        <v>700</v>
      </c>
      <c r="M13" s="209">
        <v>700</v>
      </c>
      <c r="N13" s="209">
        <f>SUM(N9:N12)</f>
        <v>500</v>
      </c>
      <c r="O13" s="209">
        <v>1000</v>
      </c>
      <c r="P13" s="209">
        <f t="shared" ref="P13:V13" si="1">SUM(P12)</f>
        <v>300</v>
      </c>
      <c r="Q13" s="209">
        <f t="shared" si="1"/>
        <v>300</v>
      </c>
      <c r="R13" s="209">
        <f t="shared" si="1"/>
        <v>300</v>
      </c>
      <c r="S13" s="167">
        <f t="shared" si="1"/>
        <v>300</v>
      </c>
      <c r="T13" s="167">
        <f t="shared" si="1"/>
        <v>300</v>
      </c>
      <c r="U13" s="167">
        <f t="shared" si="1"/>
        <v>300</v>
      </c>
      <c r="V13" s="167">
        <f t="shared" si="1"/>
        <v>300</v>
      </c>
      <c r="W13" s="163">
        <v>200</v>
      </c>
      <c r="X13" s="163">
        <v>200</v>
      </c>
    </row>
    <row r="14" spans="1:24" hidden="1">
      <c r="A14" s="10"/>
      <c r="B14" s="10"/>
      <c r="C14" s="10"/>
      <c r="D14" s="10"/>
      <c r="E14" s="10"/>
      <c r="F14" s="210"/>
      <c r="G14" s="210"/>
      <c r="H14" s="10"/>
      <c r="I14" s="10"/>
      <c r="J14" s="10"/>
      <c r="K14" s="10"/>
      <c r="L14" s="34"/>
      <c r="M14" s="10"/>
      <c r="N14" s="34"/>
      <c r="O14" s="34"/>
      <c r="P14" s="40"/>
      <c r="Q14" s="34"/>
      <c r="R14" s="34"/>
      <c r="S14" s="161"/>
      <c r="T14" s="161"/>
      <c r="U14" s="161"/>
      <c r="V14" s="161"/>
    </row>
    <row r="15" spans="1:24" hidden="1">
      <c r="A15" s="7" t="s">
        <v>455</v>
      </c>
      <c r="B15" s="10"/>
      <c r="C15" s="10"/>
      <c r="D15" s="10"/>
      <c r="E15" s="10"/>
      <c r="F15" s="210"/>
      <c r="G15" s="210"/>
      <c r="H15" s="10"/>
      <c r="I15" s="10"/>
      <c r="J15" s="10"/>
      <c r="K15" s="10"/>
      <c r="L15" s="34"/>
      <c r="M15" s="10"/>
      <c r="N15" s="34"/>
      <c r="O15" s="34"/>
      <c r="P15" s="40"/>
      <c r="Q15" s="34"/>
      <c r="R15" s="34"/>
      <c r="S15" s="161"/>
      <c r="T15" s="161"/>
      <c r="U15" s="161"/>
      <c r="V15" s="161"/>
    </row>
    <row r="16" spans="1:24" hidden="1">
      <c r="A16" s="10" t="s">
        <v>338</v>
      </c>
      <c r="B16" s="10"/>
      <c r="C16" s="194"/>
      <c r="D16" s="207">
        <v>10000</v>
      </c>
      <c r="E16" s="207">
        <v>5750</v>
      </c>
      <c r="F16" s="207">
        <v>9400</v>
      </c>
      <c r="G16" s="207">
        <v>7000</v>
      </c>
      <c r="H16" s="207">
        <v>10000</v>
      </c>
      <c r="I16" s="208">
        <v>9400</v>
      </c>
      <c r="J16" s="208">
        <v>10000</v>
      </c>
      <c r="K16" s="208">
        <v>10000</v>
      </c>
      <c r="L16" s="208">
        <v>10000</v>
      </c>
      <c r="M16" s="208">
        <v>10000</v>
      </c>
      <c r="N16" s="208">
        <v>10000</v>
      </c>
      <c r="O16" s="208">
        <v>10000</v>
      </c>
      <c r="P16" s="208">
        <v>10000</v>
      </c>
      <c r="Q16" s="208">
        <v>0</v>
      </c>
      <c r="R16" s="208">
        <v>0</v>
      </c>
      <c r="S16" s="165">
        <v>0</v>
      </c>
      <c r="T16" s="165">
        <v>0</v>
      </c>
      <c r="U16" s="165">
        <v>0</v>
      </c>
      <c r="V16" s="165">
        <v>0</v>
      </c>
    </row>
    <row r="17" spans="1:24" hidden="1">
      <c r="A17" s="10"/>
      <c r="B17" s="10"/>
      <c r="C17" s="194" t="s">
        <v>265</v>
      </c>
      <c r="D17" s="192">
        <v>10000</v>
      </c>
      <c r="E17" s="192">
        <v>5750</v>
      </c>
      <c r="F17" s="192">
        <f t="shared" ref="F17:N17" si="2">F16</f>
        <v>9400</v>
      </c>
      <c r="G17" s="192">
        <f t="shared" si="2"/>
        <v>7000</v>
      </c>
      <c r="H17" s="192">
        <f t="shared" si="2"/>
        <v>10000</v>
      </c>
      <c r="I17" s="209">
        <f t="shared" si="2"/>
        <v>9400</v>
      </c>
      <c r="J17" s="209">
        <f t="shared" si="2"/>
        <v>10000</v>
      </c>
      <c r="K17" s="209">
        <f t="shared" si="2"/>
        <v>10000</v>
      </c>
      <c r="L17" s="209">
        <f t="shared" si="2"/>
        <v>10000</v>
      </c>
      <c r="M17" s="209">
        <f t="shared" si="2"/>
        <v>10000</v>
      </c>
      <c r="N17" s="209">
        <f t="shared" si="2"/>
        <v>10000</v>
      </c>
      <c r="O17" s="209">
        <v>10000</v>
      </c>
      <c r="P17" s="209">
        <f>SUM(P16)</f>
        <v>10000</v>
      </c>
      <c r="Q17" s="209">
        <f>SUM(Q16)</f>
        <v>0</v>
      </c>
      <c r="R17" s="209">
        <v>0</v>
      </c>
      <c r="S17" s="167">
        <v>0</v>
      </c>
      <c r="T17" s="167">
        <v>0</v>
      </c>
      <c r="U17" s="167">
        <v>0</v>
      </c>
      <c r="V17" s="167">
        <v>0</v>
      </c>
    </row>
    <row r="18" spans="1:24">
      <c r="A18" s="10"/>
      <c r="B18" s="10"/>
      <c r="C18" s="194"/>
      <c r="D18" s="203"/>
      <c r="E18" s="203"/>
      <c r="F18" s="211"/>
      <c r="G18" s="211"/>
      <c r="H18" s="203"/>
      <c r="I18" s="203"/>
      <c r="J18" s="10"/>
      <c r="K18" s="10"/>
      <c r="L18" s="34"/>
      <c r="M18" s="10"/>
      <c r="N18" s="34"/>
      <c r="O18" s="34"/>
      <c r="P18" s="40"/>
      <c r="Q18" s="34"/>
      <c r="R18" s="34"/>
      <c r="S18" s="161"/>
      <c r="T18" s="161"/>
      <c r="U18" s="161"/>
      <c r="V18" s="161"/>
    </row>
    <row r="19" spans="1:24">
      <c r="A19" s="7" t="s">
        <v>339</v>
      </c>
      <c r="B19" s="10"/>
      <c r="C19" s="194"/>
      <c r="D19" s="34"/>
      <c r="E19" s="34"/>
      <c r="F19" s="211"/>
      <c r="G19" s="211"/>
      <c r="H19" s="203"/>
      <c r="I19" s="203"/>
      <c r="J19" s="10"/>
      <c r="K19" s="10"/>
      <c r="L19" s="34"/>
      <c r="M19" s="10"/>
      <c r="N19" s="34"/>
      <c r="O19" s="34"/>
      <c r="P19" s="40"/>
      <c r="Q19" s="34"/>
      <c r="R19" s="34"/>
      <c r="S19" s="161"/>
      <c r="T19" s="161"/>
      <c r="U19" s="161"/>
      <c r="V19" s="161"/>
    </row>
    <row r="20" spans="1:24">
      <c r="A20" s="203" t="s">
        <v>339</v>
      </c>
      <c r="B20" s="10"/>
      <c r="C20" s="194"/>
      <c r="D20" s="207">
        <v>0</v>
      </c>
      <c r="E20" s="207">
        <v>0</v>
      </c>
      <c r="F20" s="207">
        <v>1000</v>
      </c>
      <c r="G20" s="207">
        <v>0</v>
      </c>
      <c r="H20" s="207">
        <v>1000</v>
      </c>
      <c r="I20" s="208">
        <v>0</v>
      </c>
      <c r="J20" s="208">
        <v>500</v>
      </c>
      <c r="K20" s="208">
        <v>500</v>
      </c>
      <c r="L20" s="208">
        <v>500</v>
      </c>
      <c r="M20" s="208">
        <v>500</v>
      </c>
      <c r="N20" s="208">
        <v>500</v>
      </c>
      <c r="O20" s="208">
        <v>800</v>
      </c>
      <c r="P20" s="208">
        <v>250</v>
      </c>
      <c r="Q20" s="208">
        <v>500</v>
      </c>
      <c r="R20" s="208">
        <v>500</v>
      </c>
      <c r="S20" s="165">
        <v>500</v>
      </c>
      <c r="T20" s="165">
        <v>500</v>
      </c>
      <c r="U20" s="165">
        <v>500</v>
      </c>
      <c r="V20" s="165">
        <v>500</v>
      </c>
      <c r="W20" s="165">
        <v>0</v>
      </c>
      <c r="X20" s="165">
        <v>0</v>
      </c>
    </row>
    <row r="21" spans="1:24">
      <c r="A21" s="7"/>
      <c r="B21" s="10"/>
      <c r="C21" s="194" t="s">
        <v>265</v>
      </c>
      <c r="D21" s="192">
        <f>SUM(D20)</f>
        <v>0</v>
      </c>
      <c r="E21" s="192">
        <f>SUM(E20)</f>
        <v>0</v>
      </c>
      <c r="F21" s="192">
        <v>1000</v>
      </c>
      <c r="G21" s="192">
        <f t="shared" ref="G21:N21" si="3">SUM(G20)</f>
        <v>0</v>
      </c>
      <c r="H21" s="192">
        <f t="shared" si="3"/>
        <v>1000</v>
      </c>
      <c r="I21" s="209">
        <f t="shared" si="3"/>
        <v>0</v>
      </c>
      <c r="J21" s="209">
        <f t="shared" si="3"/>
        <v>500</v>
      </c>
      <c r="K21" s="209">
        <f t="shared" si="3"/>
        <v>500</v>
      </c>
      <c r="L21" s="209">
        <f t="shared" si="3"/>
        <v>500</v>
      </c>
      <c r="M21" s="209">
        <f t="shared" si="3"/>
        <v>500</v>
      </c>
      <c r="N21" s="209">
        <f t="shared" si="3"/>
        <v>500</v>
      </c>
      <c r="O21" s="209">
        <v>800</v>
      </c>
      <c r="P21" s="209">
        <f t="shared" ref="P21:V21" si="4">SUM(P20)</f>
        <v>250</v>
      </c>
      <c r="Q21" s="209">
        <f t="shared" si="4"/>
        <v>500</v>
      </c>
      <c r="R21" s="209">
        <f t="shared" si="4"/>
        <v>500</v>
      </c>
      <c r="S21" s="167">
        <f t="shared" si="4"/>
        <v>500</v>
      </c>
      <c r="T21" s="167">
        <f t="shared" si="4"/>
        <v>500</v>
      </c>
      <c r="U21" s="167">
        <f t="shared" si="4"/>
        <v>500</v>
      </c>
      <c r="V21" s="167">
        <f t="shared" si="4"/>
        <v>500</v>
      </c>
      <c r="W21" s="15">
        <v>0</v>
      </c>
      <c r="X21" s="15">
        <v>0</v>
      </c>
    </row>
    <row r="22" spans="1:24">
      <c r="A22" s="7"/>
      <c r="B22" s="10"/>
      <c r="C22" s="194"/>
      <c r="D22" s="203"/>
      <c r="E22" s="203"/>
      <c r="F22" s="211"/>
      <c r="G22" s="211"/>
      <c r="H22" s="203"/>
      <c r="I22" s="203"/>
      <c r="J22" s="10"/>
      <c r="K22" s="10"/>
      <c r="L22" s="34"/>
      <c r="M22" s="10"/>
      <c r="N22" s="34"/>
      <c r="O22" s="34"/>
      <c r="P22" s="40"/>
      <c r="Q22" s="34"/>
      <c r="R22" s="34"/>
      <c r="S22" s="161"/>
      <c r="T22" s="161"/>
      <c r="U22" s="161"/>
      <c r="V22" s="161"/>
    </row>
    <row r="23" spans="1:24">
      <c r="A23" s="7" t="s">
        <v>230</v>
      </c>
      <c r="B23" s="10"/>
      <c r="C23" s="194"/>
      <c r="D23" s="203"/>
      <c r="E23" s="203"/>
      <c r="F23" s="211"/>
      <c r="G23" s="211"/>
      <c r="H23" s="203"/>
      <c r="I23" s="203"/>
      <c r="J23" s="10"/>
      <c r="K23" s="10"/>
      <c r="L23" s="34"/>
      <c r="M23" s="10"/>
      <c r="N23" s="34"/>
      <c r="O23" s="34"/>
      <c r="P23" s="40"/>
      <c r="Q23" s="34"/>
      <c r="R23" s="34"/>
      <c r="S23" s="161"/>
      <c r="T23" s="161"/>
      <c r="U23" s="161"/>
      <c r="V23" s="161"/>
    </row>
    <row r="24" spans="1:24">
      <c r="A24" s="203" t="s">
        <v>230</v>
      </c>
      <c r="B24" s="10"/>
      <c r="C24" s="212"/>
      <c r="D24" s="207">
        <v>0</v>
      </c>
      <c r="E24" s="207">
        <v>0</v>
      </c>
      <c r="F24" s="207">
        <v>100</v>
      </c>
      <c r="G24" s="207">
        <v>100</v>
      </c>
      <c r="H24" s="207">
        <v>100</v>
      </c>
      <c r="I24" s="208">
        <v>0</v>
      </c>
      <c r="J24" s="208">
        <v>100</v>
      </c>
      <c r="K24" s="208">
        <v>100</v>
      </c>
      <c r="L24" s="208">
        <v>100</v>
      </c>
      <c r="M24" s="208">
        <v>100</v>
      </c>
      <c r="N24" s="208">
        <v>100</v>
      </c>
      <c r="O24" s="208">
        <v>200</v>
      </c>
      <c r="P24" s="208">
        <v>100</v>
      </c>
      <c r="Q24" s="208">
        <v>100</v>
      </c>
      <c r="R24" s="208">
        <v>100</v>
      </c>
      <c r="S24" s="165">
        <v>100</v>
      </c>
      <c r="T24" s="165">
        <v>100</v>
      </c>
      <c r="U24" s="165">
        <v>100</v>
      </c>
      <c r="V24" s="165">
        <v>100</v>
      </c>
      <c r="W24" s="13">
        <v>100</v>
      </c>
      <c r="X24" s="13">
        <v>100</v>
      </c>
    </row>
    <row r="25" spans="1:24">
      <c r="A25" s="10"/>
      <c r="B25" s="10"/>
      <c r="C25" s="213" t="s">
        <v>265</v>
      </c>
      <c r="D25" s="192">
        <f t="shared" ref="D25:N25" si="5">SUM(D24)</f>
        <v>0</v>
      </c>
      <c r="E25" s="192">
        <f t="shared" si="5"/>
        <v>0</v>
      </c>
      <c r="F25" s="192">
        <f t="shared" si="5"/>
        <v>100</v>
      </c>
      <c r="G25" s="192">
        <f t="shared" si="5"/>
        <v>100</v>
      </c>
      <c r="H25" s="192">
        <f t="shared" si="5"/>
        <v>100</v>
      </c>
      <c r="I25" s="209">
        <f t="shared" si="5"/>
        <v>0</v>
      </c>
      <c r="J25" s="209">
        <f t="shared" si="5"/>
        <v>100</v>
      </c>
      <c r="K25" s="209">
        <f t="shared" si="5"/>
        <v>100</v>
      </c>
      <c r="L25" s="209">
        <f t="shared" si="5"/>
        <v>100</v>
      </c>
      <c r="M25" s="209">
        <f t="shared" si="5"/>
        <v>100</v>
      </c>
      <c r="N25" s="209">
        <f t="shared" si="5"/>
        <v>100</v>
      </c>
      <c r="O25" s="209">
        <v>200</v>
      </c>
      <c r="P25" s="209">
        <v>100</v>
      </c>
      <c r="Q25" s="209">
        <v>100</v>
      </c>
      <c r="R25" s="209">
        <v>100</v>
      </c>
      <c r="S25" s="167">
        <v>100</v>
      </c>
      <c r="T25" s="167">
        <v>100</v>
      </c>
      <c r="U25" s="167">
        <v>100</v>
      </c>
      <c r="V25" s="167">
        <v>100</v>
      </c>
      <c r="W25" s="214">
        <v>100</v>
      </c>
      <c r="X25" s="214">
        <v>100</v>
      </c>
    </row>
    <row r="26" spans="1:24" hidden="1">
      <c r="A26" s="10"/>
      <c r="B26" s="10"/>
      <c r="C26" s="10"/>
      <c r="D26" s="10"/>
      <c r="E26" s="10"/>
      <c r="F26" s="207"/>
      <c r="G26" s="207"/>
      <c r="H26" s="10"/>
      <c r="I26" s="10"/>
      <c r="J26" s="10"/>
      <c r="K26" s="10"/>
      <c r="L26" s="34"/>
      <c r="M26" s="10"/>
      <c r="N26" s="34"/>
      <c r="O26" s="15"/>
      <c r="P26" s="40"/>
      <c r="Q26" s="15"/>
      <c r="R26" s="15"/>
      <c r="S26" s="161"/>
      <c r="T26" s="161"/>
      <c r="U26" s="161"/>
      <c r="V26" s="161"/>
    </row>
    <row r="27" spans="1:24" hidden="1">
      <c r="A27" s="7" t="s">
        <v>340</v>
      </c>
      <c r="B27" s="10"/>
      <c r="C27" s="194"/>
      <c r="D27" s="194"/>
      <c r="E27" s="194"/>
      <c r="F27" s="212"/>
      <c r="G27" s="212"/>
      <c r="H27" s="194"/>
      <c r="I27" s="194"/>
      <c r="J27" s="10"/>
      <c r="K27" s="10"/>
      <c r="L27" s="34"/>
      <c r="M27" s="10"/>
      <c r="N27" s="34"/>
      <c r="O27" s="15"/>
      <c r="P27" s="40"/>
      <c r="Q27" s="15"/>
      <c r="R27" s="15"/>
      <c r="S27" s="161"/>
      <c r="T27" s="161"/>
      <c r="U27" s="161"/>
      <c r="V27" s="161"/>
    </row>
    <row r="28" spans="1:24" hidden="1">
      <c r="A28" s="10" t="s">
        <v>341</v>
      </c>
      <c r="B28" s="10"/>
      <c r="C28" s="194"/>
      <c r="D28" s="207">
        <v>400</v>
      </c>
      <c r="E28" s="207">
        <v>400</v>
      </c>
      <c r="F28" s="207">
        <v>400</v>
      </c>
      <c r="G28" s="207">
        <v>400</v>
      </c>
      <c r="H28" s="207">
        <v>400</v>
      </c>
      <c r="I28" s="208">
        <v>350</v>
      </c>
      <c r="J28" s="208">
        <v>350</v>
      </c>
      <c r="K28" s="208">
        <v>350</v>
      </c>
      <c r="L28" s="208">
        <v>400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  <c r="R28" s="208">
        <v>0</v>
      </c>
      <c r="S28" s="163"/>
      <c r="T28" s="163"/>
      <c r="U28" s="163"/>
      <c r="V28" s="163"/>
    </row>
    <row r="29" spans="1:24" hidden="1">
      <c r="A29" s="10" t="s">
        <v>137</v>
      </c>
      <c r="B29" s="10"/>
      <c r="C29" s="194"/>
      <c r="D29" s="207">
        <v>350</v>
      </c>
      <c r="E29" s="207">
        <v>350</v>
      </c>
      <c r="F29" s="207">
        <v>350</v>
      </c>
      <c r="G29" s="207">
        <v>0</v>
      </c>
      <c r="H29" s="207">
        <v>350</v>
      </c>
      <c r="I29" s="208">
        <v>0</v>
      </c>
      <c r="J29" s="208">
        <v>200</v>
      </c>
      <c r="K29" s="208">
        <v>200</v>
      </c>
      <c r="L29" s="208">
        <v>200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  <c r="R29" s="208">
        <v>0</v>
      </c>
      <c r="S29" s="163"/>
      <c r="T29" s="163"/>
      <c r="U29" s="163"/>
      <c r="V29" s="163"/>
    </row>
    <row r="30" spans="1:24" hidden="1">
      <c r="A30" s="10" t="s">
        <v>342</v>
      </c>
      <c r="B30" s="10"/>
      <c r="C30" s="194"/>
      <c r="D30" s="207">
        <v>100</v>
      </c>
      <c r="E30" s="207">
        <v>100</v>
      </c>
      <c r="F30" s="207">
        <v>100</v>
      </c>
      <c r="G30" s="207">
        <v>100</v>
      </c>
      <c r="H30" s="207">
        <v>100</v>
      </c>
      <c r="I30" s="208">
        <v>100</v>
      </c>
      <c r="J30" s="208">
        <v>100</v>
      </c>
      <c r="K30" s="208">
        <v>100</v>
      </c>
      <c r="L30" s="208">
        <v>100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  <c r="R30" s="208">
        <v>0</v>
      </c>
      <c r="S30" s="163"/>
      <c r="T30" s="163"/>
      <c r="U30" s="163"/>
      <c r="V30" s="163"/>
    </row>
    <row r="31" spans="1:24" hidden="1">
      <c r="A31" s="10" t="s">
        <v>227</v>
      </c>
      <c r="B31" s="10"/>
      <c r="C31" s="194"/>
      <c r="D31" s="207">
        <v>650</v>
      </c>
      <c r="E31" s="207">
        <v>650</v>
      </c>
      <c r="F31" s="207">
        <v>650</v>
      </c>
      <c r="G31" s="207">
        <v>650</v>
      </c>
      <c r="H31" s="207">
        <v>650</v>
      </c>
      <c r="I31" s="208">
        <v>650</v>
      </c>
      <c r="J31" s="208">
        <v>650</v>
      </c>
      <c r="K31" s="208">
        <v>650</v>
      </c>
      <c r="L31" s="208">
        <v>650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  <c r="R31" s="208">
        <v>0</v>
      </c>
      <c r="S31" s="165"/>
      <c r="T31" s="165"/>
      <c r="U31" s="165"/>
      <c r="V31" s="165"/>
    </row>
    <row r="32" spans="1:24" hidden="1">
      <c r="A32" s="10"/>
      <c r="B32" s="10"/>
      <c r="C32" s="194" t="s">
        <v>265</v>
      </c>
      <c r="D32" s="192">
        <f>SUM(D28:D31)</f>
        <v>1500</v>
      </c>
      <c r="E32" s="192">
        <f>SUM(E28:E31)</f>
        <v>1500</v>
      </c>
      <c r="F32" s="192">
        <v>1500</v>
      </c>
      <c r="G32" s="192">
        <f t="shared" ref="G32:N32" si="6">SUM(G28:G31)</f>
        <v>1150</v>
      </c>
      <c r="H32" s="192">
        <f t="shared" si="6"/>
        <v>1500</v>
      </c>
      <c r="I32" s="209">
        <f t="shared" si="6"/>
        <v>1100</v>
      </c>
      <c r="J32" s="209">
        <f t="shared" si="6"/>
        <v>1300</v>
      </c>
      <c r="K32" s="209">
        <f t="shared" si="6"/>
        <v>1300</v>
      </c>
      <c r="L32" s="209">
        <f t="shared" si="6"/>
        <v>1350</v>
      </c>
      <c r="M32" s="209">
        <f t="shared" si="6"/>
        <v>0</v>
      </c>
      <c r="N32" s="209">
        <f t="shared" si="6"/>
        <v>0</v>
      </c>
      <c r="O32" s="209">
        <v>0</v>
      </c>
      <c r="P32" s="209">
        <f>SUM(P28:P31)</f>
        <v>0</v>
      </c>
      <c r="Q32" s="209">
        <f>SUM(Q28:Q31)</f>
        <v>0</v>
      </c>
      <c r="R32" s="209">
        <f>SUM(R28:R31)</f>
        <v>0</v>
      </c>
      <c r="S32" s="167"/>
      <c r="T32" s="167"/>
      <c r="U32" s="167"/>
      <c r="V32" s="167"/>
    </row>
    <row r="33" spans="1:24">
      <c r="A33" s="10"/>
      <c r="B33" s="10"/>
      <c r="C33" s="10"/>
      <c r="D33" s="10"/>
      <c r="E33" s="10"/>
      <c r="F33" s="207"/>
      <c r="G33" s="207"/>
      <c r="H33" s="10"/>
      <c r="I33" s="10"/>
      <c r="J33" s="10"/>
      <c r="K33" s="10"/>
      <c r="L33" s="34"/>
      <c r="M33" s="10"/>
      <c r="N33" s="34"/>
      <c r="O33" s="34"/>
      <c r="P33" s="40"/>
      <c r="Q33" s="34"/>
      <c r="R33" s="34"/>
      <c r="S33" s="161"/>
      <c r="T33" s="161"/>
      <c r="U33" s="161"/>
      <c r="V33" s="161"/>
    </row>
    <row r="34" spans="1:24">
      <c r="A34" s="7" t="s">
        <v>456</v>
      </c>
      <c r="B34" s="10"/>
      <c r="C34" s="10"/>
      <c r="D34" s="10"/>
      <c r="E34" s="10"/>
      <c r="F34" s="207"/>
      <c r="G34" s="207"/>
      <c r="H34" s="10"/>
      <c r="I34" s="10"/>
      <c r="J34" s="10"/>
      <c r="K34" s="10"/>
      <c r="L34" s="34"/>
      <c r="M34" s="10"/>
      <c r="N34" s="34"/>
      <c r="O34" s="34"/>
      <c r="P34" s="22"/>
      <c r="Q34" s="34"/>
      <c r="R34" s="34"/>
      <c r="S34" s="161"/>
      <c r="T34" s="161"/>
      <c r="U34" s="161"/>
      <c r="V34" s="161"/>
    </row>
    <row r="35" spans="1:24">
      <c r="A35" s="203" t="s">
        <v>343</v>
      </c>
      <c r="B35" s="10"/>
      <c r="C35" s="10"/>
      <c r="D35" s="207">
        <v>0</v>
      </c>
      <c r="E35" s="207">
        <v>0</v>
      </c>
      <c r="F35" s="207">
        <v>0</v>
      </c>
      <c r="G35" s="207">
        <v>0</v>
      </c>
      <c r="H35" s="207">
        <v>0</v>
      </c>
      <c r="I35" s="208">
        <v>0</v>
      </c>
      <c r="J35" s="208">
        <v>0</v>
      </c>
      <c r="K35" s="208">
        <v>0</v>
      </c>
      <c r="L35" s="208">
        <v>20000</v>
      </c>
      <c r="M35" s="208">
        <v>37000</v>
      </c>
      <c r="N35" s="208">
        <v>0</v>
      </c>
      <c r="O35" s="208">
        <v>37000</v>
      </c>
      <c r="P35" s="208">
        <v>15000</v>
      </c>
      <c r="Q35" s="208">
        <v>22000</v>
      </c>
      <c r="R35" s="208">
        <v>22000</v>
      </c>
      <c r="S35" s="163">
        <v>25000</v>
      </c>
      <c r="T35" s="163">
        <v>25000</v>
      </c>
      <c r="U35" s="163">
        <v>25000</v>
      </c>
      <c r="V35" s="163">
        <v>25000</v>
      </c>
      <c r="W35" s="163">
        <v>40000</v>
      </c>
      <c r="X35" s="163">
        <v>30000</v>
      </c>
    </row>
    <row r="36" spans="1:24">
      <c r="A36" s="203" t="s">
        <v>228</v>
      </c>
      <c r="B36" s="10"/>
      <c r="C36" s="10"/>
      <c r="D36" s="207"/>
      <c r="E36" s="207"/>
      <c r="F36" s="207"/>
      <c r="G36" s="207"/>
      <c r="H36" s="207">
        <v>0</v>
      </c>
      <c r="I36" s="208">
        <v>0</v>
      </c>
      <c r="J36" s="208">
        <v>0</v>
      </c>
      <c r="K36" s="208">
        <v>0</v>
      </c>
      <c r="L36" s="208">
        <v>0</v>
      </c>
      <c r="M36" s="208">
        <v>3000</v>
      </c>
      <c r="N36" s="208">
        <v>0</v>
      </c>
      <c r="O36" s="208">
        <v>3000</v>
      </c>
      <c r="P36" s="208">
        <v>3000</v>
      </c>
      <c r="Q36" s="208">
        <v>5000</v>
      </c>
      <c r="R36" s="208">
        <v>5000</v>
      </c>
      <c r="S36" s="163">
        <v>5000</v>
      </c>
      <c r="T36" s="163">
        <v>5000</v>
      </c>
      <c r="U36" s="163">
        <v>2000</v>
      </c>
      <c r="V36" s="163">
        <v>2000</v>
      </c>
      <c r="W36" s="163">
        <v>4000</v>
      </c>
      <c r="X36" s="163">
        <v>4000</v>
      </c>
    </row>
    <row r="37" spans="1:24">
      <c r="A37" s="203" t="s">
        <v>286</v>
      </c>
      <c r="B37" s="10"/>
      <c r="C37" s="10"/>
      <c r="D37" s="207"/>
      <c r="E37" s="207"/>
      <c r="F37" s="207"/>
      <c r="G37" s="207"/>
      <c r="H37" s="207">
        <v>0</v>
      </c>
      <c r="I37" s="208">
        <v>0</v>
      </c>
      <c r="J37" s="208">
        <v>0</v>
      </c>
      <c r="K37" s="208">
        <v>0</v>
      </c>
      <c r="L37" s="208">
        <v>-5000</v>
      </c>
      <c r="M37" s="208">
        <v>-5000</v>
      </c>
      <c r="N37" s="208">
        <v>0</v>
      </c>
      <c r="O37" s="208">
        <v>-5000</v>
      </c>
      <c r="P37" s="208">
        <v>-5000</v>
      </c>
      <c r="Q37" s="208">
        <v>-4000</v>
      </c>
      <c r="R37" s="208">
        <v>-4000</v>
      </c>
      <c r="S37" s="165">
        <v>-4000</v>
      </c>
      <c r="T37" s="165">
        <v>-4000</v>
      </c>
      <c r="U37" s="165">
        <v>-2000</v>
      </c>
      <c r="V37" s="165">
        <v>-2000</v>
      </c>
      <c r="W37" s="165">
        <v>-4000</v>
      </c>
      <c r="X37" s="165">
        <v>-4000</v>
      </c>
    </row>
    <row r="38" spans="1:24">
      <c r="A38" s="10"/>
      <c r="B38" s="10"/>
      <c r="C38" s="213" t="s">
        <v>265</v>
      </c>
      <c r="D38" s="192">
        <v>0</v>
      </c>
      <c r="E38" s="192">
        <v>0</v>
      </c>
      <c r="F38" s="192">
        <v>0</v>
      </c>
      <c r="G38" s="192">
        <v>0</v>
      </c>
      <c r="H38" s="192">
        <f t="shared" ref="H38:V38" si="7">SUM(H35:H37)</f>
        <v>0</v>
      </c>
      <c r="I38" s="209">
        <f t="shared" si="7"/>
        <v>0</v>
      </c>
      <c r="J38" s="209">
        <f t="shared" si="7"/>
        <v>0</v>
      </c>
      <c r="K38" s="209">
        <f t="shared" si="7"/>
        <v>0</v>
      </c>
      <c r="L38" s="209">
        <f t="shared" si="7"/>
        <v>15000</v>
      </c>
      <c r="M38" s="209">
        <f t="shared" si="7"/>
        <v>35000</v>
      </c>
      <c r="N38" s="209">
        <f t="shared" si="7"/>
        <v>0</v>
      </c>
      <c r="O38" s="209">
        <f t="shared" si="7"/>
        <v>35000</v>
      </c>
      <c r="P38" s="209">
        <f t="shared" si="7"/>
        <v>13000</v>
      </c>
      <c r="Q38" s="209">
        <f t="shared" si="7"/>
        <v>23000</v>
      </c>
      <c r="R38" s="209">
        <f t="shared" si="7"/>
        <v>23000</v>
      </c>
      <c r="S38" s="167">
        <f t="shared" si="7"/>
        <v>26000</v>
      </c>
      <c r="T38" s="167">
        <f t="shared" si="7"/>
        <v>26000</v>
      </c>
      <c r="U38" s="167">
        <f t="shared" si="7"/>
        <v>25000</v>
      </c>
      <c r="V38" s="167">
        <f t="shared" si="7"/>
        <v>25000</v>
      </c>
      <c r="W38" s="214">
        <v>40000</v>
      </c>
      <c r="X38" s="214">
        <f>SUM(X35:X37)</f>
        <v>30000</v>
      </c>
    </row>
    <row r="39" spans="1:24">
      <c r="A39" s="7" t="s">
        <v>344</v>
      </c>
      <c r="B39" s="10"/>
      <c r="C39" s="213"/>
      <c r="D39" s="207"/>
      <c r="E39" s="207"/>
      <c r="F39" s="207"/>
      <c r="G39" s="207"/>
      <c r="H39" s="207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14"/>
      <c r="T39" s="214"/>
      <c r="U39" s="214"/>
      <c r="V39" s="214"/>
    </row>
    <row r="40" spans="1:24">
      <c r="A40" s="203" t="s">
        <v>345</v>
      </c>
      <c r="B40" s="10"/>
      <c r="C40" s="10"/>
      <c r="D40" s="207"/>
      <c r="E40" s="207"/>
      <c r="F40" s="207"/>
      <c r="G40" s="207"/>
      <c r="H40" s="207">
        <v>0</v>
      </c>
      <c r="I40" s="208">
        <v>0</v>
      </c>
      <c r="J40" s="208">
        <v>0</v>
      </c>
      <c r="K40" s="208">
        <v>0</v>
      </c>
      <c r="L40" s="208">
        <v>-5000</v>
      </c>
      <c r="M40" s="208">
        <v>-5000</v>
      </c>
      <c r="N40" s="208">
        <v>0</v>
      </c>
      <c r="O40" s="208">
        <v>-5000</v>
      </c>
      <c r="P40" s="208">
        <v>0</v>
      </c>
      <c r="Q40" s="208">
        <v>0</v>
      </c>
      <c r="R40" s="208">
        <v>0</v>
      </c>
      <c r="S40" s="165">
        <v>0</v>
      </c>
      <c r="T40" s="165">
        <v>0</v>
      </c>
      <c r="U40" s="165">
        <v>2000</v>
      </c>
      <c r="V40" s="165">
        <v>0</v>
      </c>
      <c r="W40" s="13">
        <v>0</v>
      </c>
      <c r="X40" s="13">
        <v>0</v>
      </c>
    </row>
    <row r="41" spans="1:24">
      <c r="A41" s="10"/>
      <c r="B41" s="10"/>
      <c r="C41" s="213" t="s">
        <v>265</v>
      </c>
      <c r="D41" s="192">
        <v>0</v>
      </c>
      <c r="E41" s="192">
        <v>0</v>
      </c>
      <c r="F41" s="192">
        <v>0</v>
      </c>
      <c r="G41" s="192">
        <v>0</v>
      </c>
      <c r="H41" s="192">
        <f t="shared" ref="H41:O41" si="8">SUM(H38:H40)</f>
        <v>0</v>
      </c>
      <c r="I41" s="209">
        <f t="shared" si="8"/>
        <v>0</v>
      </c>
      <c r="J41" s="209">
        <f t="shared" si="8"/>
        <v>0</v>
      </c>
      <c r="K41" s="209">
        <f t="shared" si="8"/>
        <v>0</v>
      </c>
      <c r="L41" s="209">
        <f t="shared" si="8"/>
        <v>10000</v>
      </c>
      <c r="M41" s="209">
        <f t="shared" si="8"/>
        <v>30000</v>
      </c>
      <c r="N41" s="209">
        <f t="shared" si="8"/>
        <v>0</v>
      </c>
      <c r="O41" s="209">
        <f t="shared" si="8"/>
        <v>30000</v>
      </c>
      <c r="P41" s="209">
        <f>P40</f>
        <v>0</v>
      </c>
      <c r="Q41" s="209">
        <f t="shared" ref="Q41:V41" si="9">Q40</f>
        <v>0</v>
      </c>
      <c r="R41" s="209">
        <f t="shared" si="9"/>
        <v>0</v>
      </c>
      <c r="S41" s="209">
        <f t="shared" si="9"/>
        <v>0</v>
      </c>
      <c r="T41" s="209">
        <f t="shared" si="9"/>
        <v>0</v>
      </c>
      <c r="U41" s="209">
        <f t="shared" si="9"/>
        <v>2000</v>
      </c>
      <c r="V41" s="209">
        <f t="shared" si="9"/>
        <v>0</v>
      </c>
      <c r="W41" s="214">
        <v>0</v>
      </c>
      <c r="X41" s="214">
        <v>0</v>
      </c>
    </row>
    <row r="42" spans="1:24">
      <c r="A42" s="10"/>
      <c r="B42" s="10"/>
      <c r="C42" s="10"/>
      <c r="D42" s="10"/>
      <c r="E42" s="10"/>
      <c r="F42" s="207"/>
      <c r="G42" s="207"/>
      <c r="H42" s="10"/>
      <c r="I42" s="10"/>
      <c r="J42" s="10"/>
      <c r="K42" s="10"/>
      <c r="L42" s="34"/>
      <c r="M42" s="10"/>
      <c r="N42" s="34"/>
      <c r="O42" s="34"/>
      <c r="P42" s="40"/>
      <c r="Q42" s="34"/>
      <c r="R42" s="34"/>
      <c r="S42" s="170"/>
      <c r="T42" s="170"/>
      <c r="U42" s="170"/>
      <c r="V42" s="170"/>
      <c r="W42" s="13"/>
    </row>
    <row r="43" spans="1:24" ht="16" thickBot="1">
      <c r="A43" s="195" t="s">
        <v>166</v>
      </c>
      <c r="B43" s="195"/>
      <c r="C43" s="215"/>
      <c r="D43" s="54">
        <f>SUM(D17,D13,D6,D32)</f>
        <v>12275</v>
      </c>
      <c r="E43" s="54">
        <f>SUM(E17,E13,E6,E32)</f>
        <v>7625</v>
      </c>
      <c r="F43" s="54">
        <f>SUM(F6+F13+F17+F21+F25+F32)</f>
        <v>13750</v>
      </c>
      <c r="G43" s="54">
        <f>SUM(G6+G13+G17+G21+G25+G32)</f>
        <v>9600</v>
      </c>
      <c r="H43" s="54">
        <f t="shared" ref="H43:N43" si="10">+H6+H13+H17+H21+H25+H32+H38</f>
        <v>14350</v>
      </c>
      <c r="I43" s="195">
        <f t="shared" si="10"/>
        <v>11900</v>
      </c>
      <c r="J43" s="195">
        <f t="shared" si="10"/>
        <v>14450</v>
      </c>
      <c r="K43" s="195">
        <f t="shared" si="10"/>
        <v>13650</v>
      </c>
      <c r="L43" s="195">
        <f t="shared" si="10"/>
        <v>28700</v>
      </c>
      <c r="M43" s="195">
        <f t="shared" si="10"/>
        <v>47350</v>
      </c>
      <c r="N43" s="195">
        <f t="shared" si="10"/>
        <v>12150</v>
      </c>
      <c r="O43" s="195">
        <f>O38+O32+O25+O21+O17+O13+O6</f>
        <v>48050</v>
      </c>
      <c r="P43" s="195">
        <f>P38+P32+P25+P21+P17+P13+P6</f>
        <v>24700</v>
      </c>
      <c r="Q43" s="195">
        <f>Q38+Q32+Q25+Q21+Q17+Q13+Q6</f>
        <v>23900</v>
      </c>
      <c r="R43" s="195">
        <f>R38+R32+R25+R21+R17+R13+R6</f>
        <v>23900</v>
      </c>
      <c r="S43" s="173">
        <f>(((((S38+S32)+S25)+S21)+S17)+S13)+S6</f>
        <v>27250</v>
      </c>
      <c r="T43" s="173">
        <f>(((((T38+T32)+T25)+T21)+T17)+T13)+T6</f>
        <v>27250</v>
      </c>
      <c r="U43" s="173">
        <f>(((((U38+U32)+U25)+U21)+U17)+U13)+U6+U41</f>
        <v>28250</v>
      </c>
      <c r="V43" s="173">
        <f>(((((V38+V32)+V25)+V21)+V17)+V13)+V6+V41</f>
        <v>26250</v>
      </c>
      <c r="W43" s="53">
        <f>SUM(W6+W13+W21+W25+W38+W41)</f>
        <v>41300</v>
      </c>
      <c r="X43" s="53">
        <f>SUM(X6+X13+X21+X25+X38+X41)</f>
        <v>31000</v>
      </c>
    </row>
    <row r="44" spans="1:24" ht="16" thickTop="1"/>
  </sheetData>
  <pageMargins left="0.7" right="0.7" top="0.75" bottom="0.75" header="0.3" footer="0.3"/>
  <pageSetup scale="6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Budget Summary</vt:lpstr>
      <vt:lpstr>NEC Budget</vt:lpstr>
      <vt:lpstr>SCUE Budget</vt:lpstr>
      <vt:lpstr>SPEC Cover Sheet</vt:lpstr>
      <vt:lpstr>SPEC- Executive</vt:lpstr>
      <vt:lpstr>SPEC-Art Gallery</vt:lpstr>
      <vt:lpstr>SPEC- Concerts</vt:lpstr>
      <vt:lpstr>SPEC-Connaisance</vt:lpstr>
      <vt:lpstr>SPEC-Film</vt:lpstr>
      <vt:lpstr>SPEC-Jazz and Grooves</vt:lpstr>
      <vt:lpstr>SPEC- Sound</vt:lpstr>
      <vt:lpstr>SPEC- Special Events</vt:lpstr>
      <vt:lpstr>SPEC-TRUM</vt:lpstr>
      <vt:lpstr>SPEC- Spring Fling</vt:lpstr>
      <vt:lpstr>UA Budget</vt:lpstr>
      <vt:lpstr>Skimmer Fest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Amanda Acosta</cp:lastModifiedBy>
  <dcterms:created xsi:type="dcterms:W3CDTF">2014-02-15T19:42:39Z</dcterms:created>
  <dcterms:modified xsi:type="dcterms:W3CDTF">2014-04-27T12:48:09Z</dcterms:modified>
</cp:coreProperties>
</file>