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rektan"/>
  <workbookPr/>
  <bookViews>
    <workbookView activeTab="1" xWindow="240" yWindow="60" windowWidth="28800" windowHeight="16418" tabRatio="500"/>
  </bookViews>
  <sheets>
    <sheet name="Summary" sheetId="1" r:id="rId4"/>
    <sheet name="Current (TEC 1-12710)-Fan 12V" sheetId="2" r:id="rId5"/>
    <sheet name="REFERENCE" sheetId="3" r:id="rId6"/>
    <sheet name="Thermocouple Calibration" sheetId="4" r:id="rId7"/>
    <sheet name="Sensor Notes" sheetId="5" r:id="rId8"/>
  </sheets>
  <calcPr/>
  <extLst>
    <ext uri="smNativeData">
      <pm:revision xmlns:pm="smNativeData" day="1648821533" val="976" rev="124" rev64="64" revOS="1" revMin="124" revMax="0"/>
      <pm:docPrefs xmlns:pm="smNativeData" id="1648821533" fixedDigits="0" showNotice="1" showFrameBounds="1" autoChart="1" recalcOnPrint="1" recalcOnCopy="1" finalRounding="1" compatTextArt="1" tab="567" useDefinedPrintRange="1" printArea="currentSheet"/>
      <pm:compatibility xmlns:pm="smNativeData" id="1648821533" overlapCells="1"/>
      <pm:defCurrency xmlns:pm="smNativeData" id="1648821533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K4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From "Thermocouple Calibration" Sheet
_x0009_-Derek Tan</t>
        </r>
      </text>
    </comment>
    <comment ref="I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Using 5V, 30A switching supply
_x0009_-Derek Tan</t>
        </r>
      </text>
    </comment>
    <comment ref="A38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
----
Thermocouple Probe 4
_x0009_-Derek Tan
----
Thermocouple Probe 3
_x0009_-Derek Tan</t>
        </r>
      </text>
    </comment>
    <comment ref="A3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Annemometer Temp Sensor
_x0009_-Derek Tan</t>
        </r>
      </text>
    </comment>
    <comment ref="A3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</t>
        </r>
      </text>
    </comment>
    <comment ref="A29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2
_x0009_-Derek Tan</t>
        </r>
      </text>
    </comment>
    <comment ref="A24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1
_x0009_-Derek Tan</t>
        </r>
      </text>
    </comment>
    <comment ref="A11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Multimeter 2
_x0009_-Derek Tan</t>
        </r>
      </text>
    </comment>
    <comment ref="A3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Multimeter 1
_x0009_-Derek Tan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D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48821533">
                  <pm:latin face="Arial" sz="200" weight="normal" i="0"/>
                  <pm:cs face="Arial"/>
                  <pm:ea face="Arial"/>
                </pm:charSpec>
              </ext>
            </extLst>
          </rPr>
          <t>Duplicate for code to run with less change
_x0009_-Derek Tan</t>
        </r>
      </text>
    </comment>
  </commentList>
</comments>
</file>

<file path=xl/sharedStrings.xml><?xml version="1.0" encoding="utf-8"?>
<sst xmlns="http://schemas.openxmlformats.org/spreadsheetml/2006/main" count="309" uniqueCount="123">
  <si>
    <t>Experimental Setup</t>
  </si>
  <si>
    <t>Observations</t>
  </si>
  <si>
    <t>Based on model. there is less cooling power for same parameters for ambient of 35degC and 30 degC. Hence, testing in 30degC is a underestimation of cooling ability in 35 degC and is permissible</t>
  </si>
  <si>
    <t>35degC: 57W</t>
  </si>
  <si>
    <t>30degC: 55.2W</t>
  </si>
  <si>
    <t>Gets alot warmer on hot side for TEC1-12710. More packaging issues...</t>
  </si>
  <si>
    <t>If cold air is directed at ceiling fan, then cold air can be circulated with ambient??</t>
  </si>
  <si>
    <t xml:space="preserve">Set Up: </t>
  </si>
  <si>
    <t>FAN:12V</t>
  </si>
  <si>
    <t>Target Amp (Through Peltier Module)</t>
  </si>
  <si>
    <t>Parameter</t>
  </si>
  <si>
    <t>Trial</t>
  </si>
  <si>
    <t>Configurations</t>
  </si>
  <si>
    <t>Error Analysis</t>
  </si>
  <si>
    <t>Input Voltage [V]</t>
  </si>
  <si>
    <t>Cold Side</t>
  </si>
  <si>
    <t>Fin Type</t>
  </si>
  <si>
    <t>250x69x36mm x2</t>
  </si>
  <si>
    <t>Thermocouple Error</t>
  </si>
  <si>
    <t>Fan Type</t>
  </si>
  <si>
    <t>14x14cm Box Fan, 12V, 0.32A</t>
  </si>
  <si>
    <t>Accuracy Error</t>
  </si>
  <si>
    <t>Fan Input Voltage</t>
  </si>
  <si>
    <t>Resolution Error</t>
  </si>
  <si>
    <t>Avg</t>
  </si>
  <si>
    <t>Precision Err</t>
  </si>
  <si>
    <t>Hot Side</t>
  </si>
  <si>
    <t>300x69x36mm x2</t>
  </si>
  <si>
    <t>Annemometer Error</t>
  </si>
  <si>
    <t>Accuracy Err</t>
  </si>
  <si>
    <t>Percentage</t>
  </si>
  <si>
    <t>Total Error</t>
  </si>
  <si>
    <t>Frac Error</t>
  </si>
  <si>
    <t>Input Current [A]</t>
  </si>
  <si>
    <t>General</t>
  </si>
  <si>
    <t>TEC12710 Peltier Module</t>
  </si>
  <si>
    <t>Overall Average Ambient Temp</t>
  </si>
  <si>
    <t>Crenova Multimeter (Voltage Readings)</t>
  </si>
  <si>
    <t>PERCENTAGE</t>
  </si>
  <si>
    <t>FIXED</t>
  </si>
  <si>
    <t>Air Speed Readings</t>
  </si>
  <si>
    <t>(14x14 channel)</t>
  </si>
  <si>
    <t>Center (Cold)</t>
  </si>
  <si>
    <t>Center (Hot)</t>
  </si>
  <si>
    <t>Fluke 175 Multimeter (Current Readings)</t>
  </si>
  <si>
    <t>Outlet Air Temp Cold [K]
(T1)</t>
  </si>
  <si>
    <t>Total Err</t>
  </si>
  <si>
    <t>Average</t>
  </si>
  <si>
    <t>Inlet Ambient Air Temp [K]
(T2)</t>
  </si>
  <si>
    <t>Precision Error</t>
  </si>
  <si>
    <t>Peltier Cold Side Temp [K]
(T3)</t>
  </si>
  <si>
    <t>Air Speed [m/s]</t>
  </si>
  <si>
    <t>Channel Area [m^2]</t>
  </si>
  <si>
    <t>Peltier Hot Side Temp [K]
(T4)</t>
  </si>
  <si>
    <t>Mass Flow Rate[m^3/s]</t>
  </si>
  <si>
    <t>Mass Flow Rate Error</t>
  </si>
  <si>
    <t>Mass Flow Frac Error</t>
  </si>
  <si>
    <t>Out Air Temp - Hot [K]</t>
  </si>
  <si>
    <t>Back-calc</t>
  </si>
  <si>
    <t>Volumetric Flow Rate [m^3/s]</t>
  </si>
  <si>
    <t>CFM</t>
  </si>
  <si>
    <t>Derived Results (w/ Correction Factor)</t>
  </si>
  <si>
    <t>deltaT Cold [K]</t>
  </si>
  <si>
    <t>General Param</t>
  </si>
  <si>
    <t>Heat Capacity [J/KgK]</t>
  </si>
  <si>
    <t>Air Density [Kg/m^3]</t>
  </si>
  <si>
    <t>Correction Factor</t>
  </si>
  <si>
    <t>DeltaT</t>
  </si>
  <si>
    <t>Cooling Power [W]</t>
  </si>
  <si>
    <t>T1</t>
  </si>
  <si>
    <t>T2</t>
  </si>
  <si>
    <t>T3</t>
  </si>
  <si>
    <t>T4</t>
  </si>
  <si>
    <t>deltaT Hot [K]</t>
  </si>
  <si>
    <t>Heating Powr [W]</t>
  </si>
  <si>
    <t>Power Consumption [W]</t>
  </si>
  <si>
    <t>COP [%]</t>
  </si>
  <si>
    <t>Error</t>
  </si>
  <si>
    <t>4.6A</t>
  </si>
  <si>
    <t>4.35A</t>
  </si>
  <si>
    <t>4.1A</t>
  </si>
  <si>
    <t>3.9A</t>
  </si>
  <si>
    <t>3.7A</t>
  </si>
  <si>
    <t>3.5A</t>
  </si>
  <si>
    <t>3.3A</t>
  </si>
  <si>
    <t>2.35A</t>
  </si>
  <si>
    <t>2.15A</t>
  </si>
  <si>
    <t>1.9A</t>
  </si>
  <si>
    <t>1.65A</t>
  </si>
  <si>
    <t>150x69x36mm</t>
  </si>
  <si>
    <t>8x8cm Box Fan, 12V, 0.32A</t>
  </si>
  <si>
    <t>Default (Given)</t>
  </si>
  <si>
    <t>Peltier Module</t>
  </si>
  <si>
    <t>TEC1-12706</t>
  </si>
  <si>
    <t>Ambient Air</t>
  </si>
  <si>
    <t>Attempt #1</t>
  </si>
  <si>
    <t>Difference Relative to Avg</t>
  </si>
  <si>
    <t>Attempt #2</t>
  </si>
  <si>
    <t>Attempt #3</t>
  </si>
  <si>
    <t>Attempt #4</t>
  </si>
  <si>
    <t>Avg Relative Diff</t>
  </si>
  <si>
    <t>Thermocouple Probe 1</t>
  </si>
  <si>
    <t>Thermocouple Probe 2</t>
  </si>
  <si>
    <t>Thermocouple Probe 3</t>
  </si>
  <si>
    <t>Thermocouple Probe 4</t>
  </si>
  <si>
    <t>Fan - 12V</t>
  </si>
  <si>
    <t>Fan</t>
  </si>
  <si>
    <t>Fan - 6V</t>
  </si>
  <si>
    <t>Note</t>
  </si>
  <si>
    <t>Average reading taken between T1, T2, T3</t>
  </si>
  <si>
    <t>Measurement taken by holding thermocouple probes side by side for 1 minute</t>
  </si>
  <si>
    <t>12V, 20A Ledmo Power Supply</t>
  </si>
  <si>
    <t>Lowest Voltage</t>
  </si>
  <si>
    <t>Highest Voltage</t>
  </si>
  <si>
    <t>Lowest Amp</t>
  </si>
  <si>
    <t>Highest Amp</t>
  </si>
  <si>
    <t>12V, 30A, Menlo Power Supply</t>
  </si>
  <si>
    <t>5V, 30A Power Supply</t>
  </si>
  <si>
    <t>HXS c12025B Fan</t>
  </si>
  <si>
    <t>DC</t>
  </si>
  <si>
    <t>Voltage</t>
  </si>
  <si>
    <t>Amp</t>
  </si>
  <si>
    <t>Cooler Master MF140R A-RGB Fan</t>
  </si>
</sst>
</file>

<file path=xl/styles.xml><?xml version="1.0" encoding="utf-8"?>
<styleSheet xmlns="http://schemas.openxmlformats.org/spreadsheetml/2006/main">
  <numFmts count="17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0.0"/>
    <numFmt numFmtId="165" formatCode="0.000"/>
    <numFmt numFmtId="166" formatCode="#,##0.0"/>
    <numFmt numFmtId="167" formatCode="0.00000"/>
    <numFmt numFmtId="168" formatCode="\+#,##0.0;\-#,##0.0"/>
    <numFmt numFmtId="1" formatCode="0"/>
    <numFmt numFmtId="2" formatCode="0.00"/>
    <numFmt numFmtId="4" formatCode="#,##0.00"/>
    <numFmt numFmtId="10" formatCode="0.00%"/>
  </numFmts>
  <fonts count="3">
    <font>
      <name val="Arial"/>
      <family val="1"/>
      <color rgb="FF000000"/>
      <sz val="10"/>
      <extLst>
        <ext uri="smNativeData">
          <pm:charSpec xmlns:pm="smNativeData" id="1648821533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48821533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48821533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</fonts>
  <fills count="37">
    <fill>
      <patternFill patternType="none"/>
    </fill>
    <fill>
      <patternFill patternType="gray125"/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48821533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48821533" type="1" fgLvl="100" fgClr="00D9D9D9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48821533" type="1" fgLvl="100" fgClr="00FFFF00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48821533" type="1" fgLvl="100" fgClr="00FFFFFF" bgLvl="100" bgClr="00000000"/>
          </ext>
        </extLst>
      </patternFill>
    </fill>
  </fills>
  <borders count="36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48821533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48821533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48821533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74">
    <xf numFmtId="0" fontId="0" fillId="0" borderId="0" xfId="0"/>
    <xf numFmtId="1" fontId="0" fillId="0" borderId="0" xfId="0" applyNumberFormat="1"/>
    <xf numFmtId="164" fontId="2" fillId="2" borderId="1" xfId="0" applyNumberFormat="1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0" fontId="2" fillId="0" borderId="0" xfId="0" applyFont="1"/>
    <xf numFmtId="164" fontId="2" fillId="6" borderId="5" xfId="0" applyNumberFormat="1" applyFont="1" applyFill="1" applyBorder="1" applyAlignment="1">
      <alignment horizontal="center"/>
    </xf>
    <xf numFmtId="164" fontId="2" fillId="7" borderId="6" xfId="0" applyNumberFormat="1" applyFont="1" applyFill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/>
    <xf numFmtId="0" fontId="0" fillId="0" borderId="9" xfId="0" applyBorder="1"/>
    <xf numFmtId="2" fontId="2" fillId="0" borderId="0" xfId="0" applyNumberFormat="1" applyFont="1"/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0" fillId="0" borderId="9" xfId="0" applyNumberFormat="1" applyBorder="1"/>
    <xf numFmtId="2" fontId="0" fillId="0" borderId="9" xfId="0" applyNumberFormat="1" applyBorder="1" applyAlignment="1">
      <alignment horizontal="left"/>
    </xf>
    <xf numFmtId="0" fontId="0" fillId="0" borderId="0" xfId="0" applyAlignment="1">
      <alignment horizontal="center"/>
    </xf>
    <xf numFmtId="0" fontId="2" fillId="0" borderId="7" xfId="0" applyFont="1" applyBorder="1"/>
    <xf numFmtId="165" fontId="0" fillId="0" borderId="0" xfId="0" applyNumberFormat="1" applyAlignment="1">
      <alignment horizontal="center"/>
    </xf>
    <xf numFmtId="165" fontId="0" fillId="0" borderId="8" xfId="0" applyNumberFormat="1" applyBorder="1" applyAlignment="1">
      <alignment horizontal="center"/>
    </xf>
    <xf numFmtId="1" fontId="2" fillId="11" borderId="10" xfId="0" applyNumberFormat="1" applyFont="1" applyFill="1" applyAlignment="1">
      <alignment horizontal="center" wrapText="1"/>
    </xf>
    <xf numFmtId="165" fontId="0" fillId="11" borderId="10" xfId="0" applyNumberFormat="1" applyFill="1" applyAlignment="1">
      <alignment horizontal="center"/>
    </xf>
    <xf numFmtId="165" fontId="0" fillId="12" borderId="11" xfId="0" applyNumberFormat="1" applyFill="1" applyBorder="1" applyAlignment="1">
      <alignment horizontal="center"/>
    </xf>
    <xf numFmtId="1" fontId="0" fillId="11" borderId="10" xfId="0" applyNumberForma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left"/>
    </xf>
    <xf numFmtId="1" fontId="0" fillId="0" borderId="12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15" borderId="14" xfId="0" applyNumberFormat="1" applyFill="1" applyBorder="1" applyAlignment="1">
      <alignment horizontal="center"/>
    </xf>
    <xf numFmtId="2" fontId="0" fillId="0" borderId="9" xfId="0" applyNumberFormat="1" applyBorder="1" applyAlignment="1">
      <alignment horizontal="center" vertical="center" wrapText="1"/>
    </xf>
    <xf numFmtId="1" fontId="0" fillId="0" borderId="15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 wrapText="1"/>
    </xf>
    <xf numFmtId="2" fontId="0" fillId="0" borderId="0" xfId="0" applyNumberFormat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 wrapText="1"/>
    </xf>
    <xf numFmtId="0" fontId="0" fillId="0" borderId="15" xfId="0" applyBorder="1" applyAlignment="1">
      <alignment horizontal="center"/>
    </xf>
    <xf numFmtId="165" fontId="0" fillId="0" borderId="0" xfId="0" applyNumberFormat="1"/>
    <xf numFmtId="2" fontId="0" fillId="2" borderId="1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0" fillId="0" borderId="7" xfId="0" applyNumberFormat="1" applyBorder="1" applyAlignment="1">
      <alignment horizontal="center" wrapText="1"/>
    </xf>
    <xf numFmtId="166" fontId="0" fillId="0" borderId="7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8" xfId="0" applyNumberFormat="1" applyBorder="1" applyAlignment="1">
      <alignment horizontal="center"/>
    </xf>
    <xf numFmtId="1" fontId="0" fillId="17" borderId="16" xfId="0" applyNumberFormat="1" applyFill="1" applyBorder="1" applyAlignment="1">
      <alignment horizontal="center" wrapText="1"/>
    </xf>
    <xf numFmtId="4" fontId="0" fillId="17" borderId="16" xfId="0" applyNumberFormat="1" applyFill="1" applyBorder="1" applyAlignment="1">
      <alignment horizontal="center"/>
    </xf>
    <xf numFmtId="4" fontId="0" fillId="18" borderId="17" xfId="0" applyNumberFormat="1" applyFill="1" applyBorder="1" applyAlignment="1">
      <alignment horizontal="center"/>
    </xf>
    <xf numFmtId="2" fontId="0" fillId="19" borderId="18" xfId="0" applyNumberFormat="1" applyFill="1" applyBorder="1" applyAlignment="1">
      <alignment horizontal="center" vertical="center"/>
    </xf>
    <xf numFmtId="2" fontId="0" fillId="20" borderId="19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 wrapText="1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/>
    <xf numFmtId="165" fontId="0" fillId="0" borderId="15" xfId="0" applyNumberFormat="1" applyBorder="1" applyAlignment="1">
      <alignment horizontal="center"/>
    </xf>
    <xf numFmtId="165" fontId="0" fillId="0" borderId="8" xfId="0" applyNumberFormat="1" applyBorder="1"/>
    <xf numFmtId="165" fontId="0" fillId="21" borderId="20" xfId="0" applyNumberFormat="1" applyFill="1" applyBorder="1" applyAlignment="1">
      <alignment horizontal="center"/>
    </xf>
    <xf numFmtId="165" fontId="0" fillId="12" borderId="11" xfId="0" applyNumberFormat="1" applyFill="1" applyBorder="1"/>
    <xf numFmtId="165" fontId="0" fillId="19" borderId="18" xfId="0" applyNumberFormat="1" applyFill="1" applyBorder="1" applyAlignment="1">
      <alignment horizontal="center"/>
    </xf>
    <xf numFmtId="165" fontId="0" fillId="20" borderId="19" xfId="0" applyNumberFormat="1" applyFill="1" applyBorder="1"/>
    <xf numFmtId="1" fontId="0" fillId="15" borderId="14" xfId="0" applyNumberFormat="1" applyFill="1" applyBorder="1" applyAlignment="1">
      <alignment horizontal="center" wrapText="1"/>
    </xf>
    <xf numFmtId="4" fontId="0" fillId="15" borderId="14" xfId="0" applyNumberFormat="1" applyFill="1" applyBorder="1" applyAlignment="1">
      <alignment horizontal="center"/>
    </xf>
    <xf numFmtId="4" fontId="0" fillId="20" borderId="19" xfId="0" applyNumberFormat="1" applyFill="1" applyBorder="1" applyAlignment="1">
      <alignment horizontal="center"/>
    </xf>
    <xf numFmtId="166" fontId="0" fillId="0" borderId="7" xfId="0" applyNumberFormat="1" applyBorder="1" applyAlignment="1">
      <alignment horizontal="center" wrapText="1"/>
    </xf>
    <xf numFmtId="0" fontId="0" fillId="2" borderId="1" xfId="0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0" fillId="0" borderId="15" xfId="0" applyBorder="1"/>
    <xf numFmtId="166" fontId="0" fillId="0" borderId="21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24" borderId="23" xfId="0" applyFont="1" applyFill="1" applyBorder="1"/>
    <xf numFmtId="167" fontId="0" fillId="25" borderId="24" xfId="0" applyNumberFormat="1" applyFill="1" applyAlignment="1">
      <alignment horizontal="center"/>
    </xf>
    <xf numFmtId="167" fontId="0" fillId="26" borderId="25" xfId="0" applyNumberFormat="1" applyFill="1" applyBorder="1" applyAlignment="1">
      <alignment horizontal="center"/>
    </xf>
    <xf numFmtId="0" fontId="2" fillId="27" borderId="26" xfId="0" applyFont="1" applyFill="1" applyBorder="1"/>
    <xf numFmtId="167" fontId="0" fillId="17" borderId="16" xfId="0" applyNumberFormat="1" applyFill="1" applyBorder="1" applyAlignment="1">
      <alignment horizontal="center"/>
    </xf>
    <xf numFmtId="167" fontId="0" fillId="18" borderId="17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2" xfId="0" applyBorder="1"/>
    <xf numFmtId="167" fontId="0" fillId="0" borderId="7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166" fontId="0" fillId="0" borderId="0" xfId="0" applyNumberFormat="1"/>
    <xf numFmtId="168" fontId="0" fillId="0" borderId="0" xfId="0" applyNumberFormat="1" applyAlignment="1">
      <alignment horizontal="center"/>
    </xf>
    <xf numFmtId="0" fontId="0" fillId="0" borderId="27" xfId="0" applyBorder="1"/>
    <xf numFmtId="165" fontId="0" fillId="0" borderId="21" xfId="0" applyNumberFormat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13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" fontId="0" fillId="11" borderId="10" xfId="0" applyNumberFormat="1" applyFill="1" applyAlignment="1">
      <alignment horizontal="center"/>
    </xf>
    <xf numFmtId="4" fontId="0" fillId="11" borderId="10" xfId="0" applyNumberFormat="1" applyFill="1" applyAlignment="1">
      <alignment horizontal="center"/>
    </xf>
    <xf numFmtId="4" fontId="0" fillId="12" borderId="11" xfId="0" applyNumberFormat="1" applyFill="1" applyBorder="1" applyAlignment="1">
      <alignment horizontal="center"/>
    </xf>
    <xf numFmtId="1" fontId="0" fillId="15" borderId="14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8" fontId="0" fillId="11" borderId="10" xfId="0" applyNumberFormat="1" applyFill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8" xfId="0" applyNumberFormat="1" applyBorder="1" applyAlignment="1">
      <alignment horizontal="center"/>
    </xf>
    <xf numFmtId="168" fontId="0" fillId="12" borderId="11" xfId="0" applyNumberFormat="1" applyFill="1" applyBorder="1" applyAlignment="1">
      <alignment horizontal="center"/>
    </xf>
    <xf numFmtId="0" fontId="0" fillId="21" borderId="20" xfId="0" applyFill="1" applyBorder="1" applyAlignment="1">
      <alignment horizontal="center"/>
    </xf>
    <xf numFmtId="0" fontId="0" fillId="0" borderId="27" xfId="0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1" fontId="0" fillId="21" borderId="20" xfId="0" applyNumberFormat="1" applyFill="1" applyBorder="1" applyAlignment="1">
      <alignment horizontal="center"/>
    </xf>
    <xf numFmtId="1" fontId="0" fillId="19" borderId="18" xfId="0" applyNumberFormat="1" applyFill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0" fontId="0" fillId="19" borderId="18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2" fontId="0" fillId="11" borderId="10" xfId="0" applyNumberFormat="1" applyFill="1" applyAlignment="1">
      <alignment horizontal="center"/>
    </xf>
    <xf numFmtId="2" fontId="0" fillId="12" borderId="11" xfId="0" applyNumberFormat="1" applyFill="1" applyBorder="1" applyAlignment="1">
      <alignment horizontal="center"/>
    </xf>
    <xf numFmtId="165" fontId="0" fillId="20" borderId="19" xfId="0" applyNumberFormat="1" applyFill="1" applyBorder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10" fontId="0" fillId="2" borderId="1" xfId="0" applyNumberForma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10" fontId="0" fillId="4" borderId="3" xfId="0" applyNumberFormat="1" applyFill="1" applyBorder="1" applyAlignment="1">
      <alignment horizontal="center"/>
    </xf>
    <xf numFmtId="10" fontId="0" fillId="15" borderId="14" xfId="0" applyNumberFormat="1" applyFill="1" applyBorder="1" applyAlignment="1">
      <alignment horizontal="center"/>
    </xf>
    <xf numFmtId="10" fontId="0" fillId="20" borderId="19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21" xfId="0" applyBorder="1"/>
    <xf numFmtId="164" fontId="0" fillId="0" borderId="15" xfId="0" applyNumberFormat="1" applyBorder="1" applyAlignment="1">
      <alignment horizontal="center"/>
    </xf>
    <xf numFmtId="0" fontId="0" fillId="29" borderId="28" xfId="0" applyFill="1" applyBorder="1"/>
    <xf numFmtId="164" fontId="0" fillId="30" borderId="29" xfId="0" applyNumberFormat="1" applyFill="1" applyBorder="1" applyAlignment="1">
      <alignment horizontal="center"/>
    </xf>
    <xf numFmtId="164" fontId="0" fillId="31" borderId="30" xfId="0" applyNumberFormat="1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center"/>
    </xf>
    <xf numFmtId="0" fontId="0" fillId="32" borderId="31" xfId="0" applyFill="1"/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2" fontId="2" fillId="0" borderId="32" xfId="0" applyNumberFormat="1" applyFont="1" applyBorder="1" applyAlignment="1">
      <alignment horizontal="center" vertical="center"/>
    </xf>
    <xf numFmtId="0" fontId="0" fillId="0" borderId="33" xfId="0" applyBorder="1"/>
    <xf numFmtId="0" fontId="0" fillId="0" borderId="32" xfId="0" applyBorder="1" applyAlignment="1">
      <alignment horizontal="center" vertical="center" wrapText="1"/>
    </xf>
    <xf numFmtId="0" fontId="0" fillId="0" borderId="34" xfId="0" applyBorder="1"/>
    <xf numFmtId="164" fontId="2" fillId="0" borderId="32" xfId="0" applyNumberFormat="1" applyFont="1" applyBorder="1" applyAlignment="1">
      <alignment horizontal="center" vertical="center"/>
    </xf>
    <xf numFmtId="164" fontId="2" fillId="0" borderId="33" xfId="0" applyNumberFormat="1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10" fontId="2" fillId="0" borderId="32" xfId="0" applyNumberFormat="1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2" fontId="0" fillId="0" borderId="9" xfId="0" applyNumberFormat="1" applyBorder="1" applyAlignment="1">
      <alignment horizontal="left" vertical="center"/>
    </xf>
    <xf numFmtId="165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 customBuiltin="1"/>
  </cellStyles>
  <tableStyles count="0"/>
  <extLst>
    <ext uri="smNativeData">
      <pm:charStyles xmlns:pm="smNativeData" id="1648821533" count="1">
        <pm:charStyle name="Normal" fontId="0" Id="1"/>
      </pm:charStyles>
      <pm:colors xmlns:pm="smNativeData" id="1648821533" count="1">
        <pm:color name="Color 24" rgb="D9D9D9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918845</xdr:colOff>
      <xdr:row>0</xdr:row>
      <xdr:rowOff>128905</xdr:rowOff>
    </xdr:from>
    <xdr:to>
      <xdr:col>5</xdr:col>
      <xdr:colOff>848995</xdr:colOff>
      <xdr:row>18</xdr:row>
      <xdr:rowOff>123825</xdr:rowOff>
    </xdr:to>
    <xdr:pic macro="">
      <xdr:nvPicPr>
        <xdr:cNvPr id="4" name="Picture1"/>
        <xdr:cNvPicPr>
          <a:picLocks noChangeAspect="1"/>
          <a:extLst>
            <a:ext uri="smNativeData">
              <pm:smNativeData xmlns:pm="smNativeData" val="SMDATA_13_HQV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D/////DAAAABAAAAAAAAAAAAAAAAAAAAAAAAAAHgAAAGgAAAAAAAAAAAAAAAAAAAAAAAAAAAAAABAnAAAQJwAAAAAAAAAAAAAAAAAAAAAAAAAAAAAAAAAAAAAAAAAAAAAUAAAAAAAAAMDA/wAAAAAAZAAAADIAAAAAAAAAZAAAAAAAAAB/f38ACgAAACEAAAAwAAAALAAAAAAAAAABAAAAlAKZAxIAAAAFAAAAegJTA/ALAADLAAAAthgAAB4WAAAA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0560" y="128905"/>
          <a:ext cx="4017010" cy="359537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7</xdr:col>
      <xdr:colOff>94615</xdr:colOff>
      <xdr:row>1</xdr:row>
      <xdr:rowOff>95250</xdr:rowOff>
    </xdr:from>
    <xdr:to>
      <xdr:col>11</xdr:col>
      <xdr:colOff>183515</xdr:colOff>
      <xdr:row>17</xdr:row>
      <xdr:rowOff>196850</xdr:rowOff>
    </xdr:to>
    <xdr:pic macro="">
      <xdr:nvPicPr>
        <xdr:cNvPr id="3" name="Picture2"/>
        <xdr:cNvPicPr>
          <a:picLocks noChangeAspect="1"/>
          <a:extLst>
            <a:ext uri="smNativeData">
              <pm:smNativeData xmlns:pm="smNativeData" val="SMDATA_13_HQV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Blcj4zDAAAABAAAAAAAAAAAAAAAAAAAAAAAAAAHgAAAGgAAAAAAAAAAAAAAAAAAAAAAAAAAAAAABAnAAAQJwAAAAAAAAAAAAAAAAAAAAAAAAAAAAAAAAAAAAAAAAAAAAAUAAAAAAAAAMDA/wAAAAAAZAAAADIAAAAAAAAAZAAAAAAAAAB/f38ACgAAACEAAAAwAAAALAAAAAEAAAAHAAAA6AFfABEAAAALAAAA8AO4AJQsAADRAQAAsBkAAFAUAAAA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620" y="295275"/>
          <a:ext cx="4175760" cy="330200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>
    <xdr:from>
      <xdr:col>12</xdr:col>
      <xdr:colOff>94615</xdr:colOff>
      <xdr:row>2</xdr:row>
      <xdr:rowOff>95250</xdr:rowOff>
    </xdr:from>
    <xdr:to>
      <xdr:col>15</xdr:col>
      <xdr:colOff>996950</xdr:colOff>
      <xdr:row>18</xdr:row>
      <xdr:rowOff>32385</xdr:rowOff>
    </xdr:to>
    <xdr:pic macro="">
      <xdr:nvPicPr>
        <xdr:cNvPr id="2" name="Picture3"/>
        <xdr:cNvPicPr>
          <a:picLocks noChangeAspect="1"/>
          <a:extLst>
            <a:ext uri="smNativeData">
              <pm:smNativeData xmlns:pm="smNativeData" val="SMDATA_13_HQV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BlckFwDAAAABAAAAAAAAAAAAAAAAAAAAAAAAAAHgAAAGgAAAAAAAAAAAAAAAAAAAAAAAAAAAAAABAnAAAQJwAAAAAAAAAAAAAAAAAAAAAAAAAAAAAAAAAAAAAAAAAAAAAUAAAAAAAAAMDA/wAAAAAAZAAAADIAAAAAAAAAZAAAAAAAAAB/f38ACgAAACEAAAAwAAAALAAAAAIAAAAMAAAA6AFfABIAAAAPAAAApgDnAwFMAAAMAwAAaBgAAE0TAAAAAAAA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5195" y="495300"/>
          <a:ext cx="3967480" cy="313753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8890</xdr:colOff>
      <xdr:row>2</xdr:row>
      <xdr:rowOff>142240</xdr:rowOff>
    </xdr:from>
    <xdr:to>
      <xdr:col>25</xdr:col>
      <xdr:colOff>317500</xdr:colOff>
      <xdr:row>29</xdr:row>
      <xdr:rowOff>91440</xdr:rowOff>
    </xdr:to>
    <xdr:pic macro="">
      <xdr:nvPicPr>
        <xdr:cNvPr id="2" name="Picture1"/>
        <xdr:cNvPicPr>
          <a:picLocks noChangeAspect="1"/>
          <a:extLst>
            <a:ext uri="smNativeData">
              <pm:smNativeData xmlns:pm="smNativeData" val="SMDATA_13_HQVHYhMAAAAlAAAAEQAAAK8B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CKCqc0DAAAABAAAAAAAAAAAAAAAAAAAAAAAAAAHgAAAGgAAAAAAAAAAAAAAAAAAAAAAAAAAAAAABAnAAAQJwAAAAAAAAAAAAAAAAAAAAAAAAAAAAAAAAAAAAAAAAAAAAAUAAAAAAAAAMDA/wAAAAAAZAAAADIAAAAAAAAAZAAAAAAAAAB/f38ACgAAACEAAAAwAAAALAAAAAIAAAATAAAA2AIJAB0AAAAZAAAA1AE+ASGvAABWAwAAwiQAAOkgAAAA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68955" y="542290"/>
          <a:ext cx="5975350" cy="5349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20</xdr:row>
      <xdr:rowOff>66675</xdr:rowOff>
    </xdr:from>
    <xdr:to>
      <xdr:col>23</xdr:col>
      <xdr:colOff>720090</xdr:colOff>
      <xdr:row>40</xdr:row>
      <xdr:rowOff>85725</xdr:rowOff>
    </xdr:to>
    <xdr:pic macro="">
      <xdr:nvPicPr>
        <xdr:cNvPr id="3" name="image4.png"/>
        <xdr:cNvPicPr>
          <a:extLst>
            <a:ext uri="smNativeData">
              <pm:smNativeData xmlns:pm="smNativeData" val="SMDATA_13_HQVHYh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BQAAAASAAAAVQHUASgAAAAXAAAAtwHSApG7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90795" y="4067175"/>
          <a:ext cx="5361940" cy="40195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comments" Target="../comments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H36"/>
  <sheetViews>
    <sheetView view="normal" workbookViewId="0">
      <selection activeCell="G9" sqref="G9"/>
    </sheetView>
  </sheetViews>
  <sheetFormatPr baseColWidth="14" defaultColWidth="14.495495" defaultRowHeight="15.75" customHeight="1"/>
  <sheetData>
    <row r="1" spans="1:7" ht="15.75" customHeight="1">
      <c r="A1" s="7" t="s">
        <v>0</v>
      </c>
      <c r="G1" s="7"/>
    </row>
    <row r="20" spans="1:1" ht="15.75" customHeight="1">
      <c r="A20" s="7" t="s">
        <v>1</v>
      </c>
    </row>
    <row r="21" spans="1:2" ht="15.75" customHeight="1">
      <c r="A21" t="n">
        <v>1</v>
      </c>
      <c r="B21" t="s">
        <v>2</v>
      </c>
    </row>
    <row r="22" spans="2:2" ht="15.75" customHeight="1">
      <c r="B22" t="s">
        <v>3</v>
      </c>
    </row>
    <row r="23" spans="2:2" ht="15.75" customHeight="1">
      <c r="B23" t="s">
        <v>4</v>
      </c>
    </row>
    <row r="25" spans="1:2" ht="15.75" customHeight="1">
      <c r="A25" t="n">
        <v>2</v>
      </c>
      <c r="B25" t="s">
        <v>5</v>
      </c>
    </row>
    <row r="27" spans="1:2" ht="15.75" customHeight="1">
      <c r="A27" t="n">
        <v>3</v>
      </c>
      <c r="B27" t="s">
        <v>6</v>
      </c>
    </row>
    <row r="36" spans="1:1" ht="15.75" customHeight="1">
      <c r="A36" t="s">
        <v>7</v>
      </c>
    </row>
  </sheetData>
  <printOptions>
    <extLst>
      <ext uri="smNativeData">
        <pm:pageFlags xmlns:pm="smNativeData" id="1648821533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1533" l="56" r="56" t="56" b="56" borderId="0" fillId="0" vertical="0"/>
        <pm:footer xmlns:pm="smNativeData" id="1648821533" l="56" r="56" t="56" b="56" borderId="0" fillId="0" vertical="2"/>
      </ext>
    </extLst>
  </headerFooter>
  <drawing r:id="rId1"/>
  <extLst>
    <ext uri="smNativeData">
      <pm:sheetPrefs xmlns:pm="smNativeData" day="16488215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C1005"/>
  <sheetViews>
    <sheetView tabSelected="1" view="normal" workbookViewId="0">
      <pane xSplit="2" ySplit="2" topLeftCell="C36" activePane="bottomRight" state="frozen"/>
      <selection pane="bottomRight" activeCell="U8" sqref="U8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3" width="23.333333" customWidth="1"/>
    <col min="4" max="4" width="27.495495" customWidth="1"/>
    <col min="5" max="8" width="26.495495" customWidth="1"/>
    <col min="9" max="9" width="24.333333" customWidth="1"/>
    <col min="11" max="11" width="30.333333" customWidth="1"/>
    <col min="12" max="12" width="15.666667" customWidth="1"/>
    <col min="13" max="13" width="29.495495" customWidth="1"/>
    <col min="23" max="23" width="7.918919" customWidth="1"/>
  </cols>
  <sheetData>
    <row r="1" spans="1:23" ht="15.75" customHeight="1">
      <c r="A1" t="s">
        <v>8</v>
      </c>
      <c r="B1" s="1"/>
      <c r="C1" s="22" t="s">
        <v>9</v>
      </c>
      <c r="W1"/>
    </row>
    <row r="2" spans="1:23" ht="15.75" customHeight="1">
      <c r="A2" s="2" t="s">
        <v>10</v>
      </c>
      <c r="B2" s="3" t="s">
        <v>11</v>
      </c>
      <c r="C2" s="4" t="n">
        <v>3.70000000000000018</v>
      </c>
      <c r="D2" s="6" t="n">
        <v>3.5</v>
      </c>
      <c r="E2" s="8" t="n">
        <v>3.29999999999999982</v>
      </c>
      <c r="F2" s="8" t="n">
        <v>3.10000000000000009</v>
      </c>
      <c r="G2" s="8" t="n">
        <v>2.9</v>
      </c>
      <c r="H2" s="9" t="n">
        <v>2.70000000000000018</v>
      </c>
      <c r="I2" s="9" t="n">
        <v>2.5</v>
      </c>
      <c r="K2" s="7" t="s">
        <v>12</v>
      </c>
      <c r="O2" s="7" t="s">
        <v>13</v>
      </c>
      <c r="U2" s="7" t="s">
        <v>0</v>
      </c>
      <c r="W2" s="165"/>
    </row>
    <row r="3" spans="1:29" ht="15.75" customHeight="1">
      <c r="A3" s="148" t="s">
        <v>14</v>
      </c>
      <c r="B3" s="10" t="n">
        <v>1</v>
      </c>
      <c r="C3" s="11" t="n">
        <v>14.6300000000000008</v>
      </c>
      <c r="D3" s="11" t="n">
        <v>13.6600000000000001</v>
      </c>
      <c r="E3" s="12" t="n">
        <v>12.8800000000000008</v>
      </c>
      <c r="F3" s="12" t="n">
        <v>12.1199999999999992</v>
      </c>
      <c r="G3" s="12" t="n">
        <v>10.9700000000000006</v>
      </c>
      <c r="H3" s="12" t="n">
        <v>10.2400000000000002</v>
      </c>
      <c r="I3" s="13" t="n">
        <v>9.83000000000000007</v>
      </c>
      <c r="J3" s="14"/>
      <c r="K3" s="150" t="s">
        <v>15</v>
      </c>
      <c r="L3" s="15" t="s">
        <v>16</v>
      </c>
      <c r="M3" s="15" t="s">
        <v>17</v>
      </c>
      <c r="N3" s="14"/>
      <c r="O3" s="16" t="s">
        <v>18</v>
      </c>
      <c r="P3" s="14"/>
      <c r="Q3" s="14"/>
      <c r="R3" s="14"/>
      <c r="S3" s="14"/>
      <c r="T3" s="14"/>
      <c r="U3" s="14"/>
      <c r="V3" s="14"/>
      <c r="W3" s="166"/>
      <c r="X3" s="14"/>
      <c r="Y3" s="14"/>
      <c r="Z3" s="14"/>
      <c r="AA3" s="14"/>
      <c r="AB3" s="14"/>
      <c r="AC3" s="14"/>
    </row>
    <row r="4" spans="1:29" ht="15.75" customHeight="1">
      <c r="A4" s="149"/>
      <c r="B4" s="17" t="n">
        <v>2</v>
      </c>
      <c r="C4" s="12" t="n">
        <v>14.6400000000000006</v>
      </c>
      <c r="D4" s="12" t="n">
        <v>13.6600000000000001</v>
      </c>
      <c r="E4" s="12" t="n">
        <v>12.8800000000000008</v>
      </c>
      <c r="F4" s="12" t="n">
        <v>12.1199999999999992</v>
      </c>
      <c r="G4" s="12" t="n">
        <v>10.9700000000000006</v>
      </c>
      <c r="H4" s="12" t="n">
        <v>10.2400000000000002</v>
      </c>
      <c r="I4" s="13" t="n">
        <v>9.83000000000000007</v>
      </c>
      <c r="J4" s="14"/>
      <c r="K4" s="149"/>
      <c r="L4" s="19" t="s">
        <v>19</v>
      </c>
      <c r="M4" s="19" t="s">
        <v>20</v>
      </c>
      <c r="N4" s="14"/>
      <c r="O4" s="14" t="s">
        <v>21</v>
      </c>
      <c r="P4" s="14" t="n">
        <v>0.6</v>
      </c>
      <c r="Q4" s="14"/>
      <c r="R4" s="14"/>
      <c r="S4" s="14"/>
      <c r="T4" s="14"/>
      <c r="U4" s="14"/>
      <c r="V4" s="14"/>
      <c r="W4" s="12"/>
      <c r="X4" s="14"/>
      <c r="Y4" s="14"/>
      <c r="Z4" s="14"/>
      <c r="AA4" s="14"/>
      <c r="AB4" s="14"/>
      <c r="AC4" s="14"/>
    </row>
    <row r="5" spans="1:29" ht="15.75" customHeight="1">
      <c r="A5" s="149"/>
      <c r="B5" s="17" t="n">
        <v>3</v>
      </c>
      <c r="C5" s="12" t="n">
        <v>14.6400000000000006</v>
      </c>
      <c r="D5" s="12" t="n">
        <v>13.6600000000000001</v>
      </c>
      <c r="E5" s="12" t="n">
        <v>12.8800000000000008</v>
      </c>
      <c r="F5" s="12" t="n">
        <v>12.1199999999999992</v>
      </c>
      <c r="G5" s="12" t="n">
        <v>10.9700000000000006</v>
      </c>
      <c r="H5" s="12" t="n">
        <v>10.2400000000000002</v>
      </c>
      <c r="I5" s="13" t="n">
        <v>9.83999999999999986</v>
      </c>
      <c r="J5" s="14"/>
      <c r="K5" s="151"/>
      <c r="L5" s="19" t="s">
        <v>22</v>
      </c>
      <c r="M5" s="20" t="n">
        <v>12.9299999999999997</v>
      </c>
      <c r="N5" s="14"/>
      <c r="O5" s="14" t="s">
        <v>23</v>
      </c>
      <c r="P5" s="14" t="n">
        <v>0.05</v>
      </c>
      <c r="Q5" s="14"/>
      <c r="R5" s="14"/>
      <c r="S5" s="14"/>
      <c r="T5" s="14"/>
      <c r="U5" s="14"/>
      <c r="V5" s="14"/>
      <c r="W5" s="12"/>
      <c r="X5" s="14"/>
      <c r="Y5" s="14"/>
      <c r="Z5" s="14"/>
      <c r="AA5" s="14"/>
      <c r="AB5" s="14"/>
      <c r="AC5" s="14"/>
    </row>
    <row r="6" spans="1:29" ht="15.75" customHeight="1">
      <c r="A6" s="149"/>
      <c r="B6" s="21" t="s">
        <v>24</v>
      </c>
      <c r="C6" s="12">
        <f>AVERAGE(C3:C5)</f>
        <v>14.6366666666667005</v>
      </c>
      <c r="D6" s="12">
        <f>AVERAGE(D3:D5)</f>
        <v>13.6600000000000001</v>
      </c>
      <c r="E6" s="12">
        <f>AVERAGE(E3:E5)</f>
        <v>12.8800000000000008</v>
      </c>
      <c r="F6" s="12">
        <f>AVERAGE(F3:F5)</f>
        <v>12.1199999999999992</v>
      </c>
      <c r="G6" s="12">
        <f>AVERAGE(G3:G5)</f>
        <v>10.9700000000000006</v>
      </c>
      <c r="H6" s="12">
        <f>AVERAGE(H3:H5)</f>
        <v>10.2400000000000002</v>
      </c>
      <c r="I6" s="13">
        <f>AVERAGE(I3:I5)</f>
        <v>9.83333333333333925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2"/>
      <c r="X6" s="14"/>
      <c r="Y6" s="14"/>
      <c r="Z6" s="14"/>
      <c r="AA6" s="14"/>
      <c r="AB6" s="14"/>
      <c r="AC6" s="14"/>
    </row>
    <row r="7" spans="1:29" ht="15.75" customHeight="1">
      <c r="A7" s="149"/>
      <c r="B7" s="17" t="s">
        <v>25</v>
      </c>
      <c r="C7" s="23">
        <f>_xlfn.STDEV.S(C3:C5)</f>
        <v>0.00577350269189500054</v>
      </c>
      <c r="D7" s="23">
        <f>_xlfn.STDEV.S(D3:D5)</f>
        <v>0</v>
      </c>
      <c r="E7" s="23">
        <f>_xlfn.STDEV.S(E3:E5)</f>
        <v>0</v>
      </c>
      <c r="F7" s="23">
        <f>_xlfn.STDEV.S(F3:F5)</f>
        <v>0</v>
      </c>
      <c r="G7" s="23">
        <f>_xlfn.STDEV.S(G3:G5)</f>
        <v>0</v>
      </c>
      <c r="H7" s="23">
        <f>_xlfn.STDEV.S(H3:H5)</f>
        <v>0</v>
      </c>
      <c r="I7" s="24">
        <f>_xlfn.STDEV.S(I3:I5)</f>
        <v>0.00577350269189599974</v>
      </c>
      <c r="J7" s="14"/>
      <c r="K7" s="150" t="s">
        <v>26</v>
      </c>
      <c r="L7" s="15" t="s">
        <v>16</v>
      </c>
      <c r="M7" s="15" t="s">
        <v>27</v>
      </c>
      <c r="N7" s="14"/>
      <c r="O7" s="16" t="s">
        <v>28</v>
      </c>
      <c r="P7" s="14"/>
      <c r="Q7" s="14"/>
      <c r="R7" s="14"/>
      <c r="S7" s="14"/>
      <c r="T7" s="14"/>
      <c r="U7" s="14"/>
      <c r="V7" s="14"/>
      <c r="W7" s="23"/>
      <c r="X7" s="14"/>
      <c r="Y7" s="14"/>
      <c r="Z7" s="14"/>
      <c r="AA7" s="14"/>
      <c r="AB7" s="14"/>
      <c r="AC7" s="14"/>
    </row>
    <row r="8" spans="1:29" ht="15.75" customHeight="1">
      <c r="A8" s="149"/>
      <c r="B8" s="17" t="s">
        <v>29</v>
      </c>
      <c r="C8" s="23">
        <f>$R$14+$P$14*C6</f>
        <v>0.137093333333334</v>
      </c>
      <c r="D8" s="23">
        <f>$R$14+$P$14*D6</f>
        <v>0.129280000000000017</v>
      </c>
      <c r="E8" s="23">
        <f>$R$14+$P$14*E6</f>
        <v>0.123039999999999994</v>
      </c>
      <c r="F8" s="23">
        <f>$R$14+$P$14*F6</f>
        <v>0.116959999999999997</v>
      </c>
      <c r="G8" s="23">
        <f>$R$14+$P$14*G6</f>
        <v>0.107759999999999989</v>
      </c>
      <c r="H8" s="23">
        <f>$R$14+$P$14*H6</f>
        <v>0.101919999999999988</v>
      </c>
      <c r="I8" s="24">
        <f>$R$14+$P$14*I6</f>
        <v>0.0986666666666670089</v>
      </c>
      <c r="J8" s="14"/>
      <c r="K8" s="149"/>
      <c r="L8" s="19" t="s">
        <v>19</v>
      </c>
      <c r="M8" s="19" t="s">
        <v>20</v>
      </c>
      <c r="N8" s="14"/>
      <c r="O8" s="14" t="s">
        <v>21</v>
      </c>
      <c r="P8" s="14" t="n">
        <v>0.05</v>
      </c>
      <c r="Q8" s="14" t="s">
        <v>30</v>
      </c>
      <c r="R8" s="14"/>
      <c r="S8" s="14"/>
      <c r="T8" s="14"/>
      <c r="U8" s="14"/>
      <c r="V8" s="14"/>
      <c r="W8" s="23"/>
      <c r="X8" s="14"/>
      <c r="Y8" s="14"/>
      <c r="Z8" s="14"/>
      <c r="AA8" s="14"/>
      <c r="AB8" s="14"/>
      <c r="AC8" s="14"/>
    </row>
    <row r="9" spans="1:29" ht="15.75" customHeight="1">
      <c r="A9" s="149"/>
      <c r="B9" s="25" t="s">
        <v>31</v>
      </c>
      <c r="C9" s="26">
        <f>SQRT(C7^2+C8^2+$P$15^2)</f>
        <v>0.137305918946628003</v>
      </c>
      <c r="D9" s="26">
        <f>SQRT(D7^2+D8^2+$P$15^2)</f>
        <v>0.129376653226151994</v>
      </c>
      <c r="E9" s="26">
        <f>SQRT(E7^2+E8^2+$P$15^2)</f>
        <v>0.123141551070303001</v>
      </c>
      <c r="F9" s="26">
        <f>SQRT(F7^2+F8^2+$P$15^2)</f>
        <v>0.117066825360560989</v>
      </c>
      <c r="G9" s="26">
        <f>SQRT(G7^2+G8^2+$P$15^2)</f>
        <v>0.107875936148892992</v>
      </c>
      <c r="H9" s="26">
        <f>SQRT(H7^2+H8^2+$P$15^2)</f>
        <v>0.102042571508169999</v>
      </c>
      <c r="I9" s="27">
        <f>SQRT(I7^2+I8^2+$P$15^2)</f>
        <v>0.0989618332714389837</v>
      </c>
      <c r="J9" s="14"/>
      <c r="K9" s="151"/>
      <c r="L9" s="19" t="s">
        <v>22</v>
      </c>
      <c r="M9" s="20" t="n">
        <v>12.9299999999999997</v>
      </c>
      <c r="N9" s="14"/>
      <c r="O9" s="14" t="s">
        <v>23</v>
      </c>
      <c r="P9" s="14">
        <f>0.1/2</f>
        <v>0.05</v>
      </c>
      <c r="Q9" s="14"/>
      <c r="R9" s="14"/>
      <c r="S9" s="14"/>
      <c r="T9" s="14"/>
      <c r="U9" s="14"/>
      <c r="V9" s="14"/>
      <c r="W9" s="161"/>
      <c r="X9" s="14"/>
      <c r="Y9" s="14"/>
      <c r="Z9" s="14"/>
      <c r="AA9" s="14"/>
      <c r="AB9" s="14"/>
      <c r="AC9" s="14"/>
    </row>
    <row r="10" spans="1:29" ht="15.75" customHeight="1">
      <c r="A10" s="149"/>
      <c r="B10" s="28" t="s">
        <v>32</v>
      </c>
      <c r="C10" s="34">
        <f>C9/C6</f>
        <v>0.00938095551901399993</v>
      </c>
      <c r="D10" s="26">
        <f>D9/D6</f>
        <v>0.00947120448214900001</v>
      </c>
      <c r="E10" s="26">
        <f>E9/E6</f>
        <v>0.00956067943092400085</v>
      </c>
      <c r="F10" s="26">
        <f>F9/F6</f>
        <v>0.00965897899014500005</v>
      </c>
      <c r="G10" s="26">
        <f>G9/G6</f>
        <v>0.0098337225295249997</v>
      </c>
      <c r="H10" s="26">
        <f>H9/H6</f>
        <v>0.00996509487384500225</v>
      </c>
      <c r="I10" s="26">
        <f>I9/I6</f>
        <v>0.0100639152479430005</v>
      </c>
      <c r="J10" s="14"/>
      <c r="K10" s="29"/>
      <c r="L10" s="14"/>
      <c r="M10" s="30"/>
      <c r="N10" s="14"/>
      <c r="O10" s="14"/>
      <c r="P10" s="14"/>
      <c r="Q10" s="14"/>
      <c r="R10" s="14"/>
      <c r="S10" s="14"/>
      <c r="T10" s="14"/>
      <c r="U10" s="14"/>
      <c r="V10" s="14"/>
      <c r="W10" s="161"/>
      <c r="X10" s="14"/>
      <c r="Y10" s="14"/>
      <c r="Z10" s="14"/>
      <c r="AA10" s="14"/>
      <c r="AB10" s="14"/>
      <c r="AC10" s="14"/>
    </row>
    <row r="11" spans="1:29" ht="15.75" customHeight="1">
      <c r="A11" s="148" t="s">
        <v>33</v>
      </c>
      <c r="B11" s="31" t="n">
        <v>1</v>
      </c>
      <c r="C11" s="23" t="n">
        <v>3.7200000000000002</v>
      </c>
      <c r="D11" s="32" t="n">
        <v>3.48899999999999988</v>
      </c>
      <c r="E11" s="32" t="n">
        <v>3.13600000000000012</v>
      </c>
      <c r="F11" s="32" t="n">
        <v>3.13700000000000001</v>
      </c>
      <c r="G11" s="32" t="n">
        <v>2.8610000000000003</v>
      </c>
      <c r="H11" s="32" t="n">
        <v>2.69200000000000017</v>
      </c>
      <c r="I11" s="24" t="n">
        <v>2.58599999999999985</v>
      </c>
      <c r="J11" s="14"/>
      <c r="K11" s="35" t="s">
        <v>34</v>
      </c>
      <c r="L11" s="19" t="s">
        <v>35</v>
      </c>
      <c r="M11" s="160" t="n">
        <v>8</v>
      </c>
      <c r="N11" s="14"/>
      <c r="O11" s="14"/>
      <c r="P11" s="14"/>
      <c r="Q11" s="14"/>
      <c r="R11" s="14"/>
      <c r="S11" s="14"/>
      <c r="T11" s="14"/>
      <c r="U11" s="14"/>
      <c r="V11" s="14"/>
      <c r="W11" s="167"/>
      <c r="X11" s="14"/>
      <c r="Y11" s="14"/>
      <c r="Z11" s="14"/>
      <c r="AA11" s="14"/>
      <c r="AB11" s="14"/>
      <c r="AC11" s="14"/>
    </row>
    <row r="12" spans="1:29" ht="15.75" customHeight="1">
      <c r="A12" s="149"/>
      <c r="B12" s="36" t="n">
        <v>2</v>
      </c>
      <c r="C12" s="23" t="n">
        <v>3.70699999999999985</v>
      </c>
      <c r="D12" s="23" t="n">
        <v>3.48099999999999987</v>
      </c>
      <c r="E12" s="23" t="n">
        <v>3.31499999999999995</v>
      </c>
      <c r="F12" s="23" t="n">
        <v>3.13600000000000012</v>
      </c>
      <c r="G12" s="23" t="n">
        <v>2.85999999999999979</v>
      </c>
      <c r="H12" s="23" t="n">
        <v>2.68999999999999995</v>
      </c>
      <c r="I12" s="24" t="n">
        <v>2.58999999999999986</v>
      </c>
      <c r="J12" s="14"/>
      <c r="K12" s="38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23"/>
      <c r="X12" s="14"/>
      <c r="Y12" s="14"/>
      <c r="Z12" s="14"/>
      <c r="AA12" s="14"/>
      <c r="AB12" s="14"/>
      <c r="AC12" s="14"/>
    </row>
    <row r="13" spans="1:29" ht="15.75" customHeight="1">
      <c r="A13" s="149"/>
      <c r="B13" s="36" t="n">
        <v>3</v>
      </c>
      <c r="C13" s="23" t="n">
        <v>3.69700000000000006</v>
      </c>
      <c r="D13" s="23" t="n">
        <v>3.48099999999999987</v>
      </c>
      <c r="E13" s="23" t="n">
        <v>3.31400000000000006</v>
      </c>
      <c r="F13" s="23" t="n">
        <v>3.13099999999999978</v>
      </c>
      <c r="G13" s="23" t="n">
        <v>2.85999999999999979</v>
      </c>
      <c r="H13" s="23" t="n">
        <v>2.68599999999999994</v>
      </c>
      <c r="I13" s="24" t="n">
        <v>2.58999999999999986</v>
      </c>
      <c r="J13" s="14"/>
      <c r="K13" s="39" t="s">
        <v>36</v>
      </c>
      <c r="L13" s="19">
        <f>AVERAGE(C24:I26)</f>
        <v>29.2380952380952017</v>
      </c>
      <c r="M13" s="14"/>
      <c r="N13" s="14"/>
      <c r="O13" s="7" t="s">
        <v>37</v>
      </c>
      <c r="P13" s="14"/>
      <c r="Q13" s="14"/>
      <c r="R13" s="14"/>
      <c r="S13" s="14"/>
      <c r="T13" s="14"/>
      <c r="U13" s="14"/>
      <c r="V13" s="14"/>
      <c r="W13" s="23"/>
      <c r="X13" s="14"/>
      <c r="Y13" s="14"/>
      <c r="Z13" s="14"/>
      <c r="AA13" s="14"/>
      <c r="AB13" s="14"/>
      <c r="AC13" s="14"/>
    </row>
    <row r="14" spans="1:29" ht="15.75" customHeight="1">
      <c r="A14" s="149"/>
      <c r="B14" s="41" t="s">
        <v>24</v>
      </c>
      <c r="C14" s="23">
        <f>AVERAGE(C11:C13)</f>
        <v>3.70800000000000018</v>
      </c>
      <c r="D14" s="23">
        <f>AVERAGE(D11:D13)</f>
        <v>3.4836666666666698</v>
      </c>
      <c r="E14" s="23">
        <f>AVERAGE(E11:E13)</f>
        <v>3.25499999999999989</v>
      </c>
      <c r="F14" s="23">
        <f>AVERAGE(F11:F13)</f>
        <v>3.13466666666667004</v>
      </c>
      <c r="G14" s="23">
        <f>AVERAGE(G11:G13)</f>
        <v>2.86033333333332997</v>
      </c>
      <c r="H14" s="23">
        <f>AVERAGE(H11:H13)</f>
        <v>2.6893333333333298</v>
      </c>
      <c r="I14" s="24">
        <f>AVERAGE(I11:I13)</f>
        <v>2.58866666666666978</v>
      </c>
      <c r="J14" s="14"/>
      <c r="K14" s="14"/>
      <c r="L14" s="14"/>
      <c r="M14" s="14"/>
      <c r="N14" s="14"/>
      <c r="O14" s="14" t="s">
        <v>21</v>
      </c>
      <c r="P14" s="42" t="n">
        <v>0.008</v>
      </c>
      <c r="Q14" s="14" t="s">
        <v>38</v>
      </c>
      <c r="R14" s="14" t="n">
        <v>0.02</v>
      </c>
      <c r="S14" s="14" t="s">
        <v>39</v>
      </c>
      <c r="T14" s="14"/>
      <c r="U14" s="14"/>
      <c r="V14" s="14"/>
      <c r="W14" s="23"/>
      <c r="X14" s="14"/>
      <c r="Y14" s="14"/>
      <c r="Z14" s="14"/>
      <c r="AA14" s="14"/>
      <c r="AB14" s="14"/>
      <c r="AC14" s="14"/>
    </row>
    <row r="15" spans="1:23" ht="15.75" customHeight="1">
      <c r="A15" s="149"/>
      <c r="B15" s="36" t="s">
        <v>25</v>
      </c>
      <c r="C15" s="23">
        <f>_xlfn.STDEV.S(C11:C13)</f>
        <v>0.0115325625946710009</v>
      </c>
      <c r="D15" s="23">
        <f>_xlfn.STDEV.S(D11:D13)</f>
        <v>0.00461880215351699963</v>
      </c>
      <c r="E15" s="23">
        <f>_xlfn.STDEV.S(E11:E13)</f>
        <v>0.103058235963944012</v>
      </c>
      <c r="F15" s="23">
        <f>_xlfn.STDEV.S(F11:F13)</f>
        <v>0.00321455025366400005</v>
      </c>
      <c r="G15" s="23">
        <f>_xlfn.STDEV.S(G11:G13)</f>
        <v>0.000577350269190000009</v>
      </c>
      <c r="H15" s="23">
        <f>_xlfn.STDEV.S(H11:H13)</f>
        <v>0.0030550504633040001</v>
      </c>
      <c r="I15" s="24">
        <f>_xlfn.STDEV.S(I11:I13)</f>
        <v>0.00230940107675800022</v>
      </c>
      <c r="K15" s="16" t="s">
        <v>40</v>
      </c>
      <c r="L15" s="14" t="s">
        <v>41</v>
      </c>
      <c r="M15" s="14"/>
      <c r="O15" s="14" t="s">
        <v>23</v>
      </c>
      <c r="P15">
        <f>0.01/2</f>
        <v>0.005</v>
      </c>
      <c r="W15" s="23"/>
    </row>
    <row r="16" spans="1:23" ht="15.75" customHeight="1">
      <c r="A16" s="149"/>
      <c r="B16" s="17" t="s">
        <v>29</v>
      </c>
      <c r="C16" s="23">
        <f>$R$19+$P$19*C14</f>
        <v>0.0400800000000000001</v>
      </c>
      <c r="D16" s="23">
        <f>$R$19+$P$19*D14</f>
        <v>0.0378366666666669982</v>
      </c>
      <c r="E16" s="23">
        <f>$R$19+$P$19*E14</f>
        <v>0.0355499999999999972</v>
      </c>
      <c r="F16" s="23">
        <f>$R$19+$P$19*F14</f>
        <v>0.0343466666666669962</v>
      </c>
      <c r="G16" s="23">
        <f>$R$19+$P$19*G14</f>
        <v>0.0316033333333329924</v>
      </c>
      <c r="H16" s="23">
        <f>$R$19+$P$19*H14</f>
        <v>0.0298933333333329987</v>
      </c>
      <c r="I16" s="24">
        <f>$R$19+$P$19*I14</f>
        <v>0.0288866666666669971</v>
      </c>
      <c r="K16" s="43" t="s">
        <v>42</v>
      </c>
      <c r="L16" s="44" t="s">
        <v>43</v>
      </c>
      <c r="M16" s="14"/>
      <c r="W16" s="23"/>
    </row>
    <row r="17" spans="1:23" ht="15.75" customHeight="1">
      <c r="A17" s="149"/>
      <c r="B17" s="25" t="s">
        <v>31</v>
      </c>
      <c r="C17" s="26">
        <f>SQRT(C15^2+C16^2+$P$15^2)</f>
        <v>0.0420048378166130032</v>
      </c>
      <c r="D17" s="26">
        <f>SQRT(D15^2+D16^2+$P$15^2)</f>
        <v>0.0384440720758999976</v>
      </c>
      <c r="E17" s="26">
        <f>SQRT(E15^2+E16^2+$P$15^2)</f>
        <v>0.109132041582663009</v>
      </c>
      <c r="F17" s="26">
        <f>SQRT(F15^2+F16^2+$P$15^2)</f>
        <v>0.0348572351807200054</v>
      </c>
      <c r="G17" s="26">
        <f>SQRT(G15^2+G16^2+$P$15^2)</f>
        <v>0.0320016251323430012</v>
      </c>
      <c r="H17" s="26">
        <f>SQRT(H15^2+H16^2+$P$15^2)</f>
        <v>0.0304621849365899955</v>
      </c>
      <c r="I17" s="27">
        <f>SQRT(I15^2+I16^2+$P$15^2)</f>
        <v>0.0294070203258339991</v>
      </c>
      <c r="K17" s="45" t="n">
        <v>2.29999999999999982</v>
      </c>
      <c r="L17" s="46" t="n">
        <v>2.9</v>
      </c>
      <c r="M17" s="14"/>
      <c r="O17" s="7"/>
      <c r="W17" s="161"/>
    </row>
    <row r="18" spans="1:23" ht="15.75" customHeight="1">
      <c r="A18" s="151"/>
      <c r="B18" s="26" t="s">
        <v>32</v>
      </c>
      <c r="C18" s="26">
        <f>C17/C14</f>
        <v>0.0113281655384609992</v>
      </c>
      <c r="D18" s="26">
        <f>D17/D14</f>
        <v>0.0110355196849779991</v>
      </c>
      <c r="E18" s="26">
        <f>E17/E14</f>
        <v>0.0335275089347659971</v>
      </c>
      <c r="F18" s="26">
        <f>F17/F14</f>
        <v>0.0111199176459119986</v>
      </c>
      <c r="G18" s="26">
        <f>G17/G14</f>
        <v>0.0111880754454060005</v>
      </c>
      <c r="H18" s="26">
        <f>H17/H14</f>
        <v>0.0113270395153409997</v>
      </c>
      <c r="I18" s="27">
        <f>I17/I14</f>
        <v>0.0113599099893769995</v>
      </c>
      <c r="K18" s="47" t="n">
        <v>2.29999999999999982</v>
      </c>
      <c r="L18" s="48" t="n">
        <v>2.60000000000000009</v>
      </c>
      <c r="O18" s="7" t="s">
        <v>44</v>
      </c>
      <c r="W18" s="161"/>
    </row>
    <row r="19" spans="1:23" ht="15.75" customHeight="1">
      <c r="A19" s="152" t="s">
        <v>45</v>
      </c>
      <c r="B19" s="49" t="n">
        <v>1</v>
      </c>
      <c r="C19" s="50" t="n">
        <v>24.6999999999999993</v>
      </c>
      <c r="D19" s="50" t="n">
        <v>24.8999999999999986</v>
      </c>
      <c r="E19" s="50" t="n">
        <v>24.6999999999999993</v>
      </c>
      <c r="F19" s="50" t="n">
        <v>24.6999999999999993</v>
      </c>
      <c r="G19" s="50" t="n">
        <v>24.6999999999999993</v>
      </c>
      <c r="H19" s="50" t="n">
        <v>24.3999999999999986</v>
      </c>
      <c r="I19" s="51" t="n">
        <v>24.3000000000000007</v>
      </c>
      <c r="K19" s="47" t="n">
        <v>2.29999999999999982</v>
      </c>
      <c r="L19" s="48" t="n">
        <v>2.60000000000000009</v>
      </c>
      <c r="O19" s="14" t="s">
        <v>21</v>
      </c>
      <c r="P19" t="n">
        <v>0.01</v>
      </c>
      <c r="Q19" s="14" t="s">
        <v>38</v>
      </c>
      <c r="R19" s="42" t="n">
        <v>0.003</v>
      </c>
      <c r="S19" s="14" t="s">
        <v>39</v>
      </c>
      <c r="W19" s="168"/>
    </row>
    <row r="20" spans="1:23" ht="15.75" customHeight="1">
      <c r="A20" s="149"/>
      <c r="B20" s="17" t="n">
        <v>2</v>
      </c>
      <c r="C20" s="52" t="n">
        <v>24.8000000000000007</v>
      </c>
      <c r="D20" s="52" t="n">
        <v>24.6999999999999993</v>
      </c>
      <c r="E20" s="52" t="n">
        <v>24.8000000000000007</v>
      </c>
      <c r="F20" s="52" t="n">
        <v>24.6000000000000014</v>
      </c>
      <c r="G20" s="52" t="n">
        <v>24.6999999999999993</v>
      </c>
      <c r="H20" s="52" t="n">
        <v>24.6000000000000014</v>
      </c>
      <c r="I20" s="53" t="n">
        <v>24.5</v>
      </c>
      <c r="K20" s="47" t="n">
        <v>2.29999999999999982</v>
      </c>
      <c r="L20" s="48" t="n">
        <v>2.60000000000000009</v>
      </c>
      <c r="O20" s="14" t="s">
        <v>23</v>
      </c>
      <c r="P20">
        <f>0.001/2</f>
        <v>0.0005</v>
      </c>
      <c r="W20" s="52"/>
    </row>
    <row r="21" spans="1:23" ht="15.75" customHeight="1">
      <c r="A21" s="149"/>
      <c r="B21" s="17" t="n">
        <v>3</v>
      </c>
      <c r="C21" s="52" t="n">
        <v>25</v>
      </c>
      <c r="D21" s="52" t="n">
        <v>24.8999999999999986</v>
      </c>
      <c r="E21" s="52" t="n">
        <v>24.6999999999999993</v>
      </c>
      <c r="F21" s="52" t="n">
        <v>24.8000000000000007</v>
      </c>
      <c r="G21" s="52" t="n">
        <v>24.8000000000000007</v>
      </c>
      <c r="H21" s="52" t="n">
        <v>24.6000000000000014</v>
      </c>
      <c r="I21" s="53" t="n">
        <v>24.6000000000000014</v>
      </c>
      <c r="K21" s="47" t="n">
        <v>0.6</v>
      </c>
      <c r="L21" s="48" t="n">
        <v>2.9</v>
      </c>
      <c r="W21" s="52"/>
    </row>
    <row r="22" spans="1:23" ht="15.75" customHeight="1">
      <c r="A22" s="149"/>
      <c r="B22" s="17" t="s">
        <v>25</v>
      </c>
      <c r="C22" s="52">
        <f>_xlfn.STDEV.S(C19:C21)</f>
        <v>0.152752523165194987</v>
      </c>
      <c r="D22" s="52">
        <f>_xlfn.STDEV.S(D19:D21)</f>
        <v>0.115470053837923992</v>
      </c>
      <c r="E22" s="52">
        <f>_xlfn.STDEV.S(E19:E21)</f>
        <v>0.0577350269189639942</v>
      </c>
      <c r="F22" s="52">
        <f>_xlfn.STDEV.S(F19:F21)</f>
        <v>0.1</v>
      </c>
      <c r="G22" s="52">
        <f>_xlfn.STDEV.S(G19:G21)</f>
        <v>0.0577350269189629905</v>
      </c>
      <c r="H22" s="52">
        <f>_xlfn.STDEV.S(H19:H21)</f>
        <v>0.115470053837926989</v>
      </c>
      <c r="I22" s="53">
        <f>_xlfn.STDEV.S(I19:I21)</f>
        <v>0.152752523165196985</v>
      </c>
      <c r="K22" s="47"/>
      <c r="L22" s="48"/>
      <c r="W22" s="52"/>
    </row>
    <row r="23" spans="1:23" ht="15.75" customHeight="1">
      <c r="A23" s="151"/>
      <c r="B23" s="54" t="s">
        <v>46</v>
      </c>
      <c r="C23" s="55">
        <f>SQRT(C22^2+$P$4^2+$P$5^2)</f>
        <v>0.621154838452806946</v>
      </c>
      <c r="D23" s="55">
        <f>SQRT(D22^2+$P$4^2+$P$5^2)</f>
        <v>0.613052471924984044</v>
      </c>
      <c r="E23" s="55">
        <f>SQRT(E22^2+$P$4^2+$P$5^2)</f>
        <v>0.604841577054135016</v>
      </c>
      <c r="F23" s="55">
        <f>SQRT(F22^2+$P$4^2+$P$5^2)</f>
        <v>0.610327780786685015</v>
      </c>
      <c r="G23" s="55">
        <f>SQRT(G22^2+$P$4^2+$P$5^2)</f>
        <v>0.604841577054135016</v>
      </c>
      <c r="H23" s="55">
        <f>SQRT(H22^2+$P$4^2+$P$5^2)</f>
        <v>0.613052471924985021</v>
      </c>
      <c r="I23" s="56">
        <f>SQRT(I22^2+$P$4^2+$P$5^2)</f>
        <v>0.621154838452807923</v>
      </c>
      <c r="K23" s="57">
        <f>AVERAGE(K17:K22)</f>
        <v>1.95999999999999996</v>
      </c>
      <c r="L23" s="58">
        <f>AVERAGE(L17:L22)</f>
        <v>2.7200000000000002</v>
      </c>
      <c r="M23" t="s">
        <v>47</v>
      </c>
      <c r="W23" s="169"/>
    </row>
    <row r="24" spans="1:23" ht="15.75" customHeight="1">
      <c r="A24" s="153" t="s">
        <v>48</v>
      </c>
      <c r="B24" s="17" t="n">
        <v>1</v>
      </c>
      <c r="C24" s="52" t="n">
        <v>30.1999999999999993</v>
      </c>
      <c r="D24" s="52" t="n">
        <v>30.1000000000000014</v>
      </c>
      <c r="E24" s="52" t="n">
        <v>29.5</v>
      </c>
      <c r="F24" s="52" t="n">
        <v>29.5</v>
      </c>
      <c r="G24" s="52" t="n">
        <v>29</v>
      </c>
      <c r="H24" s="52" t="n">
        <v>28.8999999999999986</v>
      </c>
      <c r="I24" s="53" t="n">
        <v>28.3999999999999986</v>
      </c>
      <c r="K24" s="60">
        <f>2*_xlfn.STDEV.S(K17:K22)</f>
        <v>1.52052622469986005</v>
      </c>
      <c r="L24" s="61">
        <f>2*_xlfn.STDEV.S(L17:L22)</f>
        <v>0.3286335345031</v>
      </c>
      <c r="M24" t="s">
        <v>49</v>
      </c>
      <c r="W24" s="52"/>
    </row>
    <row r="25" spans="1:23" ht="15.75" customHeight="1">
      <c r="A25" s="149"/>
      <c r="B25" s="17" t="n">
        <v>2</v>
      </c>
      <c r="C25" s="52" t="n">
        <v>29.3999999999999986</v>
      </c>
      <c r="D25" s="52" t="n">
        <v>29.6000000000000014</v>
      </c>
      <c r="E25" s="52" t="n">
        <v>29.1999999999999993</v>
      </c>
      <c r="F25" s="52" t="n">
        <v>29</v>
      </c>
      <c r="G25" s="52" t="n">
        <v>29.1999999999999993</v>
      </c>
      <c r="H25" s="52" t="n">
        <v>28.8999999999999986</v>
      </c>
      <c r="I25" s="53" t="n">
        <v>28.5</v>
      </c>
      <c r="K25" s="62">
        <f>$P$8*K23</f>
        <v>0.0980000000000000071</v>
      </c>
      <c r="L25" s="63">
        <f>$P$8*L23</f>
        <v>0.13600000000000001</v>
      </c>
      <c r="M25" t="s">
        <v>21</v>
      </c>
      <c r="W25" s="52"/>
    </row>
    <row r="26" spans="1:23" ht="15.75" customHeight="1">
      <c r="A26" s="149"/>
      <c r="B26" s="17" t="n">
        <v>3</v>
      </c>
      <c r="C26" s="52" t="n">
        <v>29.8000000000000007</v>
      </c>
      <c r="D26" s="52" t="n">
        <v>29.6000000000000014</v>
      </c>
      <c r="E26" s="52" t="n">
        <v>29.1999999999999993</v>
      </c>
      <c r="F26" s="52" t="n">
        <v>29.3000000000000007</v>
      </c>
      <c r="G26" s="52" t="n">
        <v>29.1000000000000014</v>
      </c>
      <c r="H26" s="52" t="n">
        <v>28.8000000000000007</v>
      </c>
      <c r="I26" s="53" t="n">
        <v>28.8000000000000007</v>
      </c>
      <c r="K26" s="64">
        <f>SQRT(K24^2+K25^2+$P$9^2)</f>
        <v>1.5245012299109499</v>
      </c>
      <c r="L26" s="65">
        <f>SQRT(L24^2+L25^2+$P$9^2)</f>
        <v>0.359160131417729023</v>
      </c>
      <c r="M26" t="s">
        <v>31</v>
      </c>
      <c r="W26" s="52"/>
    </row>
    <row r="27" spans="1:23" ht="15.75" customHeight="1">
      <c r="A27" s="149"/>
      <c r="B27" s="17" t="s">
        <v>25</v>
      </c>
      <c r="C27" s="52">
        <f>_xlfn.STDEV.S(C24:C26)</f>
        <v>0.4</v>
      </c>
      <c r="D27" s="52">
        <f>_xlfn.STDEV.S(D24:D26)</f>
        <v>0.288675134594812999</v>
      </c>
      <c r="E27" s="52">
        <f>_xlfn.STDEV.S(E24:E26)</f>
        <v>0.173205080756889007</v>
      </c>
      <c r="F27" s="52">
        <f>_xlfn.STDEV.S(F24:F26)</f>
        <v>0.251661147842358002</v>
      </c>
      <c r="G27" s="52">
        <f>_xlfn.STDEV.S(G24:G26)</f>
        <v>0.0999999999999990052</v>
      </c>
      <c r="H27" s="52">
        <f>_xlfn.STDEV.S(H24:H26)</f>
        <v>0.0577350269189619958</v>
      </c>
      <c r="I27" s="53">
        <f>_xlfn.STDEV.S(I24:I26)</f>
        <v>0.208166599946613973</v>
      </c>
      <c r="K27" s="66">
        <f>K26/K23</f>
        <v>0.777806749954566001</v>
      </c>
      <c r="L27" s="67">
        <f>L26/L23</f>
        <v>0.132044165962400006</v>
      </c>
      <c r="M27" t="s">
        <v>32</v>
      </c>
      <c r="W27" s="52"/>
    </row>
    <row r="28" spans="1:23" ht="15.75" customHeight="1">
      <c r="A28" s="149"/>
      <c r="B28" s="68" t="s">
        <v>46</v>
      </c>
      <c r="C28" s="69">
        <f>SQRT(C27^2+$P$4^2+$P$5^2)</f>
        <v>0.722841614740048044</v>
      </c>
      <c r="D28" s="69">
        <f>SQRT(D27^2+$P$4^2+$P$5^2)</f>
        <v>0.667707520800338017</v>
      </c>
      <c r="E28" s="69">
        <f>SQRT(E27^2+$P$4^2+$P$5^2)</f>
        <v>0.626498204307083029</v>
      </c>
      <c r="F28" s="69">
        <f>SQRT(F27^2+$P$4^2+$P$5^2)</f>
        <v>0.652559065015062956</v>
      </c>
      <c r="G28" s="69">
        <f>SQRT(G27^2+$P$4^2+$P$5^2)</f>
        <v>0.610327780786685015</v>
      </c>
      <c r="H28" s="69">
        <f>SQRT(H27^2+$P$4^2+$P$5^2)</f>
        <v>0.604841577054135016</v>
      </c>
      <c r="I28" s="70">
        <f>SQRT(I27^2+$P$4^2+$P$5^2)</f>
        <v>0.637050495120547033</v>
      </c>
      <c r="W28" s="169"/>
    </row>
    <row r="29" spans="1:23" ht="15.75" customHeight="1">
      <c r="A29" s="152" t="s">
        <v>50</v>
      </c>
      <c r="B29" s="49" t="n">
        <v>1</v>
      </c>
      <c r="C29" s="50"/>
      <c r="D29" s="50"/>
      <c r="E29" s="52"/>
      <c r="F29" s="52"/>
      <c r="G29" s="52"/>
      <c r="H29" s="52"/>
      <c r="I29" s="53"/>
      <c r="K29" s="72"/>
      <c r="L29" s="73" t="s">
        <v>15</v>
      </c>
      <c r="M29" s="74" t="s">
        <v>26</v>
      </c>
      <c r="W29" s="168"/>
    </row>
    <row r="30" spans="1:23" ht="15.75" customHeight="1">
      <c r="A30" s="149"/>
      <c r="B30" s="17" t="n">
        <v>2</v>
      </c>
      <c r="C30" s="52"/>
      <c r="D30" s="52"/>
      <c r="E30" s="52"/>
      <c r="F30" s="52"/>
      <c r="G30" s="52"/>
      <c r="H30" s="52"/>
      <c r="I30" s="53"/>
      <c r="K30" s="75" t="s">
        <v>51</v>
      </c>
      <c r="L30" s="12">
        <f>K23</f>
        <v>1.95999999999999996</v>
      </c>
      <c r="M30" s="13">
        <f>L23</f>
        <v>2.7200000000000002</v>
      </c>
      <c r="W30" s="52"/>
    </row>
    <row r="31" spans="1:23" ht="15.75" customHeight="1">
      <c r="A31" s="151"/>
      <c r="B31" s="17" t="n">
        <v>3</v>
      </c>
      <c r="C31" s="52"/>
      <c r="D31" s="52"/>
      <c r="E31" s="76"/>
      <c r="F31" s="76"/>
      <c r="G31" s="76"/>
      <c r="H31" s="76"/>
      <c r="I31" s="77"/>
      <c r="K31" s="75" t="s">
        <v>52</v>
      </c>
      <c r="L31" s="21">
        <f>0.14*0.14</f>
        <v>0.0195999999999999996</v>
      </c>
      <c r="M31" s="78">
        <f>0.08*0.08</f>
        <v>0.00640000000000000036</v>
      </c>
      <c r="W31" s="52"/>
    </row>
    <row r="32" spans="1:23" ht="15.75" customHeight="1">
      <c r="A32" s="152" t="s">
        <v>53</v>
      </c>
      <c r="B32" s="49" t="n">
        <v>1</v>
      </c>
      <c r="C32" s="50"/>
      <c r="D32" s="50"/>
      <c r="E32" s="52"/>
      <c r="F32" s="52"/>
      <c r="G32" s="52"/>
      <c r="H32" s="52"/>
      <c r="I32" s="53"/>
      <c r="K32" s="75" t="s">
        <v>54</v>
      </c>
      <c r="L32" s="21">
        <f>L30*L31</f>
        <v>0.0384160000000000004</v>
      </c>
      <c r="M32" s="78">
        <f>M30*M31</f>
        <v>0.0174080000000000013</v>
      </c>
      <c r="W32" s="168"/>
    </row>
    <row r="33" spans="1:23" ht="15.75" customHeight="1">
      <c r="A33" s="149"/>
      <c r="B33" s="17" t="n">
        <v>2</v>
      </c>
      <c r="C33" s="52"/>
      <c r="D33" s="52"/>
      <c r="E33" s="52"/>
      <c r="F33" s="52"/>
      <c r="G33" s="52"/>
      <c r="H33" s="52"/>
      <c r="I33" s="53"/>
      <c r="K33" s="79" t="s">
        <v>55</v>
      </c>
      <c r="L33" s="80">
        <f>K27*SQRT(L32^2+0)</f>
        <v>0.0298802241062550067</v>
      </c>
      <c r="M33" s="81">
        <f>L27*SQRT(M32^2+0)</f>
        <v>0.00229862484107299991</v>
      </c>
      <c r="W33" s="52"/>
    </row>
    <row r="34" spans="1:23" ht="15.75" customHeight="1">
      <c r="A34" s="151"/>
      <c r="B34" s="17" t="n">
        <v>3</v>
      </c>
      <c r="C34" s="52"/>
      <c r="D34" s="52"/>
      <c r="E34" s="76"/>
      <c r="F34" s="76"/>
      <c r="G34" s="76"/>
      <c r="H34" s="76"/>
      <c r="I34" s="77"/>
      <c r="K34" s="82" t="s">
        <v>56</v>
      </c>
      <c r="L34" s="83">
        <f>L33/L32</f>
        <v>0.777806749954575949</v>
      </c>
      <c r="M34" s="84">
        <f>M33/M32</f>
        <v>0.132044165962374005</v>
      </c>
      <c r="W34" s="52"/>
    </row>
    <row r="35" spans="1:23" ht="15.75" customHeight="1">
      <c r="A35" s="152" t="s">
        <v>57</v>
      </c>
      <c r="B35" s="49" t="n">
        <v>1</v>
      </c>
      <c r="C35" s="50" t="n">
        <v>43.5</v>
      </c>
      <c r="D35" s="50" t="n">
        <v>43.2000000000000028</v>
      </c>
      <c r="E35" s="52" t="n">
        <v>42.3999999999999986</v>
      </c>
      <c r="F35" s="21" t="n">
        <v>40.3999999999999986</v>
      </c>
      <c r="G35" s="21" t="n">
        <v>39.5</v>
      </c>
      <c r="H35" s="21" t="n">
        <v>38</v>
      </c>
      <c r="I35" s="78" t="n">
        <v>37.6000000000000014</v>
      </c>
      <c r="K35" s="7"/>
      <c r="L35" s="21"/>
      <c r="M35" s="21"/>
      <c r="W35" s="168"/>
    </row>
    <row r="36" spans="1:23" ht="15.75" customHeight="1">
      <c r="A36" s="149"/>
      <c r="B36" s="17" t="n">
        <v>2</v>
      </c>
      <c r="C36" s="52" t="n">
        <v>43.8999999999999986</v>
      </c>
      <c r="D36" s="52" t="n">
        <v>42.7999999999999972</v>
      </c>
      <c r="E36" s="52" t="n">
        <v>41.6000000000000014</v>
      </c>
      <c r="F36" s="21" t="n">
        <v>41.5</v>
      </c>
      <c r="G36" s="21" t="n">
        <v>38.8999999999999986</v>
      </c>
      <c r="H36" s="21" t="n">
        <v>38.3999999999999986</v>
      </c>
      <c r="I36" s="78" t="n">
        <v>37.5</v>
      </c>
      <c r="K36" s="7" t="s">
        <v>58</v>
      </c>
      <c r="L36" s="21"/>
      <c r="M36" s="21"/>
      <c r="W36" s="52"/>
    </row>
    <row r="37" spans="1:23" ht="15.75" customHeight="1">
      <c r="A37" s="151"/>
      <c r="B37" s="17" t="n">
        <v>3</v>
      </c>
      <c r="C37" s="76" t="n">
        <v>43.8999999999999986</v>
      </c>
      <c r="D37" s="76" t="n">
        <v>42.8999999999999986</v>
      </c>
      <c r="E37" s="76" t="n">
        <v>41.6000000000000014</v>
      </c>
      <c r="F37" s="85" t="n">
        <v>41.3999999999999986</v>
      </c>
      <c r="G37" s="85" t="n">
        <v>39.2000000000000028</v>
      </c>
      <c r="H37" s="85" t="n">
        <v>38.1000000000000014</v>
      </c>
      <c r="I37" s="86" t="n">
        <v>38</v>
      </c>
      <c r="K37" s="87" t="s">
        <v>59</v>
      </c>
      <c r="L37" s="88">
        <f>L32/$L$42</f>
        <v>0.0326389124893800009</v>
      </c>
      <c r="M37" s="89">
        <f>M32/$L$42</f>
        <v>0.0147901444350039979</v>
      </c>
      <c r="W37" s="168"/>
    </row>
    <row r="38" spans="1:23" ht="15.75" customHeight="1">
      <c r="A38" s="90"/>
      <c r="B38" s="10"/>
      <c r="C38" s="91"/>
      <c r="D38" s="52"/>
      <c r="E38" s="52"/>
      <c r="F38" s="92"/>
      <c r="G38" s="92"/>
      <c r="H38" s="92"/>
      <c r="K38" s="93" t="s">
        <v>60</v>
      </c>
      <c r="L38" s="94">
        <f>L37/((0.3048^3/60))</f>
        <v>69.157939002857205</v>
      </c>
      <c r="M38" s="95">
        <f>M37/((0.3048^3/60))</f>
        <v>31.3385412890906991</v>
      </c>
      <c r="W38" s="52"/>
    </row>
    <row r="39" spans="1:23" ht="15.75" customHeight="1">
      <c r="A39" s="156" t="s">
        <v>61</v>
      </c>
      <c r="B39" s="138"/>
      <c r="C39" s="52"/>
      <c r="D39" s="52"/>
      <c r="E39" s="52"/>
      <c r="F39" s="92"/>
      <c r="G39" s="92"/>
      <c r="H39" s="92"/>
      <c r="L39" s="21"/>
      <c r="M39" s="21"/>
      <c r="W39" s="52"/>
    </row>
    <row r="40" spans="1:23" ht="15.75" customHeight="1">
      <c r="A40" s="157" t="s">
        <v>62</v>
      </c>
      <c r="B40" s="96" t="n">
        <v>1</v>
      </c>
      <c r="C40" s="97">
        <f>(C24+$L$46)-(C19+$L$47)</f>
        <v>5.19166666666670018</v>
      </c>
      <c r="D40" s="97">
        <f>(D24+$L$46)-(D19+$L$47)</f>
        <v>4.89166666666670036</v>
      </c>
      <c r="E40" s="97">
        <f>(E24+$L$46)-(E19+$L$47)</f>
        <v>4.4916666666667</v>
      </c>
      <c r="F40" s="97">
        <f>(F24+$L$46)-(F19+$L$47)</f>
        <v>4.4916666666667</v>
      </c>
      <c r="G40" s="97">
        <f>(G24+$L$46)-(G19+$L$47)</f>
        <v>3.9916666666667</v>
      </c>
      <c r="H40" s="97">
        <f>(H24+$L$46)-(H19+$L$47)</f>
        <v>4.19166666666670018</v>
      </c>
      <c r="I40" s="98">
        <f>(I24+$L$46)-(I19+$L$47)</f>
        <v>3.79166666666669983</v>
      </c>
      <c r="K40" s="7" t="s">
        <v>63</v>
      </c>
      <c r="L40" s="21"/>
      <c r="M40" s="21"/>
      <c r="W40" s="170"/>
    </row>
    <row r="41" spans="1:23" ht="15.75" customHeight="1">
      <c r="A41" s="149"/>
      <c r="B41" s="99" t="n">
        <v>2</v>
      </c>
      <c r="C41" s="92">
        <f>(C25+$L$46)-(C20+$L$47)</f>
        <v>4.29166666666669983</v>
      </c>
      <c r="D41" s="92">
        <f>(D25+$L$46)-(D20+$L$47)</f>
        <v>4.59166666666669965</v>
      </c>
      <c r="E41" s="92">
        <f>(E25+$L$46)-(E20+$L$47)</f>
        <v>4.09166666666669965</v>
      </c>
      <c r="F41" s="92">
        <f>(F25+$L$46)-(F20+$L$47)</f>
        <v>4.09166666666669965</v>
      </c>
      <c r="G41" s="92">
        <f>(G25+$L$46)-(G20+$L$47)</f>
        <v>4.19166666666670018</v>
      </c>
      <c r="H41" s="92">
        <f>(H25+$L$46)-(H20+$L$47)</f>
        <v>3.9916666666667</v>
      </c>
      <c r="I41" s="100">
        <f>(I25+$L$46)-(I20+$L$47)</f>
        <v>3.69166666666670018</v>
      </c>
      <c r="K41" s="87" t="s">
        <v>64</v>
      </c>
      <c r="L41" s="101" t="n">
        <v>1005</v>
      </c>
      <c r="M41" s="21"/>
      <c r="W41" s="92"/>
    </row>
    <row r="42" spans="1:23" ht="15.75" customHeight="1">
      <c r="A42" s="149"/>
      <c r="B42" s="99" t="n">
        <v>3</v>
      </c>
      <c r="C42" s="92">
        <f>(C26+$L$46)-(C21+$L$47)</f>
        <v>4.4916666666667</v>
      </c>
      <c r="D42" s="92">
        <f>(D26+$L$46)-(D21+$L$47)</f>
        <v>4.39166666666670036</v>
      </c>
      <c r="E42" s="92">
        <f>(E26+$L$46)-(E21+$L$47)</f>
        <v>4.19166666666670018</v>
      </c>
      <c r="F42" s="92">
        <f>(F26+$L$46)-(F21+$L$47)</f>
        <v>4.19166666666670018</v>
      </c>
      <c r="G42" s="92">
        <f>(G26+$L$46)-(G21+$L$47)</f>
        <v>3.9916666666667</v>
      </c>
      <c r="H42" s="92">
        <f>(H26+$L$46)-(H21+$L$47)</f>
        <v>3.89166666666669983</v>
      </c>
      <c r="I42" s="100">
        <f>(I26+$L$46)-(I21+$L$47)</f>
        <v>3.89166666666669983</v>
      </c>
      <c r="K42" s="93" t="s">
        <v>65</v>
      </c>
      <c r="L42" s="86" t="n">
        <v>1.17700000000000005</v>
      </c>
      <c r="M42" s="21"/>
      <c r="W42" s="92"/>
    </row>
    <row r="43" spans="1:23" ht="15.75" customHeight="1">
      <c r="A43" s="149"/>
      <c r="B43" s="102" t="s">
        <v>24</v>
      </c>
      <c r="C43" s="108">
        <f>AVERAGE(C40:C42)</f>
        <v>4.65833333333336963</v>
      </c>
      <c r="D43" s="108">
        <f>AVERAGE(D40:D42)</f>
        <v>4.6250000000000302</v>
      </c>
      <c r="E43" s="108">
        <f>AVERAGE(E40:E42)</f>
        <v>4.25833333333337016</v>
      </c>
      <c r="F43" s="108">
        <f>AVERAGE(F40:F42)</f>
        <v>4.25833333333337016</v>
      </c>
      <c r="G43" s="108">
        <f>AVERAGE(G40:G42)</f>
        <v>4.05833333333336999</v>
      </c>
      <c r="H43" s="108">
        <f>AVERAGE(H40:H42)</f>
        <v>4.02500000000002967</v>
      </c>
      <c r="I43" s="111">
        <f>AVERAGE(I40:I42)</f>
        <v>3.79166666666669983</v>
      </c>
      <c r="W43" s="162"/>
    </row>
    <row r="44" spans="1:23" ht="15.75" customHeight="1">
      <c r="A44" s="149"/>
      <c r="B44" s="102" t="s">
        <v>31</v>
      </c>
      <c r="C44" s="103">
        <f>SQRT(C23^2+C28^2)</f>
        <v>0.953065230366386018</v>
      </c>
      <c r="D44" s="103">
        <f>SQRT(D23^2+D28^2)</f>
        <v>0.906458309392476913</v>
      </c>
      <c r="E44" s="103">
        <f>SQRT(E23^2+E28^2)</f>
        <v>0.870823365174208952</v>
      </c>
      <c r="F44" s="103">
        <f>SQRT(F23^2+F28^2)</f>
        <v>0.893495010245347032</v>
      </c>
      <c r="G44" s="103">
        <f>SQRT(G23^2+G28^2)</f>
        <v>0.859263250310016069</v>
      </c>
      <c r="H44" s="103">
        <f>SQRT(H23^2+H28^2)</f>
        <v>0.861200712184255046</v>
      </c>
      <c r="I44" s="104">
        <f>SQRT(I23^2+I28^2)</f>
        <v>0.889756521002609979</v>
      </c>
      <c r="W44" s="163"/>
    </row>
    <row r="45" spans="1:23" ht="15.75" customHeight="1">
      <c r="A45" s="151"/>
      <c r="B45" s="105" t="s">
        <v>32</v>
      </c>
      <c r="C45" s="69">
        <f>C44/C42</f>
        <v>0.212185208986949014</v>
      </c>
      <c r="D45" s="69">
        <f>D44/D42</f>
        <v>0.206404169121625003</v>
      </c>
      <c r="E45" s="69">
        <f>E44/E42</f>
        <v>0.207751101035594976</v>
      </c>
      <c r="F45" s="69">
        <f>F44/F42</f>
        <v>0.213159843398491011</v>
      </c>
      <c r="G45" s="69">
        <f>G44/G42</f>
        <v>0.21526427982714198</v>
      </c>
      <c r="H45" s="69">
        <f>H44/H42</f>
        <v>0.221293544886744975</v>
      </c>
      <c r="I45" s="70">
        <f>I44/I42</f>
        <v>0.22863122595355998</v>
      </c>
      <c r="K45" s="106" t="s">
        <v>66</v>
      </c>
      <c r="L45" s="107" t="s">
        <v>67</v>
      </c>
      <c r="W45" s="169"/>
    </row>
    <row r="46" spans="1:23" ht="15.75" customHeight="1">
      <c r="A46" s="158" t="s">
        <v>68</v>
      </c>
      <c r="B46" s="99" t="n">
        <v>1</v>
      </c>
      <c r="C46" s="109">
        <f>C40*($L$32*$L$41)</f>
        <v>200.440282000000991</v>
      </c>
      <c r="D46" s="109">
        <f>D40*($L$32*$L$41)</f>
        <v>188.857858000000988</v>
      </c>
      <c r="E46" s="109">
        <f>E40*($L$32*$L$41)</f>
        <v>173.414626000000993</v>
      </c>
      <c r="F46" s="109">
        <f>F40*($L$32*$L$41)</f>
        <v>173.414626000000993</v>
      </c>
      <c r="G46" s="109">
        <f>G40*($L$32*$L$41)</f>
        <v>154.110586000001007</v>
      </c>
      <c r="H46" s="109">
        <f>H40*($L$32*$L$41)</f>
        <v>161.83220200000099</v>
      </c>
      <c r="I46" s="110">
        <f>I40*($L$32*$L$41)</f>
        <v>146.388970000000995</v>
      </c>
      <c r="K46" s="41" t="s">
        <v>69</v>
      </c>
      <c r="L46" s="100">
        <f>'Thermocouple Calibration'!F24</f>
        <v>-0.0444444444444499975</v>
      </c>
      <c r="W46" s="109"/>
    </row>
    <row r="47" spans="1:23" ht="15.75" customHeight="1">
      <c r="A47" s="75"/>
      <c r="B47" s="99" t="n">
        <v>2</v>
      </c>
      <c r="C47" s="109">
        <f>C41*($L$32*$L$41)</f>
        <v>165.69301000000101</v>
      </c>
      <c r="D47" s="109">
        <f>D41*($L$32*$L$41)</f>
        <v>177.275434000001013</v>
      </c>
      <c r="E47" s="109">
        <f>E41*($L$32*$L$41)</f>
        <v>157.971394000000998</v>
      </c>
      <c r="F47" s="109">
        <f>F41*($L$32*$L$41)</f>
        <v>157.971394000000998</v>
      </c>
      <c r="G47" s="109">
        <f>G41*($L$32*$L$41)</f>
        <v>161.83220200000099</v>
      </c>
      <c r="H47" s="109">
        <f>H41*($L$32*$L$41)</f>
        <v>154.110586000001007</v>
      </c>
      <c r="I47" s="110">
        <f>I41*($L$32*$L$41)</f>
        <v>142.528162000001004</v>
      </c>
      <c r="K47" s="41" t="s">
        <v>70</v>
      </c>
      <c r="L47" s="100">
        <f>'Thermocouple Calibration'!F25</f>
        <v>0.263888888888883999</v>
      </c>
      <c r="W47" s="109"/>
    </row>
    <row r="48" spans="1:23" ht="15.75" customHeight="1">
      <c r="A48" s="75"/>
      <c r="B48" s="99" t="n">
        <v>3</v>
      </c>
      <c r="C48" s="109">
        <f>C42*($L$32*$L$41)</f>
        <v>173.414626000000993</v>
      </c>
      <c r="D48" s="109">
        <f>D42*($L$32*$L$41)</f>
        <v>169.553818000001002</v>
      </c>
      <c r="E48" s="109">
        <f>E42*($L$32*$L$41)</f>
        <v>161.83220200000099</v>
      </c>
      <c r="F48" s="109">
        <f>F42*($L$32*$L$41)</f>
        <v>161.83220200000099</v>
      </c>
      <c r="G48" s="109">
        <f>G42*($L$32*$L$41)</f>
        <v>154.110586000001007</v>
      </c>
      <c r="H48" s="109">
        <f>H42*($L$32*$L$41)</f>
        <v>150.249778000000987</v>
      </c>
      <c r="I48" s="110">
        <f>I42*($L$32*$L$41)</f>
        <v>150.249778000000987</v>
      </c>
      <c r="K48" s="41" t="s">
        <v>71</v>
      </c>
      <c r="L48" s="100">
        <f>'Thermocouple Calibration'!F26</f>
        <v>-0.219444444444449971</v>
      </c>
      <c r="W48" s="109"/>
    </row>
    <row r="49" spans="1:23" ht="15.75" customHeight="1">
      <c r="A49" s="75"/>
      <c r="B49" s="112" t="s">
        <v>24</v>
      </c>
      <c r="C49" s="103">
        <f>AVERAGE(C46:C48)</f>
        <v>179.849306000001008</v>
      </c>
      <c r="D49" s="103">
        <f>AVERAGE(D46:D48)</f>
        <v>178.56237000000101</v>
      </c>
      <c r="E49" s="103">
        <f>AVERAGE(E46:E48)</f>
        <v>164.406074000001013</v>
      </c>
      <c r="F49" s="103">
        <f>AVERAGE(F46:F48)</f>
        <v>164.406074000001013</v>
      </c>
      <c r="G49" s="103">
        <f>AVERAGE(G46:G48)</f>
        <v>156.684458000001001</v>
      </c>
      <c r="H49" s="103">
        <f>AVERAGE(H46:H48)</f>
        <v>155.397522000001004</v>
      </c>
      <c r="I49" s="104">
        <f>AVERAGE(I46:I48)</f>
        <v>146.388970000000995</v>
      </c>
      <c r="K49" s="113" t="s">
        <v>72</v>
      </c>
      <c r="L49" s="114">
        <f>'Thermocouple Calibration'!F27</f>
        <v>0.422222222222220012</v>
      </c>
      <c r="W49" s="163"/>
    </row>
    <row r="50" spans="1:23" ht="15.75" customHeight="1">
      <c r="A50" s="75"/>
      <c r="B50" s="115" t="s">
        <v>31</v>
      </c>
      <c r="C50" s="103">
        <f>$L$32*C43*$L$41*SQRT($L$34^2+C45^2+0)</f>
        <v>144.999804509569003</v>
      </c>
      <c r="D50" s="103">
        <f>$L$32*D43*$L$41*SQRT($L$34^2+D45^2+0)</f>
        <v>143.694013219413989</v>
      </c>
      <c r="E50" s="103">
        <f>$L$32*E43*$L$41*SQRT($L$34^2+E45^2+0)</f>
        <v>132.359026496788999</v>
      </c>
      <c r="F50" s="103">
        <f>$L$32*F43*$L$41*SQRT($L$34^2+F45^2+0)</f>
        <v>132.591277612026005</v>
      </c>
      <c r="G50" s="103">
        <f>$L$32*G43*$L$41*SQRT($L$34^2+G45^2+0)</f>
        <v>126.451449023804997</v>
      </c>
      <c r="H50" s="103">
        <f>$L$32*H43*$L$41*SQRT($L$34^2+H45^2+0)</f>
        <v>125.665987110234994</v>
      </c>
      <c r="I50" s="104">
        <f>$L$32*I43*$L$41*SQRT($L$34^2+I45^2+0)</f>
        <v>118.679441883101006</v>
      </c>
      <c r="K50" s="21"/>
      <c r="L50" s="92"/>
      <c r="W50" s="163"/>
    </row>
    <row r="51" spans="1:23" ht="13" customHeight="1">
      <c r="A51" s="93"/>
      <c r="B51" s="116" t="s">
        <v>32</v>
      </c>
      <c r="C51" s="69">
        <f>C50/C49</f>
        <v>0.806229435823168039</v>
      </c>
      <c r="D51" s="69">
        <f>D50/D49</f>
        <v>0.804727296234996992</v>
      </c>
      <c r="E51" s="69">
        <f>E50/E49</f>
        <v>0.80507382286124205</v>
      </c>
      <c r="F51" s="69">
        <f>F50/F49</f>
        <v>0.806486490347218954</v>
      </c>
      <c r="G51" s="69">
        <f>G50/G49</f>
        <v>0.807045259229247947</v>
      </c>
      <c r="H51" s="69">
        <f>H50/H49</f>
        <v>0.808674330792958962</v>
      </c>
      <c r="I51" s="70">
        <f>I50/I49</f>
        <v>0.81071300578930412</v>
      </c>
      <c r="W51" s="169"/>
    </row>
    <row r="52" spans="1:29" ht="13" customHeight="1">
      <c r="A52" s="158" t="s">
        <v>73</v>
      </c>
      <c r="B52" s="99" t="n">
        <v>1</v>
      </c>
      <c r="C52" s="52">
        <f>C35-C24</f>
        <v>13.3000000000000007</v>
      </c>
      <c r="D52" s="52">
        <f>D35-D24</f>
        <v>13.0999999999999996</v>
      </c>
      <c r="E52" s="52">
        <f>E35-E24</f>
        <v>12.9000000000000004</v>
      </c>
      <c r="F52" s="92">
        <f>F35-F24</f>
        <v>10.9000000000000004</v>
      </c>
      <c r="G52" s="92">
        <f>G35-G24</f>
        <v>10.5</v>
      </c>
      <c r="H52" s="92">
        <f>H35-H24</f>
        <v>9.09999999999999964</v>
      </c>
      <c r="I52" s="100">
        <f>I35-I24</f>
        <v>9.19999999999999929</v>
      </c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52"/>
      <c r="X52" s="21"/>
      <c r="Y52" s="21"/>
      <c r="Z52" s="21"/>
      <c r="AA52" s="21"/>
      <c r="AB52" s="21"/>
      <c r="AC52" s="21"/>
    </row>
    <row r="53" spans="1:29" ht="13" customHeight="1">
      <c r="A53" s="75"/>
      <c r="B53" s="99" t="n">
        <v>2</v>
      </c>
      <c r="C53" s="52">
        <f>C36-C25</f>
        <v>14.5</v>
      </c>
      <c r="D53" s="52">
        <f>D36-D25</f>
        <v>13.1999999999999993</v>
      </c>
      <c r="E53" s="52">
        <f>E36-E25</f>
        <v>12.4000000000000004</v>
      </c>
      <c r="F53" s="92">
        <f>F36-F25</f>
        <v>12.5</v>
      </c>
      <c r="G53" s="92">
        <f>G36-G25</f>
        <v>9.69999999999999929</v>
      </c>
      <c r="H53" s="92">
        <f>H36-H25</f>
        <v>9.5</v>
      </c>
      <c r="I53" s="100">
        <f>I36-I25</f>
        <v>9</v>
      </c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52"/>
      <c r="X53" s="21"/>
      <c r="Y53" s="21"/>
      <c r="Z53" s="21"/>
      <c r="AA53" s="21"/>
      <c r="AB53" s="21"/>
      <c r="AC53" s="21"/>
    </row>
    <row r="54" spans="1:23" ht="13" customHeight="1">
      <c r="A54" s="93"/>
      <c r="B54" s="117" t="n">
        <v>3</v>
      </c>
      <c r="C54" s="76">
        <f>C37-C26</f>
        <v>14.0999999999999996</v>
      </c>
      <c r="D54" s="76">
        <f>D37-D26</f>
        <v>13.3000000000000007</v>
      </c>
      <c r="E54" s="76">
        <f>E37-E26</f>
        <v>12.4000000000000004</v>
      </c>
      <c r="F54" s="118">
        <f>F37-F26</f>
        <v>12.0999999999999996</v>
      </c>
      <c r="G54" s="118">
        <f>G37-G26</f>
        <v>10.0999999999999996</v>
      </c>
      <c r="H54" s="118">
        <f>H37-H26</f>
        <v>9.30000000000000071</v>
      </c>
      <c r="I54" s="114">
        <f>I37-I26</f>
        <v>9.19999999999999929</v>
      </c>
      <c r="W54" s="168"/>
    </row>
    <row r="55" spans="1:23" ht="13" customHeight="1">
      <c r="A55" s="159" t="s">
        <v>74</v>
      </c>
      <c r="B55" s="99" t="n">
        <v>1</v>
      </c>
      <c r="C55" s="109">
        <f>C52*$M$32*$L$41</f>
        <v>232.684032000000002</v>
      </c>
      <c r="D55" s="109">
        <f>D52*$M$32*$L$41</f>
        <v>229.185023999999999</v>
      </c>
      <c r="E55" s="109">
        <f>E52*$M$32*$L$41</f>
        <v>225.686015999999995</v>
      </c>
      <c r="F55" s="109">
        <f>F52*$M$32*$L$41</f>
        <v>190.695935999999989</v>
      </c>
      <c r="G55" s="109">
        <f>G52*$M$32*$L$41</f>
        <v>183.697920000000011</v>
      </c>
      <c r="H55" s="109">
        <f>H52*$M$32*$L$41</f>
        <v>159.204863999999986</v>
      </c>
      <c r="I55" s="110">
        <f>I52*$M$32*$L$41</f>
        <v>160.954367999999988</v>
      </c>
      <c r="W55" s="109"/>
    </row>
    <row r="56" spans="1:23" ht="13" customHeight="1">
      <c r="A56" s="75"/>
      <c r="B56" s="99" t="n">
        <v>2</v>
      </c>
      <c r="C56" s="109">
        <f>C53*$M$32*$L$41</f>
        <v>253.678079999999994</v>
      </c>
      <c r="D56" s="109">
        <f>D53*$M$32*$L$41</f>
        <v>230.934528</v>
      </c>
      <c r="E56" s="109">
        <f>E53*$M$32*$L$41</f>
        <v>216.938495999999986</v>
      </c>
      <c r="F56" s="109">
        <f>F53*$M$32*$L$41</f>
        <v>218.687999999999988</v>
      </c>
      <c r="G56" s="109">
        <f>G53*$M$32*$L$41</f>
        <v>169.701887999999997</v>
      </c>
      <c r="H56" s="109">
        <f>H53*$M$32*$L$41</f>
        <v>166.202879999999993</v>
      </c>
      <c r="I56" s="110">
        <f>I53*$M$32*$L$41</f>
        <v>157.455360000000013</v>
      </c>
      <c r="W56" s="109"/>
    </row>
    <row r="57" spans="1:23" ht="13" customHeight="1">
      <c r="A57" s="75"/>
      <c r="B57" s="99" t="n">
        <v>3</v>
      </c>
      <c r="C57" s="109">
        <f>C54*$M$32*$L$41</f>
        <v>246.680063999999987</v>
      </c>
      <c r="D57" s="109">
        <f>D54*$M$32*$L$41</f>
        <v>232.684032000000002</v>
      </c>
      <c r="E57" s="109">
        <f>E54*$M$32*$L$41</f>
        <v>216.938495999999986</v>
      </c>
      <c r="F57" s="109">
        <f>F54*$M$32*$L$41</f>
        <v>211.68998400000001</v>
      </c>
      <c r="G57" s="109">
        <f>G54*$M$32*$L$41</f>
        <v>176.699904000000004</v>
      </c>
      <c r="H57" s="109">
        <f>H54*$M$32*$L$41</f>
        <v>162.70387199999999</v>
      </c>
      <c r="I57" s="110">
        <f>I54*$M$32*$L$41</f>
        <v>160.954367999999988</v>
      </c>
      <c r="W57" s="109"/>
    </row>
    <row r="58" spans="1:23" ht="13" customHeight="1">
      <c r="A58" s="93"/>
      <c r="B58" s="119" t="s">
        <v>24</v>
      </c>
      <c r="C58" s="69">
        <f>AVERAGE(C55:C57)</f>
        <v>244.347392000000013</v>
      </c>
      <c r="D58" s="69">
        <f>AVERAGE(D55:D57)</f>
        <v>230.934528</v>
      </c>
      <c r="E58" s="69">
        <f>AVERAGE(E55:E57)</f>
        <v>219.854335999999989</v>
      </c>
      <c r="F58" s="69">
        <f>AVERAGE(F55:F57)</f>
        <v>207.024640000000005</v>
      </c>
      <c r="G58" s="69">
        <f>AVERAGE(G55:G57)</f>
        <v>176.699904000000004</v>
      </c>
      <c r="H58" s="69">
        <f>AVERAGE(H55:H57)</f>
        <v>162.70387199999999</v>
      </c>
      <c r="I58" s="70">
        <f>AVERAGE(I55:I57)</f>
        <v>159.788031999999987</v>
      </c>
      <c r="W58" s="169"/>
    </row>
    <row r="59" spans="2:2" ht="13" customHeight="1">
      <c r="B59" s="1"/>
    </row>
    <row r="60" spans="1:23" ht="13" customHeight="1">
      <c r="A60" s="154" t="s">
        <v>75</v>
      </c>
      <c r="B60" s="120" t="s">
        <v>24</v>
      </c>
      <c r="C60" s="122">
        <f>AVERAGE(C3:C5)*AVERAGE(C11:C15)*$M$11</f>
        <v>347.615741239217982</v>
      </c>
      <c r="D60" s="122">
        <f>AVERAGE(D3:D5)*AVERAGE(D11:D15)*$M$11</f>
        <v>304.657023206534006</v>
      </c>
      <c r="E60" s="122">
        <f>AVERAGE(E3:E5)*AVERAGE(E11:E15)*$M$11</f>
        <v>270.439984126745003</v>
      </c>
      <c r="F60" s="122">
        <f>AVERAGE(F3:F5)*AVERAGE(F11:F15)*$M$11</f>
        <v>243.212160558519003</v>
      </c>
      <c r="G60" s="122">
        <f>AVERAGE(G3:G5)*AVERAGE(G11:G15)*$M$11</f>
        <v>200.828416318590996</v>
      </c>
      <c r="H60" s="122">
        <f>AVERAGE(H3:H5)*AVERAGE(H11:H15)*$M$11</f>
        <v>176.298203280124</v>
      </c>
      <c r="I60" s="122">
        <f>AVERAGE(I3:I5)*AVERAGE(I11:I15)*$M$11</f>
        <v>162.949756799163993</v>
      </c>
      <c r="W60" s="171"/>
    </row>
    <row r="61" spans="1:23" ht="13" customHeight="1">
      <c r="A61" s="149"/>
      <c r="B61" s="115" t="s">
        <v>31</v>
      </c>
      <c r="C61" s="123">
        <f>C60*SQRT(C10^2+C18^2)</f>
        <v>5.1127842812772597</v>
      </c>
      <c r="D61" s="123">
        <f>D60*SQRT(D10^2+D18^2)</f>
        <v>4.4304967862676401</v>
      </c>
      <c r="E61" s="123">
        <f>E60*SQRT(E10^2+E18^2)</f>
        <v>9.42862717180588028</v>
      </c>
      <c r="F61" s="123">
        <f>F60*SQRT(F10^2+F18^2)</f>
        <v>3.58231321513583012</v>
      </c>
      <c r="G61" s="123">
        <f>G60*SQRT(G10^2+G18^2)</f>
        <v>2.99143435447188999</v>
      </c>
      <c r="H61" s="123">
        <f>H60*SQRT(H10^2+H18^2)</f>
        <v>2.65973720432321992</v>
      </c>
      <c r="I61" s="124">
        <f>I60*SQRT(I10^2+I18^2)</f>
        <v>2.47302734577298988</v>
      </c>
      <c r="W61" s="164"/>
    </row>
    <row r="62" spans="1:23" ht="13" customHeight="1">
      <c r="A62" s="151"/>
      <c r="B62" s="116" t="s">
        <v>32</v>
      </c>
      <c r="C62" s="34">
        <f>C61/C60</f>
        <v>0.014708149472894001</v>
      </c>
      <c r="D62" s="34">
        <f>D61/D60</f>
        <v>0.014542572298634</v>
      </c>
      <c r="E62" s="34">
        <f>E61/E60</f>
        <v>0.0348640279737150038</v>
      </c>
      <c r="F62" s="34">
        <f>F61/F60</f>
        <v>0.0147291698199189991</v>
      </c>
      <c r="G62" s="34">
        <f>G61/G60</f>
        <v>0.0148954735057330012</v>
      </c>
      <c r="H62" s="34">
        <f>H61/H60</f>
        <v>0.0150865814559499984</v>
      </c>
      <c r="I62" s="125">
        <f>I61/I60</f>
        <v>0.0151766249569860001</v>
      </c>
      <c r="W62" s="172"/>
    </row>
    <row r="63" spans="1:23" ht="13" customHeight="1">
      <c r="A63" s="126"/>
      <c r="B63" s="127"/>
      <c r="C63" s="12"/>
      <c r="D63" s="12"/>
      <c r="E63" s="12"/>
      <c r="F63" s="12"/>
      <c r="G63" s="12"/>
      <c r="H63" s="12"/>
      <c r="I63" s="12"/>
      <c r="K63" s="128"/>
      <c r="L63" s="128"/>
      <c r="M63" s="128"/>
      <c r="W63" s="12"/>
    </row>
    <row r="64" spans="1:29" ht="13" customHeight="1">
      <c r="A64" s="155" t="s">
        <v>76</v>
      </c>
      <c r="B64" s="129" t="s">
        <v>24</v>
      </c>
      <c r="C64" s="130">
        <f>C49/C60</f>
        <v>0.517379636948704036</v>
      </c>
      <c r="D64" s="130">
        <f>D49/D60</f>
        <v>0.586109481805543009</v>
      </c>
      <c r="E64" s="130">
        <f>E49/E60</f>
        <v>0.607920735282066005</v>
      </c>
      <c r="F64" s="130">
        <f>F49/F60</f>
        <v>0.675978016980954077</v>
      </c>
      <c r="G64" s="130">
        <f>G49/G60</f>
        <v>0.780190676559632035</v>
      </c>
      <c r="H64" s="130">
        <f>H49/H60</f>
        <v>0.881446997806816057</v>
      </c>
      <c r="I64" s="131">
        <f>I49/I60</f>
        <v>0.898368754121099045</v>
      </c>
      <c r="J64" s="128"/>
      <c r="N64" s="128"/>
      <c r="O64" s="128"/>
      <c r="P64" s="128"/>
      <c r="Q64" s="128"/>
      <c r="R64" s="128"/>
      <c r="S64" s="128"/>
      <c r="T64" s="128"/>
      <c r="U64" s="128"/>
      <c r="V64" s="128"/>
      <c r="W64" s="173"/>
      <c r="X64" s="128"/>
      <c r="Y64" s="128"/>
      <c r="Z64" s="128"/>
      <c r="AA64" s="128"/>
      <c r="AB64" s="128"/>
      <c r="AC64" s="128"/>
    </row>
    <row r="65" spans="1:23" ht="13" customHeight="1">
      <c r="A65" s="151"/>
      <c r="B65" s="116" t="s">
        <v>77</v>
      </c>
      <c r="C65" s="132">
        <f>C64*SQRT(C62^2+C51^2)</f>
        <v>0.417196099380355001</v>
      </c>
      <c r="D65" s="132">
        <f>D64*SQRT(D62^2+D51^2)</f>
        <v>0.471735308574279966</v>
      </c>
      <c r="E65" s="132">
        <f>E64*SQRT(E62^2+E51^2)</f>
        <v>0.489879774751211006</v>
      </c>
      <c r="F65" s="132">
        <f>F64*SQRT(F62^2+F51^2)</f>
        <v>0.545258051429093005</v>
      </c>
      <c r="G65" s="132">
        <f>G64*SQRT(G62^2+G51^2)</f>
        <v>0.629756423777567065</v>
      </c>
      <c r="H65" s="132">
        <f>H64*SQRT(H62^2+H51^2)</f>
        <v>0.712927593852902053</v>
      </c>
      <c r="I65" s="133">
        <f>I64*SQRT(I62^2+I51^2)</f>
        <v>0.728446838598603996</v>
      </c>
      <c r="W65" s="173"/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K3:K5"/>
    <mergeCell ref="A3:A10"/>
    <mergeCell ref="K7:K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48821533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48821533" l="56" r="56" t="56" b="56" borderId="0" fillId="0" vertical="0"/>
        <pm:footer xmlns:pm="smNativeData" id="1648821533" l="56" r="56" t="56" b="56" borderId="0" fillId="0" vertical="2"/>
      </ext>
    </extLst>
  </headerFooter>
  <drawing r:id="rId1"/>
  <legacyDrawing r:id="rId3"/>
  <extLst>
    <ext uri="smNativeData">
      <pm:sheetPrefs xmlns:pm="smNativeData" day="16488215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H1005"/>
  <sheetViews>
    <sheetView view="normal" workbookViewId="0">
      <pane xSplit="2" ySplit="2" topLeftCell="C3" activePane="bottomRight" state="frozen"/>
      <selection pane="bottomRight" activeCell="C3" sqref="C3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4" width="18.000000" customWidth="1"/>
    <col min="5" max="5" width="24.495495" customWidth="1"/>
    <col min="6" max="7" width="24.333333" customWidth="1"/>
    <col min="8" max="8" width="23.333333" customWidth="1"/>
    <col min="9" max="9" width="27.495495" customWidth="1"/>
    <col min="10" max="13" width="26.495495" customWidth="1"/>
    <col min="14" max="14" width="24.333333" customWidth="1"/>
    <col min="16" max="16" width="30.333333" customWidth="1"/>
    <col min="17" max="17" width="15.666667" customWidth="1"/>
    <col min="18" max="18" width="29.495495" customWidth="1"/>
  </cols>
  <sheetData>
    <row r="1" spans="1:2" ht="15.75" customHeight="1">
      <c r="A1" t="s">
        <v>8</v>
      </c>
      <c r="B1" s="1"/>
    </row>
    <row r="2" spans="1:26" ht="15.75" customHeight="1">
      <c r="A2" s="2" t="s">
        <v>10</v>
      </c>
      <c r="B2" s="3" t="s">
        <v>11</v>
      </c>
      <c r="C2" s="4" t="s">
        <v>78</v>
      </c>
      <c r="D2" s="4" t="s">
        <v>78</v>
      </c>
      <c r="E2" s="4" t="s">
        <v>79</v>
      </c>
      <c r="F2" s="5" t="s">
        <v>80</v>
      </c>
      <c r="G2" s="4" t="s">
        <v>81</v>
      </c>
      <c r="H2" s="4" t="s">
        <v>82</v>
      </c>
      <c r="I2" s="6" t="s">
        <v>83</v>
      </c>
      <c r="J2" s="8" t="s">
        <v>84</v>
      </c>
      <c r="K2" s="8" t="s">
        <v>85</v>
      </c>
      <c r="L2" s="8" t="s">
        <v>86</v>
      </c>
      <c r="M2" s="9" t="s">
        <v>87</v>
      </c>
      <c r="N2" s="9" t="s">
        <v>88</v>
      </c>
      <c r="P2" s="7" t="s">
        <v>12</v>
      </c>
      <c r="T2" s="7" t="s">
        <v>13</v>
      </c>
      <c r="Z2" s="7" t="s">
        <v>0</v>
      </c>
    </row>
    <row r="3" spans="1:34" ht="15.75" customHeight="1">
      <c r="A3" s="148" t="s">
        <v>14</v>
      </c>
      <c r="B3" s="10" t="n">
        <v>1</v>
      </c>
      <c r="C3" s="11" t="n">
        <v>15.0600000000000005</v>
      </c>
      <c r="D3" s="11" t="n">
        <v>15.0600000000000005</v>
      </c>
      <c r="E3" s="11" t="n">
        <v>14.0800000000000001</v>
      </c>
      <c r="F3" s="11" t="n">
        <v>13.0099999999999998</v>
      </c>
      <c r="G3" s="11" t="n">
        <v>12.2599999999999998</v>
      </c>
      <c r="H3" s="11" t="n">
        <v>11.4399999999999995</v>
      </c>
      <c r="I3" s="11" t="n">
        <v>10.7599999999999998</v>
      </c>
      <c r="J3" s="12" t="n">
        <v>9.89000000000000057</v>
      </c>
      <c r="K3" s="12" t="n">
        <v>6.87999999999999989</v>
      </c>
      <c r="L3" s="12" t="n">
        <v>6.15000000000000036</v>
      </c>
      <c r="M3" s="12" t="n">
        <v>5.46999999999999975</v>
      </c>
      <c r="N3" s="13" t="n">
        <v>4.78000000000000025</v>
      </c>
      <c r="O3" s="14"/>
      <c r="P3" s="150" t="s">
        <v>15</v>
      </c>
      <c r="Q3" s="15" t="s">
        <v>16</v>
      </c>
      <c r="R3" s="15" t="s">
        <v>89</v>
      </c>
      <c r="S3" s="14"/>
      <c r="T3" s="16" t="s">
        <v>18</v>
      </c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</row>
    <row r="4" spans="1:34" ht="15.75" customHeight="1">
      <c r="A4" s="149"/>
      <c r="B4" s="17" t="n">
        <v>2</v>
      </c>
      <c r="C4" s="18" t="n">
        <v>15.0600000000000005</v>
      </c>
      <c r="D4" s="18" t="n">
        <v>15.0600000000000005</v>
      </c>
      <c r="E4" s="12" t="n">
        <v>14.0800000000000001</v>
      </c>
      <c r="F4" s="12" t="n">
        <v>13.0099999999999998</v>
      </c>
      <c r="G4" s="12" t="n">
        <v>12.2599999999999998</v>
      </c>
      <c r="H4" s="12" t="n">
        <v>11.4399999999999995</v>
      </c>
      <c r="I4" s="12" t="n">
        <v>10.7599999999999998</v>
      </c>
      <c r="J4" s="12" t="n">
        <v>9.89000000000000057</v>
      </c>
      <c r="K4" s="12" t="n">
        <v>6.87999999999999989</v>
      </c>
      <c r="L4" s="12" t="n">
        <v>6.15000000000000036</v>
      </c>
      <c r="M4" s="12" t="n">
        <v>5.46999999999999975</v>
      </c>
      <c r="N4" s="13" t="n">
        <v>4.78000000000000025</v>
      </c>
      <c r="O4" s="14"/>
      <c r="P4" s="149"/>
      <c r="Q4" s="19" t="s">
        <v>19</v>
      </c>
      <c r="R4" s="19" t="s">
        <v>90</v>
      </c>
      <c r="S4" s="14"/>
      <c r="T4" s="14" t="s">
        <v>21</v>
      </c>
      <c r="U4" s="14" t="n">
        <v>0.6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15.75" customHeight="1">
      <c r="A5" s="149"/>
      <c r="B5" s="17" t="n">
        <v>3</v>
      </c>
      <c r="C5" s="18" t="n">
        <v>15.0600000000000005</v>
      </c>
      <c r="D5" s="18" t="n">
        <v>15.0600000000000005</v>
      </c>
      <c r="E5" s="12" t="n">
        <v>14.0800000000000001</v>
      </c>
      <c r="F5" s="12" t="n">
        <v>13.0099999999999998</v>
      </c>
      <c r="G5" s="12" t="n">
        <v>12.2599999999999998</v>
      </c>
      <c r="H5" s="12" t="n">
        <v>11.4399999999999995</v>
      </c>
      <c r="I5" s="12" t="n">
        <v>10.7599999999999998</v>
      </c>
      <c r="J5" s="12" t="n">
        <v>9.89000000000000057</v>
      </c>
      <c r="K5" s="12" t="n">
        <v>6.87999999999999989</v>
      </c>
      <c r="L5" s="12" t="n">
        <v>6.15000000000000036</v>
      </c>
      <c r="M5" s="12" t="n">
        <v>5.46999999999999975</v>
      </c>
      <c r="N5" s="13" t="n">
        <v>4.78000000000000025</v>
      </c>
      <c r="O5" s="14"/>
      <c r="P5" s="151"/>
      <c r="Q5" s="19" t="s">
        <v>22</v>
      </c>
      <c r="R5" s="20" t="n">
        <v>12.9299999999999997</v>
      </c>
      <c r="S5" s="14"/>
      <c r="T5" s="14" t="s">
        <v>23</v>
      </c>
      <c r="U5" s="14" t="n">
        <v>0.05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</row>
    <row r="6" spans="1:34" ht="15.75" customHeight="1">
      <c r="A6" s="149"/>
      <c r="B6" s="21" t="s">
        <v>24</v>
      </c>
      <c r="C6" s="12">
        <f>AVERAGE(C3:C5)</f>
        <v>15.0600000000000005</v>
      </c>
      <c r="D6" s="12">
        <f>AVERAGE(D3:D5)</f>
        <v>15.0600000000000005</v>
      </c>
      <c r="E6" s="12">
        <f>AVERAGE(E3:E5)</f>
        <v>14.0800000000000001</v>
      </c>
      <c r="F6" s="12">
        <f>AVERAGE(F3:F5)</f>
        <v>13.0099999999999998</v>
      </c>
      <c r="G6" s="12">
        <f>AVERAGE(G3:G5)</f>
        <v>12.2599999999999998</v>
      </c>
      <c r="H6" s="12">
        <f>AVERAGE(H3:H5)</f>
        <v>11.4399999999999995</v>
      </c>
      <c r="I6" s="12">
        <f>AVERAGE(I3:I5)</f>
        <v>10.7599999999999998</v>
      </c>
      <c r="J6" s="12">
        <f>AVERAGE(J3:J5)</f>
        <v>9.89000000000000057</v>
      </c>
      <c r="K6" s="12">
        <f>AVERAGE(K3:K5)</f>
        <v>6.87999999999999989</v>
      </c>
      <c r="L6" s="12">
        <f>AVERAGE(L3:L5)</f>
        <v>6.15000000000000036</v>
      </c>
      <c r="M6" s="12">
        <f>AVERAGE(M3:M5)</f>
        <v>5.46999999999999975</v>
      </c>
      <c r="N6" s="13">
        <f>AVERAGE(N3:N5)</f>
        <v>4.78000000000000025</v>
      </c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</row>
    <row r="7" spans="1:34" ht="15.75" customHeight="1">
      <c r="A7" s="149"/>
      <c r="B7" s="17" t="s">
        <v>25</v>
      </c>
      <c r="C7" s="23">
        <f>_xlfn.STDEV.S(C3:C5)</f>
        <v>0</v>
      </c>
      <c r="D7" s="23">
        <f>_xlfn.STDEV.S(D3:D5)</f>
        <v>0</v>
      </c>
      <c r="E7" s="23">
        <f>_xlfn.STDEV.S(E3:E5)</f>
        <v>0</v>
      </c>
      <c r="F7" s="23">
        <f>_xlfn.STDEV.S(F3:F5)</f>
        <v>0</v>
      </c>
      <c r="G7" s="23">
        <f>_xlfn.STDEV.S(G3:G5)</f>
        <v>0</v>
      </c>
      <c r="H7" s="23">
        <f>_xlfn.STDEV.S(H3:H5)</f>
        <v>0</v>
      </c>
      <c r="I7" s="23">
        <f>_xlfn.STDEV.S(I3:I5)</f>
        <v>0</v>
      </c>
      <c r="J7" s="23">
        <f>_xlfn.STDEV.S(J3:J5)</f>
        <v>0</v>
      </c>
      <c r="K7" s="23">
        <f>_xlfn.STDEV.S(K3:K5)</f>
        <v>0</v>
      </c>
      <c r="L7" s="23">
        <f>_xlfn.STDEV.S(L3:L5)</f>
        <v>0</v>
      </c>
      <c r="M7" s="23">
        <f>_xlfn.STDEV.S(M3:M5)</f>
        <v>0</v>
      </c>
      <c r="N7" s="24">
        <f>_xlfn.STDEV.S(N3:N5)</f>
        <v>0</v>
      </c>
      <c r="O7" s="14"/>
      <c r="P7" s="150" t="s">
        <v>26</v>
      </c>
      <c r="Q7" s="15" t="s">
        <v>16</v>
      </c>
      <c r="R7" s="15" t="s">
        <v>91</v>
      </c>
      <c r="S7" s="14"/>
      <c r="T7" s="16" t="s">
        <v>28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</row>
    <row r="8" spans="1:34" ht="15.75" customHeight="1">
      <c r="A8" s="149"/>
      <c r="B8" s="17" t="s">
        <v>29</v>
      </c>
      <c r="C8" s="23">
        <f>$W$14+$U$14*C6</f>
        <v>0.140479999999999983</v>
      </c>
      <c r="D8" s="23">
        <f>$W$14+$U$14*D6</f>
        <v>0.140479999999999983</v>
      </c>
      <c r="E8" s="23">
        <f>$W$14+$U$14*E6</f>
        <v>0.132640000000000002</v>
      </c>
      <c r="F8" s="23">
        <f>$W$14+$U$14*F6</f>
        <v>0.12407999999999999</v>
      </c>
      <c r="G8" s="23">
        <f>$W$14+$U$14*G6</f>
        <v>0.118080000000000007</v>
      </c>
      <c r="H8" s="23">
        <f>$W$14+$U$14*H6</f>
        <v>0.111519999999999997</v>
      </c>
      <c r="I8" s="23">
        <f>$W$14+$U$14*I6</f>
        <v>0.106079999999999997</v>
      </c>
      <c r="J8" s="23">
        <f>$W$14+$U$14*J6</f>
        <v>0.0991199999999999903</v>
      </c>
      <c r="K8" s="23">
        <f>$W$14+$U$14*K6</f>
        <v>0.0750399999999999956</v>
      </c>
      <c r="L8" s="23">
        <f>$W$14+$U$14*L6</f>
        <v>0.0691999999999999993</v>
      </c>
      <c r="M8" s="23">
        <f>$W$14+$U$14*M6</f>
        <v>0.0637599999999999945</v>
      </c>
      <c r="N8" s="24">
        <f>$W$14+$U$14*N6</f>
        <v>0.0582399999999999984</v>
      </c>
      <c r="O8" s="14"/>
      <c r="P8" s="149"/>
      <c r="Q8" s="19" t="s">
        <v>19</v>
      </c>
      <c r="R8" s="19" t="s">
        <v>90</v>
      </c>
      <c r="S8" s="14"/>
      <c r="T8" s="14" t="s">
        <v>21</v>
      </c>
      <c r="U8" s="14" t="n">
        <v>0.05</v>
      </c>
      <c r="V8" s="14" t="s">
        <v>30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</row>
    <row r="9" spans="1:34" ht="15.75" customHeight="1">
      <c r="A9" s="149"/>
      <c r="B9" s="25" t="s">
        <v>31</v>
      </c>
      <c r="C9" s="26">
        <f>SQRT(C7^2+C8^2+$U$15^2)</f>
        <v>0.140568952475288995</v>
      </c>
      <c r="D9" s="26">
        <f>SQRT(D7^2+D8^2+$U$15^2)</f>
        <v>0.140568952475288995</v>
      </c>
      <c r="E9" s="26">
        <f>SQRT(E7^2+E8^2+$U$15^2)</f>
        <v>0.13273420659347801</v>
      </c>
      <c r="F9" s="26">
        <f>SQRT(F7^2+F8^2+$U$15^2)</f>
        <v>0.124180700593933002</v>
      </c>
      <c r="G9" s="26">
        <f>SQRT(G7^2+G8^2+$U$15^2)</f>
        <v>0.118185813023390995</v>
      </c>
      <c r="H9" s="26">
        <f>SQRT(H7^2+H8^2+$U$15^2)</f>
        <v>0.111632031245516994</v>
      </c>
      <c r="I9" s="26">
        <f>SQRT(I7^2+I8^2+$U$15^2)</f>
        <v>0.10619777022141299</v>
      </c>
      <c r="J9" s="26">
        <f>SQRT(J7^2+J8^2+$U$15^2)</f>
        <v>0.0992460296435080025</v>
      </c>
      <c r="K9" s="26">
        <f>SQRT(K7^2+K8^2+$U$15^2)</f>
        <v>0.0752063933452469868</v>
      </c>
      <c r="L9" s="26">
        <f>SQRT(L7^2+L8^2+$U$15^2)</f>
        <v>0.0693804006906850113</v>
      </c>
      <c r="M9" s="26">
        <f>SQRT(M7^2+M8^2+$U$15^2)</f>
        <v>0.0639557472007010119</v>
      </c>
      <c r="N9" s="27">
        <f>SQRT(N7^2+N8^2+$U$15^2)</f>
        <v>0.0584542350903680052</v>
      </c>
      <c r="O9" s="14"/>
      <c r="P9" s="151"/>
      <c r="Q9" s="19" t="s">
        <v>22</v>
      </c>
      <c r="R9" s="20" t="n">
        <v>12.9299999999999997</v>
      </c>
      <c r="S9" s="14"/>
      <c r="T9" s="14" t="s">
        <v>23</v>
      </c>
      <c r="U9" s="14">
        <f>0.1/2</f>
        <v>0.05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</row>
    <row r="10" spans="1:34" ht="15.75" customHeight="1">
      <c r="A10" s="149"/>
      <c r="B10" s="28" t="s">
        <v>32</v>
      </c>
      <c r="C10" s="26">
        <f>C9/C6</f>
        <v>0.00933392778720400074</v>
      </c>
      <c r="D10" s="26">
        <f>D9/D6</f>
        <v>0.00933392778720400074</v>
      </c>
      <c r="E10" s="26">
        <f>E9/E6</f>
        <v>0.00942714535465000125</v>
      </c>
      <c r="F10" s="26">
        <f>F9/F6</f>
        <v>0.00954501926164000025</v>
      </c>
      <c r="G10" s="26">
        <f>G9/G6</f>
        <v>0.00963995212262599921</v>
      </c>
      <c r="H10" s="34">
        <f>H9/H6</f>
        <v>0.00975804468929299951</v>
      </c>
      <c r="I10" s="26">
        <f>I9/I6</f>
        <v>0.00986968124734299934</v>
      </c>
      <c r="J10" s="26">
        <f>J9/J6</f>
        <v>0.0100349878304859996</v>
      </c>
      <c r="K10" s="26">
        <f>K9/K6</f>
        <v>0.0109311618234369989</v>
      </c>
      <c r="L10" s="26">
        <f>L9/L6</f>
        <v>0.0112813659659650023</v>
      </c>
      <c r="M10" s="26">
        <f>M9/M6</f>
        <v>0.011692092724076999</v>
      </c>
      <c r="N10" s="27">
        <f>N9/N6</f>
        <v>0.0122289194749719998</v>
      </c>
      <c r="O10" s="14"/>
      <c r="P10" s="29"/>
      <c r="Q10" s="14"/>
      <c r="R10" s="30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</row>
    <row r="11" spans="1:34" ht="15.75" customHeight="1">
      <c r="A11" s="148" t="s">
        <v>33</v>
      </c>
      <c r="B11" s="31" t="n">
        <v>1</v>
      </c>
      <c r="C11" s="37" t="n">
        <v>4.60599999999999987</v>
      </c>
      <c r="D11" s="37" t="n">
        <v>4.60599999999999987</v>
      </c>
      <c r="E11" s="32" t="n">
        <v>4.37399999999999967</v>
      </c>
      <c r="F11" s="32" t="n">
        <v>4.10799999999999965</v>
      </c>
      <c r="G11" s="32" t="n">
        <v>3.91900000000000013</v>
      </c>
      <c r="H11" s="23" t="n">
        <v>3.69700000000000006</v>
      </c>
      <c r="I11" s="32" t="n">
        <v>3.5089999999999999</v>
      </c>
      <c r="J11" s="32" t="n">
        <v>3.25999999999999979</v>
      </c>
      <c r="K11" s="32" t="n">
        <v>2.32100000000000017</v>
      </c>
      <c r="L11" s="32" t="n">
        <v>2.11299999999999999</v>
      </c>
      <c r="M11" s="32" t="n">
        <v>1.89100000000000001</v>
      </c>
      <c r="N11" s="33" t="n">
        <v>1.65999999999999996</v>
      </c>
      <c r="O11" s="14"/>
      <c r="P11" s="35" t="s">
        <v>34</v>
      </c>
      <c r="Q11" s="19" t="s">
        <v>92</v>
      </c>
      <c r="R11" s="19" t="s">
        <v>93</v>
      </c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</row>
    <row r="12" spans="1:34" ht="15.75" customHeight="1">
      <c r="A12" s="149"/>
      <c r="B12" s="36" t="n">
        <v>2</v>
      </c>
      <c r="C12" s="40" t="n">
        <v>4.60500000000000043</v>
      </c>
      <c r="D12" s="40" t="n">
        <v>4.60500000000000043</v>
      </c>
      <c r="E12" s="23" t="n">
        <v>4.375</v>
      </c>
      <c r="F12" s="23" t="n">
        <v>4.10799999999999965</v>
      </c>
      <c r="G12" s="23" t="n">
        <v>3.91800000000000015</v>
      </c>
      <c r="H12" s="23" t="n">
        <v>3.69899999999999984</v>
      </c>
      <c r="I12" s="23" t="n">
        <v>3.5089999999999999</v>
      </c>
      <c r="J12" s="23" t="n">
        <v>3.26100000000000012</v>
      </c>
      <c r="K12" s="23" t="n">
        <v>2.32200000000000006</v>
      </c>
      <c r="L12" s="23" t="n">
        <v>2.11500000000000021</v>
      </c>
      <c r="M12" s="23" t="n">
        <v>1.88999999999999986</v>
      </c>
      <c r="N12" s="24" t="n">
        <v>1.66100000000000003</v>
      </c>
      <c r="O12" s="14"/>
      <c r="P12" s="38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</row>
    <row r="13" spans="1:34" ht="15.75" customHeight="1">
      <c r="A13" s="149"/>
      <c r="B13" s="36" t="n">
        <v>3</v>
      </c>
      <c r="C13" s="40" t="n">
        <v>4.60700000000000021</v>
      </c>
      <c r="D13" s="40" t="n">
        <v>4.60700000000000021</v>
      </c>
      <c r="E13" s="23" t="n">
        <v>4.37600000000000033</v>
      </c>
      <c r="F13" s="23" t="n">
        <v>4.11099999999999977</v>
      </c>
      <c r="G13" s="23" t="n">
        <v>3.91800000000000015</v>
      </c>
      <c r="H13" s="23" t="n">
        <v>3.69899999999999984</v>
      </c>
      <c r="I13" s="23" t="n">
        <v>3.50800000000000001</v>
      </c>
      <c r="J13" s="23" t="n">
        <v>3.26100000000000012</v>
      </c>
      <c r="K13" s="23" t="n">
        <v>2.31999999999999984</v>
      </c>
      <c r="L13" s="23" t="n">
        <v>2.11500000000000021</v>
      </c>
      <c r="M13" s="23" t="n">
        <v>1.88999999999999986</v>
      </c>
      <c r="N13" s="24" t="n">
        <v>1.66100000000000003</v>
      </c>
      <c r="O13" s="14"/>
      <c r="P13" s="39" t="s">
        <v>36</v>
      </c>
      <c r="Q13" s="19">
        <f>AVERAGE(C24:N26)</f>
        <v>28.394444444444499</v>
      </c>
      <c r="R13" s="14"/>
      <c r="S13" s="14"/>
      <c r="T13" s="7" t="s">
        <v>37</v>
      </c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</row>
    <row r="14" spans="1:34" ht="15.75" customHeight="1">
      <c r="A14" s="149"/>
      <c r="B14" s="41" t="s">
        <v>24</v>
      </c>
      <c r="C14" s="23">
        <f>AVERAGE(C11:C13)</f>
        <v>4.60599999999999987</v>
      </c>
      <c r="D14" s="23">
        <f>AVERAGE(D11:D13)</f>
        <v>4.60599999999999987</v>
      </c>
      <c r="E14" s="23">
        <f>AVERAGE(E11:E13)</f>
        <v>4.375</v>
      </c>
      <c r="F14" s="23">
        <f>AVERAGE(F11:F13)</f>
        <v>4.10899999999999999</v>
      </c>
      <c r="G14" s="23">
        <f>AVERAGE(G11:G13)</f>
        <v>3.9183333333333298</v>
      </c>
      <c r="H14" s="23">
        <f>AVERAGE(H11:H13)</f>
        <v>3.69833333333333014</v>
      </c>
      <c r="I14" s="23">
        <f>AVERAGE(I11:I13)</f>
        <v>3.50866666666667015</v>
      </c>
      <c r="J14" s="23">
        <f>AVERAGE(J11:J13)</f>
        <v>3.26066666666666993</v>
      </c>
      <c r="K14" s="23">
        <f>AVERAGE(K11:K13)</f>
        <v>2.32100000000000017</v>
      </c>
      <c r="L14" s="23">
        <f>AVERAGE(L11:L13)</f>
        <v>2.11433333333333007</v>
      </c>
      <c r="M14" s="23">
        <f>AVERAGE(M11:M13)</f>
        <v>1.89033333333333005</v>
      </c>
      <c r="N14" s="24">
        <f>AVERAGE(N11:N13)</f>
        <v>1.66066666666667011</v>
      </c>
      <c r="O14" s="14"/>
      <c r="P14" s="14"/>
      <c r="Q14" s="14"/>
      <c r="R14" s="14"/>
      <c r="S14" s="14"/>
      <c r="T14" s="14" t="s">
        <v>21</v>
      </c>
      <c r="U14" s="42" t="n">
        <v>0.008</v>
      </c>
      <c r="V14" s="14" t="s">
        <v>38</v>
      </c>
      <c r="W14" s="14" t="n">
        <v>0.02</v>
      </c>
      <c r="X14" s="14" t="s">
        <v>39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</row>
    <row r="15" spans="1:21" ht="15.75" customHeight="1">
      <c r="A15" s="149"/>
      <c r="B15" s="36" t="s">
        <v>25</v>
      </c>
      <c r="C15" s="23">
        <f>_xlfn.STDEV.S(C11:C13)</f>
        <v>0.001</v>
      </c>
      <c r="D15" s="23">
        <f>_xlfn.STDEV.S(D11:D13)</f>
        <v>0.001</v>
      </c>
      <c r="E15" s="23">
        <f>_xlfn.STDEV.S(E11:E13)</f>
        <v>0.00100000000000100009</v>
      </c>
      <c r="F15" s="23">
        <f>_xlfn.STDEV.S(F11:F13)</f>
        <v>0.00173205080756899976</v>
      </c>
      <c r="G15" s="23">
        <f>_xlfn.STDEV.S(G11:G13)</f>
        <v>0.000577350269189000009</v>
      </c>
      <c r="H15" s="23">
        <f>_xlfn.STDEV.S(H11:H13)</f>
        <v>0.00115470053837900011</v>
      </c>
      <c r="I15" s="23">
        <f>_xlfn.STDEV.S(I11:I13)</f>
        <v>0.000577350269190000009</v>
      </c>
      <c r="J15" s="23">
        <f>_xlfn.STDEV.S(J11:J13)</f>
        <v>0.000577350269190000009</v>
      </c>
      <c r="K15" s="23">
        <f>_xlfn.STDEV.S(K11:K13)</f>
        <v>0.001</v>
      </c>
      <c r="L15" s="23">
        <f>_xlfn.STDEV.S(L11:L13)</f>
        <v>0.00115470053837999997</v>
      </c>
      <c r="M15" s="23">
        <f>_xlfn.STDEV.S(M11:M13)</f>
        <v>0.000577350269190000009</v>
      </c>
      <c r="N15" s="24">
        <f>_xlfn.STDEV.S(N11:N13)</f>
        <v>0.000577350269190000009</v>
      </c>
      <c r="P15" s="16" t="s">
        <v>40</v>
      </c>
      <c r="Q15" s="14"/>
      <c r="R15" s="14"/>
      <c r="T15" s="14" t="s">
        <v>23</v>
      </c>
      <c r="U15">
        <f>0.01/2</f>
        <v>0.005</v>
      </c>
    </row>
    <row r="16" spans="1:18" ht="15.75" customHeight="1">
      <c r="A16" s="149"/>
      <c r="B16" s="17" t="s">
        <v>29</v>
      </c>
      <c r="C16" s="23">
        <f>$W$19+$U$19*C14</f>
        <v>0.0490599999999999969</v>
      </c>
      <c r="D16" s="23">
        <f>$W$19+$U$19*D14</f>
        <v>0.0490599999999999969</v>
      </c>
      <c r="E16" s="23">
        <f>$W$19+$U$19*E14</f>
        <v>0.0467500000000000071</v>
      </c>
      <c r="F16" s="23">
        <f>$W$19+$U$19*F14</f>
        <v>0.0440899999999999981</v>
      </c>
      <c r="G16" s="23">
        <f>$W$19+$U$19*G14</f>
        <v>0.0421833333333329996</v>
      </c>
      <c r="H16" s="23">
        <f>$W$19+$U$19*H14</f>
        <v>0.0399833333333330021</v>
      </c>
      <c r="I16" s="23">
        <f>$W$19+$U$19*I14</f>
        <v>0.0380866666666669964</v>
      </c>
      <c r="J16" s="23">
        <f>$W$19+$U$19*J14</f>
        <v>0.035606666666667004</v>
      </c>
      <c r="K16" s="23">
        <f>$W$19+$U$19*K14</f>
        <v>0.02621</v>
      </c>
      <c r="L16" s="23">
        <f>$W$19+$U$19*L14</f>
        <v>0.0241433333333330014</v>
      </c>
      <c r="M16" s="23">
        <f>$W$19+$U$19*M14</f>
        <v>0.0219033333333329994</v>
      </c>
      <c r="N16" s="24">
        <f>$W$19+$U$19*N14</f>
        <v>0.0196066666666669995</v>
      </c>
      <c r="P16" s="43" t="s">
        <v>42</v>
      </c>
      <c r="Q16" s="44" t="s">
        <v>43</v>
      </c>
      <c r="R16" s="14"/>
    </row>
    <row r="17" spans="1:20" ht="15.75" customHeight="1">
      <c r="A17" s="149"/>
      <c r="B17" s="25" t="s">
        <v>31</v>
      </c>
      <c r="C17" s="26">
        <f>SQRT(C15^2+C16^2+$U$15^2)</f>
        <v>0.0493242698881600017</v>
      </c>
      <c r="D17" s="26">
        <f>SQRT(D15^2+D16^2+$U$15^2)</f>
        <v>0.0493242698881600017</v>
      </c>
      <c r="E17" s="26">
        <f>SQRT(E15^2+E16^2+$U$15^2)</f>
        <v>0.0470272527371099969</v>
      </c>
      <c r="F17" s="26">
        <f>SQRT(F15^2+F16^2+$U$15^2)</f>
        <v>0.0444063970616849968</v>
      </c>
      <c r="G17" s="26">
        <f>SQRT(G15^2+G16^2+$U$15^2)</f>
        <v>0.0424825487046619976</v>
      </c>
      <c r="H17" s="26">
        <f>SQRT(H15^2+H16^2+$U$15^2)</f>
        <v>0.0403112921868920004</v>
      </c>
      <c r="I17" s="26">
        <f>SQRT(I15^2+I16^2+$U$15^2)</f>
        <v>0.0384178020078060012</v>
      </c>
      <c r="J17" s="26">
        <f>SQRT(J15^2+J16^2+$U$15^2)</f>
        <v>0.0359606457734559992</v>
      </c>
      <c r="K17" s="26">
        <f>SQRT(K15^2+K16^2+$U$15^2)</f>
        <v>0.0267013876043919973</v>
      </c>
      <c r="L17" s="26">
        <f>SQRT(L15^2+L16^2+$U$15^2)</f>
        <v>0.0246826635065380007</v>
      </c>
      <c r="M17" s="26">
        <f>SQRT(M15^2+M16^2+$U$15^2)</f>
        <v>0.0224741928541159997</v>
      </c>
      <c r="N17" s="27">
        <f>SQRT(N15^2+N16^2+$U$15^2)</f>
        <v>0.0202423988477399996</v>
      </c>
      <c r="P17" s="45" t="n">
        <v>1.30000000000000004</v>
      </c>
      <c r="Q17" s="46" t="n">
        <v>3.5</v>
      </c>
      <c r="R17" s="14"/>
      <c r="T17" s="7"/>
    </row>
    <row r="18" spans="1:20" ht="15.75" customHeight="1">
      <c r="A18" s="151"/>
      <c r="B18" s="26" t="s">
        <v>32</v>
      </c>
      <c r="C18" s="26">
        <f>C17/C14</f>
        <v>0.0107086994980810002</v>
      </c>
      <c r="D18" s="26">
        <f>D17/D14</f>
        <v>0.0107086994980810002</v>
      </c>
      <c r="E18" s="26">
        <f>E17/E14</f>
        <v>0.0107490863399110004</v>
      </c>
      <c r="F18" s="26">
        <f>F17/F14</f>
        <v>0.0108071056368179995</v>
      </c>
      <c r="G18" s="26">
        <f>G17/G14</f>
        <v>0.0108419945652049998</v>
      </c>
      <c r="H18" s="26">
        <f>H17/H14</f>
        <v>0.0108998536782940004</v>
      </c>
      <c r="I18" s="26">
        <f>I17/I14</f>
        <v>0.0109494020542860016</v>
      </c>
      <c r="J18" s="26">
        <f>J17/J14</f>
        <v>0.0110286175956209997</v>
      </c>
      <c r="K18" s="26">
        <f>K17/K14</f>
        <v>0.0115042600622110003</v>
      </c>
      <c r="L18" s="26">
        <f>L17/L14</f>
        <v>0.0116739698123309998</v>
      </c>
      <c r="M18" s="26">
        <f>M17/M14</f>
        <v>0.0118890105029710003</v>
      </c>
      <c r="N18" s="27">
        <f>N17/N14</f>
        <v>0.0121893208637529993</v>
      </c>
      <c r="P18" s="47" t="n">
        <v>1.60000000000000009</v>
      </c>
      <c r="Q18" s="48" t="n">
        <v>3.20000000000000018</v>
      </c>
      <c r="T18" s="7" t="s">
        <v>44</v>
      </c>
    </row>
    <row r="19" spans="1:24" ht="15.75" customHeight="1">
      <c r="A19" s="152" t="s">
        <v>45</v>
      </c>
      <c r="B19" s="49" t="n">
        <v>1</v>
      </c>
      <c r="C19" s="50" t="n">
        <v>27</v>
      </c>
      <c r="D19" s="50" t="n">
        <v>27</v>
      </c>
      <c r="E19" s="50" t="n">
        <v>26.8000000000000007</v>
      </c>
      <c r="F19" s="50" t="n">
        <v>26.6000000000000014</v>
      </c>
      <c r="G19" s="50" t="n">
        <v>26.6000000000000014</v>
      </c>
      <c r="H19" s="50" t="n">
        <v>26.5</v>
      </c>
      <c r="I19" s="50" t="n">
        <v>26.5</v>
      </c>
      <c r="J19" s="50" t="n">
        <v>26.6000000000000014</v>
      </c>
      <c r="K19" s="50" t="n">
        <v>26.6999999999999993</v>
      </c>
      <c r="L19" s="50" t="n">
        <v>26.8000000000000007</v>
      </c>
      <c r="M19" s="50" t="n">
        <v>26.8999999999999986</v>
      </c>
      <c r="N19" s="51" t="n">
        <v>26.8999999999999986</v>
      </c>
      <c r="P19" s="47" t="n">
        <v>1.7</v>
      </c>
      <c r="Q19" s="48" t="n">
        <v>3.5</v>
      </c>
      <c r="T19" s="14" t="s">
        <v>21</v>
      </c>
      <c r="U19" t="n">
        <v>0.01</v>
      </c>
      <c r="V19" s="14" t="s">
        <v>38</v>
      </c>
      <c r="W19" s="42" t="n">
        <v>0.003</v>
      </c>
      <c r="X19" s="14" t="s">
        <v>39</v>
      </c>
    </row>
    <row r="20" spans="1:21" ht="15.75" customHeight="1">
      <c r="A20" s="149"/>
      <c r="B20" s="17" t="n">
        <v>2</v>
      </c>
      <c r="C20" s="52" t="n">
        <v>27</v>
      </c>
      <c r="D20" s="52" t="n">
        <v>27</v>
      </c>
      <c r="E20" s="52" t="n">
        <v>27</v>
      </c>
      <c r="F20" s="52" t="n">
        <v>26.6999999999999993</v>
      </c>
      <c r="G20" s="52" t="n">
        <v>26.6000000000000014</v>
      </c>
      <c r="H20" s="52" t="n">
        <v>26.5</v>
      </c>
      <c r="I20" s="52" t="n">
        <v>26.6000000000000014</v>
      </c>
      <c r="J20" s="52" t="n">
        <v>26.6000000000000014</v>
      </c>
      <c r="K20" s="52" t="n">
        <v>26.6000000000000014</v>
      </c>
      <c r="L20" s="52" t="n">
        <v>26.8999999999999986</v>
      </c>
      <c r="M20" s="52" t="n">
        <v>26.8999999999999986</v>
      </c>
      <c r="N20" s="53" t="n">
        <v>26.8999999999999986</v>
      </c>
      <c r="P20" s="47" t="n">
        <v>1.60000000000000009</v>
      </c>
      <c r="Q20" s="48" t="n">
        <v>3.29999999999999982</v>
      </c>
      <c r="T20" s="14" t="s">
        <v>23</v>
      </c>
      <c r="U20">
        <f>0.001/2</f>
        <v>0.0005</v>
      </c>
    </row>
    <row r="21" spans="1:17" ht="15.75" customHeight="1">
      <c r="A21" s="149"/>
      <c r="B21" s="17" t="n">
        <v>3</v>
      </c>
      <c r="C21" s="52" t="n">
        <v>27</v>
      </c>
      <c r="D21" s="52" t="n">
        <v>27</v>
      </c>
      <c r="E21" s="52" t="n">
        <v>26.8000000000000007</v>
      </c>
      <c r="F21" s="52" t="n">
        <v>26.6999999999999993</v>
      </c>
      <c r="G21" s="52" t="n">
        <v>26.6000000000000014</v>
      </c>
      <c r="H21" s="52" t="n">
        <v>26.5</v>
      </c>
      <c r="I21" s="52" t="n">
        <v>26.5</v>
      </c>
      <c r="J21" s="52" t="n">
        <v>26.8000000000000007</v>
      </c>
      <c r="K21" s="52" t="n">
        <v>26.6999999999999993</v>
      </c>
      <c r="L21" s="52" t="n">
        <v>26.8000000000000007</v>
      </c>
      <c r="M21" s="52" t="n">
        <v>27</v>
      </c>
      <c r="N21" s="53" t="n">
        <v>26.8999999999999986</v>
      </c>
      <c r="P21" s="47" t="n">
        <v>1.8</v>
      </c>
      <c r="Q21" s="48" t="n">
        <v>3.39999999999999991</v>
      </c>
    </row>
    <row r="22" spans="1:17" ht="15.75" customHeight="1">
      <c r="A22" s="149"/>
      <c r="B22" s="17" t="s">
        <v>25</v>
      </c>
      <c r="C22" s="52">
        <f>_xlfn.STDEV.S(C19:C21)</f>
        <v>0</v>
      </c>
      <c r="D22" s="52">
        <f>_xlfn.STDEV.S(D19:D21)</f>
        <v>0</v>
      </c>
      <c r="E22" s="52">
        <f>_xlfn.STDEV.S(E19:E21)</f>
        <v>0.115470053837924991</v>
      </c>
      <c r="F22" s="52">
        <f>_xlfn.STDEV.S(F19:F21)</f>
        <v>0.0577350269189629905</v>
      </c>
      <c r="G22" s="52">
        <f>_xlfn.STDEV.S(G19:G21)</f>
        <v>0</v>
      </c>
      <c r="H22" s="52">
        <f>_xlfn.STDEV.S(H19:H21)</f>
        <v>0</v>
      </c>
      <c r="I22" s="52">
        <f>_xlfn.STDEV.S(I19:I21)</f>
        <v>0.0577350269189639942</v>
      </c>
      <c r="J22" s="52">
        <f>_xlfn.STDEV.S(J19:J21)</f>
        <v>0.115470053837924991</v>
      </c>
      <c r="K22" s="52">
        <f>_xlfn.STDEV.S(K19:K21)</f>
        <v>0.057735026918961001</v>
      </c>
      <c r="L22" s="52">
        <f>_xlfn.STDEV.S(L19:L21)</f>
        <v>0.057735026918961001</v>
      </c>
      <c r="M22" s="52">
        <f>_xlfn.STDEV.S(M19:M21)</f>
        <v>0.0577350269189629905</v>
      </c>
      <c r="N22" s="53">
        <f>_xlfn.STDEV.S(N19:N21)</f>
        <v>0</v>
      </c>
      <c r="P22" s="47" t="n">
        <v>1.60000000000000009</v>
      </c>
      <c r="Q22" s="48" t="n">
        <v>3.5</v>
      </c>
    </row>
    <row r="23" spans="1:18" ht="15.75" customHeight="1">
      <c r="A23" s="151"/>
      <c r="B23" s="54" t="s">
        <v>46</v>
      </c>
      <c r="C23" s="55">
        <f>SQRT(C22^2+$U$4^2+$U$5^2)</f>
        <v>0.602079728939615055</v>
      </c>
      <c r="D23" s="55">
        <f>SQRT(D22^2+$U$4^2+$U$5^2)</f>
        <v>0.602079728939615055</v>
      </c>
      <c r="E23" s="55">
        <f>SQRT(E22^2+$U$4^2+$U$5^2)</f>
        <v>0.613052471924984044</v>
      </c>
      <c r="F23" s="55">
        <f>SQRT(F22^2+$U$4^2+$U$5^2)</f>
        <v>0.604841577054135016</v>
      </c>
      <c r="G23" s="55">
        <f>SQRT(G22^2+$U$4^2+$U$5^2)</f>
        <v>0.602079728939615055</v>
      </c>
      <c r="H23" s="55">
        <f>SQRT(H22^2+$U$4^2+$U$5^2)</f>
        <v>0.602079728939615055</v>
      </c>
      <c r="I23" s="55">
        <f>SQRT(I22^2+$U$4^2+$U$5^2)</f>
        <v>0.604841577054135016</v>
      </c>
      <c r="J23" s="55">
        <f>SQRT(J22^2+$U$4^2+$U$5^2)</f>
        <v>0.613052471924984044</v>
      </c>
      <c r="K23" s="55">
        <f>SQRT(K22^2+$U$4^2+$U$5^2)</f>
        <v>0.604841577054135016</v>
      </c>
      <c r="L23" s="55">
        <f>SQRT(L22^2+$U$4^2+$U$5^2)</f>
        <v>0.604841577054135016</v>
      </c>
      <c r="M23" s="55">
        <f>SQRT(M22^2+$U$4^2+$U$5^2)</f>
        <v>0.604841577054135016</v>
      </c>
      <c r="N23" s="56">
        <f>SQRT(N22^2+$U$4^2+$U$5^2)</f>
        <v>0.602079728939615055</v>
      </c>
      <c r="P23" s="57">
        <f>AVERAGE(P17:P22)</f>
        <v>1.60000000000000009</v>
      </c>
      <c r="Q23" s="58">
        <f>AVERAGE(Q17:Q22)</f>
        <v>3.39999999999999991</v>
      </c>
      <c r="R23" t="s">
        <v>47</v>
      </c>
    </row>
    <row r="24" spans="1:18" ht="15.75" customHeight="1">
      <c r="A24" s="153" t="s">
        <v>48</v>
      </c>
      <c r="B24" s="17" t="n">
        <v>1</v>
      </c>
      <c r="C24" s="59" t="n">
        <v>28.5</v>
      </c>
      <c r="D24" s="59" t="n">
        <v>28.5</v>
      </c>
      <c r="E24" s="52" t="n">
        <v>28.3999999999999986</v>
      </c>
      <c r="F24" s="52" t="n">
        <v>28.3999999999999986</v>
      </c>
      <c r="G24" s="52" t="n">
        <v>28.5</v>
      </c>
      <c r="H24" s="52" t="n">
        <v>28.3000000000000007</v>
      </c>
      <c r="I24" s="52" t="n">
        <v>28.3000000000000007</v>
      </c>
      <c r="J24" s="52" t="n">
        <v>28.3000000000000007</v>
      </c>
      <c r="K24" s="52" t="n">
        <v>28.1999999999999993</v>
      </c>
      <c r="L24" s="52" t="n">
        <v>28.3000000000000007</v>
      </c>
      <c r="M24" s="52" t="n">
        <v>28.5</v>
      </c>
      <c r="N24" s="53" t="n">
        <v>28.3000000000000007</v>
      </c>
      <c r="P24" s="60">
        <f>2*_xlfn.STDEV.S(P17:P22)</f>
        <v>0.334664010613630003</v>
      </c>
      <c r="Q24" s="61">
        <f>2*_xlfn.STDEV.S(Q17:Q22)</f>
        <v>0.252982212813469998</v>
      </c>
      <c r="R24" t="s">
        <v>49</v>
      </c>
    </row>
    <row r="25" spans="1:18" ht="15.75" customHeight="1">
      <c r="A25" s="149"/>
      <c r="B25" s="17" t="n">
        <v>2</v>
      </c>
      <c r="C25" s="59" t="n">
        <v>28.6000000000000014</v>
      </c>
      <c r="D25" s="59" t="n">
        <v>28.6000000000000014</v>
      </c>
      <c r="E25" s="52" t="n">
        <v>28.6000000000000014</v>
      </c>
      <c r="F25" s="52" t="n">
        <v>28.5</v>
      </c>
      <c r="G25" s="52" t="n">
        <v>28.3999999999999986</v>
      </c>
      <c r="H25" s="52" t="n">
        <v>28.3000000000000007</v>
      </c>
      <c r="I25" s="52" t="n">
        <v>28.3999999999999986</v>
      </c>
      <c r="J25" s="52" t="n">
        <v>28.3999999999999986</v>
      </c>
      <c r="K25" s="52" t="n">
        <v>28.3000000000000007</v>
      </c>
      <c r="L25" s="52" t="n">
        <v>28.1999999999999993</v>
      </c>
      <c r="M25" s="52" t="n">
        <v>28.1999999999999993</v>
      </c>
      <c r="N25" s="53" t="n">
        <v>28.1999999999999993</v>
      </c>
      <c r="P25" s="62">
        <f>$U$8*P23</f>
        <v>0.08</v>
      </c>
      <c r="Q25" s="63">
        <f>$U$8*Q23</f>
        <v>0.170000000000000018</v>
      </c>
      <c r="R25" t="s">
        <v>21</v>
      </c>
    </row>
    <row r="26" spans="1:18" ht="15.75" customHeight="1">
      <c r="A26" s="149"/>
      <c r="B26" s="17" t="n">
        <v>3</v>
      </c>
      <c r="C26" s="59" t="n">
        <v>28.6000000000000014</v>
      </c>
      <c r="D26" s="59" t="n">
        <v>28.6000000000000014</v>
      </c>
      <c r="E26" s="52" t="n">
        <v>28.6999999999999993</v>
      </c>
      <c r="F26" s="52" t="n">
        <v>28.3999999999999986</v>
      </c>
      <c r="G26" s="52" t="n">
        <v>28.5</v>
      </c>
      <c r="H26" s="52" t="n">
        <v>28.3000000000000007</v>
      </c>
      <c r="I26" s="52" t="n">
        <v>28.3000000000000007</v>
      </c>
      <c r="J26" s="52" t="n">
        <v>28.6000000000000014</v>
      </c>
      <c r="K26" s="52" t="n">
        <v>28.3999999999999986</v>
      </c>
      <c r="L26" s="52" t="n">
        <v>28.3000000000000007</v>
      </c>
      <c r="M26" s="52" t="n">
        <v>28.1999999999999993</v>
      </c>
      <c r="N26" s="53" t="n">
        <v>28.1000000000000014</v>
      </c>
      <c r="P26" s="64">
        <f>SQRT(P24^2+P25^2+$U$9^2)</f>
        <v>0.347706773014273995</v>
      </c>
      <c r="Q26" s="65">
        <f>SQRT(Q24^2+Q25^2+$U$9^2)</f>
        <v>0.308868904229609997</v>
      </c>
      <c r="R26" t="s">
        <v>31</v>
      </c>
    </row>
    <row r="27" spans="1:18" ht="15.75" customHeight="1">
      <c r="A27" s="149"/>
      <c r="B27" s="17" t="s">
        <v>25</v>
      </c>
      <c r="C27" s="52">
        <f>_xlfn.STDEV.S(C24:C26)</f>
        <v>0.0577350269189639942</v>
      </c>
      <c r="D27" s="52">
        <f>_xlfn.STDEV.S(D24:D26)</f>
        <v>0.0577350269189639942</v>
      </c>
      <c r="E27" s="52">
        <f>_xlfn.STDEV.S(E24:E26)</f>
        <v>0.152752523165194987</v>
      </c>
      <c r="F27" s="52">
        <f>_xlfn.STDEV.S(F24:F26)</f>
        <v>0.0577350269189639942</v>
      </c>
      <c r="G27" s="52">
        <f>_xlfn.STDEV.S(G24:G26)</f>
        <v>0.0577350269189639942</v>
      </c>
      <c r="H27" s="52">
        <f>_xlfn.STDEV.S(H24:H26)</f>
        <v>0</v>
      </c>
      <c r="I27" s="52">
        <f>_xlfn.STDEV.S(I24:I26)</f>
        <v>0.057735026918961001</v>
      </c>
      <c r="J27" s="52">
        <f>_xlfn.STDEV.S(J24:J26)</f>
        <v>0.152752523165194987</v>
      </c>
      <c r="K27" s="52">
        <f>_xlfn.STDEV.S(K24:K26)</f>
        <v>0.0999999999999990052</v>
      </c>
      <c r="L27" s="52">
        <f>_xlfn.STDEV.S(L24:L26)</f>
        <v>0.0577350269189639942</v>
      </c>
      <c r="M27" s="52">
        <f>_xlfn.STDEV.S(M24:M26)</f>
        <v>0.173205080756889007</v>
      </c>
      <c r="N27" s="53">
        <f>_xlfn.STDEV.S(N24:N26)</f>
        <v>0.0999999999999990052</v>
      </c>
      <c r="P27" s="66">
        <f>P26/P23</f>
        <v>0.217316733133921014</v>
      </c>
      <c r="Q27" s="67">
        <f>Q26/Q23</f>
        <v>0.090843795361650006</v>
      </c>
      <c r="R27" t="s">
        <v>32</v>
      </c>
    </row>
    <row r="28" spans="1:14" ht="15.75" customHeight="1">
      <c r="A28" s="149"/>
      <c r="B28" s="68" t="s">
        <v>46</v>
      </c>
      <c r="C28" s="69">
        <f>SQRT(C27^2+$U$4^2+$U$5^2)</f>
        <v>0.604841577054135016</v>
      </c>
      <c r="D28" s="69">
        <f>SQRT(D27^2+$U$4^2+$U$5^2)</f>
        <v>0.604841577054135016</v>
      </c>
      <c r="E28" s="69">
        <f>SQRT(E27^2+$U$4^2+$U$5^2)</f>
        <v>0.621154838452806946</v>
      </c>
      <c r="F28" s="69">
        <f>SQRT(F27^2+$U$4^2+$U$5^2)</f>
        <v>0.604841577054135016</v>
      </c>
      <c r="G28" s="69">
        <f>SQRT(G27^2+$U$4^2+$U$5^2)</f>
        <v>0.604841577054135016</v>
      </c>
      <c r="H28" s="69">
        <f>SQRT(H27^2+$U$4^2+$U$5^2)</f>
        <v>0.602079728939615055</v>
      </c>
      <c r="I28" s="69">
        <f>SQRT(I27^2+$U$4^2+$U$5^2)</f>
        <v>0.604841577054135016</v>
      </c>
      <c r="J28" s="69">
        <f>SQRT(J27^2+$U$4^2+$U$5^2)</f>
        <v>0.621154838452806946</v>
      </c>
      <c r="K28" s="69">
        <f>SQRT(K27^2+$U$4^2+$U$5^2)</f>
        <v>0.610327780786685015</v>
      </c>
      <c r="L28" s="69">
        <f>SQRT(L27^2+$U$4^2+$U$5^2)</f>
        <v>0.604841577054135016</v>
      </c>
      <c r="M28" s="69">
        <f>SQRT(M27^2+$U$4^2+$U$5^2)</f>
        <v>0.626498204307083029</v>
      </c>
      <c r="N28" s="70">
        <f>SQRT(N27^2+$U$4^2+$U$5^2)</f>
        <v>0.610327780786685015</v>
      </c>
    </row>
    <row r="29" spans="1:18" ht="15.75" customHeight="1">
      <c r="A29" s="152" t="s">
        <v>50</v>
      </c>
      <c r="B29" s="49" t="n">
        <v>1</v>
      </c>
      <c r="C29" s="71" t="n">
        <v>27.6999999999999993</v>
      </c>
      <c r="D29" s="71" t="n">
        <v>27.6999999999999993</v>
      </c>
      <c r="E29" s="50" t="n">
        <v>27.6000000000000014</v>
      </c>
      <c r="F29" s="50" t="n">
        <v>27.3000000000000007</v>
      </c>
      <c r="G29" s="50" t="n">
        <v>27</v>
      </c>
      <c r="H29" s="50" t="n">
        <v>27</v>
      </c>
      <c r="I29" s="50" t="n">
        <v>26.8999999999999986</v>
      </c>
      <c r="J29" s="52" t="n">
        <v>27</v>
      </c>
      <c r="K29" s="52" t="n">
        <v>26.5</v>
      </c>
      <c r="L29" s="52" t="n">
        <v>26.6000000000000014</v>
      </c>
      <c r="M29" s="52" t="n">
        <v>26.3000000000000007</v>
      </c>
      <c r="N29" s="53" t="n">
        <v>26.3000000000000007</v>
      </c>
      <c r="P29" s="72"/>
      <c r="Q29" s="73" t="s">
        <v>15</v>
      </c>
      <c r="R29" s="74" t="s">
        <v>26</v>
      </c>
    </row>
    <row r="30" spans="1:18" ht="15.75" customHeight="1">
      <c r="A30" s="149"/>
      <c r="B30" s="17" t="n">
        <v>2</v>
      </c>
      <c r="C30" s="59" t="n">
        <v>27.6999999999999993</v>
      </c>
      <c r="D30" s="59" t="n">
        <v>27.6999999999999993</v>
      </c>
      <c r="E30" s="52" t="n">
        <v>27.8999999999999986</v>
      </c>
      <c r="F30" s="52" t="n">
        <v>27.3000000000000007</v>
      </c>
      <c r="G30" s="52" t="n">
        <v>27.1999999999999993</v>
      </c>
      <c r="H30" s="52" t="n">
        <v>27.1000000000000014</v>
      </c>
      <c r="I30" s="52" t="n">
        <v>27</v>
      </c>
      <c r="J30" s="52" t="n">
        <v>26.8000000000000007</v>
      </c>
      <c r="K30" s="52" t="n">
        <v>26.3999999999999986</v>
      </c>
      <c r="L30" s="52" t="n">
        <v>26.6000000000000014</v>
      </c>
      <c r="M30" s="52" t="n">
        <v>26.6000000000000014</v>
      </c>
      <c r="N30" s="53" t="n">
        <v>26.3000000000000007</v>
      </c>
      <c r="P30" s="75" t="s">
        <v>51</v>
      </c>
      <c r="Q30" s="12">
        <f>P23</f>
        <v>1.60000000000000009</v>
      </c>
      <c r="R30" s="13">
        <f>Q23</f>
        <v>3.39999999999999991</v>
      </c>
    </row>
    <row r="31" spans="1:18" ht="15.75" customHeight="1">
      <c r="A31" s="151"/>
      <c r="B31" s="17" t="n">
        <v>3</v>
      </c>
      <c r="C31" s="59" t="n">
        <v>28</v>
      </c>
      <c r="D31" s="59" t="n">
        <v>28</v>
      </c>
      <c r="E31" s="52" t="n">
        <v>27.3999999999999986</v>
      </c>
      <c r="F31" s="52" t="n">
        <v>27.3000000000000007</v>
      </c>
      <c r="G31" s="52" t="n">
        <v>27</v>
      </c>
      <c r="H31" s="52" t="n">
        <v>27</v>
      </c>
      <c r="I31" s="52" t="n">
        <v>27</v>
      </c>
      <c r="J31" s="76" t="n">
        <v>26.6999999999999993</v>
      </c>
      <c r="K31" s="76" t="n">
        <v>26.6000000000000014</v>
      </c>
      <c r="L31" s="76" t="n">
        <v>26.6000000000000014</v>
      </c>
      <c r="M31" s="76" t="n">
        <v>26.6999999999999993</v>
      </c>
      <c r="N31" s="77" t="n">
        <v>26.3999999999999986</v>
      </c>
      <c r="P31" s="75" t="s">
        <v>52</v>
      </c>
      <c r="Q31" s="21">
        <f>0.08*0.08</f>
        <v>0.00640000000000000036</v>
      </c>
      <c r="R31" s="78">
        <f>0.08*0.08</f>
        <v>0.00640000000000000036</v>
      </c>
    </row>
    <row r="32" spans="1:18" ht="15.75" customHeight="1">
      <c r="A32" s="152" t="s">
        <v>53</v>
      </c>
      <c r="B32" s="49" t="n">
        <v>1</v>
      </c>
      <c r="C32" s="71" t="n">
        <v>46.7000000000000028</v>
      </c>
      <c r="D32" s="71" t="n">
        <v>46.7000000000000028</v>
      </c>
      <c r="E32" s="50" t="n">
        <v>41.2000000000000028</v>
      </c>
      <c r="F32" s="50" t="n">
        <v>42.7999999999999972</v>
      </c>
      <c r="G32" s="50" t="n">
        <v>41.6000000000000014</v>
      </c>
      <c r="H32" s="50" t="n">
        <v>40.7999999999999972</v>
      </c>
      <c r="I32" s="50" t="n">
        <v>39.7000000000000028</v>
      </c>
      <c r="J32" s="52" t="n">
        <v>39.5</v>
      </c>
      <c r="K32" s="52" t="n">
        <v>34.2999999999999972</v>
      </c>
      <c r="L32" s="52" t="n">
        <v>34</v>
      </c>
      <c r="M32" s="52" t="n">
        <v>33.7000000000000028</v>
      </c>
      <c r="N32" s="53" t="n">
        <v>33.1000000000000014</v>
      </c>
      <c r="P32" s="75" t="s">
        <v>54</v>
      </c>
      <c r="Q32" s="21">
        <f>Q30*Q31</f>
        <v>0.0102400000000000002</v>
      </c>
      <c r="R32" s="78">
        <f>R30*R31</f>
        <v>0.0217600000000000016</v>
      </c>
    </row>
    <row r="33" spans="1:18" ht="15.75" customHeight="1">
      <c r="A33" s="149"/>
      <c r="B33" s="17" t="n">
        <v>2</v>
      </c>
      <c r="C33" s="52" t="n">
        <v>46.7999999999999972</v>
      </c>
      <c r="D33" s="52" t="n">
        <v>46.7999999999999972</v>
      </c>
      <c r="E33" s="52" t="n">
        <v>41.2000000000000028</v>
      </c>
      <c r="F33" s="52" t="n">
        <v>41.7999999999999972</v>
      </c>
      <c r="G33" s="52" t="n">
        <v>41.7000000000000028</v>
      </c>
      <c r="H33" s="52" t="n">
        <v>40.7000000000000028</v>
      </c>
      <c r="I33" s="52" t="n">
        <v>39.7000000000000028</v>
      </c>
      <c r="J33" s="52" t="n">
        <v>39.6000000000000014</v>
      </c>
      <c r="K33" s="52" t="n">
        <v>34.3999999999999986</v>
      </c>
      <c r="L33" s="52" t="n">
        <v>33.6000000000000014</v>
      </c>
      <c r="M33" s="52" t="n">
        <v>33.2999999999999972</v>
      </c>
      <c r="N33" s="53" t="n">
        <v>33</v>
      </c>
      <c r="P33" s="79" t="s">
        <v>55</v>
      </c>
      <c r="Q33" s="80">
        <f>P27*SQRT(Q32^2+0)</f>
        <v>0.0022253233472909999</v>
      </c>
      <c r="R33" s="81">
        <f>Q27*SQRT(R32^2+0)</f>
        <v>0.00197676098706999994</v>
      </c>
    </row>
    <row r="34" spans="1:18" ht="15.75" customHeight="1">
      <c r="A34" s="151"/>
      <c r="B34" s="17" t="n">
        <v>3</v>
      </c>
      <c r="C34" s="52" t="n">
        <v>46.6000000000000014</v>
      </c>
      <c r="D34" s="52" t="n">
        <v>46.6000000000000014</v>
      </c>
      <c r="E34" s="52" t="n">
        <v>41.5</v>
      </c>
      <c r="F34" s="52" t="n">
        <v>42.2999999999999972</v>
      </c>
      <c r="G34" s="52" t="n">
        <v>41.8999999999999986</v>
      </c>
      <c r="H34" s="52" t="n">
        <v>40.7000000000000028</v>
      </c>
      <c r="I34" s="52" t="n">
        <v>40</v>
      </c>
      <c r="J34" s="76" t="n">
        <v>39.6000000000000014</v>
      </c>
      <c r="K34" s="76" t="n">
        <v>34.3999999999999986</v>
      </c>
      <c r="L34" s="76" t="n">
        <v>34</v>
      </c>
      <c r="M34" s="76" t="n">
        <v>33.5</v>
      </c>
      <c r="N34" s="77" t="n">
        <v>32.7999999999999972</v>
      </c>
      <c r="P34" s="82" t="s">
        <v>56</v>
      </c>
      <c r="Q34" s="83">
        <f>Q33/Q32</f>
        <v>0.217316733133886997</v>
      </c>
      <c r="R34" s="84">
        <f>R33/R32</f>
        <v>0.0908437953616729921</v>
      </c>
    </row>
    <row r="35" spans="1:18" ht="15.75" customHeight="1">
      <c r="A35" s="152" t="s">
        <v>57</v>
      </c>
      <c r="B35" s="49" t="n">
        <v>1</v>
      </c>
      <c r="C35" s="50" t="n">
        <v>34.7000000000000028</v>
      </c>
      <c r="D35" s="50" t="n">
        <v>34.7000000000000028</v>
      </c>
      <c r="E35" s="50" t="n">
        <v>34.3999999999999986</v>
      </c>
      <c r="F35" s="50" t="n">
        <v>34</v>
      </c>
      <c r="G35" s="50" t="n">
        <v>33.7999999999999972</v>
      </c>
      <c r="H35" s="50" t="n">
        <v>33.5</v>
      </c>
      <c r="I35" s="50" t="n">
        <v>33.2000000000000028</v>
      </c>
      <c r="J35" s="52" t="n">
        <v>33.2000000000000028</v>
      </c>
      <c r="K35" s="21" t="n">
        <v>31.6999999999999993</v>
      </c>
      <c r="L35" s="21" t="n">
        <v>31.6000000000000014</v>
      </c>
      <c r="M35" s="21" t="n">
        <v>31.3000000000000007</v>
      </c>
      <c r="N35" s="78" t="n">
        <v>30.8999999999999986</v>
      </c>
      <c r="P35" s="7"/>
      <c r="Q35" s="21"/>
      <c r="R35" s="21"/>
    </row>
    <row r="36" spans="1:18" ht="15.75" customHeight="1">
      <c r="A36" s="149"/>
      <c r="B36" s="17" t="n">
        <v>2</v>
      </c>
      <c r="C36" s="52" t="n">
        <v>34.7999999999999972</v>
      </c>
      <c r="D36" s="52" t="n">
        <v>34.7999999999999972</v>
      </c>
      <c r="E36" s="52" t="n">
        <v>34.3999999999999986</v>
      </c>
      <c r="F36" s="52" t="n">
        <v>34</v>
      </c>
      <c r="G36" s="52" t="n">
        <v>33.7999999999999972</v>
      </c>
      <c r="H36" s="52" t="n">
        <v>33.5</v>
      </c>
      <c r="I36" s="52" t="n">
        <v>33.2000000000000028</v>
      </c>
      <c r="J36" s="52" t="n">
        <v>33.1000000000000014</v>
      </c>
      <c r="K36" s="21" t="n">
        <v>31.6999999999999993</v>
      </c>
      <c r="L36" s="21" t="n">
        <v>31.6000000000000014</v>
      </c>
      <c r="M36" s="21" t="n">
        <v>31.3999999999999986</v>
      </c>
      <c r="N36" s="78" t="n">
        <v>30.8999999999999986</v>
      </c>
      <c r="P36" s="7" t="s">
        <v>58</v>
      </c>
      <c r="Q36" s="21"/>
      <c r="R36" s="21"/>
    </row>
    <row r="37" spans="1:18" ht="15.75" customHeight="1">
      <c r="A37" s="151"/>
      <c r="B37" s="17" t="n">
        <v>3</v>
      </c>
      <c r="C37" s="76" t="n">
        <v>34.7000000000000028</v>
      </c>
      <c r="D37" s="76" t="n">
        <v>34.7000000000000028</v>
      </c>
      <c r="E37" s="76" t="n">
        <v>34.3999999999999986</v>
      </c>
      <c r="F37" s="76" t="n">
        <v>34</v>
      </c>
      <c r="G37" s="76" t="n">
        <v>33.7999999999999972</v>
      </c>
      <c r="H37" s="76" t="n">
        <v>33.5</v>
      </c>
      <c r="I37" s="76" t="n">
        <v>33.2000000000000028</v>
      </c>
      <c r="J37" s="76" t="n">
        <v>33</v>
      </c>
      <c r="K37" s="85" t="n">
        <v>31.6999999999999993</v>
      </c>
      <c r="L37" s="85" t="n">
        <v>31.5</v>
      </c>
      <c r="M37" s="85" t="n">
        <v>31.3999999999999986</v>
      </c>
      <c r="N37" s="86" t="n">
        <v>31</v>
      </c>
      <c r="P37" s="87" t="s">
        <v>59</v>
      </c>
      <c r="Q37" s="88">
        <f>Q32/$Q$42</f>
        <v>0.00870008496176699886</v>
      </c>
      <c r="R37" s="89">
        <f>R32/$Q$42</f>
        <v>0.0184876805437549976</v>
      </c>
    </row>
    <row r="38" spans="1:18" ht="15.75" customHeight="1">
      <c r="A38" s="90"/>
      <c r="B38" s="10"/>
      <c r="C38" s="52"/>
      <c r="D38" s="52"/>
      <c r="E38" s="52"/>
      <c r="F38" s="52"/>
      <c r="G38" s="52"/>
      <c r="H38" s="91"/>
      <c r="I38" s="52"/>
      <c r="J38" s="52"/>
      <c r="K38" s="92"/>
      <c r="L38" s="92"/>
      <c r="M38" s="92"/>
      <c r="P38" s="93" t="s">
        <v>60</v>
      </c>
      <c r="Q38" s="94">
        <f>Q37/((0.3048^3/60))</f>
        <v>18.4344360524061983</v>
      </c>
      <c r="R38" s="95">
        <f>R37/((0.3048^3/60))</f>
        <v>39.1731766113634023</v>
      </c>
    </row>
    <row r="39" spans="1:18" ht="15.75" customHeight="1">
      <c r="A39" s="156" t="s">
        <v>61</v>
      </c>
      <c r="B39" s="138"/>
      <c r="C39" s="52"/>
      <c r="D39" s="52"/>
      <c r="E39" s="52"/>
      <c r="F39" s="52"/>
      <c r="G39" s="52"/>
      <c r="H39" s="52"/>
      <c r="I39" s="52"/>
      <c r="J39" s="52"/>
      <c r="K39" s="92"/>
      <c r="L39" s="92"/>
      <c r="M39" s="92"/>
      <c r="Q39" s="21"/>
      <c r="R39" s="21"/>
    </row>
    <row r="40" spans="1:18" ht="15.75" customHeight="1">
      <c r="A40" s="157" t="s">
        <v>62</v>
      </c>
      <c r="B40" s="96" t="n">
        <v>1</v>
      </c>
      <c r="C40" s="97">
        <f>(C24+$Q$46)-(C19+$Q$47)</f>
        <v>1.19166666666669997</v>
      </c>
      <c r="D40" s="97">
        <f>(D24+$Q$46)-(D19+$Q$47)</f>
        <v>1.19166666666669997</v>
      </c>
      <c r="E40" s="97">
        <f>(E24+$Q$46)-(E19+$Q$47)</f>
        <v>1.29166666666670004</v>
      </c>
      <c r="F40" s="97">
        <f>(F24+$Q$46)-(F19+$Q$47)</f>
        <v>1.4916666666667</v>
      </c>
      <c r="G40" s="97">
        <f>(G24+$Q$46)-(G19+$Q$47)</f>
        <v>1.59166666666670009</v>
      </c>
      <c r="H40" s="97">
        <f>(H24+$Q$46)-(H19+$Q$47)</f>
        <v>1.4916666666667</v>
      </c>
      <c r="I40" s="97">
        <f>(I24+$Q$46)-(I19+$Q$47)</f>
        <v>1.4916666666667</v>
      </c>
      <c r="J40" s="97">
        <f>(J24+$Q$46)-(J19+$Q$47)</f>
        <v>1.39166666666669991</v>
      </c>
      <c r="K40" s="97">
        <f>(K24+$Q$46)-(K19+$Q$47)</f>
        <v>1.19166666666669997</v>
      </c>
      <c r="L40" s="97">
        <f>(L24+$Q$46)-(L19+$Q$47)</f>
        <v>1.19166666666669997</v>
      </c>
      <c r="M40" s="97">
        <f>(M24+$Q$46)-(M19+$Q$47)</f>
        <v>1.29166666666670004</v>
      </c>
      <c r="N40" s="98">
        <f>(N24+$Q$46)-(N19+$Q$47)</f>
        <v>1.09166666666670009</v>
      </c>
      <c r="P40" s="7" t="s">
        <v>63</v>
      </c>
      <c r="Q40" s="21"/>
      <c r="R40" s="21"/>
    </row>
    <row r="41" spans="1:18" ht="15.75" customHeight="1">
      <c r="A41" s="149"/>
      <c r="B41" s="99" t="n">
        <v>2</v>
      </c>
      <c r="C41" s="92">
        <f>(C25+$Q$46)-(C20+$Q$47)</f>
        <v>1.29166666666670004</v>
      </c>
      <c r="D41" s="92">
        <f>(D25+$Q$46)-(D20+$Q$47)</f>
        <v>1.29166666666670004</v>
      </c>
      <c r="E41" s="92">
        <f>(E25+$Q$46)-(E20+$Q$47)</f>
        <v>1.29166666666670004</v>
      </c>
      <c r="F41" s="92">
        <f>(F25+$Q$46)-(F20+$Q$47)</f>
        <v>1.4916666666667</v>
      </c>
      <c r="G41" s="92">
        <f>(G25+$Q$46)-(G20+$Q$47)</f>
        <v>1.4916666666667</v>
      </c>
      <c r="H41" s="92">
        <f>(H25+$Q$46)-(H20+$Q$47)</f>
        <v>1.4916666666667</v>
      </c>
      <c r="I41" s="92">
        <f>(I25+$Q$46)-(I20+$Q$47)</f>
        <v>1.4916666666667</v>
      </c>
      <c r="J41" s="92">
        <f>(J25+$Q$46)-(J20+$Q$47)</f>
        <v>1.4916666666667</v>
      </c>
      <c r="K41" s="92">
        <f>(K25+$Q$46)-(K20+$Q$47)</f>
        <v>1.39166666666669991</v>
      </c>
      <c r="L41" s="92">
        <f>(L25+$Q$46)-(L20+$Q$47)</f>
        <v>0.991666666666703023</v>
      </c>
      <c r="M41" s="92">
        <f>(M25+$Q$46)-(M20+$Q$47)</f>
        <v>0.991666666666703023</v>
      </c>
      <c r="N41" s="100">
        <f>(N25+$Q$46)-(N20+$Q$47)</f>
        <v>0.991666666666703023</v>
      </c>
      <c r="P41" s="87" t="s">
        <v>64</v>
      </c>
      <c r="Q41" s="101" t="n">
        <v>1005</v>
      </c>
      <c r="R41" s="21"/>
    </row>
    <row r="42" spans="1:18" ht="15.75" customHeight="1">
      <c r="A42" s="149"/>
      <c r="B42" s="99" t="n">
        <v>3</v>
      </c>
      <c r="C42" s="92">
        <f>(C26+$Q$46)-(C21+$Q$47)</f>
        <v>1.29166666666670004</v>
      </c>
      <c r="D42" s="92">
        <f>(D26+$Q$46)-(D21+$Q$47)</f>
        <v>1.29166666666670004</v>
      </c>
      <c r="E42" s="92">
        <f>(E26+$Q$46)-(E21+$Q$47)</f>
        <v>1.59166666666670009</v>
      </c>
      <c r="F42" s="92">
        <f>(F26+$Q$46)-(F21+$Q$47)</f>
        <v>1.39166666666669991</v>
      </c>
      <c r="G42" s="92">
        <f>(G26+$Q$46)-(G21+$Q$47)</f>
        <v>1.59166666666670009</v>
      </c>
      <c r="H42" s="92">
        <f>(H26+$Q$46)-(H21+$Q$47)</f>
        <v>1.4916666666667</v>
      </c>
      <c r="I42" s="92">
        <f>(I26+$Q$46)-(I21+$Q$47)</f>
        <v>1.4916666666667</v>
      </c>
      <c r="J42" s="92">
        <f>(J26+$Q$46)-(J21+$Q$47)</f>
        <v>1.4916666666667</v>
      </c>
      <c r="K42" s="92">
        <f>(K26+$Q$46)-(K21+$Q$47)</f>
        <v>1.39166666666669991</v>
      </c>
      <c r="L42" s="92">
        <f>(L26+$Q$46)-(L21+$Q$47)</f>
        <v>1.19166666666669997</v>
      </c>
      <c r="M42" s="92">
        <f>(M26+$Q$46)-(M21+$Q$47)</f>
        <v>0.891666666666701069</v>
      </c>
      <c r="N42" s="100">
        <f>(N26+$Q$46)-(N21+$Q$47)</f>
        <v>0.891666666666701069</v>
      </c>
      <c r="P42" s="93" t="s">
        <v>65</v>
      </c>
      <c r="Q42" s="86" t="n">
        <v>1.17700000000000005</v>
      </c>
      <c r="R42" s="21"/>
    </row>
    <row r="43" spans="1:14" ht="15.75" customHeight="1">
      <c r="A43" s="149"/>
      <c r="B43" s="102" t="s">
        <v>24</v>
      </c>
      <c r="C43" s="108">
        <f>AVERAGE(C40:C42)</f>
        <v>1.25833333333336994</v>
      </c>
      <c r="D43" s="108">
        <f>AVERAGE(D40:D42)</f>
        <v>1.25833333333336994</v>
      </c>
      <c r="E43" s="108">
        <f>AVERAGE(E40:E42)</f>
        <v>1.39166666666669991</v>
      </c>
      <c r="F43" s="108">
        <f>AVERAGE(F40:F42)</f>
        <v>1.4583333333333699</v>
      </c>
      <c r="G43" s="108">
        <f>AVERAGE(G40:G42)</f>
        <v>1.55833333333336999</v>
      </c>
      <c r="H43" s="108">
        <f>AVERAGE(H40:H42)</f>
        <v>1.4916666666667</v>
      </c>
      <c r="I43" s="108">
        <f>AVERAGE(I40:I42)</f>
        <v>1.4916666666667</v>
      </c>
      <c r="J43" s="108">
        <f>AVERAGE(J40:J42)</f>
        <v>1.4583333333333699</v>
      </c>
      <c r="K43" s="108">
        <f>AVERAGE(K40:K42)</f>
        <v>1.32500000000002993</v>
      </c>
      <c r="L43" s="108">
        <f>AVERAGE(L40:L42)</f>
        <v>1.12500000000002998</v>
      </c>
      <c r="M43" s="108">
        <f>AVERAGE(M40:M42)</f>
        <v>1.05833333333336999</v>
      </c>
      <c r="N43" s="111">
        <f>AVERAGE(N40:N42)</f>
        <v>0.991666666666701957</v>
      </c>
    </row>
    <row r="44" spans="1:14" ht="15.75" customHeight="1">
      <c r="A44" s="149"/>
      <c r="B44" s="102" t="s">
        <v>31</v>
      </c>
      <c r="C44" s="103">
        <f>SQRT(C23^2+C28^2)</f>
        <v>0.853424474299474056</v>
      </c>
      <c r="D44" s="103">
        <f>SQRT(D23^2+D28^2)</f>
        <v>0.853424474299474056</v>
      </c>
      <c r="E44" s="103">
        <f>SQRT(E23^2+E28^2)</f>
        <v>0.872735164105736061</v>
      </c>
      <c r="F44" s="103">
        <f>SQRT(F23^2+F28^2)</f>
        <v>0.85537516135708902</v>
      </c>
      <c r="G44" s="103">
        <f>SQRT(G23^2+G28^2)</f>
        <v>0.853424474299474056</v>
      </c>
      <c r="H44" s="103">
        <f>SQRT(H23^2+H28^2)</f>
        <v>0.851469318296319955</v>
      </c>
      <c r="I44" s="103">
        <f>SQRT(I23^2+I28^2)</f>
        <v>0.85537516135708902</v>
      </c>
      <c r="J44" s="103">
        <f>SQRT(J23^2+J28^2)</f>
        <v>0.872735164105736061</v>
      </c>
      <c r="K44" s="103">
        <f>SQRT(K23^2+K28^2)</f>
        <v>0.859263250310016069</v>
      </c>
      <c r="L44" s="103">
        <f>SQRT(L23^2+L28^2)</f>
        <v>0.85537516135708902</v>
      </c>
      <c r="M44" s="103">
        <f>SQRT(M23^2+M28^2)</f>
        <v>0.870823365174208952</v>
      </c>
      <c r="N44" s="104">
        <f>SQRT(N23^2+N28^2)</f>
        <v>0.857321409974112036</v>
      </c>
    </row>
    <row r="45" spans="1:17" ht="15.75" customHeight="1">
      <c r="A45" s="151"/>
      <c r="B45" s="105" t="s">
        <v>32</v>
      </c>
      <c r="C45" s="69">
        <f>C44/C42</f>
        <v>0.660715722038284969</v>
      </c>
      <c r="D45" s="69">
        <f>D44/D42</f>
        <v>0.660715722038284969</v>
      </c>
      <c r="E45" s="69">
        <f>E44/E42</f>
        <v>0.548315286349141928</v>
      </c>
      <c r="F45" s="69">
        <f>F44/F42</f>
        <v>0.614640834508073031</v>
      </c>
      <c r="G45" s="69">
        <f>G44/G42</f>
        <v>0.536182915790234027</v>
      </c>
      <c r="H45" s="69">
        <f>H44/H42</f>
        <v>0.570817420086905969</v>
      </c>
      <c r="I45" s="69">
        <f>I44/I42</f>
        <v>0.573435862362281945</v>
      </c>
      <c r="J45" s="69">
        <f>J44/J42</f>
        <v>0.585073853031764912</v>
      </c>
      <c r="K45" s="69">
        <f>K44/K42</f>
        <v>0.617434670881434045</v>
      </c>
      <c r="L45" s="69">
        <f>L44/L42</f>
        <v>0.717797338201732948</v>
      </c>
      <c r="M45" s="69">
        <f>M44/M42</f>
        <v>0.976624334774775882</v>
      </c>
      <c r="N45" s="70">
        <f>N44/N42</f>
        <v>0.961481955111116982</v>
      </c>
      <c r="P45" s="106" t="s">
        <v>66</v>
      </c>
      <c r="Q45" s="107" t="s">
        <v>67</v>
      </c>
    </row>
    <row r="46" spans="1:17" ht="15.75" customHeight="1">
      <c r="A46" s="158" t="s">
        <v>68</v>
      </c>
      <c r="B46" s="99" t="n">
        <v>1</v>
      </c>
      <c r="C46" s="109">
        <f>C40*($Q$32*$Q$41)</f>
        <v>12.2636800000002992</v>
      </c>
      <c r="D46" s="109">
        <f>D40*($Q$32*$Q$41)</f>
        <v>12.2636800000002992</v>
      </c>
      <c r="E46" s="109">
        <f>E40*($Q$32*$Q$41)</f>
        <v>13.2928000000002999</v>
      </c>
      <c r="F46" s="109">
        <f>F40*($Q$32*$Q$41)</f>
        <v>15.3510400000002996</v>
      </c>
      <c r="G46" s="109">
        <f>G40*($Q$32*$Q$41)</f>
        <v>16.3801600000002985</v>
      </c>
      <c r="H46" s="109">
        <f>H40*($Q$32*$Q$41)</f>
        <v>15.3510400000002996</v>
      </c>
      <c r="I46" s="109">
        <f>I40*($Q$32*$Q$41)</f>
        <v>15.3510400000002996</v>
      </c>
      <c r="J46" s="109">
        <f>J40*($Q$32*$Q$41)</f>
        <v>14.3219200000003006</v>
      </c>
      <c r="K46" s="109">
        <f>K40*($Q$32*$Q$41)</f>
        <v>12.2636800000002992</v>
      </c>
      <c r="L46" s="109">
        <f>L40*($Q$32*$Q$41)</f>
        <v>12.2636800000002992</v>
      </c>
      <c r="M46" s="109">
        <f>M40*($Q$32*$Q$41)</f>
        <v>13.2928000000002999</v>
      </c>
      <c r="N46" s="110">
        <f>N40*($Q$32*$Q$41)</f>
        <v>11.2345600000003003</v>
      </c>
      <c r="P46" s="41" t="s">
        <v>69</v>
      </c>
      <c r="Q46" s="100">
        <f>'Thermocouple Calibration'!F24</f>
        <v>-0.0444444444444499975</v>
      </c>
    </row>
    <row r="47" spans="1:17" ht="15.75" customHeight="1">
      <c r="A47" s="75"/>
      <c r="B47" s="99" t="n">
        <v>2</v>
      </c>
      <c r="C47" s="109">
        <f>C41*($Q$32*$Q$41)</f>
        <v>13.2928000000002999</v>
      </c>
      <c r="D47" s="109">
        <f>D41*($Q$32*$Q$41)</f>
        <v>13.2928000000002999</v>
      </c>
      <c r="E47" s="109">
        <f>E41*($Q$32*$Q$41)</f>
        <v>13.2928000000002999</v>
      </c>
      <c r="F47" s="109">
        <f>F41*($Q$32*$Q$41)</f>
        <v>15.3510400000002996</v>
      </c>
      <c r="G47" s="109">
        <f>G41*($Q$32*$Q$41)</f>
        <v>15.3510400000002996</v>
      </c>
      <c r="H47" s="109">
        <f>H41*($Q$32*$Q$41)</f>
        <v>15.3510400000002996</v>
      </c>
      <c r="I47" s="109">
        <f>I41*($Q$32*$Q$41)</f>
        <v>15.3510400000002996</v>
      </c>
      <c r="J47" s="109">
        <f>J41*($Q$32*$Q$41)</f>
        <v>15.3510400000002996</v>
      </c>
      <c r="K47" s="109">
        <f>K41*($Q$32*$Q$41)</f>
        <v>14.3219200000003006</v>
      </c>
      <c r="L47" s="109">
        <f>L41*($Q$32*$Q$41)</f>
        <v>10.2054400000004009</v>
      </c>
      <c r="M47" s="109">
        <f>M41*($Q$32*$Q$41)</f>
        <v>10.2054400000004009</v>
      </c>
      <c r="N47" s="110">
        <f>N41*($Q$32*$Q$41)</f>
        <v>10.2054400000004009</v>
      </c>
      <c r="P47" s="41" t="s">
        <v>70</v>
      </c>
      <c r="Q47" s="100">
        <f>'Thermocouple Calibration'!F25</f>
        <v>0.263888888888883999</v>
      </c>
    </row>
    <row r="48" spans="1:17" ht="15.75" customHeight="1">
      <c r="A48" s="75"/>
      <c r="B48" s="99" t="n">
        <v>3</v>
      </c>
      <c r="C48" s="109">
        <f>C42*($Q$32*$Q$41)</f>
        <v>13.2928000000002999</v>
      </c>
      <c r="D48" s="109">
        <f>D42*($Q$32*$Q$41)</f>
        <v>13.2928000000002999</v>
      </c>
      <c r="E48" s="109">
        <f>E42*($Q$32*$Q$41)</f>
        <v>16.3801600000002985</v>
      </c>
      <c r="F48" s="109">
        <f>F42*($Q$32*$Q$41)</f>
        <v>14.3219200000003006</v>
      </c>
      <c r="G48" s="109">
        <f>G42*($Q$32*$Q$41)</f>
        <v>16.3801600000002985</v>
      </c>
      <c r="H48" s="109">
        <f>H42*($Q$32*$Q$41)</f>
        <v>15.3510400000002996</v>
      </c>
      <c r="I48" s="109">
        <f>I42*($Q$32*$Q$41)</f>
        <v>15.3510400000002996</v>
      </c>
      <c r="J48" s="109">
        <f>J42*($Q$32*$Q$41)</f>
        <v>15.3510400000002996</v>
      </c>
      <c r="K48" s="109">
        <f>K42*($Q$32*$Q$41)</f>
        <v>14.3219200000003006</v>
      </c>
      <c r="L48" s="109">
        <f>L42*($Q$32*$Q$41)</f>
        <v>12.2636800000002992</v>
      </c>
      <c r="M48" s="109">
        <f>M42*($Q$32*$Q$41)</f>
        <v>9.1763200000003593</v>
      </c>
      <c r="N48" s="110">
        <f>N42*($Q$32*$Q$41)</f>
        <v>9.1763200000003593</v>
      </c>
      <c r="P48" s="41" t="s">
        <v>71</v>
      </c>
      <c r="Q48" s="100">
        <f>'Thermocouple Calibration'!F26</f>
        <v>-0.219444444444449971</v>
      </c>
    </row>
    <row r="49" spans="1:17" ht="15.75" customHeight="1">
      <c r="A49" s="75"/>
      <c r="B49" s="112" t="s">
        <v>24</v>
      </c>
      <c r="C49" s="103">
        <f>AVERAGE(C46:C48)</f>
        <v>12.9497600000002997</v>
      </c>
      <c r="D49" s="103">
        <f>AVERAGE(D46:D48)</f>
        <v>12.9497600000002997</v>
      </c>
      <c r="E49" s="103">
        <f>AVERAGE(E46:E48)</f>
        <v>14.3219200000003006</v>
      </c>
      <c r="F49" s="103">
        <f>AVERAGE(F46:F48)</f>
        <v>15.0080000000002993</v>
      </c>
      <c r="G49" s="103">
        <f>AVERAGE(G46:G48)</f>
        <v>16.0371200000003</v>
      </c>
      <c r="H49" s="103">
        <f>AVERAGE(H46:H48)</f>
        <v>15.3510400000002996</v>
      </c>
      <c r="I49" s="103">
        <f>AVERAGE(I46:I48)</f>
        <v>15.3510400000002996</v>
      </c>
      <c r="J49" s="103">
        <f>AVERAGE(J46:J48)</f>
        <v>15.0080000000002993</v>
      </c>
      <c r="K49" s="103">
        <f>AVERAGE(K46:K48)</f>
        <v>13.6358400000003002</v>
      </c>
      <c r="L49" s="103">
        <f>AVERAGE(L46:L48)</f>
        <v>11.5776000000003005</v>
      </c>
      <c r="M49" s="103">
        <f>AVERAGE(M46:M48)</f>
        <v>10.8915200000003995</v>
      </c>
      <c r="N49" s="104">
        <f>AVERAGE(N46:N48)</f>
        <v>10.2054400000004009</v>
      </c>
      <c r="P49" s="113" t="s">
        <v>72</v>
      </c>
      <c r="Q49" s="114">
        <f>'Thermocouple Calibration'!F27</f>
        <v>0.422222222222220012</v>
      </c>
    </row>
    <row r="50" spans="1:17" ht="15.75" customHeight="1">
      <c r="A50" s="75"/>
      <c r="B50" s="115" t="s">
        <v>31</v>
      </c>
      <c r="C50" s="103">
        <f>$Q$32*C43*$Q$41*SQRT($Q$34^2+C45^2+0)</f>
        <v>9.0070382402854694</v>
      </c>
      <c r="D50" s="103">
        <f>$Q$32*D43*$Q$41*SQRT($Q$34^2+D45^2+0)</f>
        <v>9.0070382402854694</v>
      </c>
      <c r="E50" s="103">
        <f>$Q$32*E43*$Q$41*SQRT($Q$34^2+E45^2+0)</f>
        <v>8.44721624450768971</v>
      </c>
      <c r="F50" s="103">
        <f>$Q$32*F43*$Q$41*SQRT($Q$34^2+F45^2+0)</f>
        <v>9.78413313066224077</v>
      </c>
      <c r="G50" s="103">
        <f>$Q$32*G43*$Q$41*SQRT($Q$34^2+G45^2+0)</f>
        <v>9.27825608383897915</v>
      </c>
      <c r="H50" s="103">
        <f>$Q$32*H43*$Q$41*SQRT($Q$34^2+H45^2+0)</f>
        <v>9.37619468480792939</v>
      </c>
      <c r="I50" s="103">
        <f>$Q$32*I43*$Q$41*SQRT($Q$34^2+I45^2+0)</f>
        <v>9.4137710518697304</v>
      </c>
      <c r="J50" s="103">
        <f>$Q$32*J43*$Q$41*SQRT($Q$34^2+J45^2+0)</f>
        <v>9.3669396627179502</v>
      </c>
      <c r="K50" s="103">
        <f>$Q$32*K43*$Q$41*SQRT($Q$34^2+K45^2+0)</f>
        <v>8.92551023766415064</v>
      </c>
      <c r="L50" s="103">
        <f>$Q$32*L43*$Q$41*SQRT($Q$34^2+L45^2+0)</f>
        <v>8.68288802615724009</v>
      </c>
      <c r="M50" s="103">
        <f>$Q$32*M43*$Q$41*SQRT($Q$34^2+M45^2+0)</f>
        <v>10.8970822609447993</v>
      </c>
      <c r="N50" s="104">
        <f>$Q$32*N43*$Q$41*SQRT($Q$34^2+N45^2+0)</f>
        <v>10.0598626196681007</v>
      </c>
      <c r="P50" s="21"/>
      <c r="Q50" s="92"/>
    </row>
    <row r="51" spans="1:14" ht="13" customHeight="1">
      <c r="A51" s="93"/>
      <c r="B51" s="116" t="s">
        <v>32</v>
      </c>
      <c r="C51" s="69">
        <f>C50/C49</f>
        <v>0.695537078701478961</v>
      </c>
      <c r="D51" s="69">
        <f>D50/D49</f>
        <v>0.695537078701478961</v>
      </c>
      <c r="E51" s="69">
        <f>E50/E49</f>
        <v>0.589810321835865015</v>
      </c>
      <c r="F51" s="69">
        <f>F50/F49</f>
        <v>0.651927847192300991</v>
      </c>
      <c r="G51" s="69">
        <f>G50/G49</f>
        <v>0.578548772088680074</v>
      </c>
      <c r="H51" s="69">
        <f>H50/H49</f>
        <v>0.610785633078133028</v>
      </c>
      <c r="I51" s="69">
        <f>I50/I49</f>
        <v>0.613233439028856964</v>
      </c>
      <c r="J51" s="69">
        <f>J50/J49</f>
        <v>0.624129774967868034</v>
      </c>
      <c r="K51" s="69">
        <f>K50/K49</f>
        <v>0.654562552630710925</v>
      </c>
      <c r="L51" s="69">
        <f>L50/L49</f>
        <v>0.74997305366889595</v>
      </c>
      <c r="M51" s="69">
        <f>M50/M49</f>
        <v>1.0005106964817001</v>
      </c>
      <c r="N51" s="70">
        <f>N50/N49</f>
        <v>0.985735315642216925</v>
      </c>
    </row>
    <row r="52" spans="1:34" ht="13" customHeight="1">
      <c r="A52" s="158" t="s">
        <v>73</v>
      </c>
      <c r="B52" s="99" t="n">
        <v>1</v>
      </c>
      <c r="C52" s="52">
        <f>C35-C24</f>
        <v>6.20000000000000018</v>
      </c>
      <c r="D52" s="52">
        <f>D35-D24</f>
        <v>6.20000000000000018</v>
      </c>
      <c r="E52" s="52">
        <f>E35-E24</f>
        <v>6</v>
      </c>
      <c r="F52" s="52">
        <f>F35-F24</f>
        <v>5.59999999999999964</v>
      </c>
      <c r="G52" s="52">
        <f>G35-G24</f>
        <v>5.29999999999999982</v>
      </c>
      <c r="H52" s="52">
        <f>H35-H24</f>
        <v>5.20000000000000018</v>
      </c>
      <c r="I52" s="52">
        <f>I35-I24</f>
        <v>4.90000000000000036</v>
      </c>
      <c r="J52" s="52">
        <f>J35-J24</f>
        <v>4.90000000000000036</v>
      </c>
      <c r="K52" s="92">
        <f>K35-K24</f>
        <v>3.5</v>
      </c>
      <c r="L52" s="92">
        <f>L35-L24</f>
        <v>3.29999999999999982</v>
      </c>
      <c r="M52" s="92">
        <f>M35-M24</f>
        <v>2.79999999999999982</v>
      </c>
      <c r="N52" s="100">
        <f>N35-N24</f>
        <v>2.60000000000000009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</row>
    <row r="53" spans="1:34" ht="13" customHeight="1">
      <c r="A53" s="75"/>
      <c r="B53" s="99" t="n">
        <v>2</v>
      </c>
      <c r="C53" s="52">
        <f>C36-C25</f>
        <v>6.20000000000000018</v>
      </c>
      <c r="D53" s="52">
        <f>D36-D25</f>
        <v>6.20000000000000018</v>
      </c>
      <c r="E53" s="52">
        <f>E36-E25</f>
        <v>5.79999999999999982</v>
      </c>
      <c r="F53" s="52">
        <f>F36-F25</f>
        <v>5.5</v>
      </c>
      <c r="G53" s="52">
        <f>G36-G25</f>
        <v>5.40000000000000036</v>
      </c>
      <c r="H53" s="52">
        <f>H36-H25</f>
        <v>5.20000000000000018</v>
      </c>
      <c r="I53" s="52">
        <f>I36-I25</f>
        <v>4.80000000000000959</v>
      </c>
      <c r="J53" s="52">
        <f>J36-J25</f>
        <v>4.70000000000000018</v>
      </c>
      <c r="K53" s="92">
        <f>K36-K25</f>
        <v>3.39999999999999991</v>
      </c>
      <c r="L53" s="92">
        <f>L36-L25</f>
        <v>3.39999999999999991</v>
      </c>
      <c r="M53" s="92">
        <f>M36-M25</f>
        <v>3.20000000000000018</v>
      </c>
      <c r="N53" s="100">
        <f>N36-N25</f>
        <v>2.70000000000000018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</row>
    <row r="54" spans="1:14" ht="13" customHeight="1">
      <c r="A54" s="93"/>
      <c r="B54" s="117" t="n">
        <v>3</v>
      </c>
      <c r="C54" s="76">
        <f>C37-C26</f>
        <v>6.09999999999999964</v>
      </c>
      <c r="D54" s="76">
        <f>D37-D26</f>
        <v>6.09999999999999964</v>
      </c>
      <c r="E54" s="76">
        <f>E37-E26</f>
        <v>5.70000000000000018</v>
      </c>
      <c r="F54" s="76">
        <f>F37-F26</f>
        <v>5.59999999999999964</v>
      </c>
      <c r="G54" s="76">
        <f>G37-G26</f>
        <v>5.29999999999999982</v>
      </c>
      <c r="H54" s="76">
        <f>H37-H26</f>
        <v>5.20000000000000018</v>
      </c>
      <c r="I54" s="76">
        <f>I37-I26</f>
        <v>4.90000000000000036</v>
      </c>
      <c r="J54" s="76">
        <f>J37-J26</f>
        <v>4.40000000000000036</v>
      </c>
      <c r="K54" s="118">
        <f>K37-K26</f>
        <v>3.29999999999999982</v>
      </c>
      <c r="L54" s="118">
        <f>L37-L26</f>
        <v>3.20000000000000018</v>
      </c>
      <c r="M54" s="118">
        <f>M37-M26</f>
        <v>3.20000000000000018</v>
      </c>
      <c r="N54" s="114">
        <f>N37-N26</f>
        <v>2.9</v>
      </c>
    </row>
    <row r="55" spans="1:14" ht="13" customHeight="1">
      <c r="A55" s="159" t="s">
        <v>74</v>
      </c>
      <c r="B55" s="99" t="n">
        <v>1</v>
      </c>
      <c r="C55" s="109">
        <f>C52*$R$32*$Q$41</f>
        <v>135.586559999999992</v>
      </c>
      <c r="D55" s="109">
        <f>D52*$R$32*$Q$41</f>
        <v>135.586559999999992</v>
      </c>
      <c r="E55" s="109">
        <f>E52*$R$32*$Q$41</f>
        <v>131.212799999999987</v>
      </c>
      <c r="F55" s="109">
        <f>F52*$R$32*$Q$41</f>
        <v>122.465280000000007</v>
      </c>
      <c r="G55" s="109">
        <f>G52*$R$32*$Q$41</f>
        <v>115.904640000000001</v>
      </c>
      <c r="H55" s="109">
        <f>H52*$R$32*$Q$41</f>
        <v>113.717759999999998</v>
      </c>
      <c r="I55" s="109">
        <f>I52*$R$32*$Q$41</f>
        <v>107.157120000000006</v>
      </c>
      <c r="J55" s="109">
        <f>J52*$R$32*$Q$41</f>
        <v>107.157120000000006</v>
      </c>
      <c r="K55" s="109">
        <f>K52*$R$32*$Q$41</f>
        <v>76.5408000000000044</v>
      </c>
      <c r="L55" s="109">
        <f>L52*$R$32*$Q$41</f>
        <v>72.1670400000000001</v>
      </c>
      <c r="M55" s="109">
        <f>M52*$R$32*$Q$41</f>
        <v>61.2326400000000035</v>
      </c>
      <c r="N55" s="110">
        <f>N52*$R$32*$Q$41</f>
        <v>56.8588799999999992</v>
      </c>
    </row>
    <row r="56" spans="1:14" ht="13" customHeight="1">
      <c r="A56" s="75"/>
      <c r="B56" s="99" t="n">
        <v>2</v>
      </c>
      <c r="C56" s="109">
        <f>C53*$R$32*$Q$41</f>
        <v>135.586559999999992</v>
      </c>
      <c r="D56" s="109">
        <f>D53*$R$32*$Q$41</f>
        <v>135.586559999999992</v>
      </c>
      <c r="E56" s="109">
        <f>E53*$R$32*$Q$41</f>
        <v>126.839039999999997</v>
      </c>
      <c r="F56" s="109">
        <f>F53*$R$32*$Q$41</f>
        <v>120.278400000000005</v>
      </c>
      <c r="G56" s="109">
        <f>G53*$R$32*$Q$41</f>
        <v>118.091520000000003</v>
      </c>
      <c r="H56" s="109">
        <f>H53*$R$32*$Q$41</f>
        <v>113.717759999999998</v>
      </c>
      <c r="I56" s="109">
        <f>I53*$R$32*$Q$41</f>
        <v>104.970240000000004</v>
      </c>
      <c r="J56" s="109">
        <f>J53*$R$32*$Q$41</f>
        <v>102.783360000000002</v>
      </c>
      <c r="K56" s="109">
        <f>K53*$R$32*$Q$41</f>
        <v>74.3539200000000022</v>
      </c>
      <c r="L56" s="109">
        <f>L53*$R$32*$Q$41</f>
        <v>74.3539200000000022</v>
      </c>
      <c r="M56" s="109">
        <f>M53*$R$32*$Q$41</f>
        <v>69.9801599999999979</v>
      </c>
      <c r="N56" s="110">
        <f>N53*$R$32*$Q$41</f>
        <v>59.0457600000000014</v>
      </c>
    </row>
    <row r="57" spans="1:14" ht="13" customHeight="1">
      <c r="A57" s="75"/>
      <c r="B57" s="99" t="n">
        <v>3</v>
      </c>
      <c r="C57" s="109">
        <f>C54*$R$32*$Q$41</f>
        <v>133.399679999999989</v>
      </c>
      <c r="D57" s="109">
        <f>D54*$R$32*$Q$41</f>
        <v>133.399679999999989</v>
      </c>
      <c r="E57" s="109">
        <f>E54*$R$32*$Q$41</f>
        <v>124.652159999999995</v>
      </c>
      <c r="F57" s="109">
        <f>F54*$R$32*$Q$41</f>
        <v>122.465280000000007</v>
      </c>
      <c r="G57" s="109">
        <f>G54*$R$32*$Q$41</f>
        <v>115.904640000000001</v>
      </c>
      <c r="H57" s="109">
        <f>H54*$R$32*$Q$41</f>
        <v>113.717759999999998</v>
      </c>
      <c r="I57" s="109">
        <f>I54*$R$32*$Q$41</f>
        <v>107.157120000000006</v>
      </c>
      <c r="J57" s="109">
        <f>J54*$R$32*$Q$41</f>
        <v>96.2227199999999954</v>
      </c>
      <c r="K57" s="109">
        <f>K54*$R$32*$Q$41</f>
        <v>72.1670400000000001</v>
      </c>
      <c r="L57" s="109">
        <f>L54*$R$32*$Q$41</f>
        <v>69.9801599999999979</v>
      </c>
      <c r="M57" s="109">
        <f>M54*$R$32*$Q$41</f>
        <v>69.9801599999999979</v>
      </c>
      <c r="N57" s="110">
        <f>N54*$R$32*$Q$41</f>
        <v>63.4195199999999986</v>
      </c>
    </row>
    <row r="58" spans="1:14" ht="13" customHeight="1">
      <c r="A58" s="93"/>
      <c r="B58" s="119" t="s">
        <v>24</v>
      </c>
      <c r="C58" s="69">
        <f>AVERAGE(C55:C57)</f>
        <v>134.857599999999991</v>
      </c>
      <c r="D58" s="69">
        <f>AVERAGE(D55:D57)</f>
        <v>134.857599999999991</v>
      </c>
      <c r="E58" s="69">
        <f>AVERAGE(E55:E57)</f>
        <v>127.567999999999998</v>
      </c>
      <c r="F58" s="69">
        <f>AVERAGE(F55:F57)</f>
        <v>121.736320000000006</v>
      </c>
      <c r="G58" s="69">
        <f>AVERAGE(G55:G57)</f>
        <v>116.633600000000001</v>
      </c>
      <c r="H58" s="69">
        <f>AVERAGE(H55:H57)</f>
        <v>113.717759999999998</v>
      </c>
      <c r="I58" s="69">
        <f>AVERAGE(I55:I57)</f>
        <v>106.428160000000005</v>
      </c>
      <c r="J58" s="69">
        <f>AVERAGE(J55:J57)</f>
        <v>102.054400000000001</v>
      </c>
      <c r="K58" s="69">
        <f>AVERAGE(K55:K57)</f>
        <v>74.3539200000000022</v>
      </c>
      <c r="L58" s="69">
        <f>AVERAGE(L55:L57)</f>
        <v>72.1670400000000001</v>
      </c>
      <c r="M58" s="69">
        <f>AVERAGE(M55:M57)</f>
        <v>67.064319999999995</v>
      </c>
      <c r="N58" s="70">
        <f>AVERAGE(N55:N57)</f>
        <v>59.7747200000000021</v>
      </c>
    </row>
    <row r="59" spans="2:2" ht="13" customHeight="1">
      <c r="B59" s="1"/>
    </row>
    <row r="60" spans="1:14" ht="13" customHeight="1">
      <c r="A60" s="154" t="s">
        <v>75</v>
      </c>
      <c r="B60" s="120" t="s">
        <v>24</v>
      </c>
      <c r="C60" s="121">
        <f>AVERAGE(C3:C5)*AVERAGE(C11:C15)</f>
        <v>55.4960999999999984</v>
      </c>
      <c r="D60" s="121">
        <f>AVERAGE(D3:D5)*AVERAGE(D11:D15)</f>
        <v>55.4960999999999984</v>
      </c>
      <c r="E60" s="121">
        <f>AVERAGE(E3:E5)*AVERAGE(E11:E15)</f>
        <v>49.2828159999999968</v>
      </c>
      <c r="F60" s="121">
        <f>AVERAGE(F3:F5)*AVERAGE(F11:F15)</f>
        <v>42.7709787962011987</v>
      </c>
      <c r="G60" s="121">
        <f>AVERAGE(G3:G5)*AVERAGE(G11:G15)</f>
        <v>38.4324289961933019</v>
      </c>
      <c r="H60" s="121">
        <f>AVERAGE(H3:H5)*AVERAGE(H11:H15)</f>
        <v>33.8497886214984973</v>
      </c>
      <c r="I60" s="121">
        <f>AVERAGE(I3:I5)*AVERAGE(I11:I15)</f>
        <v>30.2038451244460013</v>
      </c>
      <c r="J60" s="121">
        <f>AVERAGE(J3:J5)*AVERAGE(J11:J15)</f>
        <v>25.799536665499101</v>
      </c>
      <c r="K60" s="121">
        <f>AVERAGE(K3:K5)*AVERAGE(K11:K15)</f>
        <v>12.7761600000000008</v>
      </c>
      <c r="L60" s="121">
        <f>AVERAGE(L3:L5)*AVERAGE(L11:L15)</f>
        <v>10.4039402816621998</v>
      </c>
      <c r="M60" s="121">
        <f>AVERAGE(M3:M5)*AVERAGE(M11:M15)</f>
        <v>8.2727302878611404</v>
      </c>
      <c r="N60" s="122">
        <f>AVERAGE(N3:N5)*AVERAGE(N11:N15)</f>
        <v>6.35094128019067039</v>
      </c>
    </row>
    <row r="61" spans="1:14" ht="13" customHeight="1">
      <c r="A61" s="149"/>
      <c r="B61" s="115" t="s">
        <v>31</v>
      </c>
      <c r="C61" s="123">
        <f>C60*SQRT(C10^2+C18^2)</f>
        <v>0.788354190065287952</v>
      </c>
      <c r="D61" s="123">
        <f>D60*SQRT(D10^2+D18^2)</f>
        <v>0.788354190065287952</v>
      </c>
      <c r="E61" s="123">
        <f>E60*SQRT(E10^2+E18^2)</f>
        <v>0.704613168935360967</v>
      </c>
      <c r="F61" s="123">
        <f>F60*SQRT(F10^2+F18^2)</f>
        <v>0.616704900949564028</v>
      </c>
      <c r="G61" s="123">
        <f>G60*SQRT(G10^2+G18^2)</f>
        <v>0.557571665279113926</v>
      </c>
      <c r="H61" s="123">
        <f>H60*SQRT(H10^2+H18^2)</f>
        <v>0.49521008259244601</v>
      </c>
      <c r="I61" s="123">
        <f>I60*SQRT(I10^2+I18^2)</f>
        <v>0.445237885033809011</v>
      </c>
      <c r="J61" s="123">
        <f>J60*SQRT(J10^2+J18^2)</f>
        <v>0.384691238350604969</v>
      </c>
      <c r="K61" s="123">
        <f>K60*SQRT(K10^2+K18^2)</f>
        <v>0.202750171438602012</v>
      </c>
      <c r="L61" s="123">
        <f>L60*SQRT(L10^2+L18^2)</f>
        <v>0.168900140657212017</v>
      </c>
      <c r="M61" s="123">
        <f>M60*SQRT(M10^2+M18^2)</f>
        <v>0.137947275978129014</v>
      </c>
      <c r="N61" s="124">
        <f>N60*SQRT(N10^2+N18^2)</f>
        <v>0.109657422754170986</v>
      </c>
    </row>
    <row r="62" spans="1:14" ht="13" customHeight="1">
      <c r="A62" s="151"/>
      <c r="B62" s="116" t="s">
        <v>32</v>
      </c>
      <c r="C62" s="34">
        <f>C61/C60</f>
        <v>0.0142055782309979994</v>
      </c>
      <c r="D62" s="34">
        <f>D61/D60</f>
        <v>0.0142055782309979994</v>
      </c>
      <c r="E62" s="34">
        <f>E61/E60</f>
        <v>0.0142973398463140011</v>
      </c>
      <c r="F62" s="34">
        <f>F61/F60</f>
        <v>0.0144187698833849982</v>
      </c>
      <c r="G62" s="34">
        <f>G61/G60</f>
        <v>0.0145078435020159979</v>
      </c>
      <c r="H62" s="34">
        <f>H61/H60</f>
        <v>0.0146296358931449983</v>
      </c>
      <c r="I62" s="34">
        <f>I61/I60</f>
        <v>0.0147410994593349987</v>
      </c>
      <c r="J62" s="34">
        <f>J61/J60</f>
        <v>0.0149107808926290009</v>
      </c>
      <c r="K62" s="34">
        <f>K61/K60</f>
        <v>0.0158694139270799983</v>
      </c>
      <c r="L62" s="34">
        <f>L61/L60</f>
        <v>0.0162342474182509999</v>
      </c>
      <c r="M62" s="34">
        <f>M61/M60</f>
        <v>0.0166749393704450011</v>
      </c>
      <c r="N62" s="125">
        <f>N61/N60</f>
        <v>0.017266326032049002</v>
      </c>
    </row>
    <row r="63" spans="1:18" ht="13" customHeight="1">
      <c r="A63" s="126"/>
      <c r="B63" s="12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P63" s="128"/>
      <c r="Q63" s="128"/>
      <c r="R63" s="128"/>
    </row>
    <row r="64" spans="1:34" ht="13" customHeight="1">
      <c r="A64" s="155" t="s">
        <v>76</v>
      </c>
      <c r="B64" s="129" t="s">
        <v>24</v>
      </c>
      <c r="C64" s="130">
        <f>C49/C60</f>
        <v>0.233345406253777998</v>
      </c>
      <c r="D64" s="130">
        <f>D49/D60</f>
        <v>0.233345406253777998</v>
      </c>
      <c r="E64" s="130">
        <f>E49/E60</f>
        <v>0.290606770522209992</v>
      </c>
      <c r="F64" s="130">
        <f>F49/F60</f>
        <v>0.350892133460674005</v>
      </c>
      <c r="G64" s="130">
        <f>G49/G60</f>
        <v>0.417280937449693035</v>
      </c>
      <c r="H64" s="130">
        <f>H49/H60</f>
        <v>0.453504752175930026</v>
      </c>
      <c r="I64" s="130">
        <f>I49/I60</f>
        <v>0.508247871645179039</v>
      </c>
      <c r="J64" s="130">
        <f>J49/J60</f>
        <v>0.581715873218375012</v>
      </c>
      <c r="K64" s="130">
        <f>K49/K60</f>
        <v>1.06728782357143004</v>
      </c>
      <c r="L64" s="130">
        <f>L49/L60</f>
        <v>1.11280915562411997</v>
      </c>
      <c r="M64" s="130">
        <f>M49/M60</f>
        <v>1.31655688279622995</v>
      </c>
      <c r="N64" s="131">
        <f>N49/N60</f>
        <v>1.60691770711726996</v>
      </c>
      <c r="O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</row>
    <row r="65" spans="1:14" ht="13" customHeight="1">
      <c r="A65" s="151"/>
      <c r="B65" s="116" t="s">
        <v>77</v>
      </c>
      <c r="C65" s="132">
        <f>C64*SQRT(C62^2+C51^2)</f>
        <v>0.162334229298677997</v>
      </c>
      <c r="D65" s="132">
        <f>D64*SQRT(D62^2+D51^2)</f>
        <v>0.162334229298677997</v>
      </c>
      <c r="E65" s="132">
        <f>E64*SQRT(E62^2+E51^2)</f>
        <v>0.171453224076644002</v>
      </c>
      <c r="F65" s="132">
        <f>F64*SQRT(F62^2+F51^2)</f>
        <v>0.228812296379161006</v>
      </c>
      <c r="G65" s="132">
        <f>G64*SQRT(G62^2+G51^2)</f>
        <v>0.241493265984997008</v>
      </c>
      <c r="H65" s="132">
        <f>H64*SQRT(H62^2+H51^2)</f>
        <v>0.277073632385460034</v>
      </c>
      <c r="I65" s="132">
        <f>I64*SQRT(I62^2+I51^2)</f>
        <v>0.311764626328351024</v>
      </c>
      <c r="J65" s="132">
        <f>J64*SQRT(J62^2+J51^2)</f>
        <v>0.363169793488633008</v>
      </c>
      <c r="K65" s="132">
        <f>K64*SQRT(K62^2+K51^2)</f>
        <v>0.698811927736184924</v>
      </c>
      <c r="L65" s="132">
        <f>L64*SQRT(L62^2+L51^2)</f>
        <v>0.834772385874089906</v>
      </c>
      <c r="M65" s="132">
        <f>M64*SQRT(M62^2+M51^2)</f>
        <v>1.31741217432589997</v>
      </c>
      <c r="N65" s="133">
        <f>N64*SQRT(N62^2+N51^2)</f>
        <v>1.58423851287987993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P3:P5"/>
    <mergeCell ref="A3:A10"/>
    <mergeCell ref="P7:P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48821533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48821533" l="56" r="56" t="56" b="56" borderId="0" fillId="0" vertical="0"/>
        <pm:footer xmlns:pm="smNativeData" id="1648821533" l="56" r="56" t="56" b="56" borderId="0" fillId="0" vertical="2"/>
      </ext>
    </extLst>
  </headerFooter>
  <drawing r:id="rId1"/>
  <legacyDrawing r:id="rId3"/>
  <extLst>
    <ext uri="smNativeData">
      <pm:sheetPrefs xmlns:pm="smNativeData" day="16488215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M1002"/>
  <sheetViews>
    <sheetView view="normal" workbookViewId="0">
      <selection activeCell="A1" sqref="A1"/>
    </sheetView>
  </sheetViews>
  <sheetFormatPr baseColWidth="14" defaultColWidth="14.495495" defaultRowHeight="15.75" customHeight="1"/>
  <cols>
    <col min="1" max="1" width="20.000000" customWidth="1"/>
    <col min="2" max="2" width="22.495495" customWidth="1"/>
    <col min="3" max="9" width="26.162162" customWidth="1"/>
    <col min="10" max="10" width="14.828829" customWidth="1"/>
    <col min="11" max="11" width="27.333333" customWidth="1"/>
    <col min="12" max="12" width="12.333333" customWidth="1"/>
    <col min="13" max="13" width="27.495495" customWidth="1"/>
  </cols>
  <sheetData>
    <row r="1" spans="1:13" ht="15.75" customHeight="1">
      <c r="A1" t="s">
        <v>94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1:13" ht="15.75" customHeight="1">
      <c r="A2" s="140"/>
      <c r="B2" s="141" t="s">
        <v>95</v>
      </c>
      <c r="C2" s="141" t="s">
        <v>96</v>
      </c>
      <c r="D2" s="141" t="s">
        <v>97</v>
      </c>
      <c r="E2" s="141" t="s">
        <v>96</v>
      </c>
      <c r="F2" s="141" t="s">
        <v>98</v>
      </c>
      <c r="G2" s="141" t="s">
        <v>96</v>
      </c>
      <c r="H2" s="141" t="s">
        <v>99</v>
      </c>
      <c r="I2" s="142" t="s">
        <v>96</v>
      </c>
      <c r="J2" s="21" t="s">
        <v>100</v>
      </c>
      <c r="K2" s="21"/>
      <c r="L2" s="21"/>
      <c r="M2" s="21"/>
    </row>
    <row r="3" spans="1:13" ht="15.75" customHeight="1">
      <c r="A3" s="75" t="s">
        <v>101</v>
      </c>
      <c r="B3" s="143" t="n">
        <v>28.8999999999999986</v>
      </c>
      <c r="C3" s="136">
        <f>B3-AVERAGE(B$3:B$5)</f>
        <v>-0.033333333333303008</v>
      </c>
      <c r="D3" s="136" t="n">
        <v>29</v>
      </c>
      <c r="E3" s="136">
        <f>D3-AVERAGE(D$3:D$5)</f>
        <v>0.199999999999999023</v>
      </c>
      <c r="F3" s="136" t="n">
        <v>29.1999999999999993</v>
      </c>
      <c r="G3" s="136">
        <f>F3-AVERAGE(F$3:F$5)</f>
        <v>-0.133333333333300996</v>
      </c>
      <c r="H3" s="136" t="n">
        <v>29.3999999999999986</v>
      </c>
      <c r="I3" s="137">
        <f>H3-AVERAGE(H$3:H$5)</f>
        <v>-0.0666666666667020014</v>
      </c>
      <c r="J3" s="134">
        <f>AVERAGE(C3,E3,G3,I3)</f>
        <v>-0.00833333333332699944</v>
      </c>
      <c r="K3" s="21"/>
      <c r="L3" s="21"/>
      <c r="M3" s="21"/>
    </row>
    <row r="4" spans="1:13" ht="15.75" customHeight="1">
      <c r="A4" s="75" t="s">
        <v>102</v>
      </c>
      <c r="B4" s="139" t="n">
        <v>29.1999999999999993</v>
      </c>
      <c r="C4" s="134">
        <f>B4-AVERAGE(B$3:B$5)</f>
        <v>0.266666666666698049</v>
      </c>
      <c r="D4" s="134" t="n">
        <v>29</v>
      </c>
      <c r="E4" s="134">
        <f>D4-AVERAGE(D$3:D$5)</f>
        <v>0.199999999999999023</v>
      </c>
      <c r="F4" s="134" t="n">
        <v>29.5</v>
      </c>
      <c r="G4" s="134">
        <f>F4-AVERAGE(F$3:F$5)</f>
        <v>0.166666666666700003</v>
      </c>
      <c r="H4" s="134" t="n">
        <v>29.6000000000000014</v>
      </c>
      <c r="I4" s="135">
        <f>H4-AVERAGE(H$3:H$5)</f>
        <v>0.133333333333300996</v>
      </c>
      <c r="J4" s="134">
        <f>AVERAGE(C4,E4,G4,I4)</f>
        <v>0.191666666666674992</v>
      </c>
      <c r="K4" s="21"/>
      <c r="L4" s="21"/>
      <c r="M4" s="21"/>
    </row>
    <row r="5" spans="1:13" ht="15.75" customHeight="1">
      <c r="A5" s="75" t="s">
        <v>103</v>
      </c>
      <c r="B5" s="139" t="n">
        <v>28.6999999999999993</v>
      </c>
      <c r="C5" s="134">
        <f>B5-AVERAGE(B$3:B$5)</f>
        <v>-0.233333333333301995</v>
      </c>
      <c r="D5" s="134" t="n">
        <v>28.3999999999999986</v>
      </c>
      <c r="E5" s="134">
        <f>D5-AVERAGE(D$3:D$5)</f>
        <v>-0.400000000000002043</v>
      </c>
      <c r="F5" s="134" t="n">
        <v>29.3000000000000007</v>
      </c>
      <c r="G5" s="134">
        <f>F5-AVERAGE(F$3:F$5)</f>
        <v>-0.0333333333332989978</v>
      </c>
      <c r="H5" s="134" t="n">
        <v>29.3999999999999986</v>
      </c>
      <c r="I5" s="135">
        <f>H5-AVERAGE(H$3:H$5)</f>
        <v>-0.0666666666667020014</v>
      </c>
      <c r="J5" s="134">
        <f>AVERAGE(C5,E5,G5,I5)</f>
        <v>-0.183333333333326003</v>
      </c>
      <c r="K5" s="21"/>
      <c r="L5" s="21"/>
      <c r="M5" s="21"/>
    </row>
    <row r="6" spans="1:13" ht="15.75" customHeight="1">
      <c r="A6" s="93" t="s">
        <v>104</v>
      </c>
      <c r="B6" s="144" t="n">
        <v>30.1999999999999993</v>
      </c>
      <c r="C6" s="146">
        <f>B6-AVERAGE(B$3:B$5)</f>
        <v>1.26666666666669991</v>
      </c>
      <c r="D6" s="146" t="n">
        <v>30.5</v>
      </c>
      <c r="E6" s="146">
        <f>D6-AVERAGE(D$3:D$5)</f>
        <v>1.7</v>
      </c>
      <c r="F6" s="146" t="n">
        <v>30.6000000000000014</v>
      </c>
      <c r="G6" s="146">
        <f>F6-AVERAGE(F$3:F$5)</f>
        <v>1.26666666666669991</v>
      </c>
      <c r="H6" s="146" t="n">
        <v>31</v>
      </c>
      <c r="I6" s="147">
        <f>H6-AVERAGE(H$3:H$5)</f>
        <v>1.53333333333329991</v>
      </c>
      <c r="J6" s="134">
        <f>AVERAGE(C6,E6,G6,I6)</f>
        <v>1.44166666666667993</v>
      </c>
      <c r="K6" s="21"/>
      <c r="L6" s="21"/>
      <c r="M6" s="21"/>
    </row>
    <row r="7" spans="2:13" ht="15.75" customHeight="1">
      <c r="B7" s="134"/>
      <c r="C7" s="134"/>
      <c r="D7" s="134"/>
      <c r="E7" s="134"/>
      <c r="F7" s="134"/>
      <c r="G7" s="134"/>
      <c r="H7" s="134"/>
      <c r="I7" s="134"/>
      <c r="J7" s="21"/>
      <c r="K7" s="21"/>
      <c r="L7" s="21"/>
      <c r="M7" s="21"/>
    </row>
    <row r="8" spans="1:13" ht="15.75" customHeight="1">
      <c r="A8" t="s">
        <v>105</v>
      </c>
      <c r="B8" s="134"/>
      <c r="C8" s="134"/>
      <c r="D8" s="134" t="s">
        <v>106</v>
      </c>
      <c r="E8" s="134"/>
      <c r="F8" s="134"/>
      <c r="G8" s="134"/>
      <c r="H8" s="134"/>
      <c r="I8" s="134"/>
      <c r="J8" s="21"/>
      <c r="K8" s="21"/>
      <c r="L8" s="21"/>
      <c r="M8" s="21"/>
    </row>
    <row r="9" spans="1:13" ht="15.75" customHeight="1">
      <c r="A9" s="140"/>
      <c r="B9" s="141" t="s">
        <v>95</v>
      </c>
      <c r="C9" s="141" t="s">
        <v>96</v>
      </c>
      <c r="D9" s="141" t="s">
        <v>97</v>
      </c>
      <c r="E9" s="141" t="s">
        <v>96</v>
      </c>
      <c r="F9" s="141" t="s">
        <v>98</v>
      </c>
      <c r="G9" s="141" t="s">
        <v>96</v>
      </c>
      <c r="H9" s="141" t="s">
        <v>99</v>
      </c>
      <c r="I9" s="142" t="s">
        <v>96</v>
      </c>
      <c r="J9" s="21" t="s">
        <v>100</v>
      </c>
      <c r="K9" s="21"/>
      <c r="L9" s="21"/>
      <c r="M9" s="21"/>
    </row>
    <row r="10" spans="1:13" ht="15.75" customHeight="1">
      <c r="A10" s="75" t="s">
        <v>101</v>
      </c>
      <c r="B10" s="143" t="n">
        <v>29.1999999999999993</v>
      </c>
      <c r="C10" s="136">
        <f>B10-AVERAGE(B$10:B$12)</f>
        <v>0</v>
      </c>
      <c r="D10" s="136" t="n">
        <v>29.3000000000000007</v>
      </c>
      <c r="E10" s="136">
        <f>D10-AVERAGE(D$10:D$12)</f>
        <v>0.0333333333332989978</v>
      </c>
      <c r="F10" s="136" t="n">
        <v>29.1999999999999993</v>
      </c>
      <c r="G10" s="136">
        <f>F10-AVERAGE(F$10:F$12)</f>
        <v>-0.133333333333300996</v>
      </c>
      <c r="H10" s="136" t="n">
        <v>29.3000000000000007</v>
      </c>
      <c r="I10" s="137">
        <f>H10-AVERAGE(H$10:H$12)</f>
        <v>-0.0666666666666980046</v>
      </c>
      <c r="J10" s="134">
        <f>AVERAGE(C10,E10,G10,I10)</f>
        <v>-0.0416666666666750007</v>
      </c>
      <c r="K10" s="21"/>
      <c r="L10" s="21"/>
      <c r="M10" s="21"/>
    </row>
    <row r="11" spans="1:13" ht="15.75" customHeight="1">
      <c r="A11" s="75" t="s">
        <v>102</v>
      </c>
      <c r="B11" s="139" t="n">
        <v>29.3999999999999986</v>
      </c>
      <c r="C11" s="134">
        <f>B11-AVERAGE(B$10:B$12)</f>
        <v>0.199999999999999023</v>
      </c>
      <c r="D11" s="134" t="n">
        <v>29.5</v>
      </c>
      <c r="E11" s="134">
        <f>D11-AVERAGE(D$10:D$12)</f>
        <v>0.23333333333329902</v>
      </c>
      <c r="F11" s="134" t="n">
        <v>29.6000000000000014</v>
      </c>
      <c r="G11" s="134">
        <f>F11-AVERAGE(F$10:F$12)</f>
        <v>0.266666666666701024</v>
      </c>
      <c r="H11" s="134" t="n">
        <v>29.8000000000000007</v>
      </c>
      <c r="I11" s="135">
        <f>H11-AVERAGE(H$10:H$12)</f>
        <v>0.433333333333301951</v>
      </c>
      <c r="J11" s="134">
        <f>AVERAGE(C11,E11,G11,I11)</f>
        <v>0.283333333333325008</v>
      </c>
      <c r="K11" s="21"/>
      <c r="L11" s="21"/>
      <c r="M11" s="21"/>
    </row>
    <row r="12" spans="1:13" ht="15.75" customHeight="1">
      <c r="A12" s="75" t="s">
        <v>103</v>
      </c>
      <c r="B12" s="139" t="n">
        <v>29</v>
      </c>
      <c r="C12" s="134">
        <f>B12-AVERAGE(B$10:B$12)</f>
        <v>-0.199999999999999023</v>
      </c>
      <c r="D12" s="134" t="n">
        <v>29</v>
      </c>
      <c r="E12" s="134">
        <f>D12-AVERAGE(D$10:D$12)</f>
        <v>-0.266666666666701024</v>
      </c>
      <c r="F12" s="134" t="n">
        <v>29.1999999999999993</v>
      </c>
      <c r="G12" s="134">
        <f>F12-AVERAGE(F$10:F$12)</f>
        <v>-0.133333333333300996</v>
      </c>
      <c r="H12" s="134" t="n">
        <v>29</v>
      </c>
      <c r="I12" s="135">
        <f>H12-AVERAGE(H$10:H$12)</f>
        <v>-0.366666666666699026</v>
      </c>
      <c r="J12" s="134">
        <f>AVERAGE(C12,E12,G12,I12)</f>
        <v>-0.241666666666675001</v>
      </c>
      <c r="K12" s="21"/>
      <c r="L12" s="21"/>
      <c r="M12" s="21"/>
    </row>
    <row r="13" spans="1:13" ht="15.75" customHeight="1">
      <c r="A13" s="93" t="s">
        <v>104</v>
      </c>
      <c r="B13" s="144" t="n">
        <v>30.3999999999999986</v>
      </c>
      <c r="C13" s="146">
        <f>B13-AVERAGE(B$10:B$12)</f>
        <v>1.19999999999999996</v>
      </c>
      <c r="D13" s="146" t="n">
        <v>20.6000000000000014</v>
      </c>
      <c r="E13" s="146">
        <f>D13-AVERAGE(D$10:D$12)</f>
        <v>-8.66666666666669983</v>
      </c>
      <c r="F13" s="146" t="n">
        <v>30.6000000000000014</v>
      </c>
      <c r="G13" s="146">
        <f>F13-AVERAGE(F$10:F$12)</f>
        <v>1.26666666666669991</v>
      </c>
      <c r="H13" s="146" t="n">
        <v>30.6000000000000014</v>
      </c>
      <c r="I13" s="147">
        <f>H13-AVERAGE(H$10:H$12)</f>
        <v>1.23333333333330009</v>
      </c>
      <c r="J13" s="134">
        <f>AVERAGE(C13,E13,G13,I13)</f>
        <v>-1.24166666666667003</v>
      </c>
      <c r="K13" s="21"/>
      <c r="L13" s="21"/>
      <c r="M13" s="21"/>
    </row>
    <row r="14" spans="2:13" ht="15.75" customHeight="1">
      <c r="B14" s="134"/>
      <c r="C14" s="134"/>
      <c r="D14" s="134"/>
      <c r="E14" s="134"/>
      <c r="F14" s="134"/>
      <c r="G14" s="134"/>
      <c r="H14" s="134"/>
      <c r="I14" s="134"/>
      <c r="J14" s="21"/>
      <c r="K14" s="21"/>
      <c r="L14" s="21"/>
      <c r="M14" s="21"/>
    </row>
    <row r="15" spans="1:13" ht="15.75" customHeight="1">
      <c r="A15" t="s">
        <v>107</v>
      </c>
      <c r="B15" s="134"/>
      <c r="C15" s="134"/>
      <c r="D15" s="134" t="s">
        <v>106</v>
      </c>
      <c r="E15" s="134"/>
      <c r="F15" s="134"/>
      <c r="G15" s="134"/>
      <c r="H15" s="134"/>
      <c r="I15" s="134"/>
      <c r="J15" s="21"/>
      <c r="K15" s="21"/>
      <c r="L15" s="21"/>
      <c r="M15" s="21"/>
    </row>
    <row r="16" spans="1:13" ht="15.75" customHeight="1">
      <c r="A16" s="140"/>
      <c r="B16" s="141" t="s">
        <v>95</v>
      </c>
      <c r="C16" s="141" t="s">
        <v>96</v>
      </c>
      <c r="D16" s="141" t="s">
        <v>97</v>
      </c>
      <c r="E16" s="141" t="s">
        <v>96</v>
      </c>
      <c r="F16" s="141" t="s">
        <v>98</v>
      </c>
      <c r="G16" s="141" t="s">
        <v>96</v>
      </c>
      <c r="H16" s="141" t="s">
        <v>99</v>
      </c>
      <c r="I16" s="142" t="s">
        <v>96</v>
      </c>
      <c r="J16" s="21" t="s">
        <v>100</v>
      </c>
      <c r="K16" s="21"/>
      <c r="L16" s="21"/>
      <c r="M16" s="21"/>
    </row>
    <row r="17" spans="1:13" ht="15.75" customHeight="1">
      <c r="A17" s="75" t="s">
        <v>101</v>
      </c>
      <c r="B17" s="143" t="n">
        <v>29.3999999999999986</v>
      </c>
      <c r="C17" s="136">
        <f>B17-AVERAGE(B$17:B$19)</f>
        <v>0</v>
      </c>
      <c r="D17" s="136" t="n">
        <v>29.3000000000000007</v>
      </c>
      <c r="E17" s="136">
        <f>D17-AVERAGE(D$17:D$19)</f>
        <v>-0.0666666666666980046</v>
      </c>
      <c r="F17" s="136" t="n">
        <v>29.1999999999999993</v>
      </c>
      <c r="G17" s="136">
        <f>F17-AVERAGE(F$17:F$19)</f>
        <v>-0.199999999999999023</v>
      </c>
      <c r="H17" s="136" t="n">
        <v>29</v>
      </c>
      <c r="I17" s="137">
        <f>H17-AVERAGE(H$17:H$19)</f>
        <v>-0.0666666666666980046</v>
      </c>
      <c r="J17" s="134">
        <f>AVERAGE(C17,E17,G17,I17)</f>
        <v>-0.0833333333333490067</v>
      </c>
      <c r="K17" s="21"/>
      <c r="L17" s="21"/>
      <c r="M17" s="21"/>
    </row>
    <row r="18" spans="1:13" ht="15.75" customHeight="1">
      <c r="A18" s="75" t="s">
        <v>102</v>
      </c>
      <c r="B18" s="139" t="n">
        <v>29.8000000000000007</v>
      </c>
      <c r="C18" s="134">
        <f>B18-AVERAGE(B$17:B$19)</f>
        <v>0.400000000000002043</v>
      </c>
      <c r="D18" s="134" t="n">
        <v>29.8000000000000007</v>
      </c>
      <c r="E18" s="134">
        <f>D18-AVERAGE(D$17:D$19)</f>
        <v>0.433333333333301951</v>
      </c>
      <c r="F18" s="134" t="n">
        <v>29.6000000000000014</v>
      </c>
      <c r="G18" s="134">
        <f>F18-AVERAGE(F$17:F$19)</f>
        <v>0.20000000000000302</v>
      </c>
      <c r="H18" s="134" t="n">
        <v>29.3000000000000007</v>
      </c>
      <c r="I18" s="135">
        <f>H18-AVERAGE(H$17:H$19)</f>
        <v>0.233333333333301995</v>
      </c>
      <c r="J18" s="134">
        <f>AVERAGE(C18,E18,G18,I18)</f>
        <v>0.316666666666651997</v>
      </c>
      <c r="K18" s="21"/>
      <c r="L18" s="21"/>
      <c r="M18" s="21"/>
    </row>
    <row r="19" spans="1:13" ht="15.75" customHeight="1">
      <c r="A19" s="75" t="s">
        <v>103</v>
      </c>
      <c r="B19" s="139" t="n">
        <v>29</v>
      </c>
      <c r="C19" s="134">
        <f>B19-AVERAGE(B$17:B$19)</f>
        <v>-0.399999999999999023</v>
      </c>
      <c r="D19" s="134" t="n">
        <v>29</v>
      </c>
      <c r="E19" s="134">
        <f>D19-AVERAGE(D$17:D$19)</f>
        <v>-0.366666666666699026</v>
      </c>
      <c r="F19" s="134" t="n">
        <v>29.3999999999999986</v>
      </c>
      <c r="G19" s="134">
        <f>F19-AVERAGE(F$17:F$19)</f>
        <v>0</v>
      </c>
      <c r="H19" s="134" t="n">
        <v>28.8999999999999986</v>
      </c>
      <c r="I19" s="135">
        <f>H19-AVERAGE(H$17:H$19)</f>
        <v>-0.166666666666700003</v>
      </c>
      <c r="J19" s="134">
        <f>AVERAGE(C19,E19,G19,I19)</f>
        <v>-0.233333333333350001</v>
      </c>
      <c r="K19" s="21"/>
      <c r="L19" s="21"/>
      <c r="M19" s="21"/>
    </row>
    <row r="20" spans="1:13" ht="15.75" customHeight="1">
      <c r="A20" s="93" t="s">
        <v>104</v>
      </c>
      <c r="B20" s="144" t="n">
        <v>30.5</v>
      </c>
      <c r="C20" s="146">
        <f>B20-AVERAGE(B$17:B$19)</f>
        <v>1.10000000000000009</v>
      </c>
      <c r="D20" s="146" t="n">
        <v>30.3999999999999986</v>
      </c>
      <c r="E20" s="146">
        <f>D20-AVERAGE(D$17:D$19)</f>
        <v>1.03333333333329991</v>
      </c>
      <c r="F20" s="146" t="n">
        <v>30.5</v>
      </c>
      <c r="G20" s="146">
        <f>F20-AVERAGE(F$17:F$19)</f>
        <v>1.10000000000000009</v>
      </c>
      <c r="H20" s="146" t="n">
        <v>30.1000000000000014</v>
      </c>
      <c r="I20" s="147">
        <f>H20-AVERAGE(H$17:H$19)</f>
        <v>1.03333333333329991</v>
      </c>
      <c r="J20" s="134">
        <f>AVERAGE(C20,E20,G20,I20)</f>
        <v>1.06666666666665</v>
      </c>
      <c r="K20" s="21"/>
      <c r="L20" s="21"/>
      <c r="M20" s="21"/>
    </row>
    <row r="21" spans="2:13" ht="15.75" customHeight="1"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</row>
    <row r="22" spans="1:13" ht="15.75" customHeight="1">
      <c r="A22" s="7" t="s">
        <v>108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</row>
    <row r="23" spans="1:13" ht="15.75" customHeight="1">
      <c r="A23" t="s">
        <v>109</v>
      </c>
      <c r="B23" s="21"/>
      <c r="C23" s="21"/>
      <c r="D23" s="21"/>
      <c r="E23" s="106" t="s">
        <v>66</v>
      </c>
      <c r="F23" s="107" t="s">
        <v>67</v>
      </c>
      <c r="G23" s="21"/>
      <c r="H23" s="21"/>
      <c r="I23" s="21"/>
      <c r="J23" s="21"/>
      <c r="K23" s="21"/>
      <c r="L23" s="21"/>
      <c r="M23" s="21"/>
    </row>
    <row r="24" spans="1:13" ht="15.75" customHeight="1">
      <c r="A24" t="s">
        <v>110</v>
      </c>
      <c r="B24" s="21"/>
      <c r="C24" s="21"/>
      <c r="D24" s="21"/>
      <c r="E24" s="41" t="s">
        <v>69</v>
      </c>
      <c r="F24" s="100">
        <f>AVERAGE(J3,J10,J17)</f>
        <v>-0.0444444444444499975</v>
      </c>
      <c r="G24" s="21"/>
      <c r="H24" s="21"/>
      <c r="I24" s="21"/>
      <c r="J24" s="21"/>
      <c r="K24" s="21"/>
      <c r="L24" s="21"/>
      <c r="M24" s="21"/>
    </row>
    <row r="25" spans="2:13" ht="15.75" customHeight="1">
      <c r="B25" s="21"/>
      <c r="C25" s="21"/>
      <c r="D25" s="21"/>
      <c r="E25" s="41" t="s">
        <v>70</v>
      </c>
      <c r="F25" s="100">
        <f>AVERAGE(J4,J11,J18)</f>
        <v>0.263888888888883999</v>
      </c>
      <c r="G25" s="21"/>
      <c r="H25" s="21"/>
      <c r="I25" s="21"/>
      <c r="J25" s="21"/>
      <c r="K25" s="21"/>
      <c r="L25" s="21"/>
      <c r="M25" s="21"/>
    </row>
    <row r="26" spans="2:13" ht="15.75" customHeight="1">
      <c r="B26" s="21"/>
      <c r="C26" s="21"/>
      <c r="D26" s="21"/>
      <c r="E26" s="41" t="s">
        <v>71</v>
      </c>
      <c r="F26" s="100">
        <f>AVERAGE(J5,J12,J19)</f>
        <v>-0.219444444444449971</v>
      </c>
      <c r="G26" s="21"/>
      <c r="H26" s="21"/>
      <c r="I26" s="21"/>
      <c r="J26" s="21"/>
      <c r="K26" s="21"/>
      <c r="L26" s="21"/>
      <c r="M26" s="21"/>
    </row>
    <row r="27" spans="2:13" ht="15.75" customHeight="1">
      <c r="B27" s="21"/>
      <c r="C27" s="21"/>
      <c r="D27" s="21"/>
      <c r="E27" s="113" t="s">
        <v>72</v>
      </c>
      <c r="F27" s="114">
        <f>AVERAGE(J6,J13,J20)</f>
        <v>0.422222222222220012</v>
      </c>
      <c r="G27" s="21"/>
      <c r="H27" s="21"/>
      <c r="I27" s="21"/>
      <c r="J27" s="21"/>
      <c r="K27" s="21"/>
      <c r="L27" s="21"/>
      <c r="M27" s="21"/>
    </row>
    <row r="28" spans="2:13" ht="15.75" customHeight="1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</row>
    <row r="29" spans="2:13" ht="15.75" customHeight="1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</row>
    <row r="30" spans="2:13" ht="15.75" customHeight="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</row>
    <row r="31" spans="2:13" ht="15.75" customHeight="1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</row>
    <row r="32" spans="2:13" ht="15.75" customHeight="1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</row>
    <row r="33" spans="2:13" ht="15.75" customHeight="1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</row>
    <row r="34" spans="2:13" ht="15.75" customHeight="1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</row>
    <row r="35" spans="2:13" ht="15.75" customHeight="1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</row>
    <row r="36" spans="2:13" ht="15.75" customHeight="1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</row>
    <row r="37" spans="2:13" ht="15.75" customHeight="1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</row>
    <row r="38" spans="2:13" ht="15.7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</row>
    <row r="39" spans="2:13" ht="15.75" customHeight="1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</row>
    <row r="40" spans="2:13" ht="15.75" customHeight="1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</row>
    <row r="41" spans="2:13" ht="15.75" customHeight="1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</row>
    <row r="42" spans="2:13" ht="15.75" customHeight="1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</row>
    <row r="43" spans="2:13" ht="15.75" customHeight="1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</row>
    <row r="44" spans="2:13" ht="15.75" customHeight="1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</row>
    <row r="45" spans="2:13" ht="15.75" customHeight="1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</row>
    <row r="46" spans="2:13" ht="15.75" customHeight="1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</row>
    <row r="47" spans="2:13" ht="15.75" customHeight="1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</row>
    <row r="48" spans="2:13" ht="13" customHeight="1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</row>
    <row r="49" spans="2:13" ht="13" customHeight="1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</row>
    <row r="50" spans="2:13" ht="13" customHeight="1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</row>
    <row r="51" spans="2:13" ht="13" customHeight="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</row>
    <row r="52" spans="2:13" ht="13" customHeight="1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</row>
    <row r="53" spans="2:13" ht="13" customHeight="1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</row>
    <row r="54" spans="2:13" ht="13" customHeight="1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</row>
    <row r="55" spans="2:13" ht="13" customHeight="1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</row>
    <row r="56" spans="2:13" ht="13" customHeight="1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</row>
    <row r="57" spans="2:13" ht="13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2:13" ht="13" customHeight="1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</row>
    <row r="59" spans="2:13" ht="13" customHeight="1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</row>
    <row r="60" spans="2:13" ht="13" customHeight="1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</row>
    <row r="61" spans="2:13" ht="13" customHeight="1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</row>
    <row r="62" spans="2:13" ht="13" customHeight="1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</row>
    <row r="63" spans="2:13" ht="13" customHeight="1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</row>
    <row r="64" spans="2:13" ht="13" customHeight="1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</row>
    <row r="65" spans="2:13" ht="13" customHeight="1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spans="2:13" ht="13" customHeight="1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  <row r="67" spans="2:13" ht="13" customHeight="1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</row>
    <row r="68" spans="2:13" ht="13" customHeight="1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</row>
    <row r="69" spans="2:13" ht="13" customHeight="1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</row>
    <row r="70" spans="2:13" ht="13" customHeight="1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</row>
    <row r="71" spans="2:13" ht="13" customHeight="1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</row>
    <row r="72" spans="2:13" ht="13" customHeight="1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</row>
    <row r="73" spans="2:13" ht="13" customHeight="1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</row>
    <row r="74" spans="2:13" ht="13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</row>
    <row r="75" spans="2:13" ht="13" customHeight="1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</row>
    <row r="76" spans="2:13" ht="13" customHeight="1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</row>
    <row r="77" spans="2:13" ht="13" customHeight="1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</row>
    <row r="78" spans="2:13" ht="13" customHeight="1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</row>
    <row r="79" spans="2:13" ht="13" customHeight="1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</row>
    <row r="80" spans="2:13" ht="13" customHeight="1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</row>
    <row r="81" spans="2:13" ht="13" customHeight="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</row>
    <row r="82" spans="2:13" ht="13" customHeight="1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</row>
    <row r="83" spans="2:13" ht="13" customHeight="1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</row>
    <row r="84" spans="2:13" ht="13" customHeight="1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</row>
    <row r="85" spans="2:13" ht="13" customHeight="1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</row>
    <row r="86" spans="2:13" ht="13" customHeight="1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</row>
    <row r="87" spans="2:13" ht="13" customHeight="1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</row>
    <row r="88" spans="2:13" ht="13" customHeight="1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</row>
    <row r="89" spans="2:13" ht="13" customHeight="1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</row>
    <row r="90" spans="2:13" ht="13" customHeight="1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</row>
    <row r="91" spans="2:13" ht="13" customHeight="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</row>
    <row r="92" spans="2:13" ht="13" customHeight="1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</row>
    <row r="93" spans="2:13" ht="13" customHeight="1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</row>
    <row r="94" spans="2:13" ht="13" customHeight="1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</row>
    <row r="95" spans="2:13" ht="13" customHeight="1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6" spans="2:13" ht="13" customHeight="1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</row>
    <row r="97" spans="2:13" ht="13" customHeight="1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</row>
    <row r="98" spans="2:13" ht="13" customHeight="1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</row>
    <row r="99" spans="2:13" ht="13" customHeight="1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</row>
    <row r="100" spans="2:13" ht="13" customHeight="1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</row>
    <row r="101" spans="2:13" ht="13" customHeight="1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</row>
    <row r="102" spans="2:13" ht="13" customHeight="1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</row>
    <row r="103" spans="2:13" ht="13" customHeight="1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</row>
    <row r="104" spans="2:13" ht="13" customHeight="1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</row>
    <row r="105" spans="2:13" ht="13" customHeight="1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</row>
    <row r="106" spans="2:13" ht="13" customHeight="1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</row>
    <row r="107" spans="2:13" ht="13" customHeight="1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</row>
    <row r="108" spans="2:13" ht="13" customHeight="1"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</row>
    <row r="109" spans="2:13" ht="13" customHeight="1"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</row>
    <row r="110" spans="2:13" ht="13" customHeight="1"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</row>
    <row r="111" spans="2:13" ht="13" customHeight="1"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</row>
    <row r="112" spans="2:13" ht="13" customHeight="1"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</row>
    <row r="113" spans="2:13" ht="13" customHeight="1"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</row>
    <row r="114" spans="2:13" ht="13" customHeight="1"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</row>
    <row r="115" spans="2:13" ht="13" customHeight="1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</row>
    <row r="116" spans="2:13" ht="13" customHeight="1"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</row>
    <row r="117" spans="2:13" ht="13" customHeight="1"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</row>
    <row r="118" spans="2:13" ht="13" customHeight="1"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</row>
    <row r="119" spans="2:13" ht="13" customHeight="1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</row>
    <row r="120" spans="2:13" ht="13" customHeight="1"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</row>
    <row r="121" spans="2:13" ht="13" customHeight="1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</row>
    <row r="122" spans="2:13" ht="13" customHeight="1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</row>
    <row r="123" spans="2:13" ht="13" customHeight="1"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</row>
    <row r="124" spans="2:13" ht="13" customHeight="1"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</row>
    <row r="125" spans="2:13" ht="13" customHeight="1"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</row>
    <row r="126" spans="2:13" ht="13" customHeight="1"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</row>
    <row r="127" spans="2:13" ht="13" customHeight="1"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</row>
    <row r="128" spans="2:13" ht="13" customHeight="1"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</row>
    <row r="129" spans="2:13" ht="13" customHeight="1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</row>
    <row r="130" spans="2:13" ht="13" customHeight="1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</row>
    <row r="131" spans="2:13" ht="13" customHeight="1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</row>
    <row r="132" spans="2:13" ht="13" customHeight="1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</row>
    <row r="133" spans="2:13" ht="13" customHeight="1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</row>
    <row r="134" spans="2:13" ht="13" customHeight="1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</row>
    <row r="135" spans="2:13" ht="13" customHeight="1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</row>
    <row r="136" spans="2:13" ht="13" customHeight="1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</row>
    <row r="137" spans="2:13" ht="13" customHeight="1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</row>
    <row r="138" spans="2:13" ht="13" customHeight="1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</row>
    <row r="139" spans="2:13" ht="13" customHeight="1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</row>
    <row r="140" spans="2:13" ht="13" customHeight="1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</row>
    <row r="141" spans="2:13" ht="13" customHeight="1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</row>
    <row r="142" spans="2:13" ht="13" customHeight="1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</row>
    <row r="143" spans="2:13" ht="13" customHeight="1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</row>
    <row r="144" spans="2:13" ht="13" customHeight="1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</row>
    <row r="145" spans="2:13" ht="13" customHeight="1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</row>
    <row r="146" spans="2:13" ht="13" customHeight="1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</row>
    <row r="147" spans="2:13" ht="13" customHeight="1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</row>
    <row r="148" spans="2:13" ht="13" customHeight="1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</row>
    <row r="149" spans="2:13" ht="13" customHeight="1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</row>
    <row r="150" spans="2:13" ht="13" customHeight="1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</row>
    <row r="151" spans="2:13" ht="13" customHeight="1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</row>
    <row r="152" spans="2:13" ht="13" customHeight="1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</row>
    <row r="153" spans="2:13" ht="13" customHeight="1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</row>
    <row r="154" spans="2:13" ht="13" customHeight="1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</row>
    <row r="155" spans="2:13" ht="13" customHeight="1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</row>
    <row r="156" spans="2:13" ht="13" customHeight="1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</row>
    <row r="157" spans="2:13" ht="13" customHeight="1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</row>
    <row r="158" spans="2:13" ht="13" customHeight="1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</row>
    <row r="159" spans="2:13" ht="13" customHeight="1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</row>
    <row r="160" spans="2:13" ht="13" customHeight="1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</row>
    <row r="161" spans="2:13" ht="13" customHeight="1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</row>
    <row r="162" spans="2:13" ht="13" customHeight="1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</row>
    <row r="163" spans="2:13" ht="13" customHeight="1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</row>
    <row r="164" spans="2:13" ht="13" customHeight="1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</row>
    <row r="165" spans="2:13" ht="13" customHeight="1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</row>
    <row r="166" spans="2:13" ht="13" customHeight="1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</row>
    <row r="167" spans="2:13" ht="13" customHeight="1"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</row>
    <row r="168" spans="2:13" ht="13" customHeight="1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</row>
    <row r="169" spans="2:13" ht="13" customHeight="1"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</row>
    <row r="170" spans="2:13" ht="13" customHeight="1"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</row>
    <row r="171" spans="2:13" ht="13" customHeight="1"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</row>
    <row r="172" spans="2:13" ht="13" customHeight="1"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</row>
    <row r="173" spans="2:13" ht="13" customHeight="1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</row>
    <row r="174" spans="2:13" ht="13" customHeight="1"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</row>
    <row r="175" spans="2:13" ht="13" customHeight="1"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</row>
    <row r="176" spans="2:13" ht="13" customHeight="1"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</row>
    <row r="177" spans="2:13" ht="13" customHeight="1"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</row>
    <row r="178" spans="2:13" ht="13" customHeight="1"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</row>
    <row r="179" spans="2:13" ht="13" customHeight="1"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</row>
    <row r="180" spans="2:13" ht="13" customHeight="1"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</row>
    <row r="181" spans="2:13" ht="13" customHeight="1"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</row>
    <row r="182" spans="2:13" ht="13" customHeight="1"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</row>
    <row r="183" spans="2:13" ht="13" customHeight="1"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</row>
    <row r="184" spans="2:13" ht="13" customHeight="1"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</row>
    <row r="185" spans="2:13" ht="13" customHeight="1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</row>
    <row r="186" spans="2:13" ht="13" customHeight="1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</row>
    <row r="187" spans="2:13" ht="13" customHeight="1"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</row>
    <row r="188" spans="2:13" ht="13" customHeight="1"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</row>
    <row r="189" spans="2:13" ht="13" customHeight="1"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</row>
    <row r="190" spans="2:13" ht="13" customHeight="1"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</row>
    <row r="191" spans="2:13" ht="13" customHeight="1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</row>
    <row r="192" spans="2:13" ht="13" customHeight="1"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</row>
    <row r="193" spans="2:13" ht="13" customHeight="1"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</row>
    <row r="194" spans="2:13" ht="13" customHeight="1"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</row>
    <row r="195" spans="2:13" ht="13" customHeight="1"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</row>
    <row r="196" spans="2:13" ht="13" customHeight="1"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</row>
    <row r="197" spans="2:13" ht="13" customHeight="1"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</row>
    <row r="198" spans="2:13" ht="13" customHeight="1"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</row>
    <row r="199" spans="2:13" ht="13" customHeight="1"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</row>
    <row r="200" spans="2:13" ht="13" customHeight="1"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</row>
    <row r="201" spans="2:13" ht="13" customHeight="1"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</row>
    <row r="202" spans="2:13" ht="13" customHeight="1"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</row>
    <row r="203" spans="2:13" ht="13" customHeight="1"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</row>
    <row r="204" spans="2:13" ht="13" customHeight="1"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</row>
    <row r="205" spans="2:13" ht="13" customHeight="1"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</row>
    <row r="206" spans="2:13" ht="13" customHeight="1"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</row>
    <row r="207" spans="2:13" ht="13" customHeight="1"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</row>
    <row r="208" spans="2:13" ht="13" customHeight="1"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</row>
    <row r="209" spans="2:13" ht="13" customHeight="1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</row>
    <row r="210" spans="2:13" ht="13" customHeight="1"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</row>
    <row r="211" spans="2:13" ht="13" customHeight="1"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</row>
    <row r="212" spans="2:13" ht="13" customHeight="1"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</row>
    <row r="213" spans="2:13" ht="13" customHeight="1"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</row>
    <row r="214" spans="2:13" ht="13" customHeight="1"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</row>
    <row r="215" spans="2:13" ht="13" customHeight="1"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</row>
    <row r="216" spans="2:13" ht="13" customHeight="1"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</row>
    <row r="217" spans="2:13" ht="13" customHeight="1"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</row>
    <row r="218" spans="2:13" ht="13" customHeight="1"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</row>
    <row r="219" spans="2:13" ht="13" customHeight="1"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</row>
    <row r="220" spans="2:13" ht="13" customHeight="1"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</row>
    <row r="221" spans="2:13" ht="13" customHeight="1"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</row>
    <row r="222" spans="2:13" ht="13" customHeight="1"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</row>
    <row r="223" spans="2:13" ht="13" customHeight="1"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</row>
    <row r="224" spans="2:13" ht="13" customHeight="1"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</row>
    <row r="225" spans="2:13" ht="13" customHeight="1"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</row>
    <row r="226" spans="2:13" ht="13" customHeight="1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</row>
    <row r="227" spans="2:13" ht="13" customHeight="1"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</row>
    <row r="228" spans="2:13" ht="13" customHeight="1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</row>
    <row r="229" spans="2:13" ht="13" customHeight="1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</row>
    <row r="230" spans="2:13" ht="13" customHeight="1"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</row>
    <row r="231" spans="2:13" ht="13" customHeight="1"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</row>
    <row r="232" spans="2:13" ht="13" customHeight="1"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</row>
    <row r="233" spans="2:13" ht="13" customHeight="1"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</row>
    <row r="234" spans="2:13" ht="13" customHeight="1"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</row>
    <row r="235" spans="2:13" ht="13" customHeight="1"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</row>
    <row r="236" spans="2:13" ht="13" customHeight="1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</row>
    <row r="237" spans="2:13" ht="13" customHeight="1"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</row>
    <row r="238" spans="2:13" ht="13" customHeight="1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</row>
    <row r="239" spans="2:13" ht="13" customHeight="1"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</row>
    <row r="240" spans="2:13" ht="13" customHeight="1"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</row>
    <row r="241" spans="2:13" ht="13" customHeight="1"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</row>
    <row r="242" spans="2:13" ht="13" customHeight="1"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</row>
    <row r="243" spans="2:13" ht="13" customHeight="1"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</row>
    <row r="244" spans="2:13" ht="13" customHeight="1"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</row>
    <row r="245" spans="2:13" ht="13" customHeight="1"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</row>
    <row r="246" spans="2:13" ht="13" customHeight="1"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</row>
    <row r="247" spans="2:13" ht="13" customHeight="1"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</row>
    <row r="248" spans="2:13" ht="13" customHeight="1"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</row>
    <row r="249" spans="2:13" ht="13" customHeight="1"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</row>
    <row r="250" spans="2:13" ht="13" customHeight="1"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</row>
    <row r="251" spans="2:13" ht="13" customHeight="1"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</row>
    <row r="252" spans="2:13" ht="13" customHeight="1"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</row>
    <row r="253" spans="2:13" ht="13" customHeight="1"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</row>
    <row r="254" spans="2:13" ht="13" customHeight="1"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</row>
    <row r="255" spans="2:13" ht="13" customHeight="1"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</row>
    <row r="256" spans="2:13" ht="13" customHeight="1"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</row>
    <row r="257" spans="2:13" ht="13" customHeight="1"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</row>
    <row r="258" spans="2:13" ht="13" customHeight="1"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</row>
    <row r="259" spans="2:13" ht="13" customHeight="1"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</row>
    <row r="260" spans="2:13" ht="13" customHeight="1"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</row>
    <row r="261" spans="2:13" ht="13" customHeight="1"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</row>
    <row r="262" spans="2:13" ht="13" customHeight="1"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</row>
    <row r="263" spans="2:13" ht="13" customHeight="1"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</row>
    <row r="264" spans="2:13" ht="13" customHeight="1"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</row>
    <row r="265" spans="2:13" ht="13" customHeight="1"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</row>
    <row r="266" spans="2:13" ht="13" customHeight="1"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</row>
    <row r="267" spans="2:13" ht="13" customHeight="1"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</row>
    <row r="268" spans="2:13" ht="13" customHeight="1"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</row>
    <row r="269" spans="2:13" ht="13" customHeight="1"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</row>
    <row r="270" spans="2:13" ht="13" customHeight="1"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</row>
    <row r="271" spans="2:13" ht="13" customHeight="1"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</row>
    <row r="272" spans="2:13" ht="13" customHeight="1"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</row>
    <row r="273" spans="2:13" ht="13" customHeight="1"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</row>
    <row r="274" spans="2:13" ht="13" customHeight="1"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</row>
    <row r="275" spans="2:13" ht="13" customHeight="1"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</row>
    <row r="276" spans="2:13" ht="13" customHeight="1"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</row>
    <row r="277" spans="2:13" ht="13" customHeight="1"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</row>
    <row r="278" spans="2:13" ht="13" customHeight="1"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</row>
    <row r="279" spans="2:13" ht="13" customHeight="1"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</row>
    <row r="280" spans="2:13" ht="13" customHeight="1"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</row>
    <row r="281" spans="2:13" ht="13" customHeight="1"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</row>
    <row r="282" spans="2:13" ht="13" customHeight="1"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</row>
    <row r="283" spans="2:13" ht="13" customHeight="1"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</row>
    <row r="284" spans="2:13" ht="13" customHeight="1"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</row>
    <row r="285" spans="2:13" ht="13" customHeight="1"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</row>
    <row r="286" spans="2:13" ht="13" customHeight="1"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</row>
    <row r="287" spans="2:13" ht="13" customHeight="1"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</row>
    <row r="288" spans="2:13" ht="13" customHeight="1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</row>
    <row r="289" spans="2:13" ht="13" customHeight="1"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</row>
    <row r="290" spans="2:13" ht="13" customHeight="1"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</row>
    <row r="291" spans="2:13" ht="13" customHeight="1"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</row>
    <row r="292" spans="2:13" ht="13" customHeight="1"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</row>
    <row r="293" spans="2:13" ht="13" customHeight="1"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</row>
    <row r="294" spans="2:13" ht="13" customHeight="1"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</row>
    <row r="295" spans="2:13" ht="13" customHeight="1"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</row>
    <row r="296" spans="2:13" ht="13" customHeight="1"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</row>
    <row r="297" spans="2:13" ht="13" customHeight="1"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</row>
    <row r="298" spans="2:13" ht="13" customHeight="1"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</row>
    <row r="299" spans="2:13" ht="13" customHeight="1"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</row>
    <row r="300" spans="2:13" ht="13" customHeight="1"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</row>
    <row r="301" spans="2:13" ht="13" customHeight="1"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</row>
    <row r="302" spans="2:13" ht="13" customHeight="1"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</row>
    <row r="303" spans="2:13" ht="13" customHeight="1"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</row>
    <row r="304" spans="2:13" ht="13" customHeight="1"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</row>
    <row r="305" spans="2:13" ht="13" customHeight="1"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</row>
    <row r="306" spans="2:13" ht="13" customHeight="1"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</row>
    <row r="307" spans="2:13" ht="13" customHeight="1"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</row>
    <row r="308" spans="2:13" ht="13" customHeight="1"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</row>
    <row r="309" spans="2:13" ht="13" customHeight="1"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</row>
    <row r="310" spans="2:13" ht="13" customHeight="1"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</row>
    <row r="311" spans="2:13" ht="13" customHeight="1"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</row>
    <row r="312" spans="2:13" ht="13" customHeight="1"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</row>
    <row r="313" spans="2:13" ht="13" customHeight="1"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</row>
    <row r="314" spans="2:13" ht="13" customHeight="1"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</row>
    <row r="315" spans="2:13" ht="13" customHeight="1"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</row>
    <row r="316" spans="2:13" ht="13" customHeight="1"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</row>
    <row r="317" spans="2:13" ht="13" customHeight="1"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</row>
    <row r="318" spans="2:13" ht="13" customHeight="1"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</row>
    <row r="319" spans="2:13" ht="13" customHeight="1"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</row>
    <row r="320" spans="2:13" ht="13" customHeight="1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</row>
    <row r="321" spans="2:13" ht="13" customHeight="1"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</row>
    <row r="322" spans="2:13" ht="13" customHeight="1"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</row>
    <row r="323" spans="2:13" ht="13" customHeight="1"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</row>
    <row r="324" spans="2:13" ht="13" customHeight="1"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</row>
    <row r="325" spans="2:13" ht="13" customHeight="1"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</row>
    <row r="326" spans="2:13" ht="13" customHeight="1"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</row>
    <row r="327" spans="2:13" ht="13" customHeight="1"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</row>
    <row r="328" spans="2:13" ht="13" customHeight="1"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</row>
    <row r="329" spans="2:13" ht="13" customHeight="1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</row>
    <row r="330" spans="2:13" ht="13" customHeight="1"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</row>
    <row r="331" spans="2:13" ht="13" customHeight="1"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</row>
    <row r="332" spans="2:13" ht="13" customHeight="1"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</row>
    <row r="333" spans="2:13" ht="13" customHeight="1"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</row>
    <row r="334" spans="2:13" ht="13" customHeight="1"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</row>
    <row r="335" spans="2:13" ht="13" customHeight="1"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</row>
    <row r="336" spans="2:13" ht="13" customHeight="1"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</row>
    <row r="337" spans="2:13" ht="13" customHeight="1"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</row>
    <row r="338" spans="2:13" ht="13" customHeight="1"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</row>
    <row r="339" spans="2:13" ht="13" customHeight="1"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</row>
    <row r="340" spans="2:13" ht="13" customHeight="1"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</row>
    <row r="341" spans="2:13" ht="13" customHeight="1"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</row>
    <row r="342" spans="2:13" ht="13" customHeight="1"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</row>
    <row r="343" spans="2:13" ht="13" customHeight="1"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</row>
    <row r="344" spans="2:13" ht="13" customHeight="1"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</row>
    <row r="345" spans="2:13" ht="13" customHeight="1"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</row>
    <row r="346" spans="2:13" ht="13" customHeight="1"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</row>
    <row r="347" spans="2:13" ht="13" customHeight="1"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</row>
    <row r="348" spans="2:13" ht="13" customHeight="1"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</row>
    <row r="349" spans="2:13" ht="13" customHeight="1"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</row>
    <row r="350" spans="2:13" ht="13" customHeight="1"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</row>
    <row r="351" spans="2:13" ht="13" customHeight="1"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</row>
    <row r="352" spans="2:13" ht="13" customHeight="1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</row>
    <row r="353" spans="2:13" ht="13" customHeight="1"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</row>
    <row r="354" spans="2:13" ht="13" customHeight="1"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</row>
    <row r="355" spans="2:13" ht="13" customHeight="1"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</row>
    <row r="356" spans="2:13" ht="13" customHeight="1"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</row>
    <row r="357" spans="2:13" ht="13" customHeight="1"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</row>
    <row r="358" spans="2:13" ht="13" customHeight="1"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</row>
    <row r="359" spans="2:13" ht="13" customHeight="1"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</row>
    <row r="360" spans="2:13" ht="13" customHeight="1"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</row>
    <row r="361" spans="2:13" ht="13" customHeight="1"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</row>
    <row r="362" spans="2:13" ht="13" customHeight="1"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</row>
    <row r="363" spans="2:13" ht="13" customHeight="1"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</row>
    <row r="364" spans="2:13" ht="13" customHeight="1"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</row>
    <row r="365" spans="2:13" ht="13" customHeight="1"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</row>
    <row r="366" spans="2:13" ht="13" customHeight="1"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</row>
    <row r="367" spans="2:13" ht="13" customHeight="1"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</row>
    <row r="368" spans="2:13" ht="13" customHeight="1"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</row>
    <row r="369" spans="2:13" ht="13" customHeight="1"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</row>
    <row r="370" spans="2:13" ht="13" customHeight="1"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</row>
    <row r="371" spans="2:13" ht="13" customHeight="1"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</row>
    <row r="372" spans="2:13" ht="13" customHeight="1"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</row>
    <row r="373" spans="2:13" ht="13" customHeight="1"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</row>
    <row r="374" spans="2:13" ht="13" customHeight="1"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</row>
    <row r="375" spans="2:13" ht="13" customHeight="1"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</row>
    <row r="376" spans="2:13" ht="13" customHeight="1"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</row>
    <row r="377" spans="2:13" ht="13" customHeight="1"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</row>
    <row r="378" spans="2:13" ht="13" customHeight="1"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</row>
    <row r="379" spans="2:13" ht="13" customHeight="1"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</row>
    <row r="380" spans="2:13" ht="13" customHeight="1"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</row>
    <row r="381" spans="2:13" ht="13" customHeight="1"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</row>
    <row r="382" spans="2:13" ht="13" customHeight="1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</row>
    <row r="383" spans="2:13" ht="13" customHeight="1"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</row>
    <row r="384" spans="2:13" ht="13" customHeight="1"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</row>
    <row r="385" spans="2:13" ht="13" customHeight="1"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</row>
    <row r="386" spans="2:13" ht="13" customHeight="1"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</row>
    <row r="387" spans="2:13" ht="13" customHeight="1"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</row>
    <row r="388" spans="2:13" ht="13" customHeight="1"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</row>
    <row r="389" spans="2:13" ht="13" customHeight="1"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</row>
    <row r="390" spans="2:13" ht="13" customHeight="1"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</row>
    <row r="391" spans="2:13" ht="13" customHeight="1"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</row>
    <row r="392" spans="2:13" ht="13" customHeight="1"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</row>
    <row r="393" spans="2:13" ht="13" customHeight="1"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</row>
    <row r="394" spans="2:13" ht="13" customHeight="1"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</row>
    <row r="395" spans="2:13" ht="13" customHeight="1"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</row>
    <row r="396" spans="2:13" ht="13" customHeight="1"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</row>
    <row r="397" spans="2:13" ht="13" customHeight="1"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</row>
    <row r="398" spans="2:13" ht="13" customHeight="1"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</row>
    <row r="399" spans="2:13" ht="13" customHeight="1"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</row>
    <row r="400" spans="2:13" ht="13" customHeight="1"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</row>
    <row r="401" spans="2:13" ht="13" customHeight="1"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</row>
    <row r="402" spans="2:13" ht="13" customHeight="1"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</row>
    <row r="403" spans="2:13" ht="13" customHeight="1"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</row>
    <row r="404" spans="2:13" ht="13" customHeight="1"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</row>
    <row r="405" spans="2:13" ht="13" customHeight="1"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</row>
    <row r="406" spans="2:13" ht="13" customHeight="1"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</row>
    <row r="407" spans="2:13" ht="13" customHeight="1"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</row>
    <row r="408" spans="2:13" ht="13" customHeight="1"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</row>
    <row r="409" spans="2:13" ht="13" customHeight="1"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</row>
    <row r="410" spans="2:13" ht="13" customHeight="1"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</row>
    <row r="411" spans="2:13" ht="13" customHeight="1"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</row>
    <row r="412" spans="2:13" ht="13" customHeight="1"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</row>
    <row r="413" spans="2:13" ht="13" customHeight="1"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</row>
    <row r="414" spans="2:13" ht="13" customHeight="1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</row>
    <row r="415" spans="2:13" ht="13" customHeight="1"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</row>
    <row r="416" spans="2:13" ht="13" customHeight="1"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</row>
    <row r="417" spans="2:13" ht="13" customHeight="1"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</row>
    <row r="418" spans="2:13" ht="13" customHeight="1"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</row>
    <row r="419" spans="2:13" ht="13" customHeight="1"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</row>
    <row r="420" spans="2:13" ht="13" customHeight="1"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</row>
    <row r="421" spans="2:13" ht="13" customHeight="1"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</row>
    <row r="422" spans="2:13" ht="13" customHeight="1"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</row>
    <row r="423" spans="2:13" ht="13" customHeight="1"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</row>
    <row r="424" spans="2:13" ht="13" customHeight="1"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</row>
    <row r="425" spans="2:13" ht="13" customHeight="1"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</row>
    <row r="426" spans="2:13" ht="13" customHeight="1"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</row>
    <row r="427" spans="2:13" ht="13" customHeight="1"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</row>
    <row r="428" spans="2:13" ht="13" customHeight="1"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</row>
    <row r="429" spans="2:13" ht="13" customHeight="1"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</row>
    <row r="430" spans="2:13" ht="13" customHeight="1"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</row>
    <row r="431" spans="2:13" ht="13" customHeight="1"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</row>
    <row r="432" spans="2:13" ht="13" customHeight="1"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</row>
    <row r="433" spans="2:13" ht="13" customHeight="1"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</row>
    <row r="434" spans="2:13" ht="13" customHeight="1"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</row>
    <row r="435" spans="2:13" ht="13" customHeight="1"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</row>
    <row r="436" spans="2:13" ht="13" customHeight="1"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</row>
    <row r="437" spans="2:13" ht="13" customHeight="1"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</row>
    <row r="438" spans="2:13" ht="13" customHeight="1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</row>
    <row r="439" spans="2:13" ht="13" customHeight="1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</row>
    <row r="440" spans="2:13" ht="13" customHeight="1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</row>
    <row r="441" spans="2:13" ht="13" customHeight="1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</row>
    <row r="442" spans="2:13" ht="13" customHeight="1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</row>
    <row r="443" spans="2:13" ht="13" customHeight="1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</row>
    <row r="444" spans="2:13" ht="13" customHeight="1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</row>
    <row r="445" spans="2:13" ht="13" customHeight="1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</row>
    <row r="446" spans="2:13" ht="13" customHeight="1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</row>
    <row r="447" spans="2:13" ht="13" customHeight="1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</row>
    <row r="448" spans="2:13" ht="13" customHeight="1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</row>
    <row r="449" spans="2:13" ht="13" customHeight="1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</row>
    <row r="450" spans="2:13" ht="13" customHeight="1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</row>
    <row r="451" spans="2:13" ht="13" customHeight="1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</row>
    <row r="452" spans="2:13" ht="13" customHeight="1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</row>
    <row r="453" spans="2:13" ht="13" customHeight="1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</row>
    <row r="454" spans="2:13" ht="13" customHeight="1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</row>
    <row r="455" spans="2:13" ht="13" customHeight="1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</row>
    <row r="456" spans="2:13" ht="13" customHeight="1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</row>
    <row r="457" spans="2:13" ht="13" customHeight="1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</row>
    <row r="458" spans="2:13" ht="13" customHeight="1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</row>
    <row r="459" spans="2:13" ht="13" customHeight="1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</row>
    <row r="460" spans="2:13" ht="13" customHeight="1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</row>
    <row r="461" spans="2:13" ht="13" customHeight="1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</row>
    <row r="462" spans="2:13" ht="13" customHeight="1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</row>
    <row r="463" spans="2:13" ht="13" customHeight="1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</row>
    <row r="464" spans="2:13" ht="13" customHeight="1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</row>
    <row r="465" spans="2:13" ht="13" customHeight="1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</row>
    <row r="466" spans="2:13" ht="13" customHeight="1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</row>
    <row r="467" spans="2:13" ht="13" customHeight="1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</row>
    <row r="468" spans="2:13" ht="13" customHeight="1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</row>
    <row r="469" spans="2:13" ht="13" customHeight="1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</row>
    <row r="470" spans="2:13" ht="13" customHeight="1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</row>
    <row r="471" spans="2:13" ht="13" customHeight="1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</row>
    <row r="472" spans="2:13" ht="13" customHeight="1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</row>
    <row r="473" spans="2:13" ht="13" customHeight="1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</row>
    <row r="474" spans="2:13" ht="13" customHeight="1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</row>
    <row r="475" spans="2:13" ht="13" customHeight="1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</row>
    <row r="476" spans="2:13" ht="13" customHeight="1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</row>
    <row r="477" spans="2:13" ht="13" customHeight="1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</row>
    <row r="478" spans="2:13" ht="13" customHeight="1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</row>
    <row r="479" spans="2:13" ht="13" customHeight="1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</row>
    <row r="480" spans="2:13" ht="13" customHeight="1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</row>
    <row r="481" spans="2:13" ht="13" customHeight="1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</row>
    <row r="482" spans="2:13" ht="13" customHeight="1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</row>
    <row r="483" spans="2:13" ht="13" customHeight="1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</row>
    <row r="484" spans="2:13" ht="13" customHeight="1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</row>
    <row r="485" spans="2:13" ht="13" customHeight="1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</row>
    <row r="486" spans="2:13" ht="13" customHeight="1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</row>
    <row r="487" spans="2:13" ht="13" customHeight="1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</row>
    <row r="488" spans="2:13" ht="13" customHeight="1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</row>
    <row r="489" spans="2:13" ht="13" customHeight="1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</row>
    <row r="490" spans="2:13" ht="13" customHeight="1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</row>
    <row r="491" spans="2:13" ht="13" customHeight="1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</row>
    <row r="492" spans="2:13" ht="13" customHeight="1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</row>
    <row r="493" spans="2:13" ht="13" customHeight="1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</row>
    <row r="494" spans="2:13" ht="13" customHeight="1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</row>
    <row r="495" spans="2:13" ht="13" customHeight="1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</row>
    <row r="496" spans="2:13" ht="13" customHeight="1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</row>
    <row r="497" spans="2:13" ht="13" customHeight="1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</row>
    <row r="498" spans="2:13" ht="13" customHeight="1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</row>
    <row r="499" spans="2:13" ht="13" customHeight="1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</row>
    <row r="500" spans="2:13" ht="13" customHeight="1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</row>
    <row r="501" spans="2:13" ht="13" customHeight="1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</row>
    <row r="502" spans="2:13" ht="13" customHeight="1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</row>
    <row r="503" spans="2:13" ht="13" customHeight="1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</row>
    <row r="504" spans="2:13" ht="13" customHeight="1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</row>
    <row r="505" spans="2:13" ht="13" customHeight="1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</row>
    <row r="506" spans="2:13" ht="13" customHeight="1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</row>
    <row r="507" spans="2:13" ht="13" customHeight="1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</row>
    <row r="508" spans="2:13" ht="13" customHeight="1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</row>
    <row r="509" spans="2:13" ht="13" customHeight="1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</row>
    <row r="510" spans="2:13" ht="13" customHeight="1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</row>
    <row r="511" spans="2:13" ht="13" customHeight="1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</row>
    <row r="512" spans="2:13" ht="13" customHeight="1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</row>
    <row r="513" spans="2:13" ht="13" customHeight="1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</row>
    <row r="514" spans="2:13" ht="13" customHeight="1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</row>
    <row r="515" spans="2:13" ht="13" customHeight="1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</row>
    <row r="516" spans="2:13" ht="13" customHeight="1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</row>
    <row r="517" spans="2:13" ht="13" customHeight="1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</row>
    <row r="518" spans="2:13" ht="13" customHeight="1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</row>
    <row r="519" spans="2:13" ht="13" customHeight="1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</row>
    <row r="520" spans="2:13" ht="13" customHeight="1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</row>
    <row r="521" spans="2:13" ht="13" customHeight="1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</row>
    <row r="522" spans="2:13" ht="13" customHeight="1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</row>
    <row r="523" spans="2:13" ht="13" customHeight="1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</row>
    <row r="524" spans="2:13" ht="13" customHeight="1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</row>
    <row r="525" spans="2:13" ht="13" customHeight="1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</row>
    <row r="526" spans="2:13" ht="13" customHeight="1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</row>
    <row r="527" spans="2:13" ht="13" customHeight="1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</row>
    <row r="528" spans="2:13" ht="13" customHeight="1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</row>
    <row r="529" spans="2:13" ht="13" customHeight="1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</row>
    <row r="530" spans="2:13" ht="13" customHeight="1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</row>
    <row r="531" spans="2:13" ht="13" customHeight="1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</row>
    <row r="532" spans="2:13" ht="13" customHeight="1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</row>
    <row r="533" spans="2:13" ht="13" customHeight="1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</row>
    <row r="534" spans="2:13" ht="13" customHeight="1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</row>
    <row r="535" spans="2:13" ht="13" customHeight="1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</row>
    <row r="536" spans="2:13" ht="13" customHeight="1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</row>
    <row r="537" spans="2:13" ht="13" customHeight="1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</row>
    <row r="538" spans="2:13" ht="13" customHeight="1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</row>
    <row r="539" spans="2:13" ht="13" customHeight="1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</row>
    <row r="540" spans="2:13" ht="13" customHeight="1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</row>
    <row r="541" spans="2:13" ht="13" customHeight="1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</row>
    <row r="542" spans="2:13" ht="13" customHeight="1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</row>
    <row r="543" spans="2:13" ht="13" customHeight="1"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</row>
    <row r="544" spans="2:13" ht="13" customHeight="1"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</row>
    <row r="545" spans="2:13" ht="13" customHeight="1"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</row>
    <row r="546" spans="2:13" ht="13" customHeight="1"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</row>
    <row r="547" spans="2:13" ht="13" customHeight="1"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</row>
    <row r="548" spans="2:13" ht="13" customHeight="1"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</row>
    <row r="549" spans="2:13" ht="13" customHeight="1"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</row>
    <row r="550" spans="2:13" ht="13" customHeight="1"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</row>
    <row r="551" spans="2:13" ht="13" customHeight="1"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</row>
    <row r="552" spans="2:13" ht="13" customHeight="1"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</row>
    <row r="553" spans="2:13" ht="13" customHeight="1"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</row>
    <row r="554" spans="2:13" ht="13" customHeight="1"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</row>
    <row r="555" spans="2:13" ht="13" customHeight="1"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</row>
    <row r="556" spans="2:13" ht="13" customHeight="1"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</row>
    <row r="557" spans="2:13" ht="13" customHeight="1"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</row>
    <row r="558" spans="2:13" ht="13" customHeight="1"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</row>
    <row r="559" spans="2:13" ht="13" customHeight="1"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</row>
    <row r="560" spans="2:13" ht="13" customHeight="1"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</row>
    <row r="561" spans="2:13" ht="13" customHeight="1"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</row>
    <row r="562" spans="2:13" ht="13" customHeight="1"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</row>
    <row r="563" spans="2:13" ht="13" customHeight="1"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</row>
    <row r="564" spans="2:13" ht="13" customHeight="1"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</row>
    <row r="565" spans="2:13" ht="13" customHeight="1"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</row>
    <row r="566" spans="2:13" ht="13" customHeight="1"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</row>
    <row r="567" spans="2:13" ht="13" customHeight="1"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</row>
    <row r="568" spans="2:13" ht="13" customHeight="1"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</row>
    <row r="569" spans="2:13" ht="13" customHeight="1"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</row>
    <row r="570" spans="2:13" ht="13" customHeight="1"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</row>
    <row r="571" spans="2:13" ht="13" customHeight="1"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</row>
    <row r="572" spans="2:13" ht="13" customHeight="1"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</row>
    <row r="573" spans="2:13" ht="13" customHeight="1"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</row>
    <row r="574" spans="2:13" ht="13" customHeight="1"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</row>
    <row r="575" spans="2:13" ht="13" customHeight="1"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</row>
    <row r="576" spans="2:13" ht="13" customHeight="1"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</row>
    <row r="577" spans="2:13" ht="13" customHeight="1"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</row>
    <row r="578" spans="2:13" ht="13" customHeight="1"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</row>
    <row r="579" spans="2:13" ht="13" customHeight="1"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</row>
    <row r="580" spans="2:13" ht="13" customHeight="1"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</row>
    <row r="581" spans="2:13" ht="13" customHeight="1"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</row>
    <row r="582" spans="2:13" ht="13" customHeight="1"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</row>
    <row r="583" spans="2:13" ht="13" customHeight="1"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</row>
    <row r="584" spans="2:13" ht="13" customHeight="1"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</row>
    <row r="585" spans="2:13" ht="13" customHeight="1"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</row>
    <row r="586" spans="2:13" ht="13" customHeight="1"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</row>
    <row r="587" spans="2:13" ht="13" customHeight="1"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</row>
    <row r="588" spans="2:13" ht="13" customHeight="1"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</row>
    <row r="589" spans="2:13" ht="13" customHeight="1"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</row>
    <row r="590" spans="2:13" ht="13" customHeight="1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</row>
    <row r="591" spans="2:13" ht="13" customHeight="1"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</row>
    <row r="592" spans="2:13" ht="13" customHeight="1"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</row>
    <row r="593" spans="2:13" ht="13" customHeight="1"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</row>
    <row r="594" spans="2:13" ht="13" customHeight="1"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</row>
    <row r="595" spans="2:13" ht="13" customHeight="1"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</row>
    <row r="596" spans="2:13" ht="13" customHeight="1"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</row>
    <row r="597" spans="2:13" ht="13" customHeight="1"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</row>
    <row r="598" spans="2:13" ht="13" customHeight="1"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</row>
    <row r="599" spans="2:13" ht="13" customHeight="1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</row>
    <row r="600" spans="2:13" ht="13" customHeight="1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</row>
    <row r="601" spans="2:13" ht="13" customHeight="1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</row>
    <row r="602" spans="2:13" ht="13" customHeight="1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</row>
    <row r="603" spans="2:13" ht="13" customHeight="1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</row>
    <row r="604" spans="2:13" ht="13" customHeight="1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</row>
    <row r="605" spans="2:13" ht="13" customHeight="1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</row>
    <row r="606" spans="2:13" ht="13" customHeight="1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</row>
    <row r="607" spans="2:13" ht="13" customHeight="1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</row>
    <row r="608" spans="2:13" ht="13" customHeight="1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</row>
    <row r="609" spans="2:13" ht="13" customHeight="1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</row>
    <row r="610" spans="2:13" ht="13" customHeight="1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</row>
    <row r="611" spans="2:13" ht="13" customHeight="1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</row>
    <row r="612" spans="2:13" ht="13" customHeight="1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</row>
    <row r="613" spans="2:13" ht="13" customHeight="1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</row>
    <row r="614" spans="2:13" ht="13" customHeight="1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</row>
    <row r="615" spans="2:13" ht="13" customHeight="1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</row>
    <row r="616" spans="2:13" ht="13" customHeight="1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</row>
    <row r="617" spans="2:13" ht="13" customHeight="1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</row>
    <row r="618" spans="2:13" ht="13" customHeight="1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</row>
    <row r="619" spans="2:13" ht="13" customHeight="1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</row>
    <row r="620" spans="2:13" ht="13" customHeight="1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</row>
    <row r="621" spans="2:13" ht="13" customHeight="1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</row>
    <row r="622" spans="2:13" ht="13" customHeight="1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</row>
    <row r="623" spans="2:13" ht="13" customHeight="1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</row>
    <row r="624" spans="2:13" ht="13" customHeight="1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</row>
    <row r="625" spans="2:13" ht="13" customHeight="1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</row>
    <row r="626" spans="2:13" ht="13" customHeight="1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</row>
    <row r="627" spans="2:13" ht="13" customHeight="1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</row>
    <row r="628" spans="2:13" ht="13" customHeight="1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</row>
    <row r="629" spans="2:13" ht="13" customHeight="1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</row>
    <row r="630" spans="2:13" ht="13" customHeight="1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</row>
    <row r="631" spans="2:13" ht="13" customHeight="1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</row>
    <row r="632" spans="2:13" ht="13" customHeight="1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</row>
    <row r="633" spans="2:13" ht="13" customHeight="1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</row>
    <row r="634" spans="2:13" ht="13" customHeight="1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</row>
    <row r="635" spans="2:13" ht="13" customHeight="1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</row>
    <row r="636" spans="2:13" ht="13" customHeight="1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</row>
    <row r="637" spans="2:13" ht="13" customHeight="1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</row>
    <row r="638" spans="2:13" ht="13" customHeight="1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</row>
    <row r="639" spans="2:13" ht="13" customHeight="1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</row>
    <row r="640" spans="2:13" ht="13" customHeight="1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</row>
    <row r="641" spans="2:13" ht="13" customHeight="1"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</row>
    <row r="642" spans="2:13" ht="13" customHeight="1"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</row>
    <row r="643" spans="2:13" ht="13" customHeight="1"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</row>
    <row r="644" spans="2:13" ht="13" customHeight="1"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</row>
    <row r="645" spans="2:13" ht="13" customHeight="1"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</row>
    <row r="646" spans="2:13" ht="13" customHeight="1"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</row>
    <row r="647" spans="2:13" ht="13" customHeight="1"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</row>
    <row r="648" spans="2:13" ht="13" customHeight="1"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</row>
    <row r="649" spans="2:13" ht="13" customHeight="1"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</row>
    <row r="650" spans="2:13" ht="13" customHeight="1"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</row>
    <row r="651" spans="2:13" ht="13" customHeight="1"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</row>
    <row r="652" spans="2:13" ht="13" customHeight="1"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</row>
    <row r="653" spans="2:13" ht="13" customHeight="1"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</row>
    <row r="654" spans="2:13" ht="13" customHeight="1"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</row>
    <row r="655" spans="2:13" ht="13" customHeight="1"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</row>
    <row r="656" spans="2:13" ht="13" customHeight="1"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</row>
    <row r="657" spans="2:13" ht="13" customHeight="1"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</row>
    <row r="658" spans="2:13" ht="13" customHeight="1"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</row>
    <row r="659" spans="2:13" ht="13" customHeight="1"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</row>
    <row r="660" spans="2:13" ht="13" customHeight="1"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</row>
    <row r="661" spans="2:13" ht="13" customHeight="1"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</row>
    <row r="662" spans="2:13" ht="13" customHeight="1"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</row>
    <row r="663" spans="2:13" ht="13" customHeight="1"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</row>
    <row r="664" spans="2:13" ht="13" customHeight="1"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</row>
    <row r="665" spans="2:13" ht="13" customHeight="1"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</row>
    <row r="666" spans="2:13" ht="13" customHeight="1"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</row>
    <row r="667" spans="2:13" ht="13" customHeight="1"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</row>
    <row r="668" spans="2:13" ht="13" customHeight="1"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</row>
    <row r="669" spans="2:13" ht="13" customHeight="1"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</row>
    <row r="670" spans="2:13" ht="13" customHeight="1"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</row>
    <row r="671" spans="2:13" ht="13" customHeight="1"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</row>
    <row r="672" spans="2:13" ht="13" customHeight="1"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</row>
    <row r="673" spans="2:13" ht="13" customHeight="1"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</row>
    <row r="674" spans="2:13" ht="13" customHeight="1"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</row>
    <row r="675" spans="2:13" ht="13" customHeight="1"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</row>
    <row r="676" spans="2:13" ht="13" customHeight="1"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</row>
    <row r="677" spans="2:13" ht="13" customHeight="1"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</row>
    <row r="678" spans="2:13" ht="13" customHeight="1"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</row>
    <row r="679" spans="2:13" ht="13" customHeight="1"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</row>
    <row r="680" spans="2:13" ht="13" customHeight="1"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</row>
    <row r="681" spans="2:13" ht="13" customHeight="1"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</row>
    <row r="682" spans="2:13" ht="13" customHeight="1"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</row>
    <row r="683" spans="2:13" ht="13" customHeight="1"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</row>
    <row r="684" spans="2:13" ht="13" customHeight="1"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</row>
    <row r="685" spans="2:13" ht="13" customHeight="1"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</row>
    <row r="686" spans="2:13" ht="13" customHeight="1"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</row>
    <row r="687" spans="2:13" ht="13" customHeight="1"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</row>
    <row r="688" spans="2:13" ht="13" customHeight="1"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</row>
    <row r="689" spans="2:13" ht="13" customHeight="1"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</row>
    <row r="690" spans="2:13" ht="13" customHeight="1"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</row>
    <row r="691" spans="2:13" ht="13" customHeight="1"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</row>
    <row r="692" spans="2:13" ht="13" customHeight="1"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</row>
    <row r="693" spans="2:13" ht="13" customHeight="1"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</row>
    <row r="694" spans="2:13" ht="13" customHeight="1"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</row>
    <row r="695" spans="2:13" ht="13" customHeight="1"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</row>
    <row r="696" spans="2:13" ht="13" customHeight="1"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</row>
    <row r="697" spans="2:13" ht="13" customHeight="1"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</row>
    <row r="698" spans="2:13" ht="13" customHeight="1"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</row>
    <row r="699" spans="2:13" ht="13" customHeight="1"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</row>
    <row r="700" spans="2:13" ht="13" customHeight="1"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</row>
    <row r="701" spans="2:13" ht="13" customHeight="1"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</row>
    <row r="702" spans="2:13" ht="13" customHeight="1"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</row>
    <row r="703" spans="2:13" ht="13" customHeight="1"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</row>
    <row r="704" spans="2:13" ht="13" customHeight="1"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</row>
    <row r="705" spans="2:13" ht="13" customHeight="1"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</row>
    <row r="706" spans="2:13" ht="13" customHeight="1"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</row>
    <row r="707" spans="2:13" ht="13" customHeight="1"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</row>
    <row r="708" spans="2:13" ht="13" customHeight="1"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</row>
    <row r="709" spans="2:13" ht="13" customHeight="1"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</row>
    <row r="710" spans="2:13" ht="13" customHeight="1"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</row>
    <row r="711" spans="2:13" ht="13" customHeight="1"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</row>
    <row r="712" spans="2:13" ht="13" customHeight="1"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</row>
    <row r="713" spans="2:13" ht="13" customHeight="1"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</row>
    <row r="714" spans="2:13" ht="13" customHeight="1"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</row>
    <row r="715" spans="2:13" ht="13" customHeight="1"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</row>
    <row r="716" spans="2:13" ht="13" customHeight="1"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</row>
    <row r="717" spans="2:13" ht="13" customHeight="1"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</row>
    <row r="718" spans="2:13" ht="13" customHeight="1"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</row>
    <row r="719" spans="2:13" ht="13" customHeight="1"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</row>
    <row r="720" spans="2:13" ht="13" customHeight="1"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</row>
    <row r="721" spans="2:13" ht="13" customHeight="1"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</row>
    <row r="722" spans="2:13" ht="13" customHeight="1"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</row>
    <row r="723" spans="2:13" ht="13" customHeight="1"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</row>
    <row r="724" spans="2:13" ht="13" customHeight="1"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</row>
    <row r="725" spans="2:13" ht="13" customHeight="1"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</row>
    <row r="726" spans="2:13" ht="13" customHeight="1"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</row>
    <row r="727" spans="2:13" ht="13" customHeight="1"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</row>
    <row r="728" spans="2:13" ht="13" customHeight="1"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</row>
    <row r="729" spans="2:13" ht="13" customHeight="1"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</row>
    <row r="730" spans="2:13" ht="13" customHeight="1"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</row>
    <row r="731" spans="2:13" ht="13" customHeight="1"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</row>
    <row r="732" spans="2:13" ht="13" customHeight="1"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</row>
    <row r="733" spans="2:13" ht="13" customHeight="1"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</row>
    <row r="734" spans="2:13" ht="13" customHeight="1"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</row>
    <row r="735" spans="2:13" ht="13" customHeight="1"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</row>
    <row r="736" spans="2:13" ht="13" customHeight="1"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</row>
    <row r="737" spans="2:13" ht="13" customHeight="1"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</row>
    <row r="738" spans="2:13" ht="13" customHeight="1"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</row>
    <row r="739" spans="2:13" ht="13" customHeight="1"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</row>
    <row r="740" spans="2:13" ht="13" customHeight="1"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</row>
    <row r="741" spans="2:13" ht="13" customHeight="1"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</row>
    <row r="742" spans="2:13" ht="13" customHeight="1"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</row>
    <row r="743" spans="2:13" ht="13" customHeight="1"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</row>
    <row r="744" spans="2:13" ht="13" customHeight="1"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</row>
    <row r="745" spans="2:13" ht="13" customHeight="1"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</row>
    <row r="746" spans="2:13" ht="13" customHeight="1"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</row>
    <row r="747" spans="2:13" ht="13" customHeight="1"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</row>
    <row r="748" spans="2:13" ht="13" customHeight="1"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</row>
    <row r="749" spans="2:13" ht="13" customHeight="1"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</row>
    <row r="750" spans="2:13" ht="13" customHeight="1"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</row>
    <row r="751" spans="2:13" ht="13" customHeight="1"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</row>
    <row r="752" spans="2:13" ht="13" customHeight="1"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</row>
    <row r="753" spans="2:13" ht="13" customHeight="1"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</row>
    <row r="754" spans="2:13" ht="13" customHeight="1"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</row>
    <row r="755" spans="2:13" ht="13" customHeight="1"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</row>
    <row r="756" spans="2:13" ht="13" customHeight="1"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</row>
    <row r="757" spans="2:13" ht="13" customHeight="1"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</row>
    <row r="758" spans="2:13" ht="13" customHeight="1"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</row>
    <row r="759" spans="2:13" ht="13" customHeight="1"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</row>
    <row r="760" spans="2:13" ht="13" customHeight="1"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</row>
    <row r="761" spans="2:13" ht="13" customHeight="1"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</row>
    <row r="762" spans="2:13" ht="13" customHeight="1"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</row>
    <row r="763" spans="2:13" ht="13" customHeight="1"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</row>
    <row r="764" spans="2:13" ht="13" customHeight="1"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</row>
    <row r="765" spans="2:13" ht="13" customHeight="1"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</row>
    <row r="766" spans="2:13" ht="13" customHeight="1"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</row>
    <row r="767" spans="2:13" ht="13" customHeight="1"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</row>
    <row r="768" spans="2:13" ht="13" customHeight="1"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</row>
    <row r="769" spans="2:13" ht="13" customHeight="1"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</row>
    <row r="770" spans="2:13" ht="13" customHeight="1"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</row>
    <row r="771" spans="2:13" ht="13" customHeight="1"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</row>
    <row r="772" spans="2:13" ht="13" customHeight="1"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</row>
    <row r="773" spans="2:13" ht="13" customHeight="1"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</row>
    <row r="774" spans="2:13" ht="13" customHeight="1"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</row>
    <row r="775" spans="2:13" ht="13" customHeight="1"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</row>
    <row r="776" spans="2:13" ht="13" customHeight="1"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</row>
    <row r="777" spans="2:13" ht="13" customHeight="1"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</row>
    <row r="778" spans="2:13" ht="13" customHeight="1"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</row>
    <row r="779" spans="2:13" ht="13" customHeight="1"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</row>
    <row r="780" spans="2:13" ht="13" customHeight="1"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</row>
    <row r="781" spans="2:13" ht="13" customHeight="1"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</row>
    <row r="782" spans="2:13" ht="13" customHeight="1"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</row>
    <row r="783" spans="2:13" ht="13" customHeight="1"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</row>
    <row r="784" spans="2:13" ht="13" customHeight="1"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</row>
    <row r="785" spans="2:13" ht="13" customHeight="1"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</row>
    <row r="786" spans="2:13" ht="13" customHeight="1"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</row>
    <row r="787" spans="2:13" ht="13" customHeight="1"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</row>
    <row r="788" spans="2:13" ht="13" customHeight="1"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</row>
    <row r="789" spans="2:13" ht="13" customHeight="1"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</row>
    <row r="790" spans="2:13" ht="13" customHeight="1"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</row>
    <row r="791" spans="2:13" ht="13" customHeight="1"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</row>
    <row r="792" spans="2:13" ht="13" customHeight="1"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</row>
    <row r="793" spans="2:13" ht="13" customHeight="1"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</row>
    <row r="794" spans="2:13" ht="13" customHeight="1"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</row>
    <row r="795" spans="2:13" ht="13" customHeight="1"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</row>
    <row r="796" spans="2:13" ht="13" customHeight="1"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</row>
    <row r="797" spans="2:13" ht="13" customHeight="1"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</row>
    <row r="798" spans="2:13" ht="13" customHeight="1"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</row>
    <row r="799" spans="2:13" ht="13" customHeight="1"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</row>
    <row r="800" spans="2:13" ht="13" customHeight="1"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</row>
    <row r="801" spans="2:13" ht="13" customHeight="1"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</row>
    <row r="802" spans="2:13" ht="13" customHeight="1"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</row>
    <row r="803" spans="2:13" ht="13" customHeight="1"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</row>
    <row r="804" spans="2:13" ht="13" customHeight="1"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</row>
    <row r="805" spans="2:13" ht="13" customHeight="1"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</row>
    <row r="806" spans="2:13" ht="13" customHeight="1"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</row>
    <row r="807" spans="2:13" ht="13" customHeight="1"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</row>
    <row r="808" spans="2:13" ht="13" customHeight="1"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</row>
    <row r="809" spans="2:13" ht="13" customHeight="1"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</row>
    <row r="810" spans="2:13" ht="13" customHeight="1"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</row>
    <row r="811" spans="2:13" ht="13" customHeight="1"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</row>
    <row r="812" spans="2:13" ht="13" customHeight="1"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</row>
    <row r="813" spans="2:13" ht="13" customHeight="1"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</row>
    <row r="814" spans="2:13" ht="13" customHeight="1"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</row>
    <row r="815" spans="2:13" ht="13" customHeight="1"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</row>
    <row r="816" spans="2:13" ht="13" customHeight="1"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</row>
    <row r="817" spans="2:13" ht="13" customHeight="1"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</row>
    <row r="818" spans="2:13" ht="13" customHeight="1"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</row>
    <row r="819" spans="2:13" ht="13" customHeight="1"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</row>
    <row r="820" spans="2:13" ht="13" customHeight="1"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</row>
    <row r="821" spans="2:13" ht="13" customHeight="1"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</row>
    <row r="822" spans="2:13" ht="13" customHeight="1"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</row>
    <row r="823" spans="2:13" ht="13" customHeight="1"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</row>
    <row r="824" spans="2:13" ht="13" customHeight="1"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</row>
    <row r="825" spans="2:13" ht="13" customHeight="1"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</row>
    <row r="826" spans="2:13" ht="13" customHeight="1"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</row>
    <row r="827" spans="2:13" ht="13" customHeight="1"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</row>
    <row r="828" spans="2:13" ht="13" customHeight="1"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</row>
    <row r="829" spans="2:13" ht="13" customHeight="1"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</row>
    <row r="830" spans="2:13" ht="13" customHeight="1"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</row>
    <row r="831" spans="2:13" ht="13" customHeight="1"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</row>
    <row r="832" spans="2:13" ht="13" customHeight="1"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</row>
    <row r="833" spans="2:13" ht="13" customHeight="1"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</row>
    <row r="834" spans="2:13" ht="13" customHeight="1"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</row>
    <row r="835" spans="2:13" ht="13" customHeight="1"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</row>
    <row r="836" spans="2:13" ht="13" customHeight="1"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</row>
    <row r="837" spans="2:13" ht="13" customHeight="1"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</row>
    <row r="838" spans="2:13" ht="13" customHeight="1"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</row>
    <row r="839" spans="2:13" ht="13" customHeight="1"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</row>
    <row r="840" spans="2:13" ht="13" customHeight="1"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</row>
    <row r="841" spans="2:13" ht="13" customHeight="1"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</row>
    <row r="842" spans="2:13" ht="13" customHeight="1"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</row>
    <row r="843" spans="2:13" ht="13" customHeight="1"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</row>
    <row r="844" spans="2:13" ht="13" customHeight="1"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</row>
    <row r="845" spans="2:13" ht="13" customHeight="1"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</row>
    <row r="846" spans="2:13" ht="13" customHeight="1"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</row>
    <row r="847" spans="2:13" ht="13" customHeight="1"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</row>
    <row r="848" spans="2:13" ht="13" customHeight="1"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</row>
    <row r="849" spans="2:13" ht="13" customHeight="1"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</row>
    <row r="850" spans="2:13" ht="13" customHeight="1"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</row>
    <row r="851" spans="2:13" ht="13" customHeight="1"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</row>
    <row r="852" spans="2:13" ht="13" customHeight="1"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</row>
    <row r="853" spans="2:13" ht="13" customHeight="1"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</row>
    <row r="854" spans="2:13" ht="13" customHeight="1"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</row>
    <row r="855" spans="2:13" ht="13" customHeight="1"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</row>
    <row r="856" spans="2:13" ht="13" customHeight="1"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</row>
    <row r="857" spans="2:13" ht="13" customHeight="1"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</row>
    <row r="858" spans="2:13" ht="13" customHeight="1"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</row>
    <row r="859" spans="2:13" ht="13" customHeight="1"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</row>
    <row r="860" spans="2:13" ht="13" customHeight="1"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</row>
    <row r="861" spans="2:13" ht="13" customHeight="1"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</row>
    <row r="862" spans="2:13" ht="13" customHeight="1"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</row>
    <row r="863" spans="2:13" ht="13" customHeight="1"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</row>
    <row r="864" spans="2:13" ht="13" customHeight="1"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</row>
    <row r="865" spans="2:13" ht="13" customHeight="1"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</row>
    <row r="866" spans="2:13" ht="13" customHeight="1"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</row>
    <row r="867" spans="2:13" ht="13" customHeight="1"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</row>
    <row r="868" spans="2:13" ht="13" customHeight="1"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</row>
    <row r="869" spans="2:13" ht="13" customHeight="1"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</row>
    <row r="870" spans="2:13" ht="13" customHeight="1"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</row>
    <row r="871" spans="2:13" ht="13" customHeight="1"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</row>
    <row r="872" spans="2:13" ht="13" customHeight="1"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</row>
    <row r="873" spans="2:13" ht="13" customHeight="1"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</row>
    <row r="874" spans="2:13" ht="13" customHeight="1"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</row>
    <row r="875" spans="2:13" ht="13" customHeight="1"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</row>
    <row r="876" spans="2:13" ht="13" customHeight="1"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</row>
    <row r="877" spans="2:13" ht="13" customHeight="1"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</row>
    <row r="878" spans="2:13" ht="13" customHeight="1"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</row>
    <row r="879" spans="2:13" ht="13" customHeight="1"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</row>
    <row r="880" spans="2:13" ht="13" customHeight="1"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</row>
    <row r="881" spans="2:13" ht="13" customHeight="1"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</row>
    <row r="882" spans="2:13" ht="13" customHeight="1"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</row>
    <row r="883" spans="2:13" ht="13" customHeight="1"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</row>
    <row r="884" spans="2:13" ht="13" customHeight="1"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</row>
    <row r="885" spans="2:13" ht="13" customHeight="1"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</row>
    <row r="886" spans="2:13" ht="13" customHeight="1"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</row>
    <row r="887" spans="2:13" ht="13" customHeight="1"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</row>
    <row r="888" spans="2:13" ht="13" customHeight="1"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</row>
    <row r="889" spans="2:13" ht="13" customHeight="1"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</row>
    <row r="890" spans="2:13" ht="13" customHeight="1"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</row>
    <row r="891" spans="2:13" ht="13" customHeight="1"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</row>
    <row r="892" spans="2:13" ht="13" customHeight="1"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</row>
    <row r="893" spans="2:13" ht="13" customHeight="1"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</row>
    <row r="894" spans="2:13" ht="13" customHeight="1"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</row>
    <row r="895" spans="2:13" ht="13" customHeight="1"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</row>
    <row r="896" spans="2:13" ht="13" customHeight="1"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</row>
    <row r="897" spans="2:13" ht="13" customHeight="1"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</row>
    <row r="898" spans="2:13" ht="13" customHeight="1"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</row>
    <row r="899" spans="2:13" ht="13" customHeight="1"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</row>
    <row r="900" spans="2:13" ht="13" customHeight="1"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</row>
    <row r="901" spans="2:13" ht="13" customHeight="1"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</row>
    <row r="902" spans="2:13" ht="13" customHeight="1"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</row>
    <row r="903" spans="2:13" ht="13" customHeight="1"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</row>
    <row r="904" spans="2:13" ht="13" customHeight="1"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</row>
    <row r="905" spans="2:13" ht="13" customHeight="1"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</row>
    <row r="906" spans="2:13" ht="13" customHeight="1"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</row>
    <row r="907" spans="2:13" ht="13" customHeight="1"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</row>
    <row r="908" spans="2:13" ht="13" customHeight="1"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</row>
    <row r="909" spans="2:13" ht="13" customHeight="1"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</row>
    <row r="910" spans="2:13" ht="13" customHeight="1"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</row>
    <row r="911" spans="2:13" ht="13" customHeight="1"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</row>
    <row r="912" spans="2:13" ht="13" customHeight="1"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</row>
    <row r="913" spans="2:13" ht="13" customHeight="1"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</row>
    <row r="914" spans="2:13" ht="13" customHeight="1"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</row>
    <row r="915" spans="2:13" ht="13" customHeight="1"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</row>
    <row r="916" spans="2:13" ht="13" customHeight="1"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</row>
    <row r="917" spans="2:13" ht="13" customHeight="1"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</row>
    <row r="918" spans="2:13" ht="13" customHeight="1"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</row>
    <row r="919" spans="2:13" ht="13" customHeight="1"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</row>
    <row r="920" spans="2:13" ht="13" customHeight="1"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</row>
    <row r="921" spans="2:13" ht="13" customHeight="1"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</row>
    <row r="922" spans="2:13" ht="13" customHeight="1"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</row>
    <row r="923" spans="2:13" ht="13" customHeight="1"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</row>
    <row r="924" spans="2:13" ht="13" customHeight="1"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</row>
    <row r="925" spans="2:13" ht="13" customHeight="1"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</row>
    <row r="926" spans="2:13" ht="13" customHeight="1"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</row>
    <row r="927" spans="2:13" ht="13" customHeight="1"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</row>
    <row r="928" spans="2:13" ht="13" customHeight="1"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</row>
    <row r="929" spans="2:13" ht="13" customHeight="1"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</row>
    <row r="930" spans="2:13" ht="13" customHeight="1"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</row>
    <row r="931" spans="2:13" ht="13" customHeight="1"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</row>
    <row r="932" spans="2:13" ht="13" customHeight="1"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</row>
    <row r="933" spans="2:13" ht="13" customHeight="1"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</row>
    <row r="934" spans="2:13" ht="13" customHeight="1"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</row>
    <row r="935" spans="2:13" ht="13" customHeight="1"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</row>
    <row r="936" spans="2:13" ht="13" customHeight="1"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</row>
    <row r="937" spans="2:13" ht="13" customHeight="1"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</row>
    <row r="938" spans="2:13" ht="13" customHeight="1"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</row>
    <row r="939" spans="2:13" ht="13" customHeight="1"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</row>
    <row r="940" spans="2:13" ht="13" customHeight="1"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</row>
    <row r="941" spans="2:13" ht="13" customHeight="1"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</row>
    <row r="942" spans="2:13" ht="13" customHeight="1"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</row>
    <row r="943" spans="2:13" ht="13" customHeight="1"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</row>
    <row r="944" spans="2:13" ht="13" customHeight="1"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</row>
    <row r="945" spans="2:13" ht="13" customHeight="1"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</row>
    <row r="946" spans="2:13" ht="13" customHeight="1"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</row>
    <row r="947" spans="2:13" ht="13" customHeight="1"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</row>
    <row r="948" spans="2:13" ht="13" customHeight="1"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</row>
    <row r="949" spans="2:13" ht="13" customHeight="1"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</row>
    <row r="950" spans="2:13" ht="13" customHeight="1"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</row>
    <row r="951" spans="2:13" ht="13" customHeight="1"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</row>
    <row r="952" spans="2:13" ht="13" customHeight="1"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</row>
    <row r="953" spans="2:13" ht="13" customHeight="1"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</row>
    <row r="954" spans="2:13" ht="13" customHeight="1"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</row>
    <row r="955" spans="2:13" ht="13" customHeight="1"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</row>
    <row r="956" spans="2:13" ht="13" customHeight="1"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</row>
    <row r="957" spans="2:13" ht="13" customHeight="1"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</row>
    <row r="958" spans="2:13" ht="13" customHeight="1"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</row>
    <row r="959" spans="2:13" ht="13" customHeight="1"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</row>
    <row r="960" spans="2:13" ht="13" customHeight="1"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</row>
    <row r="961" spans="2:13" ht="13" customHeight="1"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</row>
    <row r="962" spans="2:13" ht="13" customHeight="1"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</row>
    <row r="963" spans="2:13" ht="13" customHeight="1"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</row>
    <row r="964" spans="2:13" ht="13" customHeight="1"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</row>
    <row r="965" spans="2:13" ht="13" customHeight="1"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</row>
    <row r="966" spans="2:13" ht="13" customHeight="1"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</row>
    <row r="967" spans="2:13" ht="13" customHeight="1"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</row>
    <row r="968" spans="2:13" ht="13" customHeight="1"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</row>
    <row r="969" spans="2:13" ht="13" customHeight="1"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</row>
    <row r="970" spans="2:13" ht="13" customHeight="1"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</row>
    <row r="971" spans="2:13" ht="13" customHeight="1"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</row>
    <row r="972" spans="2:13" ht="13" customHeight="1"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</row>
    <row r="973" spans="2:13" ht="13" customHeight="1"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</row>
    <row r="974" spans="2:13" ht="13" customHeight="1"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</row>
    <row r="975" spans="2:13" ht="13" customHeight="1"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</row>
    <row r="976" spans="2:13" ht="13" customHeight="1"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</row>
    <row r="977" spans="2:13" ht="13" customHeight="1"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</row>
    <row r="978" spans="2:13" ht="13" customHeight="1"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</row>
    <row r="979" spans="2:13" ht="13" customHeight="1"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</row>
    <row r="980" spans="2:13" ht="13" customHeight="1"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</row>
    <row r="981" spans="2:13" ht="13" customHeight="1"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</row>
    <row r="982" spans="2:13" ht="13" customHeight="1"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</row>
    <row r="983" spans="2:13" ht="13" customHeight="1"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</row>
    <row r="984" spans="2:13" ht="13" customHeight="1"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</row>
    <row r="985" spans="2:13" ht="13" customHeight="1"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</row>
    <row r="986" spans="2:13" ht="13" customHeight="1"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</row>
    <row r="987" spans="2:13" ht="13" customHeight="1"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</row>
    <row r="988" spans="2:13" ht="13" customHeight="1"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</row>
    <row r="989" spans="2:13" ht="13" customHeight="1"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</row>
    <row r="990" spans="2:13" ht="13" customHeight="1"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</row>
    <row r="991" spans="2:13" ht="13" customHeight="1"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</row>
    <row r="992" spans="2:13" ht="13" customHeight="1"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</row>
    <row r="993" spans="2:13" ht="13" customHeight="1"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</row>
    <row r="994" spans="2:13" ht="13" customHeight="1"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</row>
    <row r="995" spans="2:13" ht="13" customHeight="1"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</row>
    <row r="996" spans="2:13" ht="13" customHeight="1"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</row>
    <row r="997" spans="2:13" ht="13" customHeight="1"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</row>
    <row r="998" spans="2:13" ht="13" customHeight="1"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</row>
    <row r="999" spans="2:13" ht="13" customHeight="1"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</row>
    <row r="1000" spans="2:13" ht="13" customHeight="1"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</row>
    <row r="1001" spans="2:13" ht="13" customHeight="1"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</row>
    <row r="1002" spans="2:13" ht="13" customHeight="1"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</row>
  </sheetData>
  <printOptions>
    <extLst>
      <ext uri="smNativeData">
        <pm:pageFlags xmlns:pm="smNativeData" id="1648821533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1533" l="56" r="56" t="56" b="56" borderId="0" fillId="0" vertical="0"/>
        <pm:footer xmlns:pm="smNativeData" id="1648821533" l="56" r="56" t="56" b="56" borderId="0" fillId="0" vertical="2"/>
      </ext>
    </extLst>
  </headerFooter>
  <extLst>
    <ext uri="smNativeData">
      <pm:sheetPrefs xmlns:pm="smNativeData" day="16488215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2:G23"/>
  <sheetViews>
    <sheetView view="normal" topLeftCell="A6" workbookViewId="0">
      <selection activeCell="B20" sqref="B20"/>
    </sheetView>
  </sheetViews>
  <sheetFormatPr baseColWidth="14" defaultColWidth="14.495495" defaultRowHeight="15.75" customHeight="1"/>
  <cols>
    <col min="2" max="2" width="16.864865" customWidth="1"/>
  </cols>
  <sheetData>
    <row r="2" spans="1:7" ht="15.75" customHeight="1">
      <c r="A2" s="7" t="s">
        <v>111</v>
      </c>
      <c r="G2" s="7"/>
    </row>
    <row r="3" spans="1:4" ht="15.75" customHeight="1">
      <c r="A3" t="s">
        <v>112</v>
      </c>
      <c r="B3" t="s">
        <v>113</v>
      </c>
      <c r="C3" t="s">
        <v>114</v>
      </c>
      <c r="D3" t="s">
        <v>115</v>
      </c>
    </row>
    <row r="4" spans="1:4" ht="15.75" customHeight="1">
      <c r="A4" s="145" t="n">
        <v>9.8100000000000005</v>
      </c>
      <c r="B4" s="145" t="n">
        <v>15</v>
      </c>
      <c r="C4" t="n">
        <v>2.19899999999999984</v>
      </c>
      <c r="D4" t="n">
        <v>3.09299999999999997</v>
      </c>
    </row>
    <row r="7" spans="1:1" ht="15.75" customHeight="1">
      <c r="A7" s="7" t="s">
        <v>116</v>
      </c>
    </row>
    <row r="8" spans="1:4" ht="15.75" customHeight="1">
      <c r="A8" t="s">
        <v>112</v>
      </c>
      <c r="B8" t="s">
        <v>113</v>
      </c>
      <c r="C8" t="s">
        <v>114</v>
      </c>
      <c r="D8" t="s">
        <v>115</v>
      </c>
    </row>
    <row r="9" spans="1:2" ht="15.75" customHeight="1">
      <c r="A9" t="n">
        <v>10.4299999999999997</v>
      </c>
      <c r="B9" t="n">
        <v>14.8399999999999999</v>
      </c>
    </row>
    <row r="12" spans="1:1" ht="15.75" customHeight="1">
      <c r="A12" s="7" t="s">
        <v>117</v>
      </c>
    </row>
    <row r="13" spans="1:4" ht="15.75" customHeight="1">
      <c r="A13" t="s">
        <v>112</v>
      </c>
      <c r="B13" t="s">
        <v>113</v>
      </c>
      <c r="C13" t="s">
        <v>114</v>
      </c>
      <c r="D13" t="s">
        <v>115</v>
      </c>
    </row>
    <row r="14" spans="1:4" ht="15.75" customHeight="1">
      <c r="A14" s="145" t="n">
        <v>4.75999999999999979</v>
      </c>
      <c r="B14" s="145" t="n">
        <v>6.82000000000000028</v>
      </c>
      <c r="C14" t="n">
        <v>2.19899999999999984</v>
      </c>
      <c r="D14" t="n">
        <v>3.09299999999999997</v>
      </c>
    </row>
    <row r="17" spans="1:3" ht="15.75" customHeight="1">
      <c r="A17" s="7" t="s">
        <v>118</v>
      </c>
      <c r="C17" s="7" t="s">
        <v>119</v>
      </c>
    </row>
    <row r="18" spans="1:2" ht="15.75" customHeight="1">
      <c r="A18" t="s">
        <v>120</v>
      </c>
      <c r="B18" t="s">
        <v>121</v>
      </c>
    </row>
    <row r="19" spans="1:2" ht="15.75" customHeight="1">
      <c r="A19" t="n">
        <v>12</v>
      </c>
      <c r="B19" t="n">
        <v>0.260000000000000009</v>
      </c>
    </row>
    <row r="21" spans="1:3" ht="15.75" customHeight="1">
      <c r="A21" s="7" t="s">
        <v>122</v>
      </c>
      <c r="B21" s="7"/>
      <c r="C21" s="7" t="s">
        <v>119</v>
      </c>
    </row>
    <row r="22" spans="1:2" ht="15.75" customHeight="1">
      <c r="A22" t="s">
        <v>120</v>
      </c>
      <c r="B22" t="s">
        <v>121</v>
      </c>
    </row>
    <row r="23" spans="1:2" ht="15.75" customHeight="1">
      <c r="A23" t="n">
        <v>12</v>
      </c>
      <c r="B23" t="n">
        <v>0.284999999999999964</v>
      </c>
    </row>
  </sheetData>
  <printOptions>
    <extLst>
      <ext uri="smNativeData">
        <pm:pageFlags xmlns:pm="smNativeData" id="1648821533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48821533" l="56" r="56" t="56" b="56" borderId="0" fillId="0" vertical="0"/>
        <pm:footer xmlns:pm="smNativeData" id="1648821533" l="56" r="56" t="56" b="56" borderId="0" fillId="0" vertical="2"/>
      </ext>
    </extLst>
  </headerFooter>
  <extLst>
    <ext uri="smNativeData">
      <pm:sheetPrefs xmlns:pm="smNativeData" day="164882153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derektan</cp:lastModifiedBy>
  <cp:revision>0</cp:revision>
  <dcterms:created xsi:type="dcterms:W3CDTF">2021-06-14T10:14:07Z</dcterms:created>
  <dcterms:modified xsi:type="dcterms:W3CDTF">2022-04-01T14:28:53Z</dcterms:modified>
</cp:coreProperties>
</file>