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derekworth/Documents/AFIT/AAR Research/aar/students/derek.worth/pubs/rvmtl/demos/"/>
    </mc:Choice>
  </mc:AlternateContent>
  <xr:revisionPtr revIDLastSave="0" documentId="13_ncr:1_{C74FD822-C1DD-F741-AD68-1FB62955321B}" xr6:coauthVersionLast="47" xr6:coauthVersionMax="47" xr10:uidLastSave="{00000000-0000-0000-0000-000000000000}"/>
  <bookViews>
    <workbookView xWindow="0" yWindow="500" windowWidth="33600" windowHeight="19300" activeTab="5" xr2:uid="{ADE59AE5-24CB-46E0-BC19-912385FF76CC}"/>
  </bookViews>
  <sheets>
    <sheet name="cmds" sheetId="5" r:id="rId1"/>
    <sheet name="planner" sheetId="4" r:id="rId2"/>
    <sheet name="Sheet1" sheetId="7" r:id="rId3"/>
    <sheet name="remote trng" sheetId="6" r:id="rId4"/>
    <sheet name="confusion" sheetId="8" r:id="rId5"/>
    <sheet name="experiments" sheetId="9" r:id="rId6"/>
    <sheet name="summary" sheetId="1" r:id="rId7"/>
    <sheet name="flt test" sheetId="2" r:id="rId8"/>
    <sheet name="polygon" sheetId="3" r:id="rId9"/>
  </sheets>
  <definedNames>
    <definedName name="_xlnm._FilterDatabase" localSheetId="7" hidden="1">'flt test'!$I$15:$M$23</definedName>
    <definedName name="_xlnm._FilterDatabase" localSheetId="1" hidden="1">planner!$B$24:$G$39</definedName>
    <definedName name="_xlnm._FilterDatabase" localSheetId="3" hidden="1">'remote trng'!$A$1:$E$9</definedName>
    <definedName name="_xlnm._FilterDatabase" localSheetId="6" hidden="1">summary!$B$12:$F$18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7" i="4" l="1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C66" i="8"/>
  <c r="S27" i="7"/>
  <c r="S28" i="7"/>
  <c r="S26" i="7"/>
  <c r="T26" i="7"/>
  <c r="U26" i="7"/>
  <c r="U23" i="7"/>
  <c r="N23" i="7"/>
  <c r="T23" i="7"/>
  <c r="S23" i="7"/>
  <c r="R23" i="7"/>
  <c r="M23" i="7"/>
  <c r="L23" i="7"/>
  <c r="K23" i="7"/>
  <c r="E30" i="7"/>
  <c r="E29" i="7"/>
  <c r="E28" i="7"/>
  <c r="E27" i="7"/>
  <c r="E26" i="7"/>
  <c r="E25" i="7"/>
  <c r="E24" i="7"/>
  <c r="E23" i="7"/>
  <c r="D30" i="7"/>
  <c r="D29" i="7"/>
  <c r="D28" i="7"/>
  <c r="D27" i="7"/>
  <c r="D26" i="7"/>
  <c r="D25" i="7"/>
  <c r="D24" i="7"/>
  <c r="D23" i="7"/>
  <c r="I30" i="7"/>
  <c r="H30" i="7"/>
  <c r="I29" i="7"/>
  <c r="H29" i="7"/>
  <c r="I28" i="7"/>
  <c r="H28" i="7"/>
  <c r="I27" i="7"/>
  <c r="H27" i="7"/>
  <c r="I26" i="7"/>
  <c r="H26" i="7"/>
  <c r="I25" i="7"/>
  <c r="H25" i="7"/>
  <c r="I24" i="7"/>
  <c r="H24" i="7"/>
  <c r="I23" i="7"/>
  <c r="H23" i="7"/>
  <c r="B30" i="7"/>
  <c r="A30" i="7"/>
  <c r="B29" i="7"/>
  <c r="A29" i="7"/>
  <c r="B28" i="7"/>
  <c r="A28" i="7"/>
  <c r="B27" i="7"/>
  <c r="A27" i="7"/>
  <c r="B26" i="7"/>
  <c r="A26" i="7"/>
  <c r="B25" i="7"/>
  <c r="A25" i="7"/>
  <c r="B24" i="7"/>
  <c r="A24" i="7"/>
  <c r="B23" i="7"/>
  <c r="A23" i="7"/>
  <c r="A10" i="7"/>
  <c r="L27" i="4"/>
  <c r="K28" i="4" s="1"/>
  <c r="L28" i="4" s="1"/>
  <c r="K29" i="4" s="1"/>
  <c r="L29" i="4" s="1"/>
  <c r="K30" i="4" s="1"/>
  <c r="L30" i="4" s="1"/>
  <c r="K31" i="4" s="1"/>
  <c r="L31" i="4" s="1"/>
  <c r="K32" i="4" s="1"/>
  <c r="L32" i="4" s="1"/>
  <c r="K33" i="4" s="1"/>
  <c r="L33" i="4" s="1"/>
  <c r="K34" i="4" s="1"/>
  <c r="L34" i="4" s="1"/>
  <c r="K35" i="4" s="1"/>
  <c r="L35" i="4" s="1"/>
  <c r="K36" i="4" s="1"/>
  <c r="L36" i="4" s="1"/>
  <c r="K37" i="4" s="1"/>
  <c r="L37" i="4" s="1"/>
  <c r="L38" i="4" s="1"/>
  <c r="L39" i="4" s="1"/>
  <c r="K40" i="4" s="1"/>
  <c r="L40" i="4" s="1"/>
  <c r="K41" i="4" s="1"/>
  <c r="L41" i="4" s="1"/>
  <c r="K42" i="4" s="1"/>
  <c r="L42" i="4" s="1"/>
  <c r="K43" i="4" s="1"/>
  <c r="L43" i="4" s="1"/>
  <c r="K44" i="4" s="1"/>
  <c r="L44" i="4" s="1"/>
  <c r="K45" i="4" s="1"/>
  <c r="L45" i="4" s="1"/>
  <c r="K46" i="4" s="1"/>
  <c r="L46" i="4" s="1"/>
  <c r="K47" i="4" s="1"/>
  <c r="L47" i="4" s="1"/>
  <c r="K48" i="4" s="1"/>
  <c r="L48" i="4" s="1"/>
  <c r="K49" i="4" s="1"/>
  <c r="L49" i="4" s="1"/>
  <c r="K50" i="4" s="1"/>
  <c r="L50" i="4" s="1"/>
  <c r="K51" i="4" s="1"/>
  <c r="L51" i="4" s="1"/>
  <c r="K52" i="4" s="1"/>
  <c r="L52" i="4" s="1"/>
  <c r="K53" i="4" s="1"/>
  <c r="L53" i="4" s="1"/>
  <c r="K54" i="4" s="1"/>
  <c r="L54" i="4" s="1"/>
  <c r="K55" i="4" s="1"/>
  <c r="L55" i="4" s="1"/>
  <c r="K56" i="4" s="1"/>
  <c r="L56" i="4" s="1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  <c r="M42" i="4"/>
  <c r="M41" i="4"/>
  <c r="M40" i="4"/>
  <c r="M39" i="4"/>
  <c r="M38" i="4"/>
  <c r="M37" i="4"/>
  <c r="M36" i="4"/>
  <c r="M35" i="4"/>
  <c r="M34" i="4"/>
  <c r="M33" i="4"/>
  <c r="M32" i="4"/>
  <c r="M31" i="4"/>
  <c r="M30" i="4"/>
  <c r="M29" i="4"/>
  <c r="M28" i="4"/>
  <c r="M27" i="4"/>
  <c r="Q15" i="4"/>
  <c r="P16" i="4"/>
  <c r="Q16" i="4" s="1"/>
  <c r="P18" i="4" s="1"/>
  <c r="Q18" i="4" s="1"/>
  <c r="P19" i="4" s="1"/>
  <c r="Q19" i="4" s="1"/>
  <c r="P21" i="4" s="1"/>
  <c r="Q21" i="4" s="1"/>
  <c r="P22" i="4" s="1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6" i="5"/>
  <c r="M15" i="5"/>
  <c r="M14" i="5"/>
  <c r="M13" i="5"/>
  <c r="M12" i="5"/>
  <c r="M11" i="5"/>
  <c r="M10" i="5"/>
  <c r="M9" i="5"/>
  <c r="M8" i="5"/>
  <c r="M7" i="5"/>
  <c r="M6" i="5"/>
  <c r="M5" i="5"/>
  <c r="M4" i="5"/>
  <c r="M3" i="5"/>
  <c r="M2" i="5"/>
  <c r="O27" i="2"/>
  <c r="N27" i="2"/>
  <c r="N26" i="2"/>
  <c r="M26" i="2"/>
  <c r="N23" i="2"/>
  <c r="N22" i="2"/>
  <c r="N21" i="2"/>
  <c r="N20" i="2"/>
  <c r="N19" i="2"/>
  <c r="N18" i="2"/>
  <c r="N17" i="2"/>
  <c r="N16" i="2"/>
  <c r="L16" i="2"/>
  <c r="K17" i="2" s="1"/>
  <c r="L17" i="2" s="1"/>
  <c r="K18" i="2" s="1"/>
  <c r="L18" i="2" s="1"/>
  <c r="K19" i="2" s="1"/>
  <c r="L19" i="2" s="1"/>
  <c r="K20" i="2" s="1"/>
  <c r="L20" i="2" s="1"/>
  <c r="K21" i="2" s="1"/>
  <c r="L21" i="2" s="1"/>
  <c r="K22" i="2" s="1"/>
  <c r="L22" i="2" s="1"/>
  <c r="K23" i="2" s="1"/>
  <c r="L23" i="2" s="1"/>
  <c r="F19" i="2"/>
  <c r="F20" i="2"/>
  <c r="R19" i="2"/>
  <c r="B42" i="3"/>
  <c r="C42" i="3"/>
  <c r="M8" i="2"/>
  <c r="R2" i="2"/>
  <c r="R1" i="2"/>
  <c r="R4" i="2" s="1"/>
  <c r="R5" i="2"/>
  <c r="C4" i="2"/>
  <c r="C3" i="2"/>
  <c r="C12" i="2"/>
  <c r="C11" i="2"/>
  <c r="C10" i="2"/>
  <c r="C9" i="2"/>
  <c r="C8" i="2"/>
  <c r="E5" i="1"/>
  <c r="E4" i="1"/>
  <c r="E3" i="1"/>
  <c r="R15" i="2" l="1"/>
  <c r="S19" i="2"/>
  <c r="R3" i="2"/>
  <c r="R18" i="2" l="1"/>
  <c r="S18" i="2" s="1"/>
  <c r="R17" i="2"/>
  <c r="S17" i="2" s="1"/>
  <c r="R16" i="2"/>
  <c r="S16" i="2" s="1"/>
  <c r="Q22" i="4" l="1"/>
  <c r="P23" i="4"/>
  <c r="Q23" i="4" s="1"/>
</calcChain>
</file>

<file path=xl/sharedStrings.xml><?xml version="1.0" encoding="utf-8"?>
<sst xmlns="http://schemas.openxmlformats.org/spreadsheetml/2006/main" count="524" uniqueCount="184">
  <si>
    <t>x</t>
  </si>
  <si>
    <t>learjet</t>
  </si>
  <si>
    <t>virtual</t>
  </si>
  <si>
    <t>lab</t>
  </si>
  <si>
    <t>drogue</t>
  </si>
  <si>
    <t>probe</t>
  </si>
  <si>
    <t>type</t>
  </si>
  <si>
    <t>src</t>
  </si>
  <si>
    <t>perc</t>
  </si>
  <si>
    <t>cnt</t>
  </si>
  <si>
    <t>dur</t>
  </si>
  <si>
    <t>frate</t>
  </si>
  <si>
    <t>int</t>
  </si>
  <si>
    <t>done</t>
  </si>
  <si>
    <t>bg</t>
  </si>
  <si>
    <t>fg</t>
  </si>
  <si>
    <t>cal1</t>
  </si>
  <si>
    <t>cal2</t>
  </si>
  <si>
    <t>cal3</t>
  </si>
  <si>
    <t>option</t>
  </si>
  <si>
    <t>dt3 (no drogue)</t>
  </si>
  <si>
    <t>nt0 (no drogue)</t>
  </si>
  <si>
    <t>start</t>
  </si>
  <si>
    <t>end</t>
  </si>
  <si>
    <t>count</t>
  </si>
  <si>
    <t>real (lab)</t>
  </si>
  <si>
    <t>hybrid (ar)</t>
  </si>
  <si>
    <t>real (tst flt)</t>
  </si>
  <si>
    <t>drg</t>
  </si>
  <si>
    <t>source</t>
  </si>
  <si>
    <t>dusk</t>
  </si>
  <si>
    <t>prb</t>
  </si>
  <si>
    <t>ar+lab</t>
  </si>
  <si>
    <t>tf</t>
  </si>
  <si>
    <t>vr</t>
  </si>
  <si>
    <t>t</t>
  </si>
  <si>
    <t>a</t>
  </si>
  <si>
    <t>b</t>
  </si>
  <si>
    <t>c</t>
  </si>
  <si>
    <t>d</t>
  </si>
  <si>
    <t>h</t>
  </si>
  <si>
    <t>w</t>
  </si>
  <si>
    <t>y</t>
  </si>
  <si>
    <t>id</t>
  </si>
  <si>
    <t>1_none</t>
  </si>
  <si>
    <t>2_drogue</t>
  </si>
  <si>
    <t>3_probe</t>
  </si>
  <si>
    <t>4_both</t>
  </si>
  <si>
    <t>ar</t>
  </si>
  <si>
    <t>tf-ar</t>
  </si>
  <si>
    <t>tf-lab</t>
  </si>
  <si>
    <t>tf-vr</t>
  </si>
  <si>
    <t>start_idx</t>
  </si>
  <si>
    <t>end_idx</t>
  </si>
  <si>
    <t>dataset</t>
  </si>
  <si>
    <t>folder</t>
  </si>
  <si>
    <t>r</t>
  </si>
  <si>
    <t>v</t>
  </si>
  <si>
    <t>2_drg</t>
  </si>
  <si>
    <t>3_prb</t>
  </si>
  <si>
    <t>f</t>
  </si>
  <si>
    <t>-</t>
  </si>
  <si>
    <t>real</t>
  </si>
  <si>
    <t>j</t>
  </si>
  <si>
    <t>k</t>
  </si>
  <si>
    <t>p,q</t>
  </si>
  <si>
    <t>o,u</t>
  </si>
  <si>
    <t>l</t>
  </si>
  <si>
    <t>n</t>
  </si>
  <si>
    <t>r,t</t>
  </si>
  <si>
    <t>m</t>
  </si>
  <si>
    <t>s</t>
  </si>
  <si>
    <t>r,s</t>
  </si>
  <si>
    <t>s,t</t>
  </si>
  <si>
    <t>v,w,x</t>
  </si>
  <si>
    <t>d,f</t>
  </si>
  <si>
    <t>d,e</t>
  </si>
  <si>
    <t>e,f</t>
  </si>
  <si>
    <t>g,h,i</t>
  </si>
  <si>
    <t>no drg</t>
  </si>
  <si>
    <t>w/drg</t>
  </si>
  <si>
    <t>r--</t>
  </si>
  <si>
    <t>v--</t>
  </si>
  <si>
    <t>r-d</t>
  </si>
  <si>
    <t>v-d</t>
  </si>
  <si>
    <t>a-d</t>
  </si>
  <si>
    <t>e</t>
  </si>
  <si>
    <t>g</t>
  </si>
  <si>
    <t>i</t>
  </si>
  <si>
    <t>o</t>
  </si>
  <si>
    <t>p</t>
  </si>
  <si>
    <t>q</t>
  </si>
  <si>
    <t>u</t>
  </si>
  <si>
    <t>2_drg (no-prb)</t>
  </si>
  <si>
    <t>4_both (prb)</t>
  </si>
  <si>
    <t>np prb</t>
  </si>
  <si>
    <t>w/prb</t>
  </si>
  <si>
    <t>1_none + 3_prb
(prb and no-prb)</t>
  </si>
  <si>
    <t>cmd</t>
  </si>
  <si>
    <t>images</t>
  </si>
  <si>
    <t>/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</si>
  <si>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</si>
  <si>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</si>
  <si>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</si>
  <si>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</si>
  <si>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</si>
  <si>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</si>
  <si>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</si>
  <si>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</si>
  <si>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</si>
  <si>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</si>
  <si>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</si>
  <si>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</si>
  <si>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aug/no-prb</t>
  </si>
  <si>
    <t>aug/prb</t>
  </si>
  <si>
    <t>lab/prb</t>
  </si>
  <si>
    <t>lab/no-prb</t>
  </si>
  <si>
    <t>virt/none</t>
  </si>
  <si>
    <t>virt/drg</t>
  </si>
  <si>
    <t xml:space="preserve">$script_renumber </t>
  </si>
  <si>
    <t xml:space="preserve">images png </t>
  </si>
  <si>
    <t xml:space="preserve">labels txt </t>
  </si>
  <si>
    <t>real/none</t>
  </si>
  <si>
    <t>lab/all</t>
  </si>
  <si>
    <t>aug/all</t>
  </si>
  <si>
    <t>no-drg</t>
  </si>
  <si>
    <t>j_p</t>
  </si>
  <si>
    <t>k_p</t>
  </si>
  <si>
    <t>o_p</t>
  </si>
  <si>
    <t>p_p</t>
  </si>
  <si>
    <t>q_p</t>
  </si>
  <si>
    <t>u_p</t>
  </si>
  <si>
    <t>no-probe</t>
  </si>
  <si>
    <t>p_p,q_p</t>
  </si>
  <si>
    <t>o_p,u_p</t>
  </si>
  <si>
    <t>j, j_p</t>
  </si>
  <si>
    <t>p, p_p</t>
  </si>
  <si>
    <t>k, k_p</t>
  </si>
  <si>
    <t>o, o_p</t>
  </si>
  <si>
    <t>u, u_p</t>
  </si>
  <si>
    <t>q, q_p</t>
  </si>
  <si>
    <t>box</t>
  </si>
  <si>
    <t>vader</t>
  </si>
  <si>
    <t>arv</t>
  </si>
  <si>
    <t>a-v</t>
  </si>
  <si>
    <t>talon</t>
  </si>
  <si>
    <t>notes</t>
  </si>
  <si>
    <t>--v</t>
  </si>
  <si>
    <t>bertha</t>
  </si>
  <si>
    <t>vizzer</t>
  </si>
  <si>
    <t>-r-</t>
  </si>
  <si>
    <t>subset</t>
  </si>
  <si>
    <t>var</t>
  </si>
  <si>
    <t>a--</t>
  </si>
  <si>
    <t>ar-</t>
  </si>
  <si>
    <t>-rv</t>
  </si>
  <si>
    <t>feat</t>
  </si>
  <si>
    <t>diagonal</t>
  </si>
  <si>
    <t>status</t>
  </si>
  <si>
    <t>exported</t>
  </si>
  <si>
    <t>qualitative</t>
  </si>
  <si>
    <t>quantitative</t>
  </si>
  <si>
    <t>day</t>
  </si>
  <si>
    <t>night</t>
  </si>
  <si>
    <t>straight and level</t>
  </si>
  <si>
    <t>banks</t>
  </si>
  <si>
    <t>glare</t>
  </si>
  <si>
    <t>features vs lighting</t>
  </si>
  <si>
    <t>LEDs</t>
  </si>
  <si>
    <t># of features</t>
  </si>
  <si>
    <t>PtD error</t>
  </si>
  <si>
    <t>OptiTrack truth</t>
  </si>
  <si>
    <t>domain</t>
  </si>
  <si>
    <t>test flight</t>
  </si>
  <si>
    <t>assessment</t>
  </si>
  <si>
    <t>condition</t>
  </si>
  <si>
    <t>subcondition</t>
  </si>
  <si>
    <t>metric/criteria</t>
  </si>
  <si>
    <t>in/out/tf</t>
  </si>
  <si>
    <t>in</t>
  </si>
  <si>
    <t>realistic PtD vector</t>
  </si>
  <si>
    <t>experiment</t>
  </si>
  <si>
    <t>moving cam</t>
  </si>
  <si>
    <t>MTL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</si>
</sst>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 tint="-0.499984740745262"/>
      <name val="Aptos Narrow"/>
      <family val="2"/>
      <scheme val="minor"/>
    </font>
    <font>
      <sz val="11"/>
      <color rgb="FF3F3F76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0" fontId="5" fillId="4" borderId="19" applyNumberFormat="0" applyAlignment="0" applyProtection="0"/>
    <xf numFmtId="0" fontId="3" fillId="6" borderId="21" applyNumberFormat="0" applyFont="0" applyAlignment="0" applyProtection="0"/>
  </cellStyleXfs>
  <cellXfs count="7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9" fontId="1" fillId="0" borderId="0" xfId="1" applyFont="1" applyFill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1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4" fillId="0" borderId="2" xfId="0" applyFont="1" applyBorder="1"/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  <xf numFmtId="0" fontId="0" fillId="0" borderId="8" xfId="0" quotePrefix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quotePrefix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3" xfId="0" quotePrefix="1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4" borderId="19" xfId="2" applyAlignment="1">
      <alignment horizontal="left"/>
    </xf>
    <xf numFmtId="0" fontId="5" fillId="4" borderId="19" xfId="2" quotePrefix="1" applyAlignment="1">
      <alignment horizontal="left"/>
    </xf>
    <xf numFmtId="0" fontId="5" fillId="4" borderId="19" xfId="2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right"/>
    </xf>
    <xf numFmtId="0" fontId="0" fillId="3" borderId="0" xfId="0" applyFill="1" applyAlignment="1">
      <alignment horizontal="center"/>
    </xf>
    <xf numFmtId="0" fontId="0" fillId="0" borderId="0" xfId="0" quotePrefix="1"/>
    <xf numFmtId="22" fontId="0" fillId="0" borderId="0" xfId="0" applyNumberFormat="1"/>
    <xf numFmtId="0" fontId="1" fillId="0" borderId="0" xfId="0" applyFont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  <xf numFmtId="14" fontId="0" fillId="0" borderId="0" xfId="0" applyNumberFormat="1"/>
    <xf numFmtId="18" fontId="0" fillId="0" borderId="0" xfId="0" applyNumberFormat="1"/>
    <xf numFmtId="16" fontId="0" fillId="0" borderId="0" xfId="0" applyNumberFormat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2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7" fillId="0" borderId="0" xfId="0" applyFont="1"/>
    <xf numFmtId="0" fontId="8" fillId="0" borderId="0" xfId="0" applyFont="1"/>
    <xf numFmtId="0" fontId="5" fillId="4" borderId="19" xfId="2"/>
    <xf numFmtId="0" fontId="0" fillId="6" borderId="21" xfId="3" applyFont="1"/>
  </cellXfs>
  <cellStyles count="4">
    <cellStyle name="Input" xfId="2" builtinId="20"/>
    <cellStyle name="Normal" xfId="0" builtinId="0"/>
    <cellStyle name="Note" xfId="3" builtinId="1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Drogue</a:t>
            </a:r>
            <a:r>
              <a:rPr lang="en-US" baseline="0"/>
              <a:t> Confusion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confusion!$B$1</c:f>
              <c:strCache>
                <c:ptCount val="1"/>
                <c:pt idx="0">
                  <c:v>diagonal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confusion!$A$2:$A$66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confusion!$B$2:$B$66</c:f>
              <c:numCache>
                <c:formatCode>General</c:formatCode>
                <c:ptCount val="65"/>
                <c:pt idx="0">
                  <c:v>63</c:v>
                </c:pt>
                <c:pt idx="1">
                  <c:v>93</c:v>
                </c:pt>
                <c:pt idx="2">
                  <c:v>94</c:v>
                </c:pt>
                <c:pt idx="3">
                  <c:v>94</c:v>
                </c:pt>
                <c:pt idx="4">
                  <c:v>70</c:v>
                </c:pt>
                <c:pt idx="5">
                  <c:v>94</c:v>
                </c:pt>
                <c:pt idx="6">
                  <c:v>91</c:v>
                </c:pt>
                <c:pt idx="7">
                  <c:v>93</c:v>
                </c:pt>
                <c:pt idx="8">
                  <c:v>57</c:v>
                </c:pt>
                <c:pt idx="9">
                  <c:v>94</c:v>
                </c:pt>
                <c:pt idx="10">
                  <c:v>94</c:v>
                </c:pt>
                <c:pt idx="11">
                  <c:v>93</c:v>
                </c:pt>
                <c:pt idx="12">
                  <c:v>93</c:v>
                </c:pt>
                <c:pt idx="13">
                  <c:v>89</c:v>
                </c:pt>
                <c:pt idx="14">
                  <c:v>94</c:v>
                </c:pt>
                <c:pt idx="15">
                  <c:v>93</c:v>
                </c:pt>
                <c:pt idx="16">
                  <c:v>94</c:v>
                </c:pt>
                <c:pt idx="17">
                  <c:v>83</c:v>
                </c:pt>
                <c:pt idx="18">
                  <c:v>89</c:v>
                </c:pt>
                <c:pt idx="19">
                  <c:v>86</c:v>
                </c:pt>
                <c:pt idx="20">
                  <c:v>85</c:v>
                </c:pt>
                <c:pt idx="21">
                  <c:v>80</c:v>
                </c:pt>
                <c:pt idx="22">
                  <c:v>88</c:v>
                </c:pt>
                <c:pt idx="23">
                  <c:v>76</c:v>
                </c:pt>
                <c:pt idx="24">
                  <c:v>72</c:v>
                </c:pt>
                <c:pt idx="25">
                  <c:v>88</c:v>
                </c:pt>
                <c:pt idx="26">
                  <c:v>80</c:v>
                </c:pt>
                <c:pt idx="27">
                  <c:v>85</c:v>
                </c:pt>
                <c:pt idx="28">
                  <c:v>85</c:v>
                </c:pt>
                <c:pt idx="29">
                  <c:v>73</c:v>
                </c:pt>
                <c:pt idx="30">
                  <c:v>79</c:v>
                </c:pt>
                <c:pt idx="31">
                  <c:v>89</c:v>
                </c:pt>
                <c:pt idx="32">
                  <c:v>68</c:v>
                </c:pt>
                <c:pt idx="33">
                  <c:v>75</c:v>
                </c:pt>
                <c:pt idx="34">
                  <c:v>61</c:v>
                </c:pt>
                <c:pt idx="35">
                  <c:v>89</c:v>
                </c:pt>
                <c:pt idx="36">
                  <c:v>70</c:v>
                </c:pt>
                <c:pt idx="37">
                  <c:v>70</c:v>
                </c:pt>
                <c:pt idx="38">
                  <c:v>62</c:v>
                </c:pt>
                <c:pt idx="39">
                  <c:v>69</c:v>
                </c:pt>
                <c:pt idx="40">
                  <c:v>70</c:v>
                </c:pt>
                <c:pt idx="41">
                  <c:v>30</c:v>
                </c:pt>
                <c:pt idx="42">
                  <c:v>43</c:v>
                </c:pt>
                <c:pt idx="43">
                  <c:v>13</c:v>
                </c:pt>
                <c:pt idx="44">
                  <c:v>75</c:v>
                </c:pt>
                <c:pt idx="45">
                  <c:v>85</c:v>
                </c:pt>
                <c:pt idx="46">
                  <c:v>87</c:v>
                </c:pt>
                <c:pt idx="47">
                  <c:v>86</c:v>
                </c:pt>
                <c:pt idx="48">
                  <c:v>84</c:v>
                </c:pt>
                <c:pt idx="49">
                  <c:v>85</c:v>
                </c:pt>
                <c:pt idx="50">
                  <c:v>82</c:v>
                </c:pt>
                <c:pt idx="51">
                  <c:v>85</c:v>
                </c:pt>
                <c:pt idx="52">
                  <c:v>76</c:v>
                </c:pt>
                <c:pt idx="53">
                  <c:v>71</c:v>
                </c:pt>
                <c:pt idx="54">
                  <c:v>68</c:v>
                </c:pt>
                <c:pt idx="55">
                  <c:v>67</c:v>
                </c:pt>
                <c:pt idx="56">
                  <c:v>69</c:v>
                </c:pt>
                <c:pt idx="57">
                  <c:v>31</c:v>
                </c:pt>
                <c:pt idx="58">
                  <c:v>13</c:v>
                </c:pt>
                <c:pt idx="59">
                  <c:v>41</c:v>
                </c:pt>
                <c:pt idx="60">
                  <c:v>37</c:v>
                </c:pt>
                <c:pt idx="61">
                  <c:v>67</c:v>
                </c:pt>
                <c:pt idx="62">
                  <c:v>59</c:v>
                </c:pt>
                <c:pt idx="63">
                  <c:v>41</c:v>
                </c:pt>
                <c:pt idx="64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A-4686-BFB4-489D4457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623791"/>
        <c:axId val="283782383"/>
      </c:scatterChart>
      <c:valAx>
        <c:axId val="43362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feature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82383"/>
        <c:crosses val="autoZero"/>
        <c:crossBetween val="midCat"/>
      </c:valAx>
      <c:valAx>
        <c:axId val="28378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truth=prediction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23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polygon!$C$1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polygon!$B$2:$B$42</c:f>
              <c:numCache>
                <c:formatCode>General</c:formatCode>
                <c:ptCount val="41"/>
                <c:pt idx="0">
                  <c:v>0</c:v>
                </c:pt>
                <c:pt idx="1">
                  <c:v>7.5999999999999998E-2</c:v>
                </c:pt>
                <c:pt idx="2">
                  <c:v>0.189</c:v>
                </c:pt>
                <c:pt idx="3">
                  <c:v>0.27500000000000002</c:v>
                </c:pt>
                <c:pt idx="4">
                  <c:v>0.39400000000000002</c:v>
                </c:pt>
                <c:pt idx="5">
                  <c:v>0.439</c:v>
                </c:pt>
                <c:pt idx="6">
                  <c:v>0.45300000000000001</c:v>
                </c:pt>
                <c:pt idx="7">
                  <c:v>0.52100000000000002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40">
                  <c:v>0.66200000000000003</c:v>
                </c:pt>
              </c:numCache>
            </c:numRef>
          </c:xVal>
          <c:yVal>
            <c:numRef>
              <c:f>polygon!$C$2:$C$42</c:f>
              <c:numCache>
                <c:formatCode>General</c:formatCode>
                <c:ptCount val="41"/>
                <c:pt idx="0">
                  <c:v>0.76700000000000002</c:v>
                </c:pt>
                <c:pt idx="1">
                  <c:v>0.81899999999999995</c:v>
                </c:pt>
                <c:pt idx="2">
                  <c:v>0.73099999999999998</c:v>
                </c:pt>
                <c:pt idx="3">
                  <c:v>0.69699999999999995</c:v>
                </c:pt>
                <c:pt idx="4">
                  <c:v>0.73699999999999999</c:v>
                </c:pt>
                <c:pt idx="5">
                  <c:v>0.78700000000000003</c:v>
                </c:pt>
                <c:pt idx="6">
                  <c:v>0.753</c:v>
                </c:pt>
                <c:pt idx="7">
                  <c:v>0.753</c:v>
                </c:pt>
                <c:pt idx="8">
                  <c:v>0.95499999999999996</c:v>
                </c:pt>
                <c:pt idx="9">
                  <c:v>1</c:v>
                </c:pt>
                <c:pt idx="10">
                  <c:v>1</c:v>
                </c:pt>
                <c:pt idx="40">
                  <c:v>0.36299999999999999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B-47F2-B077-0F1646606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3208543"/>
        <c:axId val="1654043695"/>
      </c:scatterChart>
      <c:valAx>
        <c:axId val="1193208543"/>
        <c:scaling>
          <c:orientation val="minMax"/>
          <c:max val="1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043695"/>
        <c:crosses val="autoZero"/>
        <c:crossBetween val="midCat"/>
      </c:valAx>
      <c:valAx>
        <c:axId val="1654043695"/>
        <c:scaling>
          <c:orientation val="maxMin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208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43" horiz="1" max="1000" noThreeD="1" page="10" val="662"/>
</file>

<file path=xl/ctrlProps/ctrlProp2.xml><?xml version="1.0" encoding="utf-8"?>
<formControlPr xmlns="http://schemas.microsoft.com/office/spreadsheetml/2009/9/main" objectType="Scroll" dx="22" fmlaLink="$C$43" max="1000" noThreeD="1" page="10" val="363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521073</xdr:colOff>
      <xdr:row>3</xdr:row>
      <xdr:rowOff>180413</xdr:rowOff>
    </xdr:from>
    <xdr:to>
      <xdr:col>14</xdr:col>
      <xdr:colOff>425824</xdr:colOff>
      <xdr:row>25</xdr:row>
      <xdr:rowOff>56028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38102</xdr:rowOff>
    </xdr:from>
    <xdr:to>
      <xdr:col>15</xdr:col>
      <xdr:colOff>289890</xdr:colOff>
      <xdr:row>32</xdr:row>
      <xdr:rowOff>173936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347870</xdr:colOff>
      <xdr:row>4</xdr:row>
      <xdr:rowOff>99391</xdr:rowOff>
    </xdr:from>
    <xdr:ext cx="5284304" cy="5279246"/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5470" y="861391"/>
          <a:ext cx="5284304" cy="52792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33</xdr:row>
          <xdr:rowOff>114300</xdr:rowOff>
        </xdr:from>
        <xdr:to>
          <xdr:col>15</xdr:col>
          <xdr:colOff>444500</xdr:colOff>
          <xdr:row>35</xdr:row>
          <xdr:rowOff>25400</xdr:rowOff>
        </xdr:to>
        <xdr:sp macro="" textlink="">
          <xdr:nvSpPr>
            <xdr:cNvPr id="3073" name="Scroll Bar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7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254000</xdr:colOff>
          <xdr:row>3</xdr:row>
          <xdr:rowOff>50800</xdr:rowOff>
        </xdr:from>
        <xdr:to>
          <xdr:col>5</xdr:col>
          <xdr:colOff>546100</xdr:colOff>
          <xdr:row>33</xdr:row>
          <xdr:rowOff>88900</xdr:rowOff>
        </xdr:to>
        <xdr:sp macro="" textlink="">
          <xdr:nvSpPr>
            <xdr:cNvPr id="3074" name="Scroll Bar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7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AB487-5606-4F86-AC37-0EF67CF8872E}">
  <dimension ref="A1:M52"/>
  <sheetViews>
    <sheetView workbookViewId="0">
      <selection activeCell="M8" sqref="M2:M8"/>
    </sheetView>
  </sheetViews>
  <sheetFormatPr baseColWidth="10" defaultColWidth="9.1640625" defaultRowHeight="15" x14ac:dyDescent="0.2"/>
  <cols>
    <col min="1" max="12" width="9.1640625" style="13"/>
    <col min="13" max="13" width="9.1640625" style="19"/>
    <col min="14" max="16384" width="9.1640625" style="13"/>
  </cols>
  <sheetData>
    <row r="1" spans="1:13" x14ac:dyDescent="0.2">
      <c r="A1" s="13" t="s">
        <v>101</v>
      </c>
      <c r="B1" s="13" t="s">
        <v>102</v>
      </c>
      <c r="C1" s="13" t="s">
        <v>103</v>
      </c>
      <c r="D1" s="13" t="s">
        <v>104</v>
      </c>
      <c r="E1" s="13" t="s">
        <v>105</v>
      </c>
      <c r="F1" s="13" t="s">
        <v>106</v>
      </c>
      <c r="G1" s="13" t="s">
        <v>107</v>
      </c>
      <c r="H1" s="13" t="s">
        <v>108</v>
      </c>
      <c r="I1" s="13" t="s">
        <v>109</v>
      </c>
      <c r="J1" s="13" t="s">
        <v>110</v>
      </c>
      <c r="K1" s="13" t="s">
        <v>111</v>
      </c>
      <c r="L1" s="13" t="s">
        <v>112</v>
      </c>
      <c r="M1" s="19" t="s">
        <v>98</v>
      </c>
    </row>
    <row r="2" spans="1:13" x14ac:dyDescent="0.2">
      <c r="A2" s="44" t="s">
        <v>119</v>
      </c>
      <c r="B2" s="44" t="s">
        <v>113</v>
      </c>
      <c r="C2" s="45" t="s">
        <v>100</v>
      </c>
      <c r="D2" s="45" t="s">
        <v>120</v>
      </c>
      <c r="E2" s="45">
        <v>1</v>
      </c>
      <c r="F2" s="44"/>
      <c r="G2" s="44"/>
      <c r="H2" s="44"/>
      <c r="I2" s="44"/>
      <c r="J2" s="44"/>
      <c r="K2" s="44"/>
      <c r="L2" s="44"/>
      <c r="M2" s="19" t="str">
        <f>A2&amp;B2&amp;C2&amp;D2&amp;E2&amp;F2&amp;G2&amp;H2&amp;I2&amp;J2&amp;K2&amp;L2</f>
        <v>$script_renumber aug/no-prb/images png 1</v>
      </c>
    </row>
    <row r="3" spans="1:13" x14ac:dyDescent="0.2">
      <c r="A3" s="44" t="s">
        <v>119</v>
      </c>
      <c r="B3" s="44" t="s">
        <v>114</v>
      </c>
      <c r="C3" s="45" t="s">
        <v>100</v>
      </c>
      <c r="D3" s="45" t="s">
        <v>120</v>
      </c>
      <c r="E3" s="45">
        <v>34435</v>
      </c>
      <c r="F3" s="44"/>
      <c r="G3" s="44"/>
      <c r="H3" s="44"/>
      <c r="I3" s="44"/>
      <c r="J3" s="44"/>
      <c r="K3" s="44"/>
      <c r="L3" s="44"/>
      <c r="M3" s="19" t="str">
        <f t="shared" ref="M3:M52" si="0">A3&amp;B3&amp;C3&amp;D3&amp;E3&amp;F3&amp;G3&amp;H3&amp;I3&amp;J3&amp;K3&amp;L3</f>
        <v>$script_renumber aug/prb/images png 34435</v>
      </c>
    </row>
    <row r="4" spans="1:13" x14ac:dyDescent="0.2">
      <c r="A4" s="44" t="s">
        <v>119</v>
      </c>
      <c r="B4" s="44" t="s">
        <v>116</v>
      </c>
      <c r="C4" s="45" t="s">
        <v>100</v>
      </c>
      <c r="D4" s="45" t="s">
        <v>120</v>
      </c>
      <c r="E4" s="45">
        <v>45188</v>
      </c>
      <c r="F4" s="44"/>
      <c r="G4" s="44"/>
      <c r="H4" s="44"/>
      <c r="I4" s="44"/>
      <c r="J4" s="44"/>
      <c r="K4" s="44"/>
      <c r="L4" s="44"/>
      <c r="M4" s="19" t="str">
        <f t="shared" si="0"/>
        <v>$script_renumber lab/no-prb/images png 45188</v>
      </c>
    </row>
    <row r="5" spans="1:13" x14ac:dyDescent="0.2">
      <c r="A5" s="44" t="s">
        <v>119</v>
      </c>
      <c r="B5" s="44" t="s">
        <v>115</v>
      </c>
      <c r="C5" s="45" t="s">
        <v>100</v>
      </c>
      <c r="D5" s="45" t="s">
        <v>120</v>
      </c>
      <c r="E5" s="45">
        <v>79622</v>
      </c>
      <c r="F5" s="44"/>
      <c r="G5" s="44"/>
      <c r="H5" s="44"/>
      <c r="I5" s="44"/>
      <c r="J5" s="44"/>
      <c r="K5" s="44"/>
      <c r="L5" s="44"/>
      <c r="M5" s="19" t="str">
        <f t="shared" si="0"/>
        <v>$script_renumber lab/prb/images png 79622</v>
      </c>
    </row>
    <row r="6" spans="1:13" x14ac:dyDescent="0.2">
      <c r="A6" s="44" t="s">
        <v>119</v>
      </c>
      <c r="B6" s="44" t="s">
        <v>62</v>
      </c>
      <c r="C6" s="45" t="s">
        <v>100</v>
      </c>
      <c r="D6" s="45" t="s">
        <v>120</v>
      </c>
      <c r="E6" s="45">
        <v>90375</v>
      </c>
      <c r="F6" s="44"/>
      <c r="G6" s="44"/>
      <c r="H6" s="44"/>
      <c r="I6" s="44"/>
      <c r="J6" s="44"/>
      <c r="K6" s="44"/>
      <c r="L6" s="44"/>
      <c r="M6" s="19" t="str">
        <f t="shared" si="0"/>
        <v>$script_renumber real/images png 90375</v>
      </c>
    </row>
    <row r="7" spans="1:13" x14ac:dyDescent="0.2">
      <c r="A7" s="44" t="s">
        <v>119</v>
      </c>
      <c r="B7" s="44" t="s">
        <v>118</v>
      </c>
      <c r="C7" s="45" t="s">
        <v>100</v>
      </c>
      <c r="D7" s="45" t="s">
        <v>120</v>
      </c>
      <c r="E7" s="45">
        <v>91364</v>
      </c>
      <c r="F7" s="44"/>
      <c r="G7" s="44"/>
      <c r="H7" s="44"/>
      <c r="I7" s="44"/>
      <c r="J7" s="44"/>
      <c r="K7" s="44"/>
      <c r="L7" s="44"/>
      <c r="M7" s="19" t="str">
        <f t="shared" si="0"/>
        <v>$script_renumber virt/drg/images png 91364</v>
      </c>
    </row>
    <row r="8" spans="1:13" x14ac:dyDescent="0.2">
      <c r="A8" s="44" t="s">
        <v>119</v>
      </c>
      <c r="B8" s="44" t="s">
        <v>117</v>
      </c>
      <c r="C8" s="45" t="s">
        <v>100</v>
      </c>
      <c r="D8" s="45" t="s">
        <v>120</v>
      </c>
      <c r="E8" s="45">
        <v>106494</v>
      </c>
      <c r="F8" s="44"/>
      <c r="G8" s="44"/>
      <c r="H8" s="44"/>
      <c r="I8" s="44"/>
      <c r="J8" s="44"/>
      <c r="K8" s="44"/>
      <c r="L8" s="44"/>
      <c r="M8" s="19" t="str">
        <f t="shared" si="0"/>
        <v>$script_renumber virt/none/images png 106494</v>
      </c>
    </row>
    <row r="9" spans="1:13" x14ac:dyDescent="0.2">
      <c r="A9" s="44"/>
      <c r="B9" s="44"/>
      <c r="C9" s="45"/>
      <c r="D9" s="45"/>
      <c r="E9" s="45"/>
      <c r="F9" s="44"/>
      <c r="G9" s="44"/>
      <c r="H9" s="44"/>
      <c r="I9" s="44"/>
      <c r="J9" s="44"/>
      <c r="K9" s="44"/>
      <c r="L9" s="44"/>
      <c r="M9" s="19" t="str">
        <f t="shared" si="0"/>
        <v/>
      </c>
    </row>
    <row r="10" spans="1:13" x14ac:dyDescent="0.2">
      <c r="A10" s="44" t="s">
        <v>119</v>
      </c>
      <c r="B10" s="44" t="s">
        <v>113</v>
      </c>
      <c r="C10" s="45" t="s">
        <v>100</v>
      </c>
      <c r="D10" s="45" t="s">
        <v>121</v>
      </c>
      <c r="E10" s="45">
        <v>1</v>
      </c>
      <c r="F10" s="44"/>
      <c r="G10" s="44"/>
      <c r="H10" s="44"/>
      <c r="I10" s="44"/>
      <c r="J10" s="44"/>
      <c r="K10" s="44"/>
      <c r="L10" s="44"/>
      <c r="M10" s="19" t="str">
        <f t="shared" si="0"/>
        <v>$script_renumber aug/no-prb/labels txt 1</v>
      </c>
    </row>
    <row r="11" spans="1:13" x14ac:dyDescent="0.2">
      <c r="A11" s="44" t="s">
        <v>119</v>
      </c>
      <c r="B11" s="44" t="s">
        <v>114</v>
      </c>
      <c r="C11" s="45" t="s">
        <v>100</v>
      </c>
      <c r="D11" s="45" t="s">
        <v>121</v>
      </c>
      <c r="E11" s="45">
        <v>34435</v>
      </c>
      <c r="F11" s="44"/>
      <c r="G11" s="44"/>
      <c r="H11" s="44"/>
      <c r="I11" s="44"/>
      <c r="J11" s="44"/>
      <c r="K11" s="44"/>
      <c r="L11" s="44"/>
      <c r="M11" s="19" t="str">
        <f t="shared" si="0"/>
        <v>$script_renumber aug/prb/labels txt 34435</v>
      </c>
    </row>
    <row r="12" spans="1:13" x14ac:dyDescent="0.2">
      <c r="A12" s="44" t="s">
        <v>119</v>
      </c>
      <c r="B12" s="44" t="s">
        <v>116</v>
      </c>
      <c r="C12" s="45" t="s">
        <v>100</v>
      </c>
      <c r="D12" s="45" t="s">
        <v>121</v>
      </c>
      <c r="E12" s="45">
        <v>45188</v>
      </c>
      <c r="F12" s="44"/>
      <c r="G12" s="44"/>
      <c r="H12" s="44"/>
      <c r="I12" s="44"/>
      <c r="J12" s="44"/>
      <c r="K12" s="44"/>
      <c r="L12" s="44"/>
      <c r="M12" s="19" t="str">
        <f t="shared" si="0"/>
        <v>$script_renumber lab/no-prb/labels txt 45188</v>
      </c>
    </row>
    <row r="13" spans="1:13" x14ac:dyDescent="0.2">
      <c r="A13" s="44" t="s">
        <v>119</v>
      </c>
      <c r="B13" s="44" t="s">
        <v>115</v>
      </c>
      <c r="C13" s="45" t="s">
        <v>100</v>
      </c>
      <c r="D13" s="45" t="s">
        <v>121</v>
      </c>
      <c r="E13" s="45">
        <v>79622</v>
      </c>
      <c r="F13" s="44"/>
      <c r="G13" s="44"/>
      <c r="H13" s="44"/>
      <c r="I13" s="44"/>
      <c r="J13" s="44"/>
      <c r="K13" s="44"/>
      <c r="L13" s="44"/>
      <c r="M13" s="19" t="str">
        <f t="shared" si="0"/>
        <v>$script_renumber lab/prb/labels txt 79622</v>
      </c>
    </row>
    <row r="14" spans="1:13" x14ac:dyDescent="0.2">
      <c r="A14" s="44" t="s">
        <v>119</v>
      </c>
      <c r="B14" s="44" t="s">
        <v>62</v>
      </c>
      <c r="C14" s="45" t="s">
        <v>100</v>
      </c>
      <c r="D14" s="45" t="s">
        <v>121</v>
      </c>
      <c r="E14" s="45">
        <v>90375</v>
      </c>
      <c r="F14" s="46"/>
      <c r="G14" s="46"/>
      <c r="H14" s="46"/>
      <c r="I14" s="46"/>
      <c r="J14" s="46"/>
      <c r="K14" s="46"/>
      <c r="L14" s="46"/>
      <c r="M14" s="19" t="str">
        <f t="shared" si="0"/>
        <v>$script_renumber real/labels txt 90375</v>
      </c>
    </row>
    <row r="15" spans="1:13" x14ac:dyDescent="0.2">
      <c r="A15" s="44" t="s">
        <v>119</v>
      </c>
      <c r="B15" s="44" t="s">
        <v>118</v>
      </c>
      <c r="C15" s="45" t="s">
        <v>100</v>
      </c>
      <c r="D15" s="45" t="s">
        <v>121</v>
      </c>
      <c r="E15" s="45">
        <v>91364</v>
      </c>
      <c r="F15" s="46"/>
      <c r="G15" s="46"/>
      <c r="H15" s="46"/>
      <c r="I15" s="46"/>
      <c r="J15" s="46"/>
      <c r="K15" s="46"/>
      <c r="L15" s="46"/>
      <c r="M15" s="19" t="str">
        <f t="shared" si="0"/>
        <v>$script_renumber virt/drg/labels txt 91364</v>
      </c>
    </row>
    <row r="16" spans="1:13" x14ac:dyDescent="0.2">
      <c r="A16" s="44" t="s">
        <v>119</v>
      </c>
      <c r="B16" s="44" t="s">
        <v>117</v>
      </c>
      <c r="C16" s="45" t="s">
        <v>100</v>
      </c>
      <c r="D16" s="45" t="s">
        <v>121</v>
      </c>
      <c r="E16" s="45">
        <v>106494</v>
      </c>
      <c r="F16" s="46"/>
      <c r="G16" s="46"/>
      <c r="H16" s="46"/>
      <c r="I16" s="46"/>
      <c r="J16" s="46"/>
      <c r="K16" s="46"/>
      <c r="L16" s="46"/>
      <c r="M16" s="19" t="str">
        <f t="shared" si="0"/>
        <v>$script_renumber virt/none/labels txt 106494</v>
      </c>
    </row>
    <row r="17" spans="1:13" x14ac:dyDescent="0.2">
      <c r="A17" s="44"/>
      <c r="B17" s="44"/>
      <c r="C17" s="45"/>
      <c r="D17" s="45"/>
      <c r="E17" s="45"/>
      <c r="F17" s="46"/>
      <c r="G17" s="46"/>
      <c r="H17" s="46"/>
      <c r="I17" s="46"/>
      <c r="J17" s="46"/>
      <c r="K17" s="46"/>
      <c r="L17" s="46"/>
      <c r="M17" s="19" t="str">
        <f t="shared" si="0"/>
        <v/>
      </c>
    </row>
    <row r="18" spans="1:13" x14ac:dyDescent="0.2">
      <c r="A18" s="44"/>
      <c r="B18" s="44"/>
      <c r="C18" s="45"/>
      <c r="D18" s="45"/>
      <c r="E18" s="45"/>
      <c r="F18" s="46"/>
      <c r="G18" s="46"/>
      <c r="H18" s="46"/>
      <c r="I18" s="46"/>
      <c r="J18" s="46"/>
      <c r="K18" s="46"/>
      <c r="L18" s="46"/>
      <c r="M18" s="19" t="str">
        <f t="shared" si="0"/>
        <v/>
      </c>
    </row>
    <row r="19" spans="1:13" x14ac:dyDescent="0.2">
      <c r="A19" s="44"/>
      <c r="B19" s="44"/>
      <c r="C19" s="45"/>
      <c r="D19" s="45"/>
      <c r="E19" s="45"/>
      <c r="F19" s="46"/>
      <c r="G19" s="46"/>
      <c r="H19" s="46"/>
      <c r="I19" s="46"/>
      <c r="J19" s="46"/>
      <c r="K19" s="46"/>
      <c r="L19" s="46"/>
      <c r="M19" s="19" t="str">
        <f t="shared" si="0"/>
        <v/>
      </c>
    </row>
    <row r="20" spans="1:13" x14ac:dyDescent="0.2">
      <c r="A20" s="44"/>
      <c r="B20" s="44"/>
      <c r="C20" s="45"/>
      <c r="D20" s="45"/>
      <c r="E20" s="45"/>
      <c r="F20" s="46"/>
      <c r="G20" s="46"/>
      <c r="H20" s="46"/>
      <c r="I20" s="46"/>
      <c r="J20" s="46"/>
      <c r="K20" s="46"/>
      <c r="L20" s="46"/>
      <c r="M20" s="19" t="str">
        <f t="shared" si="0"/>
        <v/>
      </c>
    </row>
    <row r="21" spans="1:13" x14ac:dyDescent="0.2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19" t="str">
        <f t="shared" si="0"/>
        <v/>
      </c>
    </row>
    <row r="22" spans="1:13" x14ac:dyDescent="0.2">
      <c r="A22" s="44"/>
      <c r="B22" s="44"/>
      <c r="C22" s="45"/>
      <c r="D22" s="45"/>
      <c r="E22" s="45"/>
      <c r="F22" s="46"/>
      <c r="G22" s="46"/>
      <c r="H22" s="46"/>
      <c r="I22" s="46"/>
      <c r="J22" s="46"/>
      <c r="K22" s="46"/>
      <c r="L22" s="46"/>
      <c r="M22" s="19" t="str">
        <f t="shared" si="0"/>
        <v/>
      </c>
    </row>
    <row r="23" spans="1:13" x14ac:dyDescent="0.2">
      <c r="A23" s="44"/>
      <c r="B23" s="44"/>
      <c r="C23" s="45"/>
      <c r="D23" s="45"/>
      <c r="E23" s="45"/>
      <c r="F23" s="46"/>
      <c r="G23" s="46"/>
      <c r="H23" s="46"/>
      <c r="I23" s="46"/>
      <c r="J23" s="46"/>
      <c r="K23" s="46"/>
      <c r="L23" s="46"/>
      <c r="M23" s="19" t="str">
        <f t="shared" si="0"/>
        <v/>
      </c>
    </row>
    <row r="24" spans="1:13" x14ac:dyDescent="0.2">
      <c r="A24" s="44"/>
      <c r="B24" s="44"/>
      <c r="C24" s="45"/>
      <c r="D24" s="45"/>
      <c r="E24" s="45"/>
      <c r="F24" s="46"/>
      <c r="G24" s="46"/>
      <c r="H24" s="46"/>
      <c r="I24" s="46"/>
      <c r="J24" s="46"/>
      <c r="K24" s="46"/>
      <c r="L24" s="46"/>
      <c r="M24" s="19" t="str">
        <f t="shared" si="0"/>
        <v/>
      </c>
    </row>
    <row r="25" spans="1:13" x14ac:dyDescent="0.2">
      <c r="A25" s="44"/>
      <c r="B25" s="44"/>
      <c r="C25" s="45"/>
      <c r="D25" s="45"/>
      <c r="E25" s="45"/>
      <c r="F25" s="46"/>
      <c r="G25" s="46"/>
      <c r="H25" s="46"/>
      <c r="I25" s="46"/>
      <c r="J25" s="46"/>
      <c r="K25" s="46"/>
      <c r="L25" s="46"/>
      <c r="M25" s="19" t="str">
        <f t="shared" si="0"/>
        <v/>
      </c>
    </row>
    <row r="26" spans="1:13" x14ac:dyDescent="0.2">
      <c r="A26" s="44"/>
      <c r="B26" s="44"/>
      <c r="C26" s="45"/>
      <c r="D26" s="45"/>
      <c r="E26" s="45"/>
      <c r="F26" s="46"/>
      <c r="G26" s="46"/>
      <c r="H26" s="46"/>
      <c r="I26" s="46"/>
      <c r="J26" s="46"/>
      <c r="K26" s="46"/>
      <c r="L26" s="46"/>
      <c r="M26" s="19" t="str">
        <f t="shared" si="0"/>
        <v/>
      </c>
    </row>
    <row r="27" spans="1:13" x14ac:dyDescent="0.2">
      <c r="A27" s="44"/>
      <c r="B27" s="44"/>
      <c r="C27" s="45"/>
      <c r="D27" s="45"/>
      <c r="E27" s="45"/>
      <c r="F27" s="46"/>
      <c r="G27" s="46"/>
      <c r="H27" s="46"/>
      <c r="I27" s="46"/>
      <c r="J27" s="46"/>
      <c r="K27" s="46"/>
      <c r="L27" s="46"/>
      <c r="M27" s="19" t="str">
        <f t="shared" si="0"/>
        <v/>
      </c>
    </row>
    <row r="28" spans="1:13" x14ac:dyDescent="0.2">
      <c r="A28" s="44"/>
      <c r="B28" s="44"/>
      <c r="C28" s="45"/>
      <c r="D28" s="45"/>
      <c r="E28" s="45"/>
      <c r="F28" s="46"/>
      <c r="G28" s="46"/>
      <c r="H28" s="46"/>
      <c r="I28" s="46"/>
      <c r="J28" s="46"/>
      <c r="K28" s="46"/>
      <c r="L28" s="46"/>
      <c r="M28" s="19" t="str">
        <f t="shared" si="0"/>
        <v/>
      </c>
    </row>
    <row r="29" spans="1:13" x14ac:dyDescent="0.2">
      <c r="A29" s="44"/>
      <c r="B29" s="44"/>
      <c r="C29" s="45"/>
      <c r="D29" s="45"/>
      <c r="E29" s="45"/>
      <c r="F29" s="46"/>
      <c r="G29" s="46"/>
      <c r="H29" s="46"/>
      <c r="I29" s="46"/>
      <c r="J29" s="46"/>
      <c r="K29" s="46"/>
      <c r="L29" s="46"/>
      <c r="M29" s="19" t="str">
        <f t="shared" si="0"/>
        <v/>
      </c>
    </row>
    <row r="30" spans="1:13" x14ac:dyDescent="0.2">
      <c r="A30" s="44"/>
      <c r="B30" s="44"/>
      <c r="C30" s="45"/>
      <c r="D30" s="45"/>
      <c r="E30" s="45"/>
      <c r="F30" s="46"/>
      <c r="G30" s="46"/>
      <c r="H30" s="46"/>
      <c r="I30" s="46"/>
      <c r="J30" s="46"/>
      <c r="K30" s="46"/>
      <c r="L30" s="46"/>
      <c r="M30" s="19" t="str">
        <f t="shared" si="0"/>
        <v/>
      </c>
    </row>
    <row r="31" spans="1:13" x14ac:dyDescent="0.2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19" t="str">
        <f t="shared" si="0"/>
        <v/>
      </c>
    </row>
    <row r="32" spans="1:13" x14ac:dyDescent="0.2">
      <c r="A32" s="44"/>
      <c r="B32" s="44"/>
      <c r="C32" s="45"/>
      <c r="D32" s="45"/>
      <c r="E32" s="45"/>
      <c r="F32" s="46"/>
      <c r="G32" s="46"/>
      <c r="H32" s="46"/>
      <c r="I32" s="46"/>
      <c r="J32" s="46"/>
      <c r="K32" s="46"/>
      <c r="L32" s="46"/>
      <c r="M32" s="19" t="str">
        <f t="shared" si="0"/>
        <v/>
      </c>
    </row>
    <row r="33" spans="1:13" x14ac:dyDescent="0.2">
      <c r="A33" s="44"/>
      <c r="B33" s="44"/>
      <c r="C33" s="45"/>
      <c r="D33" s="45"/>
      <c r="E33" s="45"/>
      <c r="F33" s="46"/>
      <c r="G33" s="46"/>
      <c r="H33" s="46"/>
      <c r="I33" s="46"/>
      <c r="J33" s="46"/>
      <c r="K33" s="46"/>
      <c r="L33" s="46"/>
      <c r="M33" s="19" t="str">
        <f t="shared" si="0"/>
        <v/>
      </c>
    </row>
    <row r="34" spans="1:13" x14ac:dyDescent="0.2">
      <c r="A34" s="44"/>
      <c r="B34" s="44"/>
      <c r="C34" s="45"/>
      <c r="D34" s="45"/>
      <c r="E34" s="45"/>
      <c r="F34" s="46"/>
      <c r="G34" s="46"/>
      <c r="H34" s="46"/>
      <c r="I34" s="46"/>
      <c r="J34" s="46"/>
      <c r="K34" s="46"/>
      <c r="L34" s="46"/>
      <c r="M34" s="19" t="str">
        <f t="shared" si="0"/>
        <v/>
      </c>
    </row>
    <row r="35" spans="1:13" x14ac:dyDescent="0.2">
      <c r="A35" s="44"/>
      <c r="B35" s="44"/>
      <c r="C35" s="45"/>
      <c r="D35" s="45"/>
      <c r="E35" s="45"/>
      <c r="F35" s="46"/>
      <c r="G35" s="46"/>
      <c r="H35" s="46"/>
      <c r="I35" s="46"/>
      <c r="J35" s="46"/>
      <c r="K35" s="46"/>
      <c r="L35" s="46"/>
      <c r="M35" s="19" t="str">
        <f t="shared" si="0"/>
        <v/>
      </c>
    </row>
    <row r="36" spans="1:13" x14ac:dyDescent="0.2">
      <c r="A36" s="44"/>
      <c r="B36" s="44"/>
      <c r="C36" s="45"/>
      <c r="D36" s="45"/>
      <c r="E36" s="45"/>
      <c r="F36" s="46"/>
      <c r="G36" s="46"/>
      <c r="H36" s="46"/>
      <c r="I36" s="46"/>
      <c r="J36" s="46"/>
      <c r="K36" s="46"/>
      <c r="L36" s="46"/>
      <c r="M36" s="19" t="str">
        <f t="shared" si="0"/>
        <v/>
      </c>
    </row>
    <row r="37" spans="1:13" x14ac:dyDescent="0.2">
      <c r="A37" s="44"/>
      <c r="B37" s="44"/>
      <c r="C37" s="45"/>
      <c r="D37" s="45"/>
      <c r="E37" s="45"/>
      <c r="F37" s="46"/>
      <c r="G37" s="46"/>
      <c r="H37" s="46"/>
      <c r="I37" s="46"/>
      <c r="J37" s="46"/>
      <c r="K37" s="46"/>
      <c r="L37" s="46"/>
      <c r="M37" s="19" t="str">
        <f t="shared" si="0"/>
        <v/>
      </c>
    </row>
    <row r="38" spans="1:13" x14ac:dyDescent="0.2">
      <c r="A38" s="44"/>
      <c r="B38" s="44"/>
      <c r="C38" s="45"/>
      <c r="D38" s="45"/>
      <c r="E38" s="45"/>
      <c r="F38" s="46"/>
      <c r="G38" s="46"/>
      <c r="H38" s="46"/>
      <c r="I38" s="46"/>
      <c r="J38" s="46"/>
      <c r="K38" s="46"/>
      <c r="L38" s="46"/>
      <c r="M38" s="19" t="str">
        <f t="shared" si="0"/>
        <v/>
      </c>
    </row>
    <row r="39" spans="1:13" x14ac:dyDescent="0.2">
      <c r="A39" s="44"/>
      <c r="B39" s="44"/>
      <c r="C39" s="45"/>
      <c r="D39" s="45"/>
      <c r="E39" s="45"/>
      <c r="F39" s="46"/>
      <c r="G39" s="46"/>
      <c r="H39" s="46"/>
      <c r="I39" s="46"/>
      <c r="J39" s="46"/>
      <c r="K39" s="46"/>
      <c r="L39" s="46"/>
      <c r="M39" s="19" t="str">
        <f t="shared" si="0"/>
        <v/>
      </c>
    </row>
    <row r="40" spans="1:13" x14ac:dyDescent="0.2">
      <c r="A40" s="44"/>
      <c r="B40" s="44"/>
      <c r="C40" s="45"/>
      <c r="D40" s="45"/>
      <c r="E40" s="45"/>
      <c r="F40" s="46"/>
      <c r="G40" s="46"/>
      <c r="H40" s="46"/>
      <c r="I40" s="46"/>
      <c r="J40" s="46"/>
      <c r="K40" s="46"/>
      <c r="L40" s="46"/>
      <c r="M40" s="19" t="str">
        <f t="shared" si="0"/>
        <v/>
      </c>
    </row>
    <row r="41" spans="1:13" x14ac:dyDescent="0.2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19" t="str">
        <f t="shared" si="0"/>
        <v/>
      </c>
    </row>
    <row r="42" spans="1:13" x14ac:dyDescent="0.2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19" t="str">
        <f t="shared" si="0"/>
        <v/>
      </c>
    </row>
    <row r="43" spans="1:13" x14ac:dyDescent="0.2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19" t="str">
        <f t="shared" si="0"/>
        <v/>
      </c>
    </row>
    <row r="44" spans="1:13" x14ac:dyDescent="0.2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19" t="str">
        <f t="shared" si="0"/>
        <v/>
      </c>
    </row>
    <row r="45" spans="1:13" x14ac:dyDescent="0.2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19" t="str">
        <f t="shared" si="0"/>
        <v/>
      </c>
    </row>
    <row r="46" spans="1:13" x14ac:dyDescent="0.2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19" t="str">
        <f t="shared" si="0"/>
        <v/>
      </c>
    </row>
    <row r="47" spans="1:13" x14ac:dyDescent="0.2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19" t="str">
        <f t="shared" si="0"/>
        <v/>
      </c>
    </row>
    <row r="48" spans="1:13" x14ac:dyDescent="0.2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19" t="str">
        <f t="shared" si="0"/>
        <v/>
      </c>
    </row>
    <row r="49" spans="1:13" x14ac:dyDescent="0.2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19" t="str">
        <f t="shared" si="0"/>
        <v/>
      </c>
    </row>
    <row r="50" spans="1:13" x14ac:dyDescent="0.2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19" t="str">
        <f t="shared" si="0"/>
        <v/>
      </c>
    </row>
    <row r="51" spans="1:13" x14ac:dyDescent="0.2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19" t="str">
        <f t="shared" si="0"/>
        <v/>
      </c>
    </row>
    <row r="52" spans="1:13" x14ac:dyDescent="0.2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19" t="str">
        <f t="shared" si="0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9B6-C661-47E6-943B-6A28E38D5565}">
  <dimension ref="B1:T56"/>
  <sheetViews>
    <sheetView topLeftCell="A11" zoomScaleNormal="100" workbookViewId="0">
      <selection activeCell="T38" sqref="T38"/>
    </sheetView>
  </sheetViews>
  <sheetFormatPr baseColWidth="10" defaultColWidth="9.1640625" defaultRowHeight="15" x14ac:dyDescent="0.2"/>
  <cols>
    <col min="1" max="1" width="2.5" style="13" customWidth="1"/>
    <col min="2" max="13" width="9.1640625" style="13"/>
    <col min="14" max="14" width="11.6640625" style="19" bestFit="1" customWidth="1"/>
    <col min="15" max="16384" width="9.1640625" style="13"/>
  </cols>
  <sheetData>
    <row r="1" spans="2:17" ht="8.25" customHeight="1" thickBot="1" x14ac:dyDescent="0.25">
      <c r="N1" s="13"/>
    </row>
    <row r="2" spans="2:17" x14ac:dyDescent="0.2">
      <c r="E2" s="60" t="s">
        <v>44</v>
      </c>
      <c r="F2" s="61"/>
      <c r="G2" s="60" t="s">
        <v>58</v>
      </c>
      <c r="H2" s="61"/>
      <c r="I2" s="60" t="s">
        <v>59</v>
      </c>
      <c r="J2" s="61"/>
      <c r="K2" s="60" t="s">
        <v>47</v>
      </c>
      <c r="L2" s="61"/>
      <c r="N2" s="13"/>
    </row>
    <row r="3" spans="2:17" x14ac:dyDescent="0.2">
      <c r="B3" s="22" t="s">
        <v>36</v>
      </c>
      <c r="C3" s="22" t="s">
        <v>56</v>
      </c>
      <c r="D3" s="24" t="s">
        <v>57</v>
      </c>
      <c r="E3" s="26" t="s">
        <v>15</v>
      </c>
      <c r="F3" s="27" t="s">
        <v>14</v>
      </c>
      <c r="G3" s="26" t="s">
        <v>15</v>
      </c>
      <c r="H3" s="27" t="s">
        <v>14</v>
      </c>
      <c r="I3" s="26" t="s">
        <v>15</v>
      </c>
      <c r="J3" s="27" t="s">
        <v>14</v>
      </c>
      <c r="K3" s="26" t="s">
        <v>15</v>
      </c>
      <c r="L3" s="27" t="s">
        <v>14</v>
      </c>
      <c r="N3" s="13"/>
    </row>
    <row r="4" spans="2:17" x14ac:dyDescent="0.2">
      <c r="B4" s="21">
        <v>0</v>
      </c>
      <c r="C4" s="21">
        <v>0</v>
      </c>
      <c r="D4" s="25">
        <v>1</v>
      </c>
      <c r="E4" s="28" t="s">
        <v>61</v>
      </c>
      <c r="F4" s="29" t="s">
        <v>64</v>
      </c>
      <c r="G4" s="28" t="s">
        <v>61</v>
      </c>
      <c r="H4" s="29" t="s">
        <v>70</v>
      </c>
      <c r="I4" s="42" t="s">
        <v>62</v>
      </c>
      <c r="J4" s="29" t="s">
        <v>127</v>
      </c>
      <c r="K4" s="42" t="s">
        <v>62</v>
      </c>
      <c r="L4" s="29" t="s">
        <v>37</v>
      </c>
      <c r="N4" s="13"/>
    </row>
    <row r="5" spans="2:17" x14ac:dyDescent="0.2">
      <c r="B5" s="21">
        <v>0</v>
      </c>
      <c r="C5" s="21">
        <v>1</v>
      </c>
      <c r="D5" s="25">
        <v>0</v>
      </c>
      <c r="E5" s="28" t="s">
        <v>61</v>
      </c>
      <c r="F5" s="29" t="s">
        <v>63</v>
      </c>
      <c r="G5" s="28" t="s">
        <v>61</v>
      </c>
      <c r="H5" s="29" t="s">
        <v>67</v>
      </c>
      <c r="I5" s="42" t="s">
        <v>62</v>
      </c>
      <c r="J5" s="29" t="s">
        <v>126</v>
      </c>
      <c r="K5" s="42" t="s">
        <v>62</v>
      </c>
      <c r="L5" s="29" t="s">
        <v>36</v>
      </c>
      <c r="N5" s="13"/>
    </row>
    <row r="6" spans="2:17" x14ac:dyDescent="0.2">
      <c r="B6" s="21">
        <v>0</v>
      </c>
      <c r="C6" s="21">
        <v>1</v>
      </c>
      <c r="D6" s="25">
        <v>1</v>
      </c>
      <c r="E6" s="28" t="s">
        <v>61</v>
      </c>
      <c r="F6" s="29" t="s">
        <v>65</v>
      </c>
      <c r="G6" s="28" t="s">
        <v>61</v>
      </c>
      <c r="H6" s="29" t="s">
        <v>72</v>
      </c>
      <c r="I6" s="42" t="s">
        <v>62</v>
      </c>
      <c r="J6" s="29" t="s">
        <v>133</v>
      </c>
      <c r="K6" s="42" t="s">
        <v>62</v>
      </c>
      <c r="L6" s="29" t="s">
        <v>76</v>
      </c>
      <c r="N6" s="13"/>
    </row>
    <row r="7" spans="2:17" x14ac:dyDescent="0.2">
      <c r="B7" s="21">
        <v>1</v>
      </c>
      <c r="C7" s="21">
        <v>0</v>
      </c>
      <c r="D7" s="25">
        <v>0</v>
      </c>
      <c r="E7" s="28" t="s">
        <v>61</v>
      </c>
      <c r="F7" s="29" t="s">
        <v>64</v>
      </c>
      <c r="G7" s="28" t="s">
        <v>61</v>
      </c>
      <c r="H7" s="29" t="s">
        <v>68</v>
      </c>
      <c r="I7" s="42" t="s">
        <v>62</v>
      </c>
      <c r="J7" s="29" t="s">
        <v>127</v>
      </c>
      <c r="K7" s="42" t="s">
        <v>62</v>
      </c>
      <c r="L7" s="29" t="s">
        <v>38</v>
      </c>
      <c r="N7" s="13"/>
    </row>
    <row r="8" spans="2:17" x14ac:dyDescent="0.2">
      <c r="B8" s="21">
        <v>1</v>
      </c>
      <c r="C8" s="21">
        <v>0</v>
      </c>
      <c r="D8" s="25">
        <v>1</v>
      </c>
      <c r="E8" s="28" t="s">
        <v>61</v>
      </c>
      <c r="F8" s="29" t="s">
        <v>64</v>
      </c>
      <c r="G8" s="28" t="s">
        <v>61</v>
      </c>
      <c r="H8" s="29" t="s">
        <v>73</v>
      </c>
      <c r="I8" s="42" t="s">
        <v>62</v>
      </c>
      <c r="J8" s="29" t="s">
        <v>127</v>
      </c>
      <c r="K8" s="42" t="s">
        <v>62</v>
      </c>
      <c r="L8" s="29" t="s">
        <v>77</v>
      </c>
      <c r="N8" s="13"/>
    </row>
    <row r="9" spans="2:17" x14ac:dyDescent="0.2">
      <c r="B9" s="21">
        <v>1</v>
      </c>
      <c r="C9" s="21">
        <v>1</v>
      </c>
      <c r="D9" s="25">
        <v>0</v>
      </c>
      <c r="E9" s="28" t="s">
        <v>61</v>
      </c>
      <c r="F9" s="29" t="s">
        <v>65</v>
      </c>
      <c r="G9" s="28" t="s">
        <v>61</v>
      </c>
      <c r="H9" s="29" t="s">
        <v>69</v>
      </c>
      <c r="I9" s="42" t="s">
        <v>62</v>
      </c>
      <c r="J9" s="29" t="s">
        <v>133</v>
      </c>
      <c r="K9" s="42" t="s">
        <v>62</v>
      </c>
      <c r="L9" s="29" t="s">
        <v>75</v>
      </c>
      <c r="N9" s="13"/>
    </row>
    <row r="10" spans="2:17" ht="16" thickBot="1" x14ac:dyDescent="0.25">
      <c r="B10" s="21">
        <v>1</v>
      </c>
      <c r="C10" s="21">
        <v>1</v>
      </c>
      <c r="D10" s="25">
        <v>1</v>
      </c>
      <c r="E10" s="30" t="s">
        <v>61</v>
      </c>
      <c r="F10" s="33" t="s">
        <v>66</v>
      </c>
      <c r="G10" s="30" t="s">
        <v>61</v>
      </c>
      <c r="H10" s="33" t="s">
        <v>74</v>
      </c>
      <c r="I10" s="43" t="s">
        <v>62</v>
      </c>
      <c r="J10" s="33" t="s">
        <v>134</v>
      </c>
      <c r="K10" s="43" t="s">
        <v>62</v>
      </c>
      <c r="L10" s="33" t="s">
        <v>78</v>
      </c>
      <c r="N10" s="13"/>
    </row>
    <row r="11" spans="2:17" x14ac:dyDescent="0.2">
      <c r="E11" s="13" t="s">
        <v>95</v>
      </c>
      <c r="F11" s="13" t="s">
        <v>79</v>
      </c>
      <c r="G11" s="13" t="s">
        <v>95</v>
      </c>
      <c r="H11" s="13" t="s">
        <v>80</v>
      </c>
      <c r="I11" s="13" t="s">
        <v>96</v>
      </c>
      <c r="J11" s="13" t="s">
        <v>79</v>
      </c>
      <c r="K11" s="13" t="s">
        <v>96</v>
      </c>
      <c r="L11" s="13" t="s">
        <v>80</v>
      </c>
      <c r="N11" s="13"/>
    </row>
    <row r="12" spans="2:17" x14ac:dyDescent="0.2">
      <c r="N12" s="13"/>
    </row>
    <row r="13" spans="2:17" x14ac:dyDescent="0.2">
      <c r="N13" s="13"/>
    </row>
    <row r="14" spans="2:17" s="11" customFormat="1" x14ac:dyDescent="0.2">
      <c r="B14" s="22" t="s">
        <v>54</v>
      </c>
      <c r="C14" s="22">
        <v>15130</v>
      </c>
      <c r="D14" s="22">
        <v>7565</v>
      </c>
      <c r="E14" s="27">
        <v>5044</v>
      </c>
      <c r="F14" s="35">
        <v>890</v>
      </c>
      <c r="G14" s="22">
        <v>594</v>
      </c>
      <c r="H14" s="22">
        <v>445</v>
      </c>
      <c r="I14" s="22">
        <v>297</v>
      </c>
      <c r="N14" s="11" t="s">
        <v>99</v>
      </c>
      <c r="O14" s="11" t="s">
        <v>9</v>
      </c>
      <c r="P14" s="11" t="s">
        <v>52</v>
      </c>
      <c r="Q14" s="11" t="s">
        <v>53</v>
      </c>
    </row>
    <row r="15" spans="2:17" ht="15" customHeight="1" x14ac:dyDescent="0.2">
      <c r="B15" s="21" t="s">
        <v>81</v>
      </c>
      <c r="C15" s="23" t="s">
        <v>61</v>
      </c>
      <c r="D15" s="23" t="s">
        <v>61</v>
      </c>
      <c r="E15" s="40" t="s">
        <v>61</v>
      </c>
      <c r="F15" s="36" t="s">
        <v>135</v>
      </c>
      <c r="G15" s="23" t="s">
        <v>61</v>
      </c>
      <c r="H15" s="21" t="s">
        <v>136</v>
      </c>
      <c r="I15" s="21" t="s">
        <v>139</v>
      </c>
      <c r="J15" s="67" t="s">
        <v>125</v>
      </c>
      <c r="K15" s="64" t="s">
        <v>97</v>
      </c>
      <c r="L15" s="64"/>
      <c r="N15" s="47" t="s">
        <v>113</v>
      </c>
      <c r="O15" s="48">
        <v>34434</v>
      </c>
      <c r="P15" s="48">
        <v>1</v>
      </c>
      <c r="Q15" s="48">
        <f>O15+P15-1</f>
        <v>34434</v>
      </c>
    </row>
    <row r="16" spans="2:17" ht="16" thickBot="1" x14ac:dyDescent="0.25">
      <c r="B16" s="31" t="s">
        <v>82</v>
      </c>
      <c r="C16" s="32" t="s">
        <v>61</v>
      </c>
      <c r="D16" s="32" t="s">
        <v>61</v>
      </c>
      <c r="E16" s="41" t="s">
        <v>61</v>
      </c>
      <c r="F16" s="37" t="s">
        <v>137</v>
      </c>
      <c r="G16" s="31" t="s">
        <v>138</v>
      </c>
      <c r="H16" s="31" t="s">
        <v>140</v>
      </c>
      <c r="I16" s="32" t="s">
        <v>61</v>
      </c>
      <c r="J16" s="67"/>
      <c r="K16" s="65"/>
      <c r="L16" s="65"/>
      <c r="N16" s="47" t="s">
        <v>114</v>
      </c>
      <c r="O16" s="48">
        <v>10753</v>
      </c>
      <c r="P16" s="48">
        <f>Q15+1</f>
        <v>34435</v>
      </c>
      <c r="Q16" s="48">
        <f>O16+P16-1</f>
        <v>45187</v>
      </c>
    </row>
    <row r="17" spans="2:17" x14ac:dyDescent="0.2">
      <c r="B17" s="34" t="s">
        <v>83</v>
      </c>
      <c r="C17" s="34" t="s">
        <v>36</v>
      </c>
      <c r="D17" s="34" t="s">
        <v>39</v>
      </c>
      <c r="E17" s="38" t="s">
        <v>87</v>
      </c>
      <c r="F17" s="20" t="s">
        <v>67</v>
      </c>
      <c r="G17" s="39" t="s">
        <v>61</v>
      </c>
      <c r="H17" s="34" t="s">
        <v>56</v>
      </c>
      <c r="I17" s="34" t="s">
        <v>57</v>
      </c>
      <c r="J17" s="66" t="s">
        <v>28</v>
      </c>
      <c r="M17" s="13" t="s">
        <v>85</v>
      </c>
      <c r="N17" s="49" t="s">
        <v>124</v>
      </c>
      <c r="O17" s="50">
        <v>10753</v>
      </c>
      <c r="P17" s="50">
        <v>1</v>
      </c>
      <c r="Q17" s="50">
        <v>45187</v>
      </c>
    </row>
    <row r="18" spans="2:17" x14ac:dyDescent="0.2">
      <c r="B18" s="21" t="s">
        <v>84</v>
      </c>
      <c r="C18" s="21" t="s">
        <v>37</v>
      </c>
      <c r="D18" s="21" t="s">
        <v>86</v>
      </c>
      <c r="E18" s="29" t="s">
        <v>40</v>
      </c>
      <c r="F18" s="36" t="s">
        <v>70</v>
      </c>
      <c r="G18" s="23" t="s">
        <v>61</v>
      </c>
      <c r="H18" s="21" t="s">
        <v>71</v>
      </c>
      <c r="I18" s="21" t="s">
        <v>41</v>
      </c>
      <c r="J18" s="67"/>
      <c r="N18" s="47" t="s">
        <v>116</v>
      </c>
      <c r="O18" s="48">
        <v>34434</v>
      </c>
      <c r="P18" s="48">
        <f>Q16+1</f>
        <v>45188</v>
      </c>
      <c r="Q18" s="48">
        <f>O18+P18-1</f>
        <v>79621</v>
      </c>
    </row>
    <row r="19" spans="2:17" x14ac:dyDescent="0.2">
      <c r="B19" s="21" t="s">
        <v>85</v>
      </c>
      <c r="C19" s="21" t="s">
        <v>38</v>
      </c>
      <c r="D19" s="21" t="s">
        <v>60</v>
      </c>
      <c r="E19" s="29" t="s">
        <v>88</v>
      </c>
      <c r="F19" s="36" t="s">
        <v>68</v>
      </c>
      <c r="G19" s="23" t="s">
        <v>61</v>
      </c>
      <c r="H19" s="21" t="s">
        <v>35</v>
      </c>
      <c r="I19" s="21" t="s">
        <v>0</v>
      </c>
      <c r="J19" s="67"/>
      <c r="N19" s="47" t="s">
        <v>115</v>
      </c>
      <c r="O19" s="48">
        <v>10753</v>
      </c>
      <c r="P19" s="48">
        <f>Q18+1</f>
        <v>79622</v>
      </c>
      <c r="Q19" s="48">
        <f>O19+P19-1</f>
        <v>90374</v>
      </c>
    </row>
    <row r="20" spans="2:17" x14ac:dyDescent="0.2">
      <c r="C20" s="63" t="s">
        <v>94</v>
      </c>
      <c r="D20" s="63"/>
      <c r="E20" s="63"/>
      <c r="F20" s="62" t="s">
        <v>93</v>
      </c>
      <c r="G20" s="63"/>
      <c r="H20" s="63"/>
      <c r="I20" s="63"/>
      <c r="M20" s="13" t="s">
        <v>83</v>
      </c>
      <c r="N20" s="49" t="s">
        <v>123</v>
      </c>
      <c r="O20" s="50">
        <v>10753</v>
      </c>
      <c r="P20" s="50">
        <v>45188</v>
      </c>
      <c r="Q20" s="50">
        <v>90374</v>
      </c>
    </row>
    <row r="21" spans="2:17" x14ac:dyDescent="0.2">
      <c r="M21" s="13" t="s">
        <v>81</v>
      </c>
      <c r="N21" s="47" t="s">
        <v>122</v>
      </c>
      <c r="O21" s="48">
        <v>989</v>
      </c>
      <c r="P21" s="48">
        <f>Q19+1</f>
        <v>90375</v>
      </c>
      <c r="Q21" s="48">
        <f>O21+P21-1</f>
        <v>91363</v>
      </c>
    </row>
    <row r="22" spans="2:17" x14ac:dyDescent="0.2">
      <c r="M22" s="13" t="s">
        <v>84</v>
      </c>
      <c r="N22" s="47" t="s">
        <v>118</v>
      </c>
      <c r="O22" s="48">
        <v>15130</v>
      </c>
      <c r="P22" s="48">
        <f>Q21+1</f>
        <v>91364</v>
      </c>
      <c r="Q22" s="48">
        <f>O22+P22-1</f>
        <v>106493</v>
      </c>
    </row>
    <row r="23" spans="2:17" x14ac:dyDescent="0.2">
      <c r="M23" s="13" t="s">
        <v>82</v>
      </c>
      <c r="N23" s="47" t="s">
        <v>117</v>
      </c>
      <c r="O23" s="48">
        <v>890</v>
      </c>
      <c r="P23" s="48">
        <f>Q22+1</f>
        <v>106494</v>
      </c>
      <c r="Q23" s="48">
        <f>O23+P23-1</f>
        <v>107383</v>
      </c>
    </row>
    <row r="24" spans="2:17" x14ac:dyDescent="0.2">
      <c r="B24" s="13" t="s">
        <v>54</v>
      </c>
      <c r="C24" s="13" t="s">
        <v>9</v>
      </c>
      <c r="D24" s="13" t="s">
        <v>7</v>
      </c>
    </row>
    <row r="25" spans="2:17" x14ac:dyDescent="0.2">
      <c r="B25" s="13" t="s">
        <v>36</v>
      </c>
      <c r="C25" s="13">
        <v>15130</v>
      </c>
      <c r="D25" s="19" t="s">
        <v>123</v>
      </c>
    </row>
    <row r="26" spans="2:17" x14ac:dyDescent="0.2">
      <c r="B26" s="13" t="s">
        <v>37</v>
      </c>
      <c r="C26" s="13">
        <v>15130</v>
      </c>
      <c r="D26" s="19" t="s">
        <v>118</v>
      </c>
      <c r="G26" s="13" t="s">
        <v>151</v>
      </c>
      <c r="H26" s="13" t="s">
        <v>54</v>
      </c>
      <c r="I26" s="13" t="s">
        <v>9</v>
      </c>
      <c r="J26" s="13" t="s">
        <v>6</v>
      </c>
      <c r="K26" s="13" t="s">
        <v>22</v>
      </c>
      <c r="L26" s="13" t="s">
        <v>23</v>
      </c>
      <c r="M26" s="13" t="s">
        <v>152</v>
      </c>
    </row>
    <row r="27" spans="2:17" x14ac:dyDescent="0.2">
      <c r="B27" s="13" t="s">
        <v>38</v>
      </c>
      <c r="C27" s="13">
        <v>15130</v>
      </c>
      <c r="D27" s="19" t="s">
        <v>124</v>
      </c>
      <c r="G27" s="13" t="s">
        <v>36</v>
      </c>
      <c r="H27" s="13" t="s">
        <v>83</v>
      </c>
      <c r="I27" s="13">
        <v>15130</v>
      </c>
      <c r="J27" s="13" t="s">
        <v>5</v>
      </c>
      <c r="K27" s="19">
        <v>1</v>
      </c>
      <c r="L27" s="13">
        <f>I27+K27-1</f>
        <v>15130</v>
      </c>
      <c r="M27" s="19" t="str">
        <f t="shared" ref="M27:M56" si="0">G27&amp;"=subsets/"&amp;H27&amp;"/"&amp;I27&amp;"/"&amp;J27</f>
        <v>a=subsets/r-d/15130/probe</v>
      </c>
    </row>
    <row r="28" spans="2:17" x14ac:dyDescent="0.2">
      <c r="B28" s="13" t="s">
        <v>39</v>
      </c>
      <c r="C28" s="13">
        <v>7565</v>
      </c>
      <c r="D28" s="19" t="s">
        <v>123</v>
      </c>
      <c r="G28" s="13" t="s">
        <v>37</v>
      </c>
      <c r="H28" s="13" t="s">
        <v>84</v>
      </c>
      <c r="I28" s="13">
        <v>15130</v>
      </c>
      <c r="J28" s="13" t="s">
        <v>5</v>
      </c>
      <c r="K28" s="19">
        <f>L27+1</f>
        <v>15131</v>
      </c>
      <c r="L28" s="13">
        <f t="shared" ref="L28:L56" si="1">K28+I28-1</f>
        <v>30260</v>
      </c>
      <c r="M28" s="19" t="str">
        <f t="shared" si="0"/>
        <v>b=subsets/v-d/15130/probe</v>
      </c>
    </row>
    <row r="29" spans="2:17" x14ac:dyDescent="0.2">
      <c r="B29" s="13" t="s">
        <v>86</v>
      </c>
      <c r="C29" s="13">
        <v>7565</v>
      </c>
      <c r="D29" s="19" t="s">
        <v>118</v>
      </c>
      <c r="G29" s="13" t="s">
        <v>38</v>
      </c>
      <c r="H29" s="13" t="s">
        <v>85</v>
      </c>
      <c r="I29" s="13">
        <v>15130</v>
      </c>
      <c r="J29" s="13" t="s">
        <v>5</v>
      </c>
      <c r="K29" s="19">
        <f t="shared" ref="K29:K56" si="2">L28+1</f>
        <v>30261</v>
      </c>
      <c r="L29" s="13">
        <f t="shared" si="1"/>
        <v>45390</v>
      </c>
      <c r="M29" s="19" t="str">
        <f t="shared" si="0"/>
        <v>c=subsets/a-d/15130/probe</v>
      </c>
    </row>
    <row r="30" spans="2:17" x14ac:dyDescent="0.2">
      <c r="B30" s="13" t="s">
        <v>60</v>
      </c>
      <c r="C30" s="13">
        <v>7565</v>
      </c>
      <c r="D30" s="19" t="s">
        <v>124</v>
      </c>
      <c r="G30" s="13" t="s">
        <v>39</v>
      </c>
      <c r="H30" s="13" t="s">
        <v>83</v>
      </c>
      <c r="I30" s="13">
        <v>7565</v>
      </c>
      <c r="J30" s="13" t="s">
        <v>5</v>
      </c>
      <c r="K30" s="19">
        <f t="shared" si="2"/>
        <v>45391</v>
      </c>
      <c r="L30" s="13">
        <f t="shared" si="1"/>
        <v>52955</v>
      </c>
      <c r="M30" s="19" t="str">
        <f t="shared" si="0"/>
        <v>d=subsets/r-d/7565/probe</v>
      </c>
    </row>
    <row r="31" spans="2:17" x14ac:dyDescent="0.2">
      <c r="B31" s="13" t="s">
        <v>87</v>
      </c>
      <c r="C31" s="13">
        <v>5044</v>
      </c>
      <c r="D31" s="19" t="s">
        <v>123</v>
      </c>
      <c r="G31" s="13" t="s">
        <v>86</v>
      </c>
      <c r="H31" s="13" t="s">
        <v>84</v>
      </c>
      <c r="I31" s="13">
        <v>7565</v>
      </c>
      <c r="J31" s="13" t="s">
        <v>5</v>
      </c>
      <c r="K31" s="19">
        <f t="shared" si="2"/>
        <v>52956</v>
      </c>
      <c r="L31" s="13">
        <f t="shared" si="1"/>
        <v>60520</v>
      </c>
      <c r="M31" s="19" t="str">
        <f t="shared" si="0"/>
        <v>e=subsets/v-d/7565/probe</v>
      </c>
    </row>
    <row r="32" spans="2:17" x14ac:dyDescent="0.2">
      <c r="B32" s="13" t="s">
        <v>40</v>
      </c>
      <c r="C32" s="13">
        <v>5044</v>
      </c>
      <c r="D32" s="19" t="s">
        <v>118</v>
      </c>
      <c r="G32" s="13" t="s">
        <v>60</v>
      </c>
      <c r="H32" s="13" t="s">
        <v>85</v>
      </c>
      <c r="I32" s="13">
        <v>7565</v>
      </c>
      <c r="J32" s="13" t="s">
        <v>5</v>
      </c>
      <c r="K32" s="19">
        <f t="shared" si="2"/>
        <v>60521</v>
      </c>
      <c r="L32" s="13">
        <f t="shared" si="1"/>
        <v>68085</v>
      </c>
      <c r="M32" s="19" t="str">
        <f t="shared" si="0"/>
        <v>f=subsets/a-d/7565/probe</v>
      </c>
    </row>
    <row r="33" spans="2:20" x14ac:dyDescent="0.2">
      <c r="B33" s="13" t="s">
        <v>88</v>
      </c>
      <c r="C33" s="13">
        <v>5044</v>
      </c>
      <c r="D33" s="19" t="s">
        <v>124</v>
      </c>
      <c r="G33" s="13" t="s">
        <v>87</v>
      </c>
      <c r="H33" s="13" t="s">
        <v>83</v>
      </c>
      <c r="I33" s="13">
        <v>5044</v>
      </c>
      <c r="J33" s="13" t="s">
        <v>5</v>
      </c>
      <c r="K33" s="19">
        <f t="shared" si="2"/>
        <v>68086</v>
      </c>
      <c r="L33" s="13">
        <f t="shared" si="1"/>
        <v>73129</v>
      </c>
      <c r="M33" s="19" t="str">
        <f t="shared" si="0"/>
        <v>g=subsets/r-d/5044/probe</v>
      </c>
    </row>
    <row r="34" spans="2:20" x14ac:dyDescent="0.2">
      <c r="B34" s="51" t="s">
        <v>63</v>
      </c>
      <c r="C34" s="13">
        <v>890</v>
      </c>
      <c r="D34" s="19" t="s">
        <v>122</v>
      </c>
      <c r="G34" s="13" t="s">
        <v>40</v>
      </c>
      <c r="H34" s="13" t="s">
        <v>84</v>
      </c>
      <c r="I34" s="13">
        <v>5044</v>
      </c>
      <c r="J34" s="13" t="s">
        <v>5</v>
      </c>
      <c r="K34" s="19">
        <f t="shared" si="2"/>
        <v>73130</v>
      </c>
      <c r="L34" s="13">
        <f t="shared" si="1"/>
        <v>78173</v>
      </c>
      <c r="M34" s="19" t="str">
        <f t="shared" si="0"/>
        <v>h=subsets/v-d/5044/probe</v>
      </c>
      <c r="Q34" s="13">
        <v>84108</v>
      </c>
      <c r="R34" s="13">
        <v>85010</v>
      </c>
    </row>
    <row r="35" spans="2:20" x14ac:dyDescent="0.2">
      <c r="B35" s="51" t="s">
        <v>64</v>
      </c>
      <c r="C35" s="13">
        <v>890</v>
      </c>
      <c r="D35" s="19" t="s">
        <v>117</v>
      </c>
      <c r="G35" s="13" t="s">
        <v>88</v>
      </c>
      <c r="H35" s="13" t="s">
        <v>85</v>
      </c>
      <c r="I35" s="13">
        <v>5044</v>
      </c>
      <c r="J35" s="13" t="s">
        <v>5</v>
      </c>
      <c r="K35" s="19">
        <f t="shared" si="2"/>
        <v>78174</v>
      </c>
      <c r="L35" s="13">
        <f t="shared" si="1"/>
        <v>83217</v>
      </c>
      <c r="M35" s="19" t="str">
        <f t="shared" si="0"/>
        <v>i=subsets/a-d/5044/probe</v>
      </c>
    </row>
    <row r="36" spans="2:20" x14ac:dyDescent="0.2">
      <c r="B36" s="13" t="s">
        <v>67</v>
      </c>
      <c r="C36" s="13">
        <v>890</v>
      </c>
      <c r="D36" s="19" t="s">
        <v>116</v>
      </c>
      <c r="G36" s="51" t="s">
        <v>63</v>
      </c>
      <c r="H36" s="13" t="s">
        <v>81</v>
      </c>
      <c r="I36" s="13">
        <v>890</v>
      </c>
      <c r="J36" s="13" t="s">
        <v>132</v>
      </c>
      <c r="K36" s="19">
        <f t="shared" si="2"/>
        <v>83218</v>
      </c>
      <c r="L36" s="55">
        <f t="shared" si="1"/>
        <v>84107</v>
      </c>
      <c r="M36" s="19" t="str">
        <f t="shared" si="0"/>
        <v>j=subsets/r--/890/no-probe</v>
      </c>
    </row>
    <row r="37" spans="2:20" x14ac:dyDescent="0.2">
      <c r="B37" s="13" t="s">
        <v>70</v>
      </c>
      <c r="C37" s="13">
        <v>890</v>
      </c>
      <c r="D37" s="19" t="s">
        <v>118</v>
      </c>
      <c r="G37" s="51" t="s">
        <v>64</v>
      </c>
      <c r="H37" s="13" t="s">
        <v>82</v>
      </c>
      <c r="I37" s="13">
        <v>890</v>
      </c>
      <c r="J37" s="13" t="s">
        <v>132</v>
      </c>
      <c r="K37" s="19">
        <f t="shared" si="2"/>
        <v>84108</v>
      </c>
      <c r="L37" s="13">
        <f t="shared" si="1"/>
        <v>84997</v>
      </c>
      <c r="M37" s="19" t="str">
        <f t="shared" si="0"/>
        <v>k=subsets/v--/890/no-probe</v>
      </c>
      <c r="T37" s="13">
        <f>15130+3*890</f>
        <v>17800</v>
      </c>
    </row>
    <row r="38" spans="2:20" x14ac:dyDescent="0.2">
      <c r="B38" s="13" t="s">
        <v>68</v>
      </c>
      <c r="C38" s="13">
        <v>890</v>
      </c>
      <c r="D38" s="19" t="s">
        <v>113</v>
      </c>
      <c r="G38" s="13" t="s">
        <v>67</v>
      </c>
      <c r="H38" s="13" t="s">
        <v>83</v>
      </c>
      <c r="I38" s="13">
        <v>890</v>
      </c>
      <c r="J38" s="13" t="s">
        <v>132</v>
      </c>
      <c r="K38" s="54">
        <v>94359</v>
      </c>
      <c r="L38" s="11">
        <f t="shared" si="1"/>
        <v>95248</v>
      </c>
      <c r="M38" s="19" t="str">
        <f t="shared" si="0"/>
        <v>l=subsets/r-d/890/no-probe</v>
      </c>
    </row>
    <row r="39" spans="2:20" x14ac:dyDescent="0.2">
      <c r="B39" s="51" t="s">
        <v>89</v>
      </c>
      <c r="C39" s="13">
        <v>594</v>
      </c>
      <c r="D39" s="19" t="s">
        <v>117</v>
      </c>
      <c r="G39" s="13" t="s">
        <v>70</v>
      </c>
      <c r="H39" s="13" t="s">
        <v>84</v>
      </c>
      <c r="I39" s="13">
        <v>890</v>
      </c>
      <c r="J39" s="13" t="s">
        <v>132</v>
      </c>
      <c r="K39" s="56">
        <v>85011</v>
      </c>
      <c r="L39" s="13">
        <f t="shared" si="1"/>
        <v>85900</v>
      </c>
      <c r="M39" s="19" t="str">
        <f t="shared" si="0"/>
        <v>m=subsets/v-d/890/no-probe</v>
      </c>
    </row>
    <row r="40" spans="2:20" x14ac:dyDescent="0.2">
      <c r="B40" s="51" t="s">
        <v>90</v>
      </c>
      <c r="C40" s="13">
        <v>445</v>
      </c>
      <c r="D40" s="19" t="s">
        <v>122</v>
      </c>
      <c r="G40" s="13" t="s">
        <v>68</v>
      </c>
      <c r="H40" s="13" t="s">
        <v>85</v>
      </c>
      <c r="I40" s="13">
        <v>890</v>
      </c>
      <c r="J40" s="13" t="s">
        <v>132</v>
      </c>
      <c r="K40" s="19">
        <f t="shared" si="2"/>
        <v>85901</v>
      </c>
      <c r="L40" s="13">
        <f t="shared" si="1"/>
        <v>86790</v>
      </c>
      <c r="M40" s="19" t="str">
        <f t="shared" si="0"/>
        <v>n=subsets/a-d/890/no-probe</v>
      </c>
    </row>
    <row r="41" spans="2:20" x14ac:dyDescent="0.2">
      <c r="B41" s="51" t="s">
        <v>91</v>
      </c>
      <c r="C41" s="13">
        <v>445</v>
      </c>
      <c r="D41" s="19" t="s">
        <v>117</v>
      </c>
      <c r="G41" s="51" t="s">
        <v>89</v>
      </c>
      <c r="H41" s="13" t="s">
        <v>82</v>
      </c>
      <c r="I41" s="13">
        <v>594</v>
      </c>
      <c r="J41" s="13" t="s">
        <v>132</v>
      </c>
      <c r="K41" s="19">
        <f t="shared" si="2"/>
        <v>86791</v>
      </c>
      <c r="L41" s="13">
        <f t="shared" si="1"/>
        <v>87384</v>
      </c>
      <c r="M41" s="19" t="str">
        <f t="shared" si="0"/>
        <v>o=subsets/v--/594/no-probe</v>
      </c>
    </row>
    <row r="42" spans="2:20" x14ac:dyDescent="0.2">
      <c r="B42" s="13" t="s">
        <v>56</v>
      </c>
      <c r="C42" s="13">
        <v>445</v>
      </c>
      <c r="D42" s="19" t="s">
        <v>116</v>
      </c>
      <c r="G42" s="51" t="s">
        <v>90</v>
      </c>
      <c r="H42" s="13" t="s">
        <v>81</v>
      </c>
      <c r="I42" s="13">
        <v>445</v>
      </c>
      <c r="J42" s="13" t="s">
        <v>132</v>
      </c>
      <c r="K42" s="19">
        <f t="shared" si="2"/>
        <v>87385</v>
      </c>
      <c r="L42" s="13">
        <f t="shared" si="1"/>
        <v>87829</v>
      </c>
      <c r="M42" s="19" t="str">
        <f t="shared" si="0"/>
        <v>p=subsets/r--/445/no-probe</v>
      </c>
    </row>
    <row r="43" spans="2:20" x14ac:dyDescent="0.2">
      <c r="B43" s="13" t="s">
        <v>71</v>
      </c>
      <c r="C43" s="13">
        <v>445</v>
      </c>
      <c r="D43" s="19" t="s">
        <v>118</v>
      </c>
      <c r="G43" s="51" t="s">
        <v>91</v>
      </c>
      <c r="H43" s="13" t="s">
        <v>82</v>
      </c>
      <c r="I43" s="13">
        <v>445</v>
      </c>
      <c r="J43" s="13" t="s">
        <v>132</v>
      </c>
      <c r="K43" s="19">
        <f t="shared" si="2"/>
        <v>87830</v>
      </c>
      <c r="L43" s="13">
        <f t="shared" si="1"/>
        <v>88274</v>
      </c>
      <c r="M43" s="19" t="str">
        <f t="shared" si="0"/>
        <v>q=subsets/v--/445/no-probe</v>
      </c>
    </row>
    <row r="44" spans="2:20" x14ac:dyDescent="0.2">
      <c r="B44" s="13" t="s">
        <v>35</v>
      </c>
      <c r="C44" s="13">
        <v>445</v>
      </c>
      <c r="D44" s="19" t="s">
        <v>113</v>
      </c>
      <c r="G44" s="13" t="s">
        <v>56</v>
      </c>
      <c r="H44" s="13" t="s">
        <v>83</v>
      </c>
      <c r="I44" s="13">
        <v>445</v>
      </c>
      <c r="J44" s="13" t="s">
        <v>132</v>
      </c>
      <c r="K44" s="19">
        <f t="shared" si="2"/>
        <v>88275</v>
      </c>
      <c r="L44" s="13">
        <f t="shared" si="1"/>
        <v>88719</v>
      </c>
      <c r="M44" s="19" t="str">
        <f t="shared" si="0"/>
        <v>r=subsets/r-d/445/no-probe</v>
      </c>
    </row>
    <row r="45" spans="2:20" x14ac:dyDescent="0.2">
      <c r="B45" s="51" t="s">
        <v>92</v>
      </c>
      <c r="C45" s="13">
        <v>297</v>
      </c>
      <c r="D45" s="19" t="s">
        <v>122</v>
      </c>
      <c r="G45" s="13" t="s">
        <v>71</v>
      </c>
      <c r="H45" s="13" t="s">
        <v>84</v>
      </c>
      <c r="I45" s="13">
        <v>445</v>
      </c>
      <c r="J45" s="13" t="s">
        <v>132</v>
      </c>
      <c r="K45" s="19">
        <f t="shared" si="2"/>
        <v>88720</v>
      </c>
      <c r="L45" s="13">
        <f t="shared" si="1"/>
        <v>89164</v>
      </c>
      <c r="M45" s="19" t="str">
        <f t="shared" si="0"/>
        <v>s=subsets/v-d/445/no-probe</v>
      </c>
    </row>
    <row r="46" spans="2:20" x14ac:dyDescent="0.2">
      <c r="B46" s="13" t="s">
        <v>57</v>
      </c>
      <c r="C46" s="13">
        <v>297</v>
      </c>
      <c r="D46" s="19" t="s">
        <v>116</v>
      </c>
      <c r="G46" s="13" t="s">
        <v>35</v>
      </c>
      <c r="H46" s="13" t="s">
        <v>85</v>
      </c>
      <c r="I46" s="13">
        <v>445</v>
      </c>
      <c r="J46" s="13" t="s">
        <v>132</v>
      </c>
      <c r="K46" s="19">
        <f t="shared" si="2"/>
        <v>89165</v>
      </c>
      <c r="L46" s="13">
        <f t="shared" si="1"/>
        <v>89609</v>
      </c>
      <c r="M46" s="19" t="str">
        <f t="shared" si="0"/>
        <v>t=subsets/a-d/445/no-probe</v>
      </c>
    </row>
    <row r="47" spans="2:20" x14ac:dyDescent="0.2">
      <c r="B47" s="13" t="s">
        <v>41</v>
      </c>
      <c r="C47" s="13">
        <v>297</v>
      </c>
      <c r="D47" s="19" t="s">
        <v>118</v>
      </c>
      <c r="G47" s="51" t="s">
        <v>92</v>
      </c>
      <c r="H47" s="13" t="s">
        <v>81</v>
      </c>
      <c r="I47" s="13">
        <v>297</v>
      </c>
      <c r="J47" s="13" t="s">
        <v>132</v>
      </c>
      <c r="K47" s="19">
        <f t="shared" si="2"/>
        <v>89610</v>
      </c>
      <c r="L47" s="13">
        <f t="shared" si="1"/>
        <v>89906</v>
      </c>
      <c r="M47" s="19" t="str">
        <f t="shared" si="0"/>
        <v>u=subsets/r--/297/no-probe</v>
      </c>
    </row>
    <row r="48" spans="2:20" x14ac:dyDescent="0.2">
      <c r="B48" s="13" t="s">
        <v>0</v>
      </c>
      <c r="C48" s="13">
        <v>297</v>
      </c>
      <c r="D48" s="19" t="s">
        <v>113</v>
      </c>
      <c r="G48" s="13" t="s">
        <v>57</v>
      </c>
      <c r="H48" s="13" t="s">
        <v>83</v>
      </c>
      <c r="I48" s="13">
        <v>297</v>
      </c>
      <c r="J48" s="13" t="s">
        <v>132</v>
      </c>
      <c r="K48" s="19">
        <f t="shared" si="2"/>
        <v>89907</v>
      </c>
      <c r="L48" s="13">
        <f t="shared" si="1"/>
        <v>90203</v>
      </c>
      <c r="M48" s="19" t="str">
        <f t="shared" si="0"/>
        <v>v=subsets/r-d/297/no-probe</v>
      </c>
    </row>
    <row r="49" spans="7:13" x14ac:dyDescent="0.2">
      <c r="G49" s="13" t="s">
        <v>41</v>
      </c>
      <c r="H49" s="13" t="s">
        <v>84</v>
      </c>
      <c r="I49" s="13">
        <v>297</v>
      </c>
      <c r="J49" s="13" t="s">
        <v>132</v>
      </c>
      <c r="K49" s="19">
        <f t="shared" si="2"/>
        <v>90204</v>
      </c>
      <c r="L49" s="13">
        <f t="shared" si="1"/>
        <v>90500</v>
      </c>
      <c r="M49" s="19" t="str">
        <f t="shared" si="0"/>
        <v>w=subsets/v-d/297/no-probe</v>
      </c>
    </row>
    <row r="50" spans="7:13" x14ac:dyDescent="0.2">
      <c r="G50" s="13" t="s">
        <v>0</v>
      </c>
      <c r="H50" s="13" t="s">
        <v>85</v>
      </c>
      <c r="I50" s="13">
        <v>297</v>
      </c>
      <c r="J50" s="13" t="s">
        <v>132</v>
      </c>
      <c r="K50" s="19">
        <f t="shared" si="2"/>
        <v>90501</v>
      </c>
      <c r="L50" s="13">
        <f t="shared" si="1"/>
        <v>90797</v>
      </c>
      <c r="M50" s="19" t="str">
        <f t="shared" si="0"/>
        <v>x=subsets/a-d/297/no-probe</v>
      </c>
    </row>
    <row r="51" spans="7:13" x14ac:dyDescent="0.2">
      <c r="G51" s="51" t="s">
        <v>126</v>
      </c>
      <c r="H51" s="13" t="s">
        <v>81</v>
      </c>
      <c r="I51" s="13">
        <v>890</v>
      </c>
      <c r="J51" s="13" t="s">
        <v>5</v>
      </c>
      <c r="K51" s="19">
        <f t="shared" si="2"/>
        <v>90798</v>
      </c>
      <c r="L51" s="13">
        <f t="shared" si="1"/>
        <v>91687</v>
      </c>
      <c r="M51" s="19" t="str">
        <f t="shared" si="0"/>
        <v>j_p=subsets/r--/890/probe</v>
      </c>
    </row>
    <row r="52" spans="7:13" x14ac:dyDescent="0.2">
      <c r="G52" s="51" t="s">
        <v>127</v>
      </c>
      <c r="H52" s="13" t="s">
        <v>82</v>
      </c>
      <c r="I52" s="13">
        <v>890</v>
      </c>
      <c r="J52" s="13" t="s">
        <v>5</v>
      </c>
      <c r="K52" s="19">
        <f t="shared" si="2"/>
        <v>91688</v>
      </c>
      <c r="L52" s="13">
        <f t="shared" si="1"/>
        <v>92577</v>
      </c>
      <c r="M52" s="19" t="str">
        <f t="shared" si="0"/>
        <v>k_p=subsets/v--/890/probe</v>
      </c>
    </row>
    <row r="53" spans="7:13" x14ac:dyDescent="0.2">
      <c r="G53" s="51" t="s">
        <v>128</v>
      </c>
      <c r="H53" s="13" t="s">
        <v>82</v>
      </c>
      <c r="I53" s="13">
        <v>594</v>
      </c>
      <c r="J53" s="13" t="s">
        <v>5</v>
      </c>
      <c r="K53" s="19">
        <f t="shared" si="2"/>
        <v>92578</v>
      </c>
      <c r="L53" s="13">
        <f t="shared" si="1"/>
        <v>93171</v>
      </c>
      <c r="M53" s="19" t="str">
        <f t="shared" si="0"/>
        <v>o_p=subsets/v--/594/probe</v>
      </c>
    </row>
    <row r="54" spans="7:13" x14ac:dyDescent="0.2">
      <c r="G54" s="51" t="s">
        <v>129</v>
      </c>
      <c r="H54" s="13" t="s">
        <v>81</v>
      </c>
      <c r="I54" s="13">
        <v>445</v>
      </c>
      <c r="J54" s="13" t="s">
        <v>5</v>
      </c>
      <c r="K54" s="19">
        <f t="shared" si="2"/>
        <v>93172</v>
      </c>
      <c r="L54" s="13">
        <f t="shared" si="1"/>
        <v>93616</v>
      </c>
      <c r="M54" s="19" t="str">
        <f t="shared" si="0"/>
        <v>p_p=subsets/r--/445/probe</v>
      </c>
    </row>
    <row r="55" spans="7:13" x14ac:dyDescent="0.2">
      <c r="G55" s="51" t="s">
        <v>130</v>
      </c>
      <c r="H55" s="13" t="s">
        <v>82</v>
      </c>
      <c r="I55" s="13">
        <v>445</v>
      </c>
      <c r="J55" s="13" t="s">
        <v>5</v>
      </c>
      <c r="K55" s="19">
        <f t="shared" si="2"/>
        <v>93617</v>
      </c>
      <c r="L55" s="13">
        <f t="shared" si="1"/>
        <v>94061</v>
      </c>
      <c r="M55" s="19" t="str">
        <f t="shared" si="0"/>
        <v>q_p=subsets/v--/445/probe</v>
      </c>
    </row>
    <row r="56" spans="7:13" x14ac:dyDescent="0.2">
      <c r="G56" s="51" t="s">
        <v>131</v>
      </c>
      <c r="H56" s="13" t="s">
        <v>81</v>
      </c>
      <c r="I56" s="13">
        <v>297</v>
      </c>
      <c r="J56" s="13" t="s">
        <v>5</v>
      </c>
      <c r="K56" s="19">
        <f t="shared" si="2"/>
        <v>94062</v>
      </c>
      <c r="L56" s="13">
        <f t="shared" si="1"/>
        <v>94358</v>
      </c>
      <c r="M56" s="19" t="str">
        <f t="shared" si="0"/>
        <v>u_p=subsets/r--/297/probe</v>
      </c>
    </row>
  </sheetData>
  <mergeCells count="9">
    <mergeCell ref="K2:L2"/>
    <mergeCell ref="I2:J2"/>
    <mergeCell ref="G2:H2"/>
    <mergeCell ref="E2:F2"/>
    <mergeCell ref="F20:I20"/>
    <mergeCell ref="C20:E20"/>
    <mergeCell ref="K15:L16"/>
    <mergeCell ref="J17:J19"/>
    <mergeCell ref="J15:J16"/>
  </mergeCells>
  <phoneticPr fontId="6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D6E09-4727-45DD-BF4A-79D8F9B37F7D}">
  <dimension ref="A1:U30"/>
  <sheetViews>
    <sheetView workbookViewId="0">
      <selection activeCell="R27" sqref="R27:S29"/>
    </sheetView>
  </sheetViews>
  <sheetFormatPr baseColWidth="10" defaultColWidth="8.83203125" defaultRowHeight="15" x14ac:dyDescent="0.2"/>
  <cols>
    <col min="1" max="1" width="10.5" bestFit="1" customWidth="1"/>
    <col min="8" max="8" width="10.5" bestFit="1" customWidth="1"/>
  </cols>
  <sheetData>
    <row r="1" spans="1:13" x14ac:dyDescent="0.2">
      <c r="A1">
        <v>119658</v>
      </c>
    </row>
    <row r="2" spans="1:13" x14ac:dyDescent="0.2">
      <c r="A2">
        <v>15405</v>
      </c>
    </row>
    <row r="3" spans="1:13" x14ac:dyDescent="0.2">
      <c r="A3">
        <v>136476</v>
      </c>
    </row>
    <row r="4" spans="1:13" x14ac:dyDescent="0.2">
      <c r="A4">
        <v>119442</v>
      </c>
    </row>
    <row r="5" spans="1:13" x14ac:dyDescent="0.2">
      <c r="A5">
        <v>119889</v>
      </c>
    </row>
    <row r="6" spans="1:13" x14ac:dyDescent="0.2">
      <c r="A6">
        <v>130050</v>
      </c>
    </row>
    <row r="7" spans="1:13" x14ac:dyDescent="0.2">
      <c r="A7">
        <v>128383</v>
      </c>
    </row>
    <row r="8" spans="1:13" x14ac:dyDescent="0.2">
      <c r="A8">
        <v>121819</v>
      </c>
    </row>
    <row r="10" spans="1:13" x14ac:dyDescent="0.2">
      <c r="A10">
        <f>SUM(A1:A8)</f>
        <v>891122</v>
      </c>
    </row>
    <row r="14" spans="1:13" x14ac:dyDescent="0.2">
      <c r="A14">
        <v>2023</v>
      </c>
      <c r="B14">
        <v>12</v>
      </c>
      <c r="C14">
        <v>5</v>
      </c>
      <c r="D14">
        <v>14</v>
      </c>
      <c r="E14">
        <v>22</v>
      </c>
      <c r="F14">
        <v>49</v>
      </c>
      <c r="H14">
        <v>2023</v>
      </c>
      <c r="I14">
        <v>12</v>
      </c>
      <c r="J14">
        <v>5</v>
      </c>
      <c r="K14">
        <v>16</v>
      </c>
      <c r="L14">
        <v>0</v>
      </c>
      <c r="M14">
        <v>40</v>
      </c>
    </row>
    <row r="15" spans="1:13" x14ac:dyDescent="0.2">
      <c r="A15">
        <v>2023</v>
      </c>
      <c r="B15">
        <v>12</v>
      </c>
      <c r="C15">
        <v>5</v>
      </c>
      <c r="D15">
        <v>19</v>
      </c>
      <c r="E15">
        <v>3</v>
      </c>
      <c r="F15">
        <v>32</v>
      </c>
      <c r="H15">
        <v>2023</v>
      </c>
      <c r="I15">
        <v>12</v>
      </c>
      <c r="J15">
        <v>5</v>
      </c>
      <c r="K15">
        <v>19</v>
      </c>
      <c r="L15">
        <v>16</v>
      </c>
      <c r="M15">
        <v>8</v>
      </c>
    </row>
    <row r="16" spans="1:13" x14ac:dyDescent="0.2">
      <c r="A16">
        <v>2023</v>
      </c>
      <c r="B16">
        <v>12</v>
      </c>
      <c r="C16">
        <v>6</v>
      </c>
      <c r="D16">
        <v>18</v>
      </c>
      <c r="E16">
        <v>19</v>
      </c>
      <c r="F16">
        <v>23</v>
      </c>
      <c r="H16">
        <v>2023</v>
      </c>
      <c r="I16">
        <v>12</v>
      </c>
      <c r="J16">
        <v>6</v>
      </c>
      <c r="K16">
        <v>20</v>
      </c>
      <c r="L16">
        <v>11</v>
      </c>
      <c r="M16">
        <v>4</v>
      </c>
    </row>
    <row r="17" spans="1:21" x14ac:dyDescent="0.2">
      <c r="A17">
        <v>2023</v>
      </c>
      <c r="B17">
        <v>12</v>
      </c>
      <c r="C17">
        <v>8</v>
      </c>
      <c r="D17">
        <v>17</v>
      </c>
      <c r="E17">
        <v>28</v>
      </c>
      <c r="F17">
        <v>3</v>
      </c>
      <c r="H17">
        <v>2023</v>
      </c>
      <c r="I17">
        <v>12</v>
      </c>
      <c r="J17">
        <v>8</v>
      </c>
      <c r="K17">
        <v>19</v>
      </c>
      <c r="L17">
        <v>5</v>
      </c>
      <c r="M17">
        <v>46</v>
      </c>
    </row>
    <row r="18" spans="1:21" x14ac:dyDescent="0.2">
      <c r="A18">
        <v>2023</v>
      </c>
      <c r="B18">
        <v>12</v>
      </c>
      <c r="C18">
        <v>8</v>
      </c>
      <c r="D18">
        <v>21</v>
      </c>
      <c r="E18">
        <v>2</v>
      </c>
      <c r="F18">
        <v>30</v>
      </c>
      <c r="H18">
        <v>2023</v>
      </c>
      <c r="I18">
        <v>12</v>
      </c>
      <c r="J18">
        <v>8</v>
      </c>
      <c r="K18">
        <v>22</v>
      </c>
      <c r="L18">
        <v>41</v>
      </c>
      <c r="M18">
        <v>6</v>
      </c>
    </row>
    <row r="19" spans="1:21" x14ac:dyDescent="0.2">
      <c r="A19">
        <v>2023</v>
      </c>
      <c r="B19">
        <v>12</v>
      </c>
      <c r="C19">
        <v>12</v>
      </c>
      <c r="D19">
        <v>15</v>
      </c>
      <c r="E19">
        <v>50</v>
      </c>
      <c r="F19">
        <v>10</v>
      </c>
      <c r="H19">
        <v>2023</v>
      </c>
      <c r="I19">
        <v>12</v>
      </c>
      <c r="J19">
        <v>12</v>
      </c>
      <c r="K19">
        <v>17</v>
      </c>
      <c r="L19">
        <v>37</v>
      </c>
      <c r="M19">
        <v>7</v>
      </c>
    </row>
    <row r="20" spans="1:21" x14ac:dyDescent="0.2">
      <c r="A20">
        <v>2023</v>
      </c>
      <c r="B20">
        <v>12</v>
      </c>
      <c r="C20">
        <v>12</v>
      </c>
      <c r="D20">
        <v>19</v>
      </c>
      <c r="E20">
        <v>4</v>
      </c>
      <c r="F20">
        <v>16</v>
      </c>
      <c r="H20">
        <v>2023</v>
      </c>
      <c r="I20">
        <v>12</v>
      </c>
      <c r="J20">
        <v>12</v>
      </c>
      <c r="K20">
        <v>20</v>
      </c>
      <c r="L20">
        <v>49</v>
      </c>
      <c r="M20">
        <v>13</v>
      </c>
    </row>
    <row r="21" spans="1:21" x14ac:dyDescent="0.2">
      <c r="A21">
        <v>2023</v>
      </c>
      <c r="B21">
        <v>12</v>
      </c>
      <c r="C21">
        <v>13</v>
      </c>
      <c r="D21">
        <v>17</v>
      </c>
      <c r="E21">
        <v>54</v>
      </c>
      <c r="F21">
        <v>53</v>
      </c>
      <c r="H21">
        <v>2023</v>
      </c>
      <c r="I21">
        <v>12</v>
      </c>
      <c r="J21">
        <v>13</v>
      </c>
      <c r="K21">
        <v>19</v>
      </c>
      <c r="L21">
        <v>41</v>
      </c>
      <c r="M21">
        <v>42</v>
      </c>
    </row>
    <row r="23" spans="1:21" x14ac:dyDescent="0.2">
      <c r="A23" s="57">
        <f>DATE(A14,B14,C14)</f>
        <v>45265</v>
      </c>
      <c r="B23" s="58">
        <f>TIME(D14,E14,F14)</f>
        <v>0.59917824074074078</v>
      </c>
      <c r="D23">
        <f>I23-B23</f>
        <v>6.7951388888888964E-2</v>
      </c>
      <c r="E23">
        <f>D23*24</f>
        <v>1.6308333333333351</v>
      </c>
      <c r="H23" s="57">
        <f>DATE(H14,I14,J14)</f>
        <v>45265</v>
      </c>
      <c r="I23" s="58">
        <f>TIME(K14,L14,M14)</f>
        <v>0.66712962962962974</v>
      </c>
      <c r="K23">
        <f>D14*60*60</f>
        <v>50400</v>
      </c>
      <c r="L23">
        <f>E14*60</f>
        <v>1320</v>
      </c>
      <c r="M23">
        <f>F14</f>
        <v>49</v>
      </c>
      <c r="N23">
        <f>SUM(K23:M23)</f>
        <v>51769</v>
      </c>
      <c r="R23">
        <f>K14*60*60</f>
        <v>57600</v>
      </c>
      <c r="S23">
        <f>L14*60</f>
        <v>0</v>
      </c>
      <c r="T23">
        <f>M14</f>
        <v>40</v>
      </c>
      <c r="U23">
        <f>SUM(R23:T23)</f>
        <v>57640</v>
      </c>
    </row>
    <row r="24" spans="1:21" x14ac:dyDescent="0.2">
      <c r="A24" s="57">
        <f t="shared" ref="A24:A30" si="0">DATE(A15,B15,C15)</f>
        <v>45265</v>
      </c>
      <c r="B24" s="58">
        <f t="shared" ref="B24:B30" si="1">TIME(D15,E15,F15)</f>
        <v>0.79412037037037031</v>
      </c>
      <c r="D24">
        <f t="shared" ref="D24:D30" si="2">I24-B24</f>
        <v>8.7500000000000355E-3</v>
      </c>
      <c r="E24">
        <f t="shared" ref="E24:E30" si="3">D24*24</f>
        <v>0.21000000000000085</v>
      </c>
      <c r="H24" s="57">
        <f t="shared" ref="H24:H30" si="4">DATE(H15,I15,J15)</f>
        <v>45265</v>
      </c>
      <c r="I24" s="58">
        <f t="shared" ref="I24:I30" si="5">TIME(K15,L15,M15)</f>
        <v>0.80287037037037035</v>
      </c>
    </row>
    <row r="25" spans="1:21" x14ac:dyDescent="0.2">
      <c r="A25" s="57">
        <f t="shared" si="0"/>
        <v>45266</v>
      </c>
      <c r="B25" s="58">
        <f t="shared" si="1"/>
        <v>0.76346064814814818</v>
      </c>
      <c r="D25">
        <f t="shared" si="2"/>
        <v>7.7557870370370319E-2</v>
      </c>
      <c r="E25">
        <f t="shared" si="3"/>
        <v>1.8613888888888876</v>
      </c>
      <c r="H25" s="57">
        <f t="shared" si="4"/>
        <v>45266</v>
      </c>
      <c r="I25" s="58">
        <f t="shared" si="5"/>
        <v>0.8410185185185185</v>
      </c>
    </row>
    <row r="26" spans="1:21" x14ac:dyDescent="0.2">
      <c r="A26" s="57">
        <f t="shared" si="0"/>
        <v>45268</v>
      </c>
      <c r="B26" s="58">
        <f t="shared" si="1"/>
        <v>0.72781250000000008</v>
      </c>
      <c r="D26">
        <f t="shared" si="2"/>
        <v>6.7858796296296209E-2</v>
      </c>
      <c r="E26">
        <f t="shared" si="3"/>
        <v>1.628611111111109</v>
      </c>
      <c r="H26" s="57">
        <f t="shared" si="4"/>
        <v>45268</v>
      </c>
      <c r="I26" s="58">
        <f t="shared" si="5"/>
        <v>0.79567129629629629</v>
      </c>
      <c r="R26">
        <v>1</v>
      </c>
      <c r="S26">
        <f>S27-60</f>
        <v>37</v>
      </c>
      <c r="T26">
        <f>U26-S27*60</f>
        <v>51</v>
      </c>
      <c r="U26">
        <f>U23-N23</f>
        <v>5871</v>
      </c>
    </row>
    <row r="27" spans="1:21" x14ac:dyDescent="0.2">
      <c r="A27" s="57">
        <f t="shared" si="0"/>
        <v>45268</v>
      </c>
      <c r="B27" s="58">
        <f t="shared" si="1"/>
        <v>0.87673611111111116</v>
      </c>
      <c r="D27">
        <f t="shared" si="2"/>
        <v>6.8472222222222157E-2</v>
      </c>
      <c r="E27">
        <f t="shared" si="3"/>
        <v>1.6433333333333318</v>
      </c>
      <c r="H27" s="57">
        <f t="shared" si="4"/>
        <v>45268</v>
      </c>
      <c r="I27" s="58">
        <f t="shared" si="5"/>
        <v>0.94520833333333332</v>
      </c>
      <c r="S27">
        <f>FLOOR(U26/60, 1)</f>
        <v>97</v>
      </c>
    </row>
    <row r="28" spans="1:21" x14ac:dyDescent="0.2">
      <c r="A28" s="57">
        <f t="shared" si="0"/>
        <v>45272</v>
      </c>
      <c r="B28" s="58">
        <f t="shared" si="1"/>
        <v>0.65983796296296293</v>
      </c>
      <c r="D28">
        <f t="shared" si="2"/>
        <v>7.4270833333333397E-2</v>
      </c>
      <c r="E28">
        <f t="shared" si="3"/>
        <v>1.7825000000000015</v>
      </c>
      <c r="H28" s="57">
        <f t="shared" si="4"/>
        <v>45272</v>
      </c>
      <c r="I28" s="58">
        <f t="shared" si="5"/>
        <v>0.73410879629629633</v>
      </c>
      <c r="S28">
        <f>S27/60</f>
        <v>1.6166666666666667</v>
      </c>
    </row>
    <row r="29" spans="1:21" x14ac:dyDescent="0.2">
      <c r="A29" s="57">
        <f t="shared" si="0"/>
        <v>45272</v>
      </c>
      <c r="B29" s="58">
        <f t="shared" si="1"/>
        <v>0.79462962962962969</v>
      </c>
      <c r="D29">
        <f t="shared" si="2"/>
        <v>7.2881944444444402E-2</v>
      </c>
      <c r="E29">
        <f t="shared" si="3"/>
        <v>1.7491666666666656</v>
      </c>
      <c r="H29" s="57">
        <f t="shared" si="4"/>
        <v>45272</v>
      </c>
      <c r="I29" s="58">
        <f t="shared" si="5"/>
        <v>0.86751157407407409</v>
      </c>
    </row>
    <row r="30" spans="1:21" x14ac:dyDescent="0.2">
      <c r="A30" s="57">
        <f t="shared" si="0"/>
        <v>45273</v>
      </c>
      <c r="B30" s="58">
        <f t="shared" si="1"/>
        <v>0.7464467592592593</v>
      </c>
      <c r="D30">
        <f t="shared" si="2"/>
        <v>7.4178240740740753E-2</v>
      </c>
      <c r="E30">
        <f t="shared" si="3"/>
        <v>1.7802777777777781</v>
      </c>
      <c r="H30" s="57">
        <f t="shared" si="4"/>
        <v>45273</v>
      </c>
      <c r="I30" s="58">
        <f t="shared" si="5"/>
        <v>0.82062500000000005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E9C9-12DD-4ED3-9EAA-071EF16B3A1C}">
  <dimension ref="A1:E9"/>
  <sheetViews>
    <sheetView workbookViewId="0">
      <selection activeCell="S10" sqref="S10"/>
    </sheetView>
  </sheetViews>
  <sheetFormatPr baseColWidth="10" defaultColWidth="8.83203125" defaultRowHeight="15" x14ac:dyDescent="0.2"/>
  <cols>
    <col min="3" max="3" width="14.5" bestFit="1" customWidth="1"/>
  </cols>
  <sheetData>
    <row r="1" spans="1:5" x14ac:dyDescent="0.2">
      <c r="A1" s="6" t="s">
        <v>141</v>
      </c>
      <c r="B1" s="6" t="s">
        <v>54</v>
      </c>
      <c r="C1" s="6" t="s">
        <v>158</v>
      </c>
      <c r="D1" s="6" t="s">
        <v>159</v>
      </c>
      <c r="E1" s="6" t="s">
        <v>146</v>
      </c>
    </row>
    <row r="2" spans="1:5" x14ac:dyDescent="0.2">
      <c r="A2" t="s">
        <v>148</v>
      </c>
      <c r="B2" s="52" t="s">
        <v>147</v>
      </c>
      <c r="C2" s="53">
        <v>45358.695365509258</v>
      </c>
      <c r="D2" t="s">
        <v>42</v>
      </c>
    </row>
    <row r="3" spans="1:5" x14ac:dyDescent="0.2">
      <c r="A3" t="s">
        <v>149</v>
      </c>
      <c r="B3" s="52" t="s">
        <v>150</v>
      </c>
      <c r="C3" s="53">
        <v>45358.711796412033</v>
      </c>
    </row>
    <row r="4" spans="1:5" x14ac:dyDescent="0.2">
      <c r="A4" t="s">
        <v>148</v>
      </c>
      <c r="B4" s="52" t="s">
        <v>155</v>
      </c>
      <c r="C4" s="59">
        <v>45361</v>
      </c>
      <c r="D4" t="s">
        <v>42</v>
      </c>
    </row>
    <row r="5" spans="1:5" x14ac:dyDescent="0.2">
      <c r="A5" t="s">
        <v>142</v>
      </c>
      <c r="B5" t="s">
        <v>153</v>
      </c>
      <c r="C5" s="59">
        <v>45361</v>
      </c>
    </row>
    <row r="6" spans="1:5" x14ac:dyDescent="0.2">
      <c r="A6" t="s">
        <v>149</v>
      </c>
      <c r="B6" s="52" t="s">
        <v>153</v>
      </c>
      <c r="C6" s="53">
        <v>45361.458225925926</v>
      </c>
    </row>
    <row r="7" spans="1:5" x14ac:dyDescent="0.2">
      <c r="A7" t="s">
        <v>145</v>
      </c>
      <c r="B7" t="s">
        <v>144</v>
      </c>
      <c r="C7" s="53">
        <v>45358.796980555555</v>
      </c>
    </row>
    <row r="8" spans="1:5" x14ac:dyDescent="0.2">
      <c r="A8" t="s">
        <v>145</v>
      </c>
      <c r="B8" t="s">
        <v>154</v>
      </c>
      <c r="C8" s="59">
        <v>45361</v>
      </c>
    </row>
    <row r="9" spans="1:5" x14ac:dyDescent="0.2">
      <c r="A9" t="s">
        <v>142</v>
      </c>
      <c r="B9" t="s">
        <v>143</v>
      </c>
      <c r="C9" s="53">
        <v>45358.386646296298</v>
      </c>
    </row>
  </sheetData>
  <autoFilter ref="A1:E9" xr:uid="{E466E9C9-12DD-4ED3-9EAA-071EF16B3A1C}">
    <sortState xmlns:xlrd2="http://schemas.microsoft.com/office/spreadsheetml/2017/richdata2" ref="A2:E9">
      <sortCondition ref="E1:E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F8C38-2312-4B13-8682-D1BABC99B287}">
  <dimension ref="A1:C66"/>
  <sheetViews>
    <sheetView zoomScale="85" zoomScaleNormal="85" workbookViewId="0">
      <selection activeCell="W16" sqref="W16"/>
    </sheetView>
  </sheetViews>
  <sheetFormatPr baseColWidth="10" defaultColWidth="8.83203125" defaultRowHeight="15" x14ac:dyDescent="0.2"/>
  <sheetData>
    <row r="1" spans="1:3" x14ac:dyDescent="0.2">
      <c r="A1" t="s">
        <v>156</v>
      </c>
      <c r="B1" t="s">
        <v>157</v>
      </c>
    </row>
    <row r="2" spans="1:3" x14ac:dyDescent="0.2">
      <c r="A2">
        <v>0</v>
      </c>
      <c r="B2">
        <v>63</v>
      </c>
      <c r="C2" t="str">
        <f t="shared" ref="C2:C65" si="0">IF(B2&lt;50,"X", "")</f>
        <v/>
      </c>
    </row>
    <row r="3" spans="1:3" x14ac:dyDescent="0.2">
      <c r="A3">
        <v>1</v>
      </c>
      <c r="B3">
        <v>93</v>
      </c>
      <c r="C3" t="str">
        <f t="shared" si="0"/>
        <v/>
      </c>
    </row>
    <row r="4" spans="1:3" x14ac:dyDescent="0.2">
      <c r="A4">
        <v>2</v>
      </c>
      <c r="B4">
        <v>94</v>
      </c>
      <c r="C4" t="str">
        <f t="shared" si="0"/>
        <v/>
      </c>
    </row>
    <row r="5" spans="1:3" x14ac:dyDescent="0.2">
      <c r="A5">
        <v>3</v>
      </c>
      <c r="B5">
        <v>94</v>
      </c>
      <c r="C5" t="str">
        <f t="shared" si="0"/>
        <v/>
      </c>
    </row>
    <row r="6" spans="1:3" x14ac:dyDescent="0.2">
      <c r="A6">
        <v>4</v>
      </c>
      <c r="B6">
        <v>70</v>
      </c>
      <c r="C6" t="str">
        <f t="shared" si="0"/>
        <v/>
      </c>
    </row>
    <row r="7" spans="1:3" x14ac:dyDescent="0.2">
      <c r="A7">
        <v>5</v>
      </c>
      <c r="B7">
        <v>94</v>
      </c>
      <c r="C7" t="str">
        <f t="shared" si="0"/>
        <v/>
      </c>
    </row>
    <row r="8" spans="1:3" x14ac:dyDescent="0.2">
      <c r="A8">
        <v>6</v>
      </c>
      <c r="B8">
        <v>91</v>
      </c>
      <c r="C8" t="str">
        <f t="shared" si="0"/>
        <v/>
      </c>
    </row>
    <row r="9" spans="1:3" x14ac:dyDescent="0.2">
      <c r="A9">
        <v>7</v>
      </c>
      <c r="B9">
        <v>93</v>
      </c>
      <c r="C9" t="str">
        <f t="shared" si="0"/>
        <v/>
      </c>
    </row>
    <row r="10" spans="1:3" x14ac:dyDescent="0.2">
      <c r="A10">
        <v>8</v>
      </c>
      <c r="B10">
        <v>57</v>
      </c>
      <c r="C10" t="str">
        <f t="shared" si="0"/>
        <v/>
      </c>
    </row>
    <row r="11" spans="1:3" x14ac:dyDescent="0.2">
      <c r="A11">
        <v>9</v>
      </c>
      <c r="B11">
        <v>94</v>
      </c>
      <c r="C11" t="str">
        <f t="shared" si="0"/>
        <v/>
      </c>
    </row>
    <row r="12" spans="1:3" x14ac:dyDescent="0.2">
      <c r="A12">
        <v>10</v>
      </c>
      <c r="B12">
        <v>94</v>
      </c>
      <c r="C12" t="str">
        <f t="shared" si="0"/>
        <v/>
      </c>
    </row>
    <row r="13" spans="1:3" x14ac:dyDescent="0.2">
      <c r="A13">
        <v>11</v>
      </c>
      <c r="B13">
        <v>93</v>
      </c>
      <c r="C13" t="str">
        <f t="shared" si="0"/>
        <v/>
      </c>
    </row>
    <row r="14" spans="1:3" x14ac:dyDescent="0.2">
      <c r="A14">
        <v>12</v>
      </c>
      <c r="B14">
        <v>93</v>
      </c>
      <c r="C14" t="str">
        <f t="shared" si="0"/>
        <v/>
      </c>
    </row>
    <row r="15" spans="1:3" x14ac:dyDescent="0.2">
      <c r="A15">
        <v>13</v>
      </c>
      <c r="B15">
        <v>89</v>
      </c>
      <c r="C15" t="str">
        <f t="shared" si="0"/>
        <v/>
      </c>
    </row>
    <row r="16" spans="1:3" x14ac:dyDescent="0.2">
      <c r="A16">
        <v>14</v>
      </c>
      <c r="B16">
        <v>94</v>
      </c>
      <c r="C16" t="str">
        <f t="shared" si="0"/>
        <v/>
      </c>
    </row>
    <row r="17" spans="1:3" x14ac:dyDescent="0.2">
      <c r="A17">
        <v>15</v>
      </c>
      <c r="B17">
        <v>93</v>
      </c>
      <c r="C17" t="str">
        <f t="shared" si="0"/>
        <v/>
      </c>
    </row>
    <row r="18" spans="1:3" x14ac:dyDescent="0.2">
      <c r="A18">
        <v>16</v>
      </c>
      <c r="B18">
        <v>94</v>
      </c>
      <c r="C18" t="str">
        <f t="shared" si="0"/>
        <v/>
      </c>
    </row>
    <row r="19" spans="1:3" x14ac:dyDescent="0.2">
      <c r="A19">
        <v>17</v>
      </c>
      <c r="B19">
        <v>83</v>
      </c>
      <c r="C19" t="str">
        <f t="shared" si="0"/>
        <v/>
      </c>
    </row>
    <row r="20" spans="1:3" x14ac:dyDescent="0.2">
      <c r="A20">
        <v>18</v>
      </c>
      <c r="B20">
        <v>89</v>
      </c>
      <c r="C20" t="str">
        <f t="shared" si="0"/>
        <v/>
      </c>
    </row>
    <row r="21" spans="1:3" x14ac:dyDescent="0.2">
      <c r="A21">
        <v>19</v>
      </c>
      <c r="B21">
        <v>86</v>
      </c>
      <c r="C21" t="str">
        <f t="shared" si="0"/>
        <v/>
      </c>
    </row>
    <row r="22" spans="1:3" x14ac:dyDescent="0.2">
      <c r="A22">
        <v>20</v>
      </c>
      <c r="B22">
        <v>85</v>
      </c>
      <c r="C22" t="str">
        <f t="shared" si="0"/>
        <v/>
      </c>
    </row>
    <row r="23" spans="1:3" x14ac:dyDescent="0.2">
      <c r="A23">
        <v>21</v>
      </c>
      <c r="B23">
        <v>80</v>
      </c>
      <c r="C23" t="str">
        <f t="shared" si="0"/>
        <v/>
      </c>
    </row>
    <row r="24" spans="1:3" x14ac:dyDescent="0.2">
      <c r="A24">
        <v>22</v>
      </c>
      <c r="B24">
        <v>88</v>
      </c>
      <c r="C24" t="str">
        <f t="shared" si="0"/>
        <v/>
      </c>
    </row>
    <row r="25" spans="1:3" x14ac:dyDescent="0.2">
      <c r="A25">
        <v>23</v>
      </c>
      <c r="B25">
        <v>76</v>
      </c>
      <c r="C25" t="str">
        <f t="shared" si="0"/>
        <v/>
      </c>
    </row>
    <row r="26" spans="1:3" x14ac:dyDescent="0.2">
      <c r="A26">
        <v>24</v>
      </c>
      <c r="B26">
        <v>72</v>
      </c>
      <c r="C26" t="str">
        <f t="shared" si="0"/>
        <v/>
      </c>
    </row>
    <row r="27" spans="1:3" x14ac:dyDescent="0.2">
      <c r="A27">
        <v>25</v>
      </c>
      <c r="B27">
        <v>88</v>
      </c>
      <c r="C27" t="str">
        <f t="shared" si="0"/>
        <v/>
      </c>
    </row>
    <row r="28" spans="1:3" x14ac:dyDescent="0.2">
      <c r="A28">
        <v>26</v>
      </c>
      <c r="B28">
        <v>80</v>
      </c>
      <c r="C28" t="str">
        <f t="shared" si="0"/>
        <v/>
      </c>
    </row>
    <row r="29" spans="1:3" x14ac:dyDescent="0.2">
      <c r="A29">
        <v>27</v>
      </c>
      <c r="B29">
        <v>85</v>
      </c>
      <c r="C29" t="str">
        <f t="shared" si="0"/>
        <v/>
      </c>
    </row>
    <row r="30" spans="1:3" x14ac:dyDescent="0.2">
      <c r="A30">
        <v>28</v>
      </c>
      <c r="B30">
        <v>85</v>
      </c>
      <c r="C30" t="str">
        <f t="shared" si="0"/>
        <v/>
      </c>
    </row>
    <row r="31" spans="1:3" x14ac:dyDescent="0.2">
      <c r="A31">
        <v>29</v>
      </c>
      <c r="B31">
        <v>73</v>
      </c>
      <c r="C31" t="str">
        <f t="shared" si="0"/>
        <v/>
      </c>
    </row>
    <row r="32" spans="1:3" x14ac:dyDescent="0.2">
      <c r="A32">
        <v>30</v>
      </c>
      <c r="B32">
        <v>79</v>
      </c>
      <c r="C32" t="str">
        <f t="shared" si="0"/>
        <v/>
      </c>
    </row>
    <row r="33" spans="1:3" x14ac:dyDescent="0.2">
      <c r="A33">
        <v>31</v>
      </c>
      <c r="B33">
        <v>89</v>
      </c>
      <c r="C33" t="str">
        <f t="shared" si="0"/>
        <v/>
      </c>
    </row>
    <row r="34" spans="1:3" x14ac:dyDescent="0.2">
      <c r="A34">
        <v>32</v>
      </c>
      <c r="B34">
        <v>68</v>
      </c>
      <c r="C34" t="str">
        <f t="shared" si="0"/>
        <v/>
      </c>
    </row>
    <row r="35" spans="1:3" x14ac:dyDescent="0.2">
      <c r="A35">
        <v>33</v>
      </c>
      <c r="B35">
        <v>75</v>
      </c>
      <c r="C35" t="str">
        <f t="shared" si="0"/>
        <v/>
      </c>
    </row>
    <row r="36" spans="1:3" x14ac:dyDescent="0.2">
      <c r="A36">
        <v>34</v>
      </c>
      <c r="B36">
        <v>61</v>
      </c>
      <c r="C36" t="str">
        <f t="shared" si="0"/>
        <v/>
      </c>
    </row>
    <row r="37" spans="1:3" x14ac:dyDescent="0.2">
      <c r="A37">
        <v>35</v>
      </c>
      <c r="B37">
        <v>89</v>
      </c>
      <c r="C37" t="str">
        <f t="shared" si="0"/>
        <v/>
      </c>
    </row>
    <row r="38" spans="1:3" x14ac:dyDescent="0.2">
      <c r="A38">
        <v>36</v>
      </c>
      <c r="B38">
        <v>70</v>
      </c>
      <c r="C38" t="str">
        <f t="shared" si="0"/>
        <v/>
      </c>
    </row>
    <row r="39" spans="1:3" x14ac:dyDescent="0.2">
      <c r="A39">
        <v>37</v>
      </c>
      <c r="B39">
        <v>70</v>
      </c>
      <c r="C39" t="str">
        <f t="shared" si="0"/>
        <v/>
      </c>
    </row>
    <row r="40" spans="1:3" x14ac:dyDescent="0.2">
      <c r="A40">
        <v>38</v>
      </c>
      <c r="B40">
        <v>62</v>
      </c>
      <c r="C40" t="str">
        <f t="shared" si="0"/>
        <v/>
      </c>
    </row>
    <row r="41" spans="1:3" x14ac:dyDescent="0.2">
      <c r="A41">
        <v>39</v>
      </c>
      <c r="B41">
        <v>69</v>
      </c>
      <c r="C41" t="str">
        <f t="shared" si="0"/>
        <v/>
      </c>
    </row>
    <row r="42" spans="1:3" x14ac:dyDescent="0.2">
      <c r="A42">
        <v>40</v>
      </c>
      <c r="B42">
        <v>70</v>
      </c>
      <c r="C42" t="str">
        <f t="shared" si="0"/>
        <v/>
      </c>
    </row>
    <row r="43" spans="1:3" x14ac:dyDescent="0.2">
      <c r="A43">
        <v>41</v>
      </c>
      <c r="B43">
        <v>30</v>
      </c>
      <c r="C43" t="str">
        <f t="shared" si="0"/>
        <v>X</v>
      </c>
    </row>
    <row r="44" spans="1:3" x14ac:dyDescent="0.2">
      <c r="A44">
        <v>42</v>
      </c>
      <c r="B44">
        <v>43</v>
      </c>
      <c r="C44" t="str">
        <f t="shared" si="0"/>
        <v>X</v>
      </c>
    </row>
    <row r="45" spans="1:3" x14ac:dyDescent="0.2">
      <c r="A45">
        <v>43</v>
      </c>
      <c r="B45">
        <v>13</v>
      </c>
      <c r="C45" t="str">
        <f t="shared" si="0"/>
        <v>X</v>
      </c>
    </row>
    <row r="46" spans="1:3" x14ac:dyDescent="0.2">
      <c r="A46">
        <v>44</v>
      </c>
      <c r="B46">
        <v>75</v>
      </c>
      <c r="C46" t="str">
        <f t="shared" si="0"/>
        <v/>
      </c>
    </row>
    <row r="47" spans="1:3" x14ac:dyDescent="0.2">
      <c r="A47">
        <v>45</v>
      </c>
      <c r="B47">
        <v>85</v>
      </c>
      <c r="C47" t="str">
        <f t="shared" si="0"/>
        <v/>
      </c>
    </row>
    <row r="48" spans="1:3" x14ac:dyDescent="0.2">
      <c r="A48">
        <v>46</v>
      </c>
      <c r="B48">
        <v>87</v>
      </c>
      <c r="C48" t="str">
        <f t="shared" si="0"/>
        <v/>
      </c>
    </row>
    <row r="49" spans="1:3" x14ac:dyDescent="0.2">
      <c r="A49">
        <v>47</v>
      </c>
      <c r="B49">
        <v>86</v>
      </c>
      <c r="C49" t="str">
        <f t="shared" si="0"/>
        <v/>
      </c>
    </row>
    <row r="50" spans="1:3" x14ac:dyDescent="0.2">
      <c r="A50">
        <v>48</v>
      </c>
      <c r="B50">
        <v>84</v>
      </c>
      <c r="C50" t="str">
        <f t="shared" si="0"/>
        <v/>
      </c>
    </row>
    <row r="51" spans="1:3" x14ac:dyDescent="0.2">
      <c r="A51">
        <v>49</v>
      </c>
      <c r="B51">
        <v>85</v>
      </c>
      <c r="C51" t="str">
        <f t="shared" si="0"/>
        <v/>
      </c>
    </row>
    <row r="52" spans="1:3" x14ac:dyDescent="0.2">
      <c r="A52">
        <v>50</v>
      </c>
      <c r="B52">
        <v>82</v>
      </c>
      <c r="C52" t="str">
        <f t="shared" si="0"/>
        <v/>
      </c>
    </row>
    <row r="53" spans="1:3" x14ac:dyDescent="0.2">
      <c r="A53">
        <v>51</v>
      </c>
      <c r="B53">
        <v>85</v>
      </c>
      <c r="C53" t="str">
        <f t="shared" si="0"/>
        <v/>
      </c>
    </row>
    <row r="54" spans="1:3" x14ac:dyDescent="0.2">
      <c r="A54">
        <v>52</v>
      </c>
      <c r="B54">
        <v>76</v>
      </c>
      <c r="C54" t="str">
        <f t="shared" si="0"/>
        <v/>
      </c>
    </row>
    <row r="55" spans="1:3" x14ac:dyDescent="0.2">
      <c r="A55">
        <v>53</v>
      </c>
      <c r="B55">
        <v>71</v>
      </c>
      <c r="C55" t="str">
        <f t="shared" si="0"/>
        <v/>
      </c>
    </row>
    <row r="56" spans="1:3" x14ac:dyDescent="0.2">
      <c r="A56">
        <v>54</v>
      </c>
      <c r="B56">
        <v>68</v>
      </c>
      <c r="C56" t="str">
        <f t="shared" si="0"/>
        <v/>
      </c>
    </row>
    <row r="57" spans="1:3" x14ac:dyDescent="0.2">
      <c r="A57">
        <v>55</v>
      </c>
      <c r="B57">
        <v>67</v>
      </c>
      <c r="C57" t="str">
        <f t="shared" si="0"/>
        <v/>
      </c>
    </row>
    <row r="58" spans="1:3" x14ac:dyDescent="0.2">
      <c r="A58">
        <v>56</v>
      </c>
      <c r="B58">
        <v>69</v>
      </c>
      <c r="C58" t="str">
        <f t="shared" si="0"/>
        <v/>
      </c>
    </row>
    <row r="59" spans="1:3" x14ac:dyDescent="0.2">
      <c r="A59">
        <v>57</v>
      </c>
      <c r="B59">
        <v>31</v>
      </c>
      <c r="C59" t="str">
        <f t="shared" si="0"/>
        <v>X</v>
      </c>
    </row>
    <row r="60" spans="1:3" x14ac:dyDescent="0.2">
      <c r="A60">
        <v>58</v>
      </c>
      <c r="B60">
        <v>13</v>
      </c>
      <c r="C60" t="str">
        <f t="shared" si="0"/>
        <v>X</v>
      </c>
    </row>
    <row r="61" spans="1:3" x14ac:dyDescent="0.2">
      <c r="A61">
        <v>59</v>
      </c>
      <c r="B61">
        <v>41</v>
      </c>
      <c r="C61" t="str">
        <f t="shared" si="0"/>
        <v>X</v>
      </c>
    </row>
    <row r="62" spans="1:3" x14ac:dyDescent="0.2">
      <c r="A62">
        <v>60</v>
      </c>
      <c r="B62">
        <v>37</v>
      </c>
      <c r="C62" t="str">
        <f t="shared" si="0"/>
        <v>X</v>
      </c>
    </row>
    <row r="63" spans="1:3" x14ac:dyDescent="0.2">
      <c r="A63">
        <v>61</v>
      </c>
      <c r="B63">
        <v>67</v>
      </c>
      <c r="C63" t="str">
        <f t="shared" si="0"/>
        <v/>
      </c>
    </row>
    <row r="64" spans="1:3" x14ac:dyDescent="0.2">
      <c r="A64">
        <v>62</v>
      </c>
      <c r="B64">
        <v>59</v>
      </c>
      <c r="C64" t="str">
        <f t="shared" si="0"/>
        <v/>
      </c>
    </row>
    <row r="65" spans="1:3" x14ac:dyDescent="0.2">
      <c r="A65">
        <v>63</v>
      </c>
      <c r="B65">
        <v>41</v>
      </c>
      <c r="C65" t="str">
        <f t="shared" si="0"/>
        <v>X</v>
      </c>
    </row>
    <row r="66" spans="1:3" x14ac:dyDescent="0.2">
      <c r="A66">
        <v>64</v>
      </c>
      <c r="B66">
        <v>22</v>
      </c>
      <c r="C66" t="str">
        <f>IF(B66&lt;50,"X", "")</f>
        <v>X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4B4B6-2EEA-7E41-95D7-7FFF86355933}">
  <dimension ref="A1:F12"/>
  <sheetViews>
    <sheetView tabSelected="1" zoomScale="181" workbookViewId="0">
      <pane ySplit="1" topLeftCell="A2" activePane="bottomLeft" state="frozen"/>
      <selection pane="bottomLeft" activeCell="B10" sqref="B10"/>
    </sheetView>
  </sheetViews>
  <sheetFormatPr baseColWidth="10" defaultRowHeight="15" x14ac:dyDescent="0.2"/>
  <cols>
    <col min="5" max="5" width="14.6640625" bestFit="1" customWidth="1"/>
  </cols>
  <sheetData>
    <row r="1" spans="1:6" x14ac:dyDescent="0.2">
      <c r="A1" s="68" t="s">
        <v>181</v>
      </c>
      <c r="B1" s="68" t="s">
        <v>172</v>
      </c>
      <c r="C1" s="68" t="s">
        <v>174</v>
      </c>
      <c r="D1" s="68" t="s">
        <v>175</v>
      </c>
      <c r="E1" s="68" t="s">
        <v>176</v>
      </c>
      <c r="F1" s="68" t="s">
        <v>177</v>
      </c>
    </row>
    <row r="2" spans="1:6" x14ac:dyDescent="0.2">
      <c r="B2" t="s">
        <v>33</v>
      </c>
      <c r="C2" s="71" t="s">
        <v>160</v>
      </c>
      <c r="D2" t="s">
        <v>162</v>
      </c>
      <c r="E2" t="s">
        <v>164</v>
      </c>
      <c r="F2" t="s">
        <v>180</v>
      </c>
    </row>
    <row r="3" spans="1:6" x14ac:dyDescent="0.2">
      <c r="B3" t="s">
        <v>33</v>
      </c>
      <c r="C3" s="71" t="s">
        <v>160</v>
      </c>
      <c r="D3" t="s">
        <v>162</v>
      </c>
      <c r="E3" t="s">
        <v>165</v>
      </c>
      <c r="F3" t="s">
        <v>180</v>
      </c>
    </row>
    <row r="4" spans="1:6" x14ac:dyDescent="0.2">
      <c r="B4" t="s">
        <v>33</v>
      </c>
      <c r="C4" s="71" t="s">
        <v>160</v>
      </c>
      <c r="D4" t="s">
        <v>162</v>
      </c>
      <c r="E4" t="s">
        <v>166</v>
      </c>
      <c r="F4" t="s">
        <v>180</v>
      </c>
    </row>
    <row r="5" spans="1:6" x14ac:dyDescent="0.2">
      <c r="B5" t="s">
        <v>33</v>
      </c>
      <c r="C5" s="71" t="s">
        <v>160</v>
      </c>
      <c r="D5" t="s">
        <v>163</v>
      </c>
      <c r="E5" t="s">
        <v>167</v>
      </c>
      <c r="F5" t="s">
        <v>180</v>
      </c>
    </row>
    <row r="6" spans="1:6" x14ac:dyDescent="0.2">
      <c r="B6" t="s">
        <v>33</v>
      </c>
      <c r="C6" s="71" t="s">
        <v>160</v>
      </c>
      <c r="D6" t="s">
        <v>163</v>
      </c>
      <c r="E6" t="s">
        <v>168</v>
      </c>
      <c r="F6" t="s">
        <v>180</v>
      </c>
    </row>
    <row r="7" spans="1:6" s="69" customFormat="1" x14ac:dyDescent="0.2">
      <c r="B7" s="69" t="s">
        <v>178</v>
      </c>
      <c r="C7" s="70" t="s">
        <v>161</v>
      </c>
      <c r="D7" s="69" t="s">
        <v>5</v>
      </c>
      <c r="F7" s="69" t="s">
        <v>169</v>
      </c>
    </row>
    <row r="8" spans="1:6" s="69" customFormat="1" x14ac:dyDescent="0.2">
      <c r="B8" s="69" t="s">
        <v>178</v>
      </c>
      <c r="C8" s="70" t="s">
        <v>161</v>
      </c>
      <c r="D8" s="69" t="s">
        <v>4</v>
      </c>
      <c r="F8" s="69" t="s">
        <v>169</v>
      </c>
    </row>
    <row r="9" spans="1:6" s="69" customFormat="1" x14ac:dyDescent="0.2">
      <c r="B9" s="69" t="s">
        <v>179</v>
      </c>
      <c r="C9" s="70" t="s">
        <v>161</v>
      </c>
      <c r="D9" s="69" t="s">
        <v>171</v>
      </c>
      <c r="F9" s="69" t="s">
        <v>170</v>
      </c>
    </row>
    <row r="10" spans="1:6" x14ac:dyDescent="0.2">
      <c r="A10" t="s">
        <v>183</v>
      </c>
    </row>
    <row r="11" spans="1:6" x14ac:dyDescent="0.2">
      <c r="A11" t="s">
        <v>182</v>
      </c>
    </row>
    <row r="12" spans="1:6" x14ac:dyDescent="0.2">
      <c r="A12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ABB3B-8086-4C4F-9625-D0E2E1276B9A}">
  <dimension ref="B2:H26"/>
  <sheetViews>
    <sheetView zoomScale="145" zoomScaleNormal="145" workbookViewId="0">
      <selection activeCell="G17" sqref="G17"/>
    </sheetView>
  </sheetViews>
  <sheetFormatPr baseColWidth="10" defaultColWidth="9.1640625" defaultRowHeight="15" x14ac:dyDescent="0.2"/>
  <cols>
    <col min="1" max="2" width="9.1640625" style="1"/>
    <col min="3" max="8" width="9.1640625" style="2"/>
    <col min="9" max="16384" width="9.1640625" style="1"/>
  </cols>
  <sheetData>
    <row r="2" spans="2:8" x14ac:dyDescent="0.2">
      <c r="C2" s="2" t="s">
        <v>9</v>
      </c>
      <c r="D2" s="2" t="s">
        <v>12</v>
      </c>
      <c r="E2" s="2" t="s">
        <v>10</v>
      </c>
      <c r="F2" s="2" t="s">
        <v>11</v>
      </c>
      <c r="G2" s="2" t="s">
        <v>13</v>
      </c>
    </row>
    <row r="3" spans="2:8" x14ac:dyDescent="0.2">
      <c r="B3" s="1" t="s">
        <v>16</v>
      </c>
      <c r="C3" s="2">
        <v>305</v>
      </c>
      <c r="D3" s="2">
        <v>1</v>
      </c>
      <c r="E3" s="2">
        <f>C3/D3/F3</f>
        <v>12.708333333333334</v>
      </c>
      <c r="F3" s="2">
        <v>24</v>
      </c>
      <c r="G3" s="2" t="s">
        <v>0</v>
      </c>
    </row>
    <row r="4" spans="2:8" x14ac:dyDescent="0.2">
      <c r="B4" s="1" t="s">
        <v>17</v>
      </c>
      <c r="C4" s="2">
        <v>1146</v>
      </c>
      <c r="D4" s="2">
        <v>3</v>
      </c>
      <c r="E4" s="2">
        <f>C4/D4/F4</f>
        <v>15.916666666666666</v>
      </c>
      <c r="F4" s="2">
        <v>24</v>
      </c>
    </row>
    <row r="5" spans="2:8" x14ac:dyDescent="0.2">
      <c r="B5" s="1" t="s">
        <v>18</v>
      </c>
      <c r="C5" s="2">
        <v>3563</v>
      </c>
      <c r="D5" s="2">
        <v>3</v>
      </c>
      <c r="E5" s="2">
        <f>C5/D5/F5</f>
        <v>49.486111111111114</v>
      </c>
      <c r="F5" s="2">
        <v>24</v>
      </c>
    </row>
    <row r="12" spans="2:8" s="3" customFormat="1" x14ac:dyDescent="0.2">
      <c r="B12" s="3" t="s">
        <v>7</v>
      </c>
      <c r="C12" s="2" t="s">
        <v>5</v>
      </c>
      <c r="D12" s="2" t="s">
        <v>4</v>
      </c>
      <c r="E12" s="2" t="s">
        <v>6</v>
      </c>
      <c r="F12" s="2" t="s">
        <v>8</v>
      </c>
      <c r="G12" s="2"/>
      <c r="H12" s="2"/>
    </row>
    <row r="13" spans="2:8" x14ac:dyDescent="0.2">
      <c r="B13" s="5" t="s">
        <v>2</v>
      </c>
      <c r="C13" s="4">
        <v>0</v>
      </c>
      <c r="D13" s="4">
        <v>0</v>
      </c>
      <c r="E13" s="4" t="s">
        <v>14</v>
      </c>
      <c r="F13" s="4">
        <v>2.5</v>
      </c>
    </row>
    <row r="14" spans="2:8" x14ac:dyDescent="0.2">
      <c r="B14" s="5" t="s">
        <v>3</v>
      </c>
      <c r="C14" s="4">
        <v>0</v>
      </c>
      <c r="D14" s="4">
        <v>0</v>
      </c>
      <c r="E14" s="4" t="s">
        <v>14</v>
      </c>
      <c r="F14" s="4">
        <v>2.5</v>
      </c>
    </row>
    <row r="15" spans="2:8" x14ac:dyDescent="0.2">
      <c r="B15" s="5" t="s">
        <v>1</v>
      </c>
      <c r="C15" s="4">
        <v>1</v>
      </c>
      <c r="D15" s="4">
        <v>0</v>
      </c>
      <c r="E15" s="4" t="s">
        <v>15</v>
      </c>
      <c r="F15" s="4">
        <v>5</v>
      </c>
    </row>
    <row r="16" spans="2:8" x14ac:dyDescent="0.2">
      <c r="B16" s="5" t="s">
        <v>1</v>
      </c>
      <c r="C16" s="4">
        <v>1</v>
      </c>
      <c r="D16" s="4">
        <v>1</v>
      </c>
      <c r="E16" s="4" t="s">
        <v>15</v>
      </c>
      <c r="F16" s="4">
        <v>85</v>
      </c>
    </row>
    <row r="17" spans="2:6" x14ac:dyDescent="0.2">
      <c r="B17" s="5" t="s">
        <v>2</v>
      </c>
      <c r="C17" s="4">
        <v>0</v>
      </c>
      <c r="D17" s="4">
        <v>1</v>
      </c>
      <c r="E17" s="4" t="s">
        <v>14</v>
      </c>
      <c r="F17" s="4">
        <v>2.5</v>
      </c>
    </row>
    <row r="18" spans="2:6" x14ac:dyDescent="0.2">
      <c r="B18" s="5" t="s">
        <v>3</v>
      </c>
      <c r="C18" s="4">
        <v>0</v>
      </c>
      <c r="D18" s="4">
        <v>1</v>
      </c>
      <c r="E18" s="4" t="s">
        <v>14</v>
      </c>
      <c r="F18" s="4">
        <v>2.5</v>
      </c>
    </row>
    <row r="22" spans="2:6" x14ac:dyDescent="0.2">
      <c r="B22" s="2" t="s">
        <v>19</v>
      </c>
      <c r="C22" s="2" t="s">
        <v>5</v>
      </c>
      <c r="D22" s="2" t="s">
        <v>4</v>
      </c>
      <c r="E22" s="2" t="s">
        <v>8</v>
      </c>
    </row>
    <row r="23" spans="2:6" x14ac:dyDescent="0.2">
      <c r="B23" s="4">
        <v>0</v>
      </c>
      <c r="C23" s="4">
        <v>0</v>
      </c>
      <c r="D23" s="4">
        <v>0</v>
      </c>
      <c r="E23" s="4">
        <v>5</v>
      </c>
    </row>
    <row r="24" spans="2:6" x14ac:dyDescent="0.2">
      <c r="B24" s="4">
        <v>1</v>
      </c>
      <c r="C24" s="4">
        <v>0</v>
      </c>
      <c r="D24" s="4">
        <v>1</v>
      </c>
      <c r="E24" s="4">
        <v>5</v>
      </c>
    </row>
    <row r="25" spans="2:6" x14ac:dyDescent="0.2">
      <c r="B25" s="4">
        <v>2</v>
      </c>
      <c r="C25" s="4">
        <v>1</v>
      </c>
      <c r="D25" s="4">
        <v>0</v>
      </c>
      <c r="E25" s="4">
        <v>5</v>
      </c>
    </row>
    <row r="26" spans="2:6" x14ac:dyDescent="0.2">
      <c r="B26" s="4">
        <v>3</v>
      </c>
      <c r="C26" s="4">
        <v>1</v>
      </c>
      <c r="D26" s="4">
        <v>1</v>
      </c>
      <c r="E26" s="4">
        <v>85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C5CE7-0A9B-40E5-82A0-8A91F53708D4}">
  <dimension ref="A1:S27"/>
  <sheetViews>
    <sheetView topLeftCell="A7" zoomScale="160" zoomScaleNormal="160" workbookViewId="0">
      <selection activeCell="M26" sqref="M26"/>
    </sheetView>
  </sheetViews>
  <sheetFormatPr baseColWidth="10" defaultColWidth="8.83203125" defaultRowHeight="15" x14ac:dyDescent="0.2"/>
  <cols>
    <col min="1" max="1" width="10.83203125" customWidth="1"/>
    <col min="6" max="6" width="11.1640625" bestFit="1" customWidth="1"/>
    <col min="7" max="7" width="3.83203125" style="13" bestFit="1" customWidth="1"/>
    <col min="9" max="9" width="9" bestFit="1" customWidth="1"/>
    <col min="10" max="10" width="7.5" style="10" bestFit="1" customWidth="1"/>
    <col min="11" max="12" width="10.1640625" style="13" customWidth="1"/>
    <col min="13" max="13" width="10.1640625" customWidth="1"/>
    <col min="16" max="16" width="2.1640625" style="13" bestFit="1" customWidth="1"/>
    <col min="17" max="17" width="5.5" style="15" bestFit="1" customWidth="1"/>
    <col min="18" max="18" width="8" bestFit="1" customWidth="1"/>
  </cols>
  <sheetData>
    <row r="1" spans="1:19" x14ac:dyDescent="0.2">
      <c r="A1" s="6" t="s">
        <v>20</v>
      </c>
      <c r="F1" s="7" t="s">
        <v>29</v>
      </c>
      <c r="G1" s="8" t="s">
        <v>28</v>
      </c>
      <c r="H1" s="9" t="s">
        <v>24</v>
      </c>
      <c r="K1" s="8" t="s">
        <v>28</v>
      </c>
      <c r="L1" s="8" t="s">
        <v>31</v>
      </c>
      <c r="P1" s="11" t="s">
        <v>35</v>
      </c>
      <c r="Q1" s="12">
        <v>1</v>
      </c>
      <c r="R1" s="6">
        <f>20194/0.9</f>
        <v>22437.777777777777</v>
      </c>
    </row>
    <row r="2" spans="1:19" x14ac:dyDescent="0.2">
      <c r="A2" s="9" t="s">
        <v>22</v>
      </c>
      <c r="B2" s="9" t="s">
        <v>23</v>
      </c>
      <c r="C2" s="9" t="s">
        <v>24</v>
      </c>
      <c r="F2" t="s">
        <v>26</v>
      </c>
      <c r="G2" s="13" t="s">
        <v>0</v>
      </c>
      <c r="H2">
        <v>8936</v>
      </c>
      <c r="K2" s="13" t="s">
        <v>32</v>
      </c>
      <c r="L2" s="13" t="s">
        <v>33</v>
      </c>
      <c r="M2">
        <v>17872</v>
      </c>
      <c r="N2" s="14">
        <v>0.85</v>
      </c>
      <c r="P2" s="13" t="s">
        <v>36</v>
      </c>
      <c r="Q2" s="15">
        <v>0.85</v>
      </c>
      <c r="R2">
        <f>R$1*Q2</f>
        <v>19072.111111111109</v>
      </c>
    </row>
    <row r="3" spans="1:19" x14ac:dyDescent="0.2">
      <c r="A3">
        <v>0</v>
      </c>
      <c r="B3">
        <v>20116</v>
      </c>
      <c r="C3">
        <f>B3-A3+1</f>
        <v>20117</v>
      </c>
      <c r="F3" t="s">
        <v>25</v>
      </c>
      <c r="G3" s="13" t="s">
        <v>0</v>
      </c>
      <c r="H3">
        <v>8936</v>
      </c>
      <c r="K3" s="13" t="s">
        <v>34</v>
      </c>
      <c r="M3">
        <v>1122</v>
      </c>
      <c r="N3" s="14">
        <v>0.05</v>
      </c>
      <c r="P3" s="13" t="s">
        <v>37</v>
      </c>
      <c r="Q3" s="15">
        <v>0.05</v>
      </c>
      <c r="R3">
        <f>R$1*Q3</f>
        <v>1121.8888888888889</v>
      </c>
    </row>
    <row r="4" spans="1:19" x14ac:dyDescent="0.2">
      <c r="A4">
        <v>101564</v>
      </c>
      <c r="B4">
        <v>119442</v>
      </c>
      <c r="C4">
        <f>B4-A4+1</f>
        <v>17879</v>
      </c>
      <c r="F4" t="s">
        <v>27</v>
      </c>
      <c r="H4">
        <v>18944</v>
      </c>
      <c r="L4" s="13" t="s">
        <v>33</v>
      </c>
      <c r="N4" s="14">
        <v>0.05</v>
      </c>
      <c r="P4" s="13" t="s">
        <v>38</v>
      </c>
      <c r="Q4" s="15">
        <v>0.05</v>
      </c>
      <c r="R4">
        <f>R$1*Q4</f>
        <v>1121.8888888888889</v>
      </c>
    </row>
    <row r="5" spans="1:19" x14ac:dyDescent="0.2">
      <c r="F5" s="16" t="s">
        <v>27</v>
      </c>
      <c r="G5" s="17" t="s">
        <v>0</v>
      </c>
      <c r="H5" s="16">
        <v>112975</v>
      </c>
      <c r="M5">
        <v>820</v>
      </c>
      <c r="N5" s="14">
        <v>0.05</v>
      </c>
      <c r="P5" s="13" t="s">
        <v>39</v>
      </c>
      <c r="Q5" s="15">
        <v>0.05</v>
      </c>
      <c r="R5">
        <f>R$1*Q5</f>
        <v>1121.8888888888889</v>
      </c>
    </row>
    <row r="6" spans="1:19" x14ac:dyDescent="0.2">
      <c r="A6" s="6" t="s">
        <v>21</v>
      </c>
      <c r="F6" t="s">
        <v>2</v>
      </c>
      <c r="H6" s="10">
        <v>820</v>
      </c>
    </row>
    <row r="7" spans="1:19" x14ac:dyDescent="0.2">
      <c r="A7" s="9" t="s">
        <v>22</v>
      </c>
      <c r="B7" s="9" t="s">
        <v>23</v>
      </c>
      <c r="C7" s="9" t="s">
        <v>24</v>
      </c>
      <c r="F7" t="s">
        <v>2</v>
      </c>
      <c r="G7" s="13" t="s">
        <v>0</v>
      </c>
      <c r="H7" s="10">
        <v>2322</v>
      </c>
    </row>
    <row r="8" spans="1:19" x14ac:dyDescent="0.2">
      <c r="A8">
        <v>0</v>
      </c>
      <c r="B8">
        <v>33544</v>
      </c>
      <c r="C8">
        <f>B8-A8+1</f>
        <v>33545</v>
      </c>
      <c r="M8">
        <f>M2/SUM(M2:M3)</f>
        <v>0.94092871433084135</v>
      </c>
    </row>
    <row r="9" spans="1:19" x14ac:dyDescent="0.2">
      <c r="A9">
        <v>39177</v>
      </c>
      <c r="B9">
        <v>44102</v>
      </c>
      <c r="C9">
        <f>B9-A9+1</f>
        <v>4926</v>
      </c>
    </row>
    <row r="10" spans="1:19" x14ac:dyDescent="0.2">
      <c r="A10" s="18">
        <v>88624</v>
      </c>
      <c r="B10" s="18">
        <v>90257</v>
      </c>
      <c r="C10" s="18">
        <f>B10-A10+1</f>
        <v>1634</v>
      </c>
      <c r="D10" s="18" t="s">
        <v>30</v>
      </c>
    </row>
    <row r="11" spans="1:19" x14ac:dyDescent="0.2">
      <c r="A11" s="16">
        <v>90391</v>
      </c>
      <c r="B11" s="16">
        <v>92801</v>
      </c>
      <c r="C11" s="16">
        <f>B11-A11+1</f>
        <v>2411</v>
      </c>
      <c r="D11" s="16"/>
    </row>
    <row r="12" spans="1:19" x14ac:dyDescent="0.2">
      <c r="A12" s="16">
        <v>99090</v>
      </c>
      <c r="B12" s="16">
        <v>119890</v>
      </c>
      <c r="C12" s="16">
        <f>B12-A12+1</f>
        <v>20801</v>
      </c>
      <c r="D12" s="16"/>
    </row>
    <row r="15" spans="1:19" x14ac:dyDescent="0.2">
      <c r="I15" t="s">
        <v>55</v>
      </c>
      <c r="J15" t="s">
        <v>54</v>
      </c>
      <c r="K15" t="s">
        <v>52</v>
      </c>
      <c r="L15" t="s">
        <v>53</v>
      </c>
      <c r="M15" t="s">
        <v>9</v>
      </c>
      <c r="P15" s="11" t="s">
        <v>35</v>
      </c>
      <c r="Q15" s="12">
        <v>1</v>
      </c>
      <c r="R15" s="6">
        <f>R19/Q19</f>
        <v>23420</v>
      </c>
    </row>
    <row r="16" spans="1:19" x14ac:dyDescent="0.2">
      <c r="E16" t="s">
        <v>48</v>
      </c>
      <c r="F16">
        <v>8936</v>
      </c>
      <c r="I16" s="19" t="s">
        <v>44</v>
      </c>
      <c r="J16" s="19" t="s">
        <v>34</v>
      </c>
      <c r="K16" s="10">
        <v>1</v>
      </c>
      <c r="L16" s="10">
        <f>K16+M16-1</f>
        <v>1175</v>
      </c>
      <c r="M16" s="10">
        <v>1175</v>
      </c>
      <c r="N16">
        <f>M16/SUM($M$16:$M$23)</f>
        <v>5.0108746641647835E-2</v>
      </c>
      <c r="O16" s="15"/>
      <c r="P16" s="13">
        <v>1</v>
      </c>
      <c r="Q16" s="15">
        <v>0.05</v>
      </c>
      <c r="R16">
        <f>ROUNDDOWN(R$15*Q16,0)</f>
        <v>1171</v>
      </c>
      <c r="S16">
        <f>R16-M16</f>
        <v>-4</v>
      </c>
    </row>
    <row r="17" spans="5:19" x14ac:dyDescent="0.2">
      <c r="E17" t="s">
        <v>3</v>
      </c>
      <c r="F17">
        <v>8936</v>
      </c>
      <c r="I17" s="19" t="s">
        <v>45</v>
      </c>
      <c r="J17" s="19" t="s">
        <v>48</v>
      </c>
      <c r="K17" s="10">
        <f>L16+1</f>
        <v>1176</v>
      </c>
      <c r="L17" s="10">
        <f>K17+M17-1</f>
        <v>1701</v>
      </c>
      <c r="M17" s="10">
        <v>526</v>
      </c>
      <c r="N17">
        <f t="shared" ref="N17:N23" si="0">M17/SUM($M$16:$M$23)</f>
        <v>2.2431660198729157E-2</v>
      </c>
      <c r="O17" s="15"/>
      <c r="P17" s="13">
        <v>2</v>
      </c>
      <c r="Q17" s="15">
        <v>0.05</v>
      </c>
      <c r="R17">
        <f>ROUNDDOWN(R$15*Q17,0)</f>
        <v>1171</v>
      </c>
      <c r="S17">
        <f>R17-SUM(M17:M19)</f>
        <v>-18</v>
      </c>
    </row>
    <row r="18" spans="5:19" x14ac:dyDescent="0.2">
      <c r="E18" t="s">
        <v>34</v>
      </c>
      <c r="F18">
        <v>2322</v>
      </c>
      <c r="I18" s="19" t="s">
        <v>45</v>
      </c>
      <c r="J18" s="19" t="s">
        <v>3</v>
      </c>
      <c r="K18" s="10">
        <f t="shared" ref="K18:K23" si="1">L17+1</f>
        <v>1702</v>
      </c>
      <c r="L18" s="10">
        <f t="shared" ref="L18:L23" si="2">K18+M18-1</f>
        <v>2227</v>
      </c>
      <c r="M18" s="10">
        <v>526</v>
      </c>
      <c r="N18">
        <f t="shared" si="0"/>
        <v>2.2431660198729157E-2</v>
      </c>
      <c r="O18" s="15"/>
      <c r="P18" s="13">
        <v>3</v>
      </c>
      <c r="Q18" s="15">
        <v>0.05</v>
      </c>
      <c r="R18">
        <f>ROUNDDOWN(R$15*Q18,0)</f>
        <v>1171</v>
      </c>
      <c r="S18">
        <f>R18-M20</f>
        <v>-7</v>
      </c>
    </row>
    <row r="19" spans="5:19" x14ac:dyDescent="0.2">
      <c r="F19">
        <f>SUM(F16:F18)</f>
        <v>20194</v>
      </c>
      <c r="I19" s="19" t="s">
        <v>45</v>
      </c>
      <c r="J19" s="19" t="s">
        <v>34</v>
      </c>
      <c r="K19" s="10">
        <f t="shared" si="1"/>
        <v>2228</v>
      </c>
      <c r="L19" s="10">
        <f t="shared" si="2"/>
        <v>2364</v>
      </c>
      <c r="M19" s="10">
        <v>137</v>
      </c>
      <c r="N19">
        <f t="shared" si="0"/>
        <v>5.8424666297070237E-3</v>
      </c>
      <c r="O19" s="15"/>
      <c r="P19" s="13">
        <v>4</v>
      </c>
      <c r="Q19" s="15">
        <v>0.85</v>
      </c>
      <c r="R19">
        <f>SUM(M21:M23)</f>
        <v>19907</v>
      </c>
      <c r="S19">
        <f>R19-SUM(M21:M23)</f>
        <v>0</v>
      </c>
    </row>
    <row r="20" spans="5:19" x14ac:dyDescent="0.2">
      <c r="F20">
        <f>F19/1172</f>
        <v>17.230375426621162</v>
      </c>
      <c r="I20" s="19" t="s">
        <v>46</v>
      </c>
      <c r="J20" s="19" t="s">
        <v>33</v>
      </c>
      <c r="K20" s="10">
        <f t="shared" si="1"/>
        <v>2365</v>
      </c>
      <c r="L20" s="10">
        <f t="shared" si="2"/>
        <v>3542</v>
      </c>
      <c r="M20" s="10">
        <v>1178</v>
      </c>
      <c r="N20">
        <f t="shared" si="0"/>
        <v>5.0236683867115869E-2</v>
      </c>
      <c r="O20" s="15"/>
    </row>
    <row r="21" spans="5:19" x14ac:dyDescent="0.2">
      <c r="I21" s="19" t="s">
        <v>47</v>
      </c>
      <c r="J21" s="19" t="s">
        <v>49</v>
      </c>
      <c r="K21" s="10">
        <f t="shared" si="1"/>
        <v>3543</v>
      </c>
      <c r="L21" s="10">
        <f t="shared" si="2"/>
        <v>12467</v>
      </c>
      <c r="M21" s="10">
        <v>8925</v>
      </c>
      <c r="N21">
        <f t="shared" si="0"/>
        <v>0.38061324576741012</v>
      </c>
      <c r="O21" s="15"/>
    </row>
    <row r="22" spans="5:19" x14ac:dyDescent="0.2">
      <c r="I22" s="19" t="s">
        <v>47</v>
      </c>
      <c r="J22" s="19" t="s">
        <v>50</v>
      </c>
      <c r="K22" s="10">
        <f t="shared" si="1"/>
        <v>12468</v>
      </c>
      <c r="L22" s="10">
        <f t="shared" si="2"/>
        <v>21392</v>
      </c>
      <c r="M22" s="10">
        <v>8925</v>
      </c>
      <c r="N22">
        <f t="shared" si="0"/>
        <v>0.38061324576741012</v>
      </c>
    </row>
    <row r="23" spans="5:19" x14ac:dyDescent="0.2">
      <c r="I23" s="19" t="s">
        <v>47</v>
      </c>
      <c r="J23" s="19" t="s">
        <v>51</v>
      </c>
      <c r="K23" s="10">
        <f t="shared" si="1"/>
        <v>21393</v>
      </c>
      <c r="L23" s="10">
        <f t="shared" si="2"/>
        <v>23449</v>
      </c>
      <c r="M23" s="10">
        <v>2057</v>
      </c>
      <c r="N23">
        <f t="shared" si="0"/>
        <v>8.7722290929250712E-2</v>
      </c>
    </row>
    <row r="26" spans="5:19" x14ac:dyDescent="0.2">
      <c r="M26">
        <f>SUM(M16:M23)</f>
        <v>23449</v>
      </c>
      <c r="N26">
        <f>M26*0.8</f>
        <v>18759.2</v>
      </c>
      <c r="O26">
        <v>18756</v>
      </c>
    </row>
    <row r="27" spans="5:19" x14ac:dyDescent="0.2">
      <c r="N27">
        <f>M26-N26</f>
        <v>4689.7999999999993</v>
      </c>
      <c r="O27">
        <f>M26-O26</f>
        <v>4693</v>
      </c>
    </row>
  </sheetData>
  <autoFilter ref="I15:M23" xr:uid="{122C5CE7-0A9B-40E5-82A0-8A91F53708D4}"/>
  <conditionalFormatting sqref="C3:C4 C8:C1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{5563DA17-E5D4-46C9-8126-C83813EAF9E7}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563DA17-E5D4-46C9-8126-C83813EAF9E7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C3:C4 C8:C12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D156-8A4C-4FD8-B490-BA9051D7D7C4}">
  <dimension ref="A1:E43"/>
  <sheetViews>
    <sheetView zoomScaleNormal="100" workbookViewId="0">
      <selection activeCell="M51" sqref="M51"/>
    </sheetView>
  </sheetViews>
  <sheetFormatPr baseColWidth="10" defaultColWidth="8.83203125" defaultRowHeight="15" x14ac:dyDescent="0.2"/>
  <sheetData>
    <row r="1" spans="1:5" x14ac:dyDescent="0.2">
      <c r="A1" t="s">
        <v>43</v>
      </c>
      <c r="B1" t="s">
        <v>0</v>
      </c>
      <c r="C1" t="s">
        <v>42</v>
      </c>
      <c r="D1" t="s">
        <v>41</v>
      </c>
      <c r="E1" t="s">
        <v>40</v>
      </c>
    </row>
    <row r="2" spans="1:5" x14ac:dyDescent="0.2">
      <c r="A2">
        <v>0</v>
      </c>
      <c r="B2">
        <v>0</v>
      </c>
      <c r="C2">
        <v>0.76700000000000002</v>
      </c>
      <c r="D2">
        <v>1.6080191000000001E-2</v>
      </c>
      <c r="E2">
        <v>1.5868009999999998E-2</v>
      </c>
    </row>
    <row r="3" spans="1:5" x14ac:dyDescent="0.2">
      <c r="A3">
        <v>1</v>
      </c>
      <c r="B3">
        <v>7.5999999999999998E-2</v>
      </c>
      <c r="C3">
        <v>0.81899999999999995</v>
      </c>
      <c r="D3">
        <v>5.1526384999999999E-3</v>
      </c>
      <c r="E3">
        <v>1.5954137E-2</v>
      </c>
    </row>
    <row r="4" spans="1:5" x14ac:dyDescent="0.2">
      <c r="A4">
        <v>2</v>
      </c>
      <c r="B4">
        <v>0.189</v>
      </c>
      <c r="C4">
        <v>0.73099999999999998</v>
      </c>
      <c r="D4">
        <v>1.33936E-2</v>
      </c>
      <c r="E4">
        <v>7.8926929999999992E-3</v>
      </c>
    </row>
    <row r="5" spans="1:5" x14ac:dyDescent="0.2">
      <c r="A5">
        <v>3</v>
      </c>
      <c r="B5">
        <v>0.27500000000000002</v>
      </c>
      <c r="C5">
        <v>0.69699999999999995</v>
      </c>
      <c r="D5">
        <v>1.7505307000000001E-2</v>
      </c>
      <c r="E5">
        <v>1.5835911000000001E-2</v>
      </c>
    </row>
    <row r="6" spans="1:5" x14ac:dyDescent="0.2">
      <c r="A6">
        <v>4</v>
      </c>
      <c r="B6">
        <v>0.39400000000000002</v>
      </c>
      <c r="C6">
        <v>0.73699999999999999</v>
      </c>
      <c r="D6">
        <v>1.6840984999999999E-2</v>
      </c>
      <c r="E6">
        <v>2.0469496E-2</v>
      </c>
    </row>
    <row r="7" spans="1:5" x14ac:dyDescent="0.2">
      <c r="A7">
        <v>5</v>
      </c>
      <c r="B7">
        <v>0.439</v>
      </c>
      <c r="C7">
        <v>0.78700000000000003</v>
      </c>
      <c r="D7">
        <v>3.6166579999999997E-2</v>
      </c>
      <c r="E7">
        <v>3.7692994E-2</v>
      </c>
    </row>
    <row r="8" spans="1:5" x14ac:dyDescent="0.2">
      <c r="A8">
        <v>6</v>
      </c>
      <c r="B8">
        <v>0.45300000000000001</v>
      </c>
      <c r="C8">
        <v>0.753</v>
      </c>
      <c r="D8">
        <v>1.2227291E-2</v>
      </c>
      <c r="E8">
        <v>4.9928285000000003E-2</v>
      </c>
    </row>
    <row r="9" spans="1:5" x14ac:dyDescent="0.2">
      <c r="A9">
        <v>7</v>
      </c>
      <c r="B9">
        <v>0.52100000000000002</v>
      </c>
      <c r="C9">
        <v>0.753</v>
      </c>
      <c r="D9">
        <v>7.6466879999999996E-3</v>
      </c>
      <c r="E9">
        <v>4.2487080000000003E-2</v>
      </c>
    </row>
    <row r="10" spans="1:5" x14ac:dyDescent="0.2">
      <c r="A10">
        <v>8</v>
      </c>
      <c r="B10">
        <v>1</v>
      </c>
      <c r="C10">
        <v>0.95499999999999996</v>
      </c>
      <c r="D10">
        <v>3.9272759999999997E-2</v>
      </c>
      <c r="E10">
        <v>7.3230886000000004E-3</v>
      </c>
    </row>
    <row r="11" spans="1:5" x14ac:dyDescent="0.2">
      <c r="A11">
        <v>9</v>
      </c>
      <c r="B11">
        <v>1</v>
      </c>
      <c r="C11">
        <v>1</v>
      </c>
      <c r="D11">
        <v>3.9643154E-2</v>
      </c>
      <c r="E11">
        <v>7.4917830000000001E-3</v>
      </c>
    </row>
    <row r="12" spans="1:5" x14ac:dyDescent="0.2">
      <c r="A12">
        <v>10</v>
      </c>
      <c r="B12">
        <v>0</v>
      </c>
      <c r="C12">
        <v>1</v>
      </c>
      <c r="D12">
        <v>6.0685873000000001E-2</v>
      </c>
      <c r="E12">
        <v>6.5534750000000003E-2</v>
      </c>
    </row>
    <row r="13" spans="1:5" x14ac:dyDescent="0.2">
      <c r="A13">
        <v>11</v>
      </c>
      <c r="D13">
        <v>4.8192936999999998E-2</v>
      </c>
      <c r="E13">
        <v>5.8172493999999998E-2</v>
      </c>
    </row>
    <row r="14" spans="1:5" x14ac:dyDescent="0.2">
      <c r="A14">
        <v>12</v>
      </c>
      <c r="D14">
        <v>4.649938E-2</v>
      </c>
      <c r="E14">
        <v>4.8101579999999998E-2</v>
      </c>
    </row>
    <row r="15" spans="1:5" x14ac:dyDescent="0.2">
      <c r="A15">
        <v>13</v>
      </c>
      <c r="D15">
        <v>5.6769222000000001E-2</v>
      </c>
      <c r="E15">
        <v>3.6676704999999997E-2</v>
      </c>
    </row>
    <row r="16" spans="1:5" x14ac:dyDescent="0.2">
      <c r="A16">
        <v>14</v>
      </c>
      <c r="D16">
        <v>0.11358405000000001</v>
      </c>
      <c r="E16">
        <v>0.11926489999999999</v>
      </c>
    </row>
    <row r="17" spans="1:5" x14ac:dyDescent="0.2">
      <c r="A17">
        <v>15</v>
      </c>
      <c r="D17">
        <v>9.673592E-3</v>
      </c>
      <c r="E17">
        <v>2.1976442999999998E-2</v>
      </c>
    </row>
    <row r="18" spans="1:5" x14ac:dyDescent="0.2">
      <c r="A18">
        <v>16</v>
      </c>
      <c r="D18">
        <v>1.3630224E-2</v>
      </c>
      <c r="E18">
        <v>1.3617169E-2</v>
      </c>
    </row>
    <row r="19" spans="1:5" x14ac:dyDescent="0.2">
      <c r="A19">
        <v>17</v>
      </c>
      <c r="D19">
        <v>2.4333161999999998E-2</v>
      </c>
      <c r="E19">
        <v>1.3073108999999999E-2</v>
      </c>
    </row>
    <row r="20" spans="1:5" x14ac:dyDescent="0.2">
      <c r="A20">
        <v>18</v>
      </c>
      <c r="D20">
        <v>2.1798594000000001E-2</v>
      </c>
      <c r="E20">
        <v>2.2888578E-2</v>
      </c>
    </row>
    <row r="21" spans="1:5" x14ac:dyDescent="0.2">
      <c r="A21">
        <v>19</v>
      </c>
      <c r="D21">
        <v>1.5963715999999999E-2</v>
      </c>
      <c r="E21">
        <v>2.3160355000000001E-2</v>
      </c>
    </row>
    <row r="22" spans="1:5" x14ac:dyDescent="0.2">
      <c r="A22">
        <v>20</v>
      </c>
      <c r="D22">
        <v>0.11366416</v>
      </c>
      <c r="E22">
        <v>3.7845414000000001E-2</v>
      </c>
    </row>
    <row r="23" spans="1:5" x14ac:dyDescent="0.2">
      <c r="A23">
        <v>21</v>
      </c>
      <c r="D23">
        <v>2.4834131999999998E-2</v>
      </c>
      <c r="E23">
        <v>0.12233808</v>
      </c>
    </row>
    <row r="24" spans="1:5" x14ac:dyDescent="0.2">
      <c r="A24">
        <v>22</v>
      </c>
      <c r="D24">
        <v>1.7853009E-2</v>
      </c>
      <c r="E24">
        <v>1.5967700000000001E-2</v>
      </c>
    </row>
    <row r="25" spans="1:5" x14ac:dyDescent="0.2">
      <c r="A25">
        <v>23</v>
      </c>
      <c r="D25">
        <v>1.8682747999999999E-2</v>
      </c>
      <c r="E25">
        <v>8.572161E-3</v>
      </c>
    </row>
    <row r="26" spans="1:5" x14ac:dyDescent="0.2">
      <c r="A26">
        <v>24</v>
      </c>
      <c r="D26">
        <v>1.402554E-2</v>
      </c>
      <c r="E26">
        <v>1.2902888499999999E-2</v>
      </c>
    </row>
    <row r="27" spans="1:5" x14ac:dyDescent="0.2">
      <c r="A27">
        <v>25</v>
      </c>
      <c r="D27">
        <v>2.1798113000000001E-2</v>
      </c>
      <c r="E27">
        <v>2.1054586E-2</v>
      </c>
    </row>
    <row r="28" spans="1:5" x14ac:dyDescent="0.2">
      <c r="A28">
        <v>26</v>
      </c>
      <c r="D28">
        <v>1.7791492999999999E-2</v>
      </c>
      <c r="E28">
        <v>1.4843863000000001E-2</v>
      </c>
    </row>
    <row r="29" spans="1:5" x14ac:dyDescent="0.2">
      <c r="A29">
        <v>27</v>
      </c>
      <c r="D29">
        <v>5.0068609999999996E-3</v>
      </c>
      <c r="E29">
        <v>1.6115543E-2</v>
      </c>
    </row>
    <row r="30" spans="1:5" x14ac:dyDescent="0.2">
      <c r="A30">
        <v>28</v>
      </c>
      <c r="D30">
        <v>2.1184964000000001E-2</v>
      </c>
      <c r="E30">
        <v>1.6760988000000001E-2</v>
      </c>
    </row>
    <row r="31" spans="1:5" x14ac:dyDescent="0.2">
      <c r="A31">
        <v>29</v>
      </c>
      <c r="D31">
        <v>1.1835055000000001E-2</v>
      </c>
      <c r="E31">
        <v>1.6937934000000002E-2</v>
      </c>
    </row>
    <row r="32" spans="1:5" x14ac:dyDescent="0.2">
      <c r="A32">
        <v>30</v>
      </c>
      <c r="D32">
        <v>1.2393047000000001E-2</v>
      </c>
      <c r="E32">
        <v>3.1489110000000001E-2</v>
      </c>
    </row>
    <row r="33" spans="1:5" x14ac:dyDescent="0.2">
      <c r="A33">
        <v>31</v>
      </c>
      <c r="D33">
        <v>9.0125300000000005E-2</v>
      </c>
      <c r="E33">
        <v>2.0184044000000002E-2</v>
      </c>
    </row>
    <row r="34" spans="1:5" x14ac:dyDescent="0.2">
      <c r="A34">
        <v>32</v>
      </c>
      <c r="D34">
        <v>8.9064136000000002E-2</v>
      </c>
      <c r="E34">
        <v>2.8597627E-2</v>
      </c>
    </row>
    <row r="35" spans="1:5" x14ac:dyDescent="0.2">
      <c r="A35">
        <v>33</v>
      </c>
      <c r="D35">
        <v>2.5527190000000002E-2</v>
      </c>
      <c r="E35">
        <v>0.10342193</v>
      </c>
    </row>
    <row r="36" spans="1:5" x14ac:dyDescent="0.2">
      <c r="A36">
        <v>34</v>
      </c>
      <c r="D36">
        <v>1.3406823999999999E-2</v>
      </c>
      <c r="E36">
        <v>7.9037419999999997E-2</v>
      </c>
    </row>
    <row r="37" spans="1:5" x14ac:dyDescent="0.2">
      <c r="A37">
        <v>35</v>
      </c>
      <c r="D37">
        <v>8.4296049999999997E-3</v>
      </c>
      <c r="E37">
        <v>3.7345152E-2</v>
      </c>
    </row>
    <row r="38" spans="1:5" x14ac:dyDescent="0.2">
      <c r="A38">
        <v>36</v>
      </c>
      <c r="D38">
        <v>2.8241815E-2</v>
      </c>
      <c r="E38">
        <v>2.9099640999999999E-2</v>
      </c>
    </row>
    <row r="39" spans="1:5" x14ac:dyDescent="0.2">
      <c r="A39">
        <v>37</v>
      </c>
      <c r="D39">
        <v>1.799924E-2</v>
      </c>
      <c r="E39">
        <v>1.6656154999999999E-2</v>
      </c>
    </row>
    <row r="40" spans="1:5" x14ac:dyDescent="0.2">
      <c r="A40">
        <v>38</v>
      </c>
      <c r="D40">
        <v>1.8144283000000001E-2</v>
      </c>
      <c r="E40">
        <v>2.2970185000000001E-2</v>
      </c>
    </row>
    <row r="41" spans="1:5" x14ac:dyDescent="0.2">
      <c r="A41">
        <v>39</v>
      </c>
      <c r="D41">
        <v>2.0523665E-2</v>
      </c>
      <c r="E41">
        <v>4.3361972999999998E-2</v>
      </c>
    </row>
    <row r="42" spans="1:5" x14ac:dyDescent="0.2">
      <c r="B42">
        <f>B43/1000</f>
        <v>0.66200000000000003</v>
      </c>
      <c r="C42">
        <f>C43/1000</f>
        <v>0.36299999999999999</v>
      </c>
    </row>
    <row r="43" spans="1:5" x14ac:dyDescent="0.2">
      <c r="B43">
        <v>662</v>
      </c>
      <c r="C43">
        <v>363</v>
      </c>
    </row>
  </sheetData>
  <pageMargins left="0.7" right="0.7" top="0.75" bottom="0.75" header="0.3" footer="0.3"/>
  <pageSetup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Scroll Bar 1">
              <controlPr defaultSize="0" autoPict="0">
                <anchor moveWithCells="1">
                  <from>
                    <xdr:col>6</xdr:col>
                    <xdr:colOff>25400</xdr:colOff>
                    <xdr:row>33</xdr:row>
                    <xdr:rowOff>114300</xdr:rowOff>
                  </from>
                  <to>
                    <xdr:col>15</xdr:col>
                    <xdr:colOff>444500</xdr:colOff>
                    <xdr:row>35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Scroll Bar 2">
              <controlPr defaultSize="0" autoPict="0">
                <anchor moveWithCells="1">
                  <from>
                    <xdr:col>5</xdr:col>
                    <xdr:colOff>254000</xdr:colOff>
                    <xdr:row>3</xdr:row>
                    <xdr:rowOff>50800</xdr:rowOff>
                  </from>
                  <to>
                    <xdr:col>5</xdr:col>
                    <xdr:colOff>546100</xdr:colOff>
                    <xdr:row>33</xdr:row>
                    <xdr:rowOff>88900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cmds</vt:lpstr>
      <vt:lpstr>planner</vt:lpstr>
      <vt:lpstr>Sheet1</vt:lpstr>
      <vt:lpstr>remote trng</vt:lpstr>
      <vt:lpstr>confusion</vt:lpstr>
      <vt:lpstr>experiments</vt:lpstr>
      <vt:lpstr>summary</vt:lpstr>
      <vt:lpstr>flt test</vt:lpstr>
      <vt:lpstr>polygon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WORTH, DEREK B MAJ USAF AETC AFIT/ENG</dc:creator>
  <cp:lastModifiedBy>WORTH, DEREK B MAJ USAF AETC AFIT/ENG</cp:lastModifiedBy>
  <dcterms:created xsi:type="dcterms:W3CDTF">2024-01-23T19:42:46Z</dcterms:created>
  <dcterms:modified xsi:type="dcterms:W3CDTF">2024-04-20T01:46:21Z</dcterms:modified>
</cp:coreProperties>
</file>