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tor\Desktop\Springboard - Data Analytics\Springboard - DA - Chapter 11\"/>
    </mc:Choice>
  </mc:AlternateContent>
  <xr:revisionPtr revIDLastSave="0" documentId="13_ncr:1_{32FBDFC0-2EE9-4673-A9BF-B87AEAD9BA1C}" xr6:coauthVersionLast="44" xr6:coauthVersionMax="44" xr10:uidLastSave="{00000000-0000-0000-0000-000000000000}"/>
  <bookViews>
    <workbookView xWindow="-120" yWindow="-120" windowWidth="29040" windowHeight="15840" tabRatio="837" activeTab="2" xr2:uid="{00000000-000D-0000-FFFF-FFFF00000000}"/>
  </bookViews>
  <sheets>
    <sheet name="Definitions" sheetId="1" r:id="rId1"/>
    <sheet name="CC ACTUALS (checked)" sheetId="2" r:id="rId2"/>
    <sheet name="Variance Analysis" sheetId="4" r:id="rId3"/>
    <sheet name="Revenue and Variance Charts 5.4" sheetId="11" r:id="rId4"/>
    <sheet name="Cost to Produce" sheetId="7" r:id="rId5"/>
    <sheet name="Financial ACTUALS (checked)" sheetId="3" r:id="rId6"/>
    <sheet name="EBIT" sheetId="8" r:id="rId7"/>
    <sheet name="Financial BUDGET" sheetId="5" r:id="rId8"/>
    <sheet name="CC BUDGET" sheetId="9" r:id="rId9"/>
    <sheet name="Water Production Actuals" sheetId="6" r:id="rId10"/>
    <sheet name="Water Production Budget" sheetId="10" r:id="rId11"/>
  </sheets>
  <definedNames>
    <definedName name="_xlchart.v1.0" hidden="1">'Variance Analysis'!$B$110:$M$110</definedName>
    <definedName name="_xlchart.v1.1" hidden="1">'Variance Analysis'!$B$115:$M$115</definedName>
    <definedName name="_xlchart.v5.2" hidden="1">'Revenue and Variance Charts 5.4'!$D$133:$O$133</definedName>
    <definedName name="_xlchart.v5.3" hidden="1">'Revenue and Variance Charts 5.4'!$D$139:$O$139</definedName>
    <definedName name="Cost_Centre_120_Purchases">'CC ACTUALS (checked)'!$C$27,'CC ACTUALS (checked)'!$C$26,'CC ACTUALS (checked)'!$C$15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3" roundtripDataSignature="AMtx7mjlIZLK9etZVmoqBfq42i/ok6PjDw=="/>
    </ext>
  </extLst>
</workbook>
</file>

<file path=xl/calcChain.xml><?xml version="1.0" encoding="utf-8"?>
<calcChain xmlns="http://schemas.openxmlformats.org/spreadsheetml/2006/main">
  <c r="R26" i="4" l="1"/>
  <c r="R25" i="4"/>
  <c r="R24" i="4"/>
  <c r="R42" i="4"/>
  <c r="E92" i="2"/>
  <c r="Q18" i="7" l="1"/>
  <c r="R20" i="7" l="1"/>
  <c r="R19" i="7"/>
  <c r="R18" i="7"/>
  <c r="R8" i="7"/>
  <c r="R7" i="7"/>
  <c r="R6" i="7"/>
  <c r="Q20" i="7"/>
  <c r="Q19" i="7"/>
  <c r="Q8" i="7"/>
  <c r="N11" i="7"/>
  <c r="J11" i="7"/>
  <c r="O20" i="7"/>
  <c r="O8" i="7"/>
  <c r="Q9" i="11"/>
  <c r="Q8" i="11"/>
  <c r="D107" i="8" l="1"/>
  <c r="E107" i="8"/>
  <c r="F107" i="8"/>
  <c r="G107" i="8"/>
  <c r="H107" i="8"/>
  <c r="I107" i="8"/>
  <c r="J107" i="8"/>
  <c r="K107" i="8"/>
  <c r="L107" i="8"/>
  <c r="L111" i="8" s="1"/>
  <c r="M107" i="8"/>
  <c r="N107" i="8"/>
  <c r="D108" i="8"/>
  <c r="E108" i="8"/>
  <c r="F108" i="8"/>
  <c r="G108" i="8"/>
  <c r="H108" i="8"/>
  <c r="I108" i="8"/>
  <c r="J108" i="8"/>
  <c r="K108" i="8"/>
  <c r="L108" i="8"/>
  <c r="M108" i="8"/>
  <c r="N108" i="8"/>
  <c r="D109" i="8"/>
  <c r="E109" i="8"/>
  <c r="F109" i="8"/>
  <c r="G109" i="8"/>
  <c r="H109" i="8"/>
  <c r="I109" i="8"/>
  <c r="J109" i="8"/>
  <c r="K109" i="8"/>
  <c r="L109" i="8"/>
  <c r="M109" i="8"/>
  <c r="N109" i="8"/>
  <c r="D110" i="8"/>
  <c r="D111" i="8" s="1"/>
  <c r="E110" i="8"/>
  <c r="F110" i="8"/>
  <c r="F111" i="8" s="1"/>
  <c r="G110" i="8"/>
  <c r="H110" i="8"/>
  <c r="H111" i="8" s="1"/>
  <c r="I110" i="8"/>
  <c r="J110" i="8"/>
  <c r="J111" i="8" s="1"/>
  <c r="K110" i="8"/>
  <c r="K111" i="8" s="1"/>
  <c r="L110" i="8"/>
  <c r="M110" i="8"/>
  <c r="M111" i="8" s="1"/>
  <c r="N110" i="8"/>
  <c r="N111" i="8" s="1"/>
  <c r="E111" i="8"/>
  <c r="G111" i="8"/>
  <c r="I111" i="8"/>
  <c r="C111" i="8"/>
  <c r="C110" i="8"/>
  <c r="C109" i="8"/>
  <c r="C108" i="8"/>
  <c r="C107" i="8"/>
  <c r="D100" i="8"/>
  <c r="E100" i="8"/>
  <c r="F100" i="8"/>
  <c r="G100" i="8"/>
  <c r="H100" i="8"/>
  <c r="H104" i="8" s="1"/>
  <c r="I100" i="8"/>
  <c r="I104" i="8" s="1"/>
  <c r="J100" i="8"/>
  <c r="J104" i="8" s="1"/>
  <c r="K100" i="8"/>
  <c r="L100" i="8"/>
  <c r="M100" i="8"/>
  <c r="N100" i="8"/>
  <c r="N104" i="8" s="1"/>
  <c r="D101" i="8"/>
  <c r="E101" i="8"/>
  <c r="F101" i="8"/>
  <c r="G101" i="8"/>
  <c r="H101" i="8"/>
  <c r="I101" i="8"/>
  <c r="J101" i="8"/>
  <c r="K101" i="8"/>
  <c r="L101" i="8"/>
  <c r="M101" i="8"/>
  <c r="N101" i="8"/>
  <c r="D102" i="8"/>
  <c r="E102" i="8"/>
  <c r="F102" i="8"/>
  <c r="G102" i="8"/>
  <c r="H102" i="8"/>
  <c r="I102" i="8"/>
  <c r="J102" i="8"/>
  <c r="K102" i="8"/>
  <c r="L102" i="8"/>
  <c r="M102" i="8"/>
  <c r="N102" i="8"/>
  <c r="D103" i="8"/>
  <c r="D104" i="8" s="1"/>
  <c r="E103" i="8"/>
  <c r="E104" i="8" s="1"/>
  <c r="F103" i="8"/>
  <c r="F104" i="8" s="1"/>
  <c r="G103" i="8"/>
  <c r="H103" i="8"/>
  <c r="I103" i="8"/>
  <c r="J103" i="8"/>
  <c r="K103" i="8"/>
  <c r="K104" i="8" s="1"/>
  <c r="L103" i="8"/>
  <c r="L104" i="8" s="1"/>
  <c r="M103" i="8"/>
  <c r="M104" i="8" s="1"/>
  <c r="N103" i="8"/>
  <c r="G104" i="8"/>
  <c r="C104" i="8"/>
  <c r="C103" i="8"/>
  <c r="C102" i="8"/>
  <c r="C101" i="8"/>
  <c r="C100" i="8"/>
  <c r="D75" i="8"/>
  <c r="E75" i="8"/>
  <c r="F75" i="8"/>
  <c r="G75" i="8"/>
  <c r="H75" i="8"/>
  <c r="I75" i="8"/>
  <c r="J75" i="8"/>
  <c r="K75" i="8"/>
  <c r="L75" i="8"/>
  <c r="L79" i="8" s="1"/>
  <c r="M75" i="8"/>
  <c r="N75" i="8"/>
  <c r="D76" i="8"/>
  <c r="E76" i="8"/>
  <c r="F76" i="8"/>
  <c r="G76" i="8"/>
  <c r="H76" i="8"/>
  <c r="I76" i="8"/>
  <c r="J76" i="8"/>
  <c r="K76" i="8"/>
  <c r="L76" i="8"/>
  <c r="M76" i="8"/>
  <c r="N76" i="8"/>
  <c r="D77" i="8"/>
  <c r="E77" i="8"/>
  <c r="F77" i="8"/>
  <c r="G77" i="8"/>
  <c r="H77" i="8"/>
  <c r="I77" i="8"/>
  <c r="J77" i="8"/>
  <c r="K77" i="8"/>
  <c r="L77" i="8"/>
  <c r="M77" i="8"/>
  <c r="N77" i="8"/>
  <c r="D78" i="8"/>
  <c r="D79" i="8" s="1"/>
  <c r="E78" i="8"/>
  <c r="E79" i="8" s="1"/>
  <c r="F78" i="8"/>
  <c r="F79" i="8" s="1"/>
  <c r="G78" i="8"/>
  <c r="H78" i="8"/>
  <c r="H79" i="8" s="1"/>
  <c r="I78" i="8"/>
  <c r="J78" i="8"/>
  <c r="K78" i="8"/>
  <c r="K79" i="8" s="1"/>
  <c r="L78" i="8"/>
  <c r="M78" i="8"/>
  <c r="M79" i="8" s="1"/>
  <c r="N78" i="8"/>
  <c r="N79" i="8" s="1"/>
  <c r="G79" i="8"/>
  <c r="I79" i="8"/>
  <c r="J79" i="8"/>
  <c r="C79" i="8"/>
  <c r="C78" i="8"/>
  <c r="C77" i="8"/>
  <c r="C76" i="8"/>
  <c r="C75" i="8"/>
  <c r="D68" i="8"/>
  <c r="E68" i="8"/>
  <c r="F68" i="8"/>
  <c r="G68" i="8"/>
  <c r="H68" i="8"/>
  <c r="I68" i="8"/>
  <c r="J68" i="8"/>
  <c r="K68" i="8"/>
  <c r="L68" i="8"/>
  <c r="L72" i="8" s="1"/>
  <c r="M68" i="8"/>
  <c r="N68" i="8"/>
  <c r="D69" i="8"/>
  <c r="E69" i="8"/>
  <c r="F69" i="8"/>
  <c r="G69" i="8"/>
  <c r="H69" i="8"/>
  <c r="I69" i="8"/>
  <c r="J69" i="8"/>
  <c r="K69" i="8"/>
  <c r="L69" i="8"/>
  <c r="M69" i="8"/>
  <c r="N69" i="8"/>
  <c r="D70" i="8"/>
  <c r="E70" i="8"/>
  <c r="E72" i="8" s="1"/>
  <c r="F70" i="8"/>
  <c r="G70" i="8"/>
  <c r="H70" i="8"/>
  <c r="I70" i="8"/>
  <c r="J70" i="8"/>
  <c r="K70" i="8"/>
  <c r="L70" i="8"/>
  <c r="M70" i="8"/>
  <c r="N70" i="8"/>
  <c r="D71" i="8"/>
  <c r="D72" i="8" s="1"/>
  <c r="E71" i="8"/>
  <c r="F71" i="8"/>
  <c r="F72" i="8" s="1"/>
  <c r="G71" i="8"/>
  <c r="H71" i="8"/>
  <c r="H72" i="8" s="1"/>
  <c r="I71" i="8"/>
  <c r="J71" i="8"/>
  <c r="K71" i="8"/>
  <c r="K72" i="8" s="1"/>
  <c r="L71" i="8"/>
  <c r="M71" i="8"/>
  <c r="M72" i="8" s="1"/>
  <c r="N71" i="8"/>
  <c r="N72" i="8" s="1"/>
  <c r="G72" i="8"/>
  <c r="I72" i="8"/>
  <c r="J72" i="8"/>
  <c r="C72" i="8"/>
  <c r="C71" i="8"/>
  <c r="C70" i="8"/>
  <c r="C69" i="8"/>
  <c r="C68" i="8"/>
  <c r="D43" i="8"/>
  <c r="E43" i="8"/>
  <c r="F43" i="8"/>
  <c r="G43" i="8"/>
  <c r="H43" i="8"/>
  <c r="I43" i="8"/>
  <c r="J43" i="8"/>
  <c r="K43" i="8"/>
  <c r="L43" i="8"/>
  <c r="L47" i="8" s="1"/>
  <c r="M43" i="8"/>
  <c r="N43" i="8"/>
  <c r="D44" i="8"/>
  <c r="E44" i="8"/>
  <c r="F44" i="8"/>
  <c r="G44" i="8"/>
  <c r="H44" i="8"/>
  <c r="I44" i="8"/>
  <c r="J44" i="8"/>
  <c r="K44" i="8"/>
  <c r="L44" i="8"/>
  <c r="M44" i="8"/>
  <c r="N44" i="8"/>
  <c r="D45" i="8"/>
  <c r="E45" i="8"/>
  <c r="F45" i="8"/>
  <c r="G45" i="8"/>
  <c r="H45" i="8"/>
  <c r="I45" i="8"/>
  <c r="J45" i="8"/>
  <c r="K45" i="8"/>
  <c r="L45" i="8"/>
  <c r="M45" i="8"/>
  <c r="N45" i="8"/>
  <c r="D46" i="8"/>
  <c r="D47" i="8" s="1"/>
  <c r="E46" i="8"/>
  <c r="E47" i="8" s="1"/>
  <c r="F46" i="8"/>
  <c r="G46" i="8"/>
  <c r="H46" i="8"/>
  <c r="H47" i="8" s="1"/>
  <c r="I46" i="8"/>
  <c r="I47" i="8" s="1"/>
  <c r="J46" i="8"/>
  <c r="K46" i="8"/>
  <c r="K47" i="8" s="1"/>
  <c r="L46" i="8"/>
  <c r="M46" i="8"/>
  <c r="M47" i="8" s="1"/>
  <c r="N46" i="8"/>
  <c r="N47" i="8" s="1"/>
  <c r="F47" i="8"/>
  <c r="G47" i="8"/>
  <c r="J47" i="8"/>
  <c r="C47" i="8"/>
  <c r="C46" i="8"/>
  <c r="C45" i="8"/>
  <c r="C44" i="8"/>
  <c r="C43" i="8"/>
  <c r="D40" i="8"/>
  <c r="E40" i="8"/>
  <c r="F40" i="8"/>
  <c r="G40" i="8"/>
  <c r="H40" i="8"/>
  <c r="I40" i="8"/>
  <c r="J40" i="8"/>
  <c r="K40" i="8"/>
  <c r="L40" i="8"/>
  <c r="M40" i="8"/>
  <c r="N40" i="8"/>
  <c r="D36" i="8"/>
  <c r="E36" i="8"/>
  <c r="F36" i="8"/>
  <c r="G36" i="8"/>
  <c r="H36" i="8"/>
  <c r="I36" i="8"/>
  <c r="J36" i="8"/>
  <c r="K36" i="8"/>
  <c r="L36" i="8"/>
  <c r="M36" i="8"/>
  <c r="N36" i="8"/>
  <c r="D37" i="8"/>
  <c r="E37" i="8"/>
  <c r="F37" i="8"/>
  <c r="G37" i="8"/>
  <c r="H37" i="8"/>
  <c r="I37" i="8"/>
  <c r="J37" i="8"/>
  <c r="K37" i="8"/>
  <c r="L37" i="8"/>
  <c r="M37" i="8"/>
  <c r="N37" i="8"/>
  <c r="D38" i="8"/>
  <c r="E38" i="8"/>
  <c r="F38" i="8"/>
  <c r="G38" i="8"/>
  <c r="H38" i="8"/>
  <c r="I38" i="8"/>
  <c r="J38" i="8"/>
  <c r="K38" i="8"/>
  <c r="L38" i="8"/>
  <c r="M38" i="8"/>
  <c r="N38" i="8"/>
  <c r="D39" i="8"/>
  <c r="E39" i="8"/>
  <c r="F39" i="8"/>
  <c r="G39" i="8"/>
  <c r="H39" i="8"/>
  <c r="I39" i="8"/>
  <c r="J39" i="8"/>
  <c r="K39" i="8"/>
  <c r="L39" i="8"/>
  <c r="M39" i="8"/>
  <c r="N39" i="8"/>
  <c r="C40" i="8"/>
  <c r="C39" i="8"/>
  <c r="C38" i="8"/>
  <c r="C37" i="8"/>
  <c r="C36" i="8"/>
  <c r="D12" i="8"/>
  <c r="E12" i="8"/>
  <c r="F12" i="8"/>
  <c r="G12" i="8"/>
  <c r="H12" i="8"/>
  <c r="I12" i="8"/>
  <c r="J12" i="8"/>
  <c r="K12" i="8"/>
  <c r="L12" i="8"/>
  <c r="M12" i="8"/>
  <c r="N12" i="8"/>
  <c r="D13" i="8"/>
  <c r="E13" i="8"/>
  <c r="F13" i="8"/>
  <c r="G13" i="8"/>
  <c r="H13" i="8"/>
  <c r="I13" i="8"/>
  <c r="J13" i="8"/>
  <c r="K13" i="8"/>
  <c r="L13" i="8"/>
  <c r="M13" i="8"/>
  <c r="N13" i="8"/>
  <c r="D14" i="8"/>
  <c r="E14" i="8"/>
  <c r="F14" i="8"/>
  <c r="G14" i="8"/>
  <c r="H14" i="8"/>
  <c r="I14" i="8"/>
  <c r="J14" i="8"/>
  <c r="K14" i="8"/>
  <c r="L14" i="8"/>
  <c r="M14" i="8"/>
  <c r="N14" i="8"/>
  <c r="D15" i="8"/>
  <c r="E15" i="8"/>
  <c r="F15" i="8"/>
  <c r="G15" i="8"/>
  <c r="H15" i="8"/>
  <c r="I15" i="8"/>
  <c r="J15" i="8"/>
  <c r="K15" i="8"/>
  <c r="L15" i="8"/>
  <c r="M15" i="8"/>
  <c r="N15" i="8"/>
  <c r="C15" i="8"/>
  <c r="C14" i="8"/>
  <c r="C13" i="8"/>
  <c r="C12" i="8"/>
  <c r="K189" i="7" l="1"/>
  <c r="T188" i="7"/>
  <c r="T189" i="7" s="1"/>
  <c r="S188" i="7"/>
  <c r="S189" i="7" s="1"/>
  <c r="R188" i="7"/>
  <c r="R189" i="7" s="1"/>
  <c r="P188" i="7"/>
  <c r="P189" i="7" s="1"/>
  <c r="O188" i="7"/>
  <c r="O189" i="7" s="1"/>
  <c r="N188" i="7"/>
  <c r="N189" i="7" s="1"/>
  <c r="L188" i="7"/>
  <c r="L189" i="7" s="1"/>
  <c r="K188" i="7"/>
  <c r="U188" i="7"/>
  <c r="U189" i="7" s="1"/>
  <c r="V188" i="7"/>
  <c r="V189" i="7" s="1"/>
  <c r="Q188" i="7"/>
  <c r="Q189" i="7" s="1"/>
  <c r="M188" i="7"/>
  <c r="M189" i="7" s="1"/>
  <c r="K136" i="7"/>
  <c r="N86" i="7"/>
  <c r="M86" i="7"/>
  <c r="L86" i="7"/>
  <c r="K86" i="7"/>
  <c r="V136" i="7"/>
  <c r="N136" i="7"/>
  <c r="M136" i="7"/>
  <c r="L136" i="7"/>
  <c r="U136" i="7"/>
  <c r="T136" i="7"/>
  <c r="S136" i="7"/>
  <c r="R136" i="7"/>
  <c r="Q136" i="7"/>
  <c r="P136" i="7"/>
  <c r="O136" i="7"/>
  <c r="T86" i="7"/>
  <c r="V86" i="7"/>
  <c r="U86" i="7"/>
  <c r="S86" i="7"/>
  <c r="R86" i="7"/>
  <c r="Q86" i="7"/>
  <c r="P86" i="7"/>
  <c r="O86" i="7"/>
  <c r="L32" i="7"/>
  <c r="M32" i="7"/>
  <c r="N32" i="7"/>
  <c r="O32" i="7"/>
  <c r="P32" i="7"/>
  <c r="Q32" i="7"/>
  <c r="R32" i="7"/>
  <c r="S32" i="7"/>
  <c r="T32" i="7"/>
  <c r="U32" i="7"/>
  <c r="V32" i="7"/>
  <c r="K32" i="7"/>
  <c r="D173" i="7"/>
  <c r="E173" i="7"/>
  <c r="F173" i="7"/>
  <c r="G173" i="7"/>
  <c r="H173" i="7"/>
  <c r="I173" i="7"/>
  <c r="J173" i="7"/>
  <c r="K173" i="7"/>
  <c r="L173" i="7"/>
  <c r="M173" i="7"/>
  <c r="N173" i="7"/>
  <c r="D174" i="7"/>
  <c r="E174" i="7"/>
  <c r="F174" i="7"/>
  <c r="G174" i="7"/>
  <c r="H174" i="7"/>
  <c r="I174" i="7"/>
  <c r="J174" i="7"/>
  <c r="K174" i="7"/>
  <c r="L174" i="7"/>
  <c r="M174" i="7"/>
  <c r="N174" i="7"/>
  <c r="D175" i="7"/>
  <c r="E175" i="7"/>
  <c r="F175" i="7"/>
  <c r="G175" i="7"/>
  <c r="H175" i="7"/>
  <c r="I175" i="7"/>
  <c r="J175" i="7"/>
  <c r="K175" i="7"/>
  <c r="L175" i="7"/>
  <c r="M175" i="7"/>
  <c r="N175" i="7"/>
  <c r="D176" i="7"/>
  <c r="E176" i="7"/>
  <c r="F176" i="7"/>
  <c r="G176" i="7"/>
  <c r="H176" i="7"/>
  <c r="I176" i="7"/>
  <c r="J176" i="7"/>
  <c r="K176" i="7"/>
  <c r="L176" i="7"/>
  <c r="M176" i="7"/>
  <c r="N176" i="7"/>
  <c r="C176" i="7"/>
  <c r="C175" i="7"/>
  <c r="C174" i="7"/>
  <c r="C173" i="7"/>
  <c r="D164" i="7"/>
  <c r="E164" i="7"/>
  <c r="F164" i="7"/>
  <c r="G164" i="7"/>
  <c r="H164" i="7"/>
  <c r="I164" i="7"/>
  <c r="J164" i="7"/>
  <c r="K164" i="7"/>
  <c r="L164" i="7"/>
  <c r="M164" i="7"/>
  <c r="N164" i="7"/>
  <c r="D165" i="7"/>
  <c r="E165" i="7"/>
  <c r="F165" i="7"/>
  <c r="G165" i="7"/>
  <c r="H165" i="7"/>
  <c r="I165" i="7"/>
  <c r="J165" i="7"/>
  <c r="K165" i="7"/>
  <c r="L165" i="7"/>
  <c r="M165" i="7"/>
  <c r="N165" i="7"/>
  <c r="D166" i="7"/>
  <c r="E166" i="7"/>
  <c r="F166" i="7"/>
  <c r="G166" i="7"/>
  <c r="H166" i="7"/>
  <c r="I166" i="7"/>
  <c r="J166" i="7"/>
  <c r="K166" i="7"/>
  <c r="L166" i="7"/>
  <c r="M166" i="7"/>
  <c r="N166" i="7"/>
  <c r="D167" i="7"/>
  <c r="E167" i="7"/>
  <c r="F167" i="7"/>
  <c r="G167" i="7"/>
  <c r="H167" i="7"/>
  <c r="I167" i="7"/>
  <c r="J167" i="7"/>
  <c r="K167" i="7"/>
  <c r="L167" i="7"/>
  <c r="M167" i="7"/>
  <c r="N167" i="7"/>
  <c r="C167" i="7"/>
  <c r="C166" i="7"/>
  <c r="C165" i="7"/>
  <c r="C164" i="7"/>
  <c r="C168" i="7" s="1"/>
  <c r="N124" i="7"/>
  <c r="M124" i="7"/>
  <c r="L124" i="7"/>
  <c r="K124" i="7"/>
  <c r="J124" i="7"/>
  <c r="I124" i="7"/>
  <c r="H124" i="7"/>
  <c r="G124" i="7"/>
  <c r="F124" i="7"/>
  <c r="E124" i="7"/>
  <c r="D124" i="7"/>
  <c r="N123" i="7"/>
  <c r="M123" i="7"/>
  <c r="L123" i="7"/>
  <c r="K123" i="7"/>
  <c r="J123" i="7"/>
  <c r="I123" i="7"/>
  <c r="H123" i="7"/>
  <c r="G123" i="7"/>
  <c r="F123" i="7"/>
  <c r="E123" i="7"/>
  <c r="D123" i="7"/>
  <c r="N122" i="7"/>
  <c r="M122" i="7"/>
  <c r="L122" i="7"/>
  <c r="K122" i="7"/>
  <c r="J122" i="7"/>
  <c r="I122" i="7"/>
  <c r="H122" i="7"/>
  <c r="G122" i="7"/>
  <c r="F122" i="7"/>
  <c r="E122" i="7"/>
  <c r="D122" i="7"/>
  <c r="N121" i="7"/>
  <c r="M121" i="7"/>
  <c r="L121" i="7"/>
  <c r="K121" i="7"/>
  <c r="J121" i="7"/>
  <c r="I121" i="7"/>
  <c r="H121" i="7"/>
  <c r="G121" i="7"/>
  <c r="F121" i="7"/>
  <c r="E121" i="7"/>
  <c r="D121" i="7"/>
  <c r="C124" i="7"/>
  <c r="C123" i="7"/>
  <c r="C122" i="7"/>
  <c r="C121" i="7"/>
  <c r="D112" i="7"/>
  <c r="E112" i="7"/>
  <c r="F112" i="7"/>
  <c r="G112" i="7"/>
  <c r="H112" i="7"/>
  <c r="I112" i="7"/>
  <c r="J112" i="7"/>
  <c r="K112" i="7"/>
  <c r="L112" i="7"/>
  <c r="M112" i="7"/>
  <c r="N112" i="7"/>
  <c r="D113" i="7"/>
  <c r="E113" i="7"/>
  <c r="F113" i="7"/>
  <c r="G113" i="7"/>
  <c r="H113" i="7"/>
  <c r="I113" i="7"/>
  <c r="J113" i="7"/>
  <c r="K113" i="7"/>
  <c r="L113" i="7"/>
  <c r="M113" i="7"/>
  <c r="N113" i="7"/>
  <c r="D114" i="7"/>
  <c r="E114" i="7"/>
  <c r="F114" i="7"/>
  <c r="G114" i="7"/>
  <c r="H114" i="7"/>
  <c r="I114" i="7"/>
  <c r="J114" i="7"/>
  <c r="K114" i="7"/>
  <c r="L114" i="7"/>
  <c r="M114" i="7"/>
  <c r="N114" i="7"/>
  <c r="D115" i="7"/>
  <c r="E115" i="7"/>
  <c r="F115" i="7"/>
  <c r="G115" i="7"/>
  <c r="H115" i="7"/>
  <c r="I115" i="7"/>
  <c r="J115" i="7"/>
  <c r="K115" i="7"/>
  <c r="L115" i="7"/>
  <c r="M115" i="7"/>
  <c r="N115" i="7"/>
  <c r="C115" i="7"/>
  <c r="C114" i="7"/>
  <c r="C113" i="7"/>
  <c r="C112" i="7"/>
  <c r="C116" i="7" s="1"/>
  <c r="D71" i="7"/>
  <c r="E71" i="7"/>
  <c r="F71" i="7"/>
  <c r="G71" i="7"/>
  <c r="H71" i="7"/>
  <c r="I71" i="7"/>
  <c r="J71" i="7"/>
  <c r="K71" i="7"/>
  <c r="L71" i="7"/>
  <c r="M71" i="7"/>
  <c r="N71" i="7"/>
  <c r="D72" i="7"/>
  <c r="E72" i="7"/>
  <c r="F72" i="7"/>
  <c r="G72" i="7"/>
  <c r="H72" i="7"/>
  <c r="I72" i="7"/>
  <c r="J72" i="7"/>
  <c r="K72" i="7"/>
  <c r="L72" i="7"/>
  <c r="M72" i="7"/>
  <c r="N72" i="7"/>
  <c r="D73" i="7"/>
  <c r="E73" i="7"/>
  <c r="F73" i="7"/>
  <c r="G73" i="7"/>
  <c r="H73" i="7"/>
  <c r="I73" i="7"/>
  <c r="J73" i="7"/>
  <c r="K73" i="7"/>
  <c r="L73" i="7"/>
  <c r="M73" i="7"/>
  <c r="N73" i="7"/>
  <c r="D74" i="7"/>
  <c r="E74" i="7"/>
  <c r="F74" i="7"/>
  <c r="G74" i="7"/>
  <c r="H74" i="7"/>
  <c r="I74" i="7"/>
  <c r="J74" i="7"/>
  <c r="K74" i="7"/>
  <c r="L74" i="7"/>
  <c r="M74" i="7"/>
  <c r="N74" i="7"/>
  <c r="C74" i="7"/>
  <c r="C73" i="7"/>
  <c r="C72" i="7"/>
  <c r="C71" i="7"/>
  <c r="D62" i="7"/>
  <c r="E62" i="7"/>
  <c r="F62" i="7"/>
  <c r="G62" i="7"/>
  <c r="H62" i="7"/>
  <c r="I62" i="7"/>
  <c r="J62" i="7"/>
  <c r="K62" i="7"/>
  <c r="L62" i="7"/>
  <c r="M62" i="7"/>
  <c r="N62" i="7"/>
  <c r="D63" i="7"/>
  <c r="E63" i="7"/>
  <c r="F63" i="7"/>
  <c r="G63" i="7"/>
  <c r="H63" i="7"/>
  <c r="I63" i="7"/>
  <c r="J63" i="7"/>
  <c r="K63" i="7"/>
  <c r="L63" i="7"/>
  <c r="M63" i="7"/>
  <c r="N63" i="7"/>
  <c r="D64" i="7"/>
  <c r="E64" i="7"/>
  <c r="F64" i="7"/>
  <c r="G64" i="7"/>
  <c r="H64" i="7"/>
  <c r="I64" i="7"/>
  <c r="J64" i="7"/>
  <c r="K64" i="7"/>
  <c r="L64" i="7"/>
  <c r="M64" i="7"/>
  <c r="N64" i="7"/>
  <c r="C64" i="7"/>
  <c r="C63" i="7"/>
  <c r="C62" i="7"/>
  <c r="D65" i="7"/>
  <c r="E65" i="7"/>
  <c r="F65" i="7"/>
  <c r="G65" i="7"/>
  <c r="H65" i="7"/>
  <c r="I65" i="7"/>
  <c r="J65" i="7"/>
  <c r="K65" i="7"/>
  <c r="L65" i="7"/>
  <c r="M65" i="7"/>
  <c r="N65" i="7"/>
  <c r="C65" i="7"/>
  <c r="F116" i="7" l="1"/>
  <c r="C125" i="7"/>
  <c r="G177" i="7"/>
  <c r="K75" i="7"/>
  <c r="E66" i="7"/>
  <c r="F66" i="7"/>
  <c r="G66" i="7"/>
  <c r="L66" i="7"/>
  <c r="H75" i="7"/>
  <c r="J168" i="7"/>
  <c r="E75" i="7"/>
  <c r="G116" i="7"/>
  <c r="F177" i="7"/>
  <c r="D75" i="7"/>
  <c r="D168" i="7"/>
  <c r="C66" i="7"/>
  <c r="C75" i="7"/>
  <c r="E168" i="7"/>
  <c r="K125" i="7"/>
  <c r="H168" i="7"/>
  <c r="M168" i="7"/>
  <c r="D66" i="7"/>
  <c r="N75" i="7"/>
  <c r="C177" i="7"/>
  <c r="M177" i="7"/>
  <c r="N66" i="7"/>
  <c r="M75" i="7"/>
  <c r="M66" i="7"/>
  <c r="L75" i="7"/>
  <c r="H116" i="7"/>
  <c r="K177" i="7"/>
  <c r="D125" i="7"/>
  <c r="K66" i="7"/>
  <c r="J75" i="7"/>
  <c r="N116" i="7"/>
  <c r="E125" i="7"/>
  <c r="H66" i="7"/>
  <c r="G75" i="7"/>
  <c r="J116" i="7"/>
  <c r="N125" i="7"/>
  <c r="I168" i="7"/>
  <c r="J66" i="7"/>
  <c r="I75" i="7"/>
  <c r="I66" i="7"/>
  <c r="F75" i="7"/>
  <c r="H177" i="7"/>
  <c r="M125" i="7"/>
  <c r="E177" i="7"/>
  <c r="D177" i="7"/>
  <c r="N177" i="7"/>
  <c r="L177" i="7"/>
  <c r="J177" i="7"/>
  <c r="I177" i="7"/>
  <c r="G168" i="7"/>
  <c r="F168" i="7"/>
  <c r="N168" i="7"/>
  <c r="L168" i="7"/>
  <c r="K168" i="7"/>
  <c r="F125" i="7"/>
  <c r="G125" i="7"/>
  <c r="H125" i="7"/>
  <c r="I125" i="7"/>
  <c r="J125" i="7"/>
  <c r="L125" i="7"/>
  <c r="D116" i="7"/>
  <c r="M116" i="7"/>
  <c r="L116" i="7"/>
  <c r="K116" i="7"/>
  <c r="E116" i="7"/>
  <c r="I116" i="7"/>
  <c r="D17" i="7"/>
  <c r="E17" i="7"/>
  <c r="F17" i="7"/>
  <c r="G17" i="7"/>
  <c r="H17" i="7"/>
  <c r="I17" i="7"/>
  <c r="J17" i="7"/>
  <c r="K17" i="7"/>
  <c r="L17" i="7"/>
  <c r="M17" i="7"/>
  <c r="N17" i="7"/>
  <c r="D18" i="7"/>
  <c r="E18" i="7"/>
  <c r="F18" i="7"/>
  <c r="G18" i="7"/>
  <c r="H18" i="7"/>
  <c r="I18" i="7"/>
  <c r="J18" i="7"/>
  <c r="K18" i="7"/>
  <c r="L18" i="7"/>
  <c r="M18" i="7"/>
  <c r="N18" i="7"/>
  <c r="D19" i="7"/>
  <c r="E19" i="7"/>
  <c r="F19" i="7"/>
  <c r="G19" i="7"/>
  <c r="H19" i="7"/>
  <c r="I19" i="7"/>
  <c r="J19" i="7"/>
  <c r="K19" i="7"/>
  <c r="L19" i="7"/>
  <c r="M19" i="7"/>
  <c r="N19" i="7"/>
  <c r="C19" i="7"/>
  <c r="C18" i="7"/>
  <c r="C17" i="7"/>
  <c r="F17" i="4" l="1"/>
  <c r="G17" i="4"/>
  <c r="H17" i="4"/>
  <c r="I17" i="4"/>
  <c r="J17" i="4"/>
  <c r="K17" i="4"/>
  <c r="L17" i="4"/>
  <c r="M17" i="4"/>
  <c r="N17" i="4"/>
  <c r="O17" i="4"/>
  <c r="P17" i="4"/>
  <c r="E17" i="4"/>
  <c r="D39" i="11" l="1"/>
  <c r="D42" i="11" s="1"/>
  <c r="E102" i="11"/>
  <c r="E105" i="11" s="1"/>
  <c r="F102" i="11"/>
  <c r="F105" i="11" s="1"/>
  <c r="G102" i="11"/>
  <c r="G105" i="11" s="1"/>
  <c r="H102" i="11"/>
  <c r="H105" i="11" s="1"/>
  <c r="I102" i="11"/>
  <c r="I105" i="11" s="1"/>
  <c r="J102" i="11"/>
  <c r="J105" i="11" s="1"/>
  <c r="K102" i="11"/>
  <c r="K105" i="11" s="1"/>
  <c r="L102" i="11"/>
  <c r="L105" i="11" s="1"/>
  <c r="M102" i="11"/>
  <c r="M105" i="11" s="1"/>
  <c r="N102" i="11"/>
  <c r="N105" i="11" s="1"/>
  <c r="O102" i="11"/>
  <c r="O105" i="11" s="1"/>
  <c r="D102" i="11"/>
  <c r="D105" i="11" s="1"/>
  <c r="O70" i="11"/>
  <c r="O73" i="11" s="1"/>
  <c r="E69" i="11"/>
  <c r="E72" i="11" s="1"/>
  <c r="F69" i="11"/>
  <c r="F72" i="11" s="1"/>
  <c r="G69" i="11"/>
  <c r="G72" i="11" s="1"/>
  <c r="H69" i="11"/>
  <c r="H72" i="11" s="1"/>
  <c r="I69" i="11"/>
  <c r="I72" i="11" s="1"/>
  <c r="J69" i="11"/>
  <c r="J72" i="11" s="1"/>
  <c r="K69" i="11"/>
  <c r="K72" i="11" s="1"/>
  <c r="L69" i="11"/>
  <c r="L72" i="11" s="1"/>
  <c r="M69" i="11"/>
  <c r="M72" i="11" s="1"/>
  <c r="N69" i="11"/>
  <c r="N72" i="11" s="1"/>
  <c r="O69" i="11"/>
  <c r="O72" i="11" s="1"/>
  <c r="E70" i="11"/>
  <c r="E73" i="11" s="1"/>
  <c r="F70" i="11"/>
  <c r="F73" i="11" s="1"/>
  <c r="G70" i="11"/>
  <c r="G73" i="11" s="1"/>
  <c r="H70" i="11"/>
  <c r="H73" i="11" s="1"/>
  <c r="I70" i="11"/>
  <c r="I73" i="11" s="1"/>
  <c r="J70" i="11"/>
  <c r="J73" i="11" s="1"/>
  <c r="K70" i="11"/>
  <c r="K73" i="11" s="1"/>
  <c r="L70" i="11"/>
  <c r="L73" i="11" s="1"/>
  <c r="M70" i="11"/>
  <c r="M73" i="11" s="1"/>
  <c r="N70" i="11"/>
  <c r="N73" i="11" s="1"/>
  <c r="D70" i="11"/>
  <c r="D73" i="11" s="1"/>
  <c r="D69" i="11"/>
  <c r="D72" i="11" s="1"/>
  <c r="E39" i="11"/>
  <c r="E42" i="11" s="1"/>
  <c r="F39" i="11"/>
  <c r="F42" i="11" s="1"/>
  <c r="G39" i="11"/>
  <c r="G42" i="11" s="1"/>
  <c r="H39" i="11"/>
  <c r="H42" i="11" s="1"/>
  <c r="I39" i="11"/>
  <c r="I42" i="11" s="1"/>
  <c r="J39" i="11"/>
  <c r="J42" i="11" s="1"/>
  <c r="K39" i="11"/>
  <c r="K42" i="11" s="1"/>
  <c r="L39" i="11"/>
  <c r="L42" i="11" s="1"/>
  <c r="M39" i="11"/>
  <c r="M42" i="11" s="1"/>
  <c r="N39" i="11"/>
  <c r="N42" i="11" s="1"/>
  <c r="O39" i="11"/>
  <c r="O42" i="11" s="1"/>
  <c r="E38" i="11"/>
  <c r="E41" i="11" s="1"/>
  <c r="F38" i="11"/>
  <c r="F41" i="11" s="1"/>
  <c r="G38" i="11"/>
  <c r="G41" i="11" s="1"/>
  <c r="H38" i="11"/>
  <c r="H41" i="11" s="1"/>
  <c r="I38" i="11"/>
  <c r="I41" i="11" s="1"/>
  <c r="J38" i="11"/>
  <c r="J41" i="11" s="1"/>
  <c r="K38" i="11"/>
  <c r="K41" i="11" s="1"/>
  <c r="L38" i="11"/>
  <c r="L41" i="11" s="1"/>
  <c r="M38" i="11"/>
  <c r="M41" i="11" s="1"/>
  <c r="N38" i="11"/>
  <c r="N41" i="11" s="1"/>
  <c r="O38" i="11"/>
  <c r="O41" i="11" s="1"/>
  <c r="D38" i="11"/>
  <c r="D41" i="11" s="1"/>
  <c r="F46" i="9" l="1"/>
  <c r="F16" i="4" s="1"/>
  <c r="E46" i="9"/>
  <c r="E16" i="4" s="1"/>
  <c r="E43" i="9"/>
  <c r="E13" i="4" s="1"/>
  <c r="E38" i="9"/>
  <c r="E8" i="4" s="1"/>
  <c r="E37" i="9"/>
  <c r="E7" i="4" s="1"/>
  <c r="F41" i="3" l="1"/>
  <c r="G41" i="3"/>
  <c r="H41" i="3"/>
  <c r="I41" i="3"/>
  <c r="J41" i="3"/>
  <c r="K41" i="3"/>
  <c r="L41" i="3"/>
  <c r="M41" i="3"/>
  <c r="N41" i="3"/>
  <c r="O41" i="3"/>
  <c r="P41" i="3"/>
  <c r="F42" i="3"/>
  <c r="G42" i="3"/>
  <c r="H42" i="3"/>
  <c r="I42" i="3"/>
  <c r="J42" i="3"/>
  <c r="K42" i="3"/>
  <c r="L42" i="3"/>
  <c r="M42" i="3"/>
  <c r="N42" i="3"/>
  <c r="O42" i="3"/>
  <c r="P42" i="3"/>
  <c r="F43" i="3"/>
  <c r="G43" i="3"/>
  <c r="H43" i="3"/>
  <c r="I43" i="3"/>
  <c r="J43" i="3"/>
  <c r="K43" i="3"/>
  <c r="L43" i="3"/>
  <c r="M43" i="3"/>
  <c r="N43" i="3"/>
  <c r="O43" i="3"/>
  <c r="P43" i="3"/>
  <c r="F44" i="3"/>
  <c r="G44" i="3"/>
  <c r="H44" i="3"/>
  <c r="I44" i="3"/>
  <c r="J44" i="3"/>
  <c r="K44" i="3"/>
  <c r="L44" i="3"/>
  <c r="M44" i="3"/>
  <c r="N44" i="3"/>
  <c r="O44" i="3"/>
  <c r="P44" i="3"/>
  <c r="F45" i="3"/>
  <c r="G45" i="3"/>
  <c r="H45" i="3"/>
  <c r="I45" i="3"/>
  <c r="J45" i="3"/>
  <c r="K45" i="3"/>
  <c r="L45" i="3"/>
  <c r="M45" i="3"/>
  <c r="N45" i="3"/>
  <c r="O45" i="3"/>
  <c r="P45" i="3"/>
  <c r="E42" i="3"/>
  <c r="E43" i="3"/>
  <c r="E44" i="3"/>
  <c r="E45" i="3"/>
  <c r="E41" i="3"/>
  <c r="F7" i="3" l="1"/>
  <c r="G7" i="3"/>
  <c r="H7" i="3"/>
  <c r="I7" i="3"/>
  <c r="J7" i="3"/>
  <c r="K7" i="3"/>
  <c r="L7" i="3"/>
  <c r="M7" i="3"/>
  <c r="N7" i="3"/>
  <c r="O7" i="3"/>
  <c r="P7" i="3"/>
  <c r="E7" i="3"/>
  <c r="F6" i="3"/>
  <c r="G6" i="3"/>
  <c r="H6" i="3"/>
  <c r="I6" i="3"/>
  <c r="J6" i="3"/>
  <c r="K6" i="3"/>
  <c r="L6" i="3"/>
  <c r="M6" i="3"/>
  <c r="N6" i="3"/>
  <c r="O6" i="3"/>
  <c r="P6" i="3"/>
  <c r="F8" i="3"/>
  <c r="G8" i="3"/>
  <c r="H8" i="3"/>
  <c r="I8" i="3"/>
  <c r="J8" i="3"/>
  <c r="K8" i="3"/>
  <c r="L8" i="3"/>
  <c r="M8" i="3"/>
  <c r="N8" i="3"/>
  <c r="O8" i="3"/>
  <c r="P8" i="3"/>
  <c r="F9" i="3"/>
  <c r="G9" i="3"/>
  <c r="H9" i="3"/>
  <c r="I9" i="3"/>
  <c r="J9" i="3"/>
  <c r="K9" i="3"/>
  <c r="L9" i="3"/>
  <c r="M9" i="3"/>
  <c r="N9" i="3"/>
  <c r="O9" i="3"/>
  <c r="P9" i="3"/>
  <c r="E9" i="3"/>
  <c r="E8" i="3"/>
  <c r="E6" i="3"/>
  <c r="B76" i="2"/>
  <c r="B86" i="2"/>
  <c r="B85" i="2"/>
  <c r="B84" i="2"/>
  <c r="B83" i="2"/>
  <c r="B82" i="2"/>
  <c r="B81" i="2"/>
  <c r="B80" i="2"/>
  <c r="B75" i="2" a="1"/>
  <c r="B75" i="2" s="1"/>
  <c r="B79" i="2"/>
  <c r="B78" i="2"/>
  <c r="B77" i="2"/>
  <c r="B74" i="2" a="1"/>
  <c r="B74" i="2" s="1"/>
  <c r="B65" i="2"/>
  <c r="G40" i="2" l="1"/>
  <c r="H40" i="2"/>
  <c r="I40" i="2"/>
  <c r="J40" i="2"/>
  <c r="K40" i="2"/>
  <c r="L40" i="2"/>
  <c r="M40" i="2"/>
  <c r="N40" i="2"/>
  <c r="O40" i="2"/>
  <c r="P40" i="2"/>
  <c r="G41" i="2"/>
  <c r="H41" i="2"/>
  <c r="I41" i="2"/>
  <c r="J41" i="2"/>
  <c r="K41" i="2"/>
  <c r="L41" i="2"/>
  <c r="M41" i="2"/>
  <c r="N41" i="2"/>
  <c r="O41" i="2"/>
  <c r="P41" i="2"/>
  <c r="G42" i="2"/>
  <c r="H42" i="2"/>
  <c r="I42" i="2"/>
  <c r="J42" i="2"/>
  <c r="K42" i="2"/>
  <c r="L42" i="2"/>
  <c r="M42" i="2"/>
  <c r="N42" i="2"/>
  <c r="O42" i="2"/>
  <c r="P42" i="2"/>
  <c r="G43" i="2"/>
  <c r="H43" i="2"/>
  <c r="I43" i="2"/>
  <c r="J43" i="2"/>
  <c r="K43" i="2"/>
  <c r="L43" i="2"/>
  <c r="M43" i="2"/>
  <c r="N43" i="2"/>
  <c r="O43" i="2"/>
  <c r="P43" i="2"/>
  <c r="G44" i="2"/>
  <c r="H44" i="2"/>
  <c r="I44" i="2"/>
  <c r="J44" i="2"/>
  <c r="K44" i="2"/>
  <c r="L44" i="2"/>
  <c r="M44" i="2"/>
  <c r="N44" i="2"/>
  <c r="O44" i="2"/>
  <c r="P44" i="2"/>
  <c r="G45" i="2"/>
  <c r="H45" i="2"/>
  <c r="I45" i="2"/>
  <c r="J45" i="2"/>
  <c r="K45" i="2"/>
  <c r="L45" i="2"/>
  <c r="M45" i="2"/>
  <c r="N45" i="2"/>
  <c r="O45" i="2"/>
  <c r="P45" i="2"/>
  <c r="G46" i="2"/>
  <c r="H46" i="2"/>
  <c r="I46" i="2"/>
  <c r="J46" i="2"/>
  <c r="K46" i="2"/>
  <c r="L46" i="2"/>
  <c r="M46" i="2"/>
  <c r="N46" i="2"/>
  <c r="O46" i="2"/>
  <c r="P46" i="2"/>
  <c r="G47" i="2"/>
  <c r="H47" i="2"/>
  <c r="I47" i="2"/>
  <c r="J47" i="2"/>
  <c r="K47" i="2"/>
  <c r="L47" i="2"/>
  <c r="M47" i="2"/>
  <c r="N47" i="2"/>
  <c r="O47" i="2"/>
  <c r="P47" i="2"/>
  <c r="G48" i="2"/>
  <c r="H48" i="2"/>
  <c r="I48" i="2"/>
  <c r="J48" i="2"/>
  <c r="K48" i="2"/>
  <c r="L48" i="2"/>
  <c r="M48" i="2"/>
  <c r="N48" i="2"/>
  <c r="O48" i="2"/>
  <c r="P48" i="2"/>
  <c r="F40" i="2"/>
  <c r="F41" i="2"/>
  <c r="F42" i="2"/>
  <c r="F43" i="2"/>
  <c r="F44" i="2"/>
  <c r="F45" i="2"/>
  <c r="F46" i="2"/>
  <c r="F47" i="2"/>
  <c r="F48" i="2"/>
  <c r="E48" i="2"/>
  <c r="E47" i="2"/>
  <c r="E46" i="2"/>
  <c r="E45" i="2"/>
  <c r="E44" i="2"/>
  <c r="E43" i="2"/>
  <c r="E42" i="2"/>
  <c r="E41" i="2"/>
  <c r="E40" i="2"/>
  <c r="F39" i="2"/>
  <c r="G39" i="2"/>
  <c r="H39" i="2"/>
  <c r="I39" i="2"/>
  <c r="J39" i="2"/>
  <c r="K39" i="2"/>
  <c r="L39" i="2"/>
  <c r="M39" i="2"/>
  <c r="N39" i="2"/>
  <c r="O39" i="2"/>
  <c r="P39" i="2"/>
  <c r="E39" i="2"/>
  <c r="F38" i="2"/>
  <c r="G38" i="2"/>
  <c r="H38" i="2"/>
  <c r="I38" i="2"/>
  <c r="J38" i="2"/>
  <c r="K38" i="2"/>
  <c r="L38" i="2"/>
  <c r="M38" i="2"/>
  <c r="N38" i="2"/>
  <c r="O38" i="2"/>
  <c r="P38" i="2"/>
  <c r="E38" i="2"/>
  <c r="F37" i="2"/>
  <c r="G37" i="2"/>
  <c r="G10" i="3" s="1"/>
  <c r="H37" i="2"/>
  <c r="I37" i="2"/>
  <c r="I10" i="3" s="1"/>
  <c r="J37" i="2"/>
  <c r="J10" i="3" s="1"/>
  <c r="K37" i="2"/>
  <c r="K10" i="3" s="1"/>
  <c r="L37" i="2"/>
  <c r="M37" i="2"/>
  <c r="M10" i="3" s="1"/>
  <c r="N37" i="2"/>
  <c r="N10" i="3" s="1"/>
  <c r="O37" i="2"/>
  <c r="O10" i="3" s="1"/>
  <c r="P37" i="2"/>
  <c r="E37" i="2"/>
  <c r="E10" i="3" s="1"/>
  <c r="E12" i="3" l="1"/>
  <c r="F87" i="2"/>
  <c r="F33" i="4" s="1"/>
  <c r="G87" i="2"/>
  <c r="G33" i="4" s="1"/>
  <c r="H87" i="2"/>
  <c r="H33" i="4" s="1"/>
  <c r="I87" i="2"/>
  <c r="I33" i="4" s="1"/>
  <c r="J87" i="2"/>
  <c r="J33" i="4" s="1"/>
  <c r="K87" i="2"/>
  <c r="K33" i="4" s="1"/>
  <c r="L87" i="2"/>
  <c r="L33" i="4" s="1"/>
  <c r="M87" i="2"/>
  <c r="M33" i="4" s="1"/>
  <c r="N87" i="2"/>
  <c r="N33" i="4" s="1"/>
  <c r="O87" i="2"/>
  <c r="O33" i="4" s="1"/>
  <c r="P87" i="2"/>
  <c r="P33" i="4" s="1"/>
  <c r="E87" i="2"/>
  <c r="E33" i="4" s="1"/>
  <c r="N11" i="3"/>
  <c r="J11" i="3"/>
  <c r="E11" i="3"/>
  <c r="P10" i="3"/>
  <c r="L10" i="3"/>
  <c r="H10" i="3"/>
  <c r="M11" i="3"/>
  <c r="I11" i="3"/>
  <c r="N12" i="3"/>
  <c r="J12" i="3"/>
  <c r="F12" i="3"/>
  <c r="M12" i="3"/>
  <c r="I12" i="3"/>
  <c r="P12" i="3"/>
  <c r="L12" i="3"/>
  <c r="H12" i="3"/>
  <c r="P11" i="3"/>
  <c r="L11" i="3"/>
  <c r="H11" i="3"/>
  <c r="F10" i="3"/>
  <c r="F11" i="3"/>
  <c r="O12" i="3"/>
  <c r="K12" i="3"/>
  <c r="G12" i="3"/>
  <c r="O11" i="3"/>
  <c r="K11" i="3"/>
  <c r="G11" i="3"/>
  <c r="F69" i="2"/>
  <c r="G69" i="2"/>
  <c r="H69" i="2"/>
  <c r="I69" i="2"/>
  <c r="J69" i="2"/>
  <c r="K69" i="2"/>
  <c r="L69" i="2"/>
  <c r="M69" i="2"/>
  <c r="N69" i="2"/>
  <c r="O69" i="2"/>
  <c r="P69" i="2"/>
  <c r="E69" i="2"/>
  <c r="J64" i="2"/>
  <c r="K64" i="2"/>
  <c r="L64" i="2"/>
  <c r="M64" i="2"/>
  <c r="N64" i="2"/>
  <c r="O64" i="2"/>
  <c r="P64" i="2"/>
  <c r="F64" i="2"/>
  <c r="G64" i="2"/>
  <c r="H64" i="2"/>
  <c r="I64" i="2"/>
  <c r="E64" i="2"/>
  <c r="F59" i="2"/>
  <c r="G59" i="2"/>
  <c r="H59" i="2"/>
  <c r="I59" i="2"/>
  <c r="J59" i="2"/>
  <c r="K59" i="2"/>
  <c r="L59" i="2"/>
  <c r="M59" i="2"/>
  <c r="N59" i="2"/>
  <c r="O59" i="2"/>
  <c r="P59" i="2"/>
  <c r="E59" i="2"/>
  <c r="F57" i="2"/>
  <c r="G57" i="2"/>
  <c r="H57" i="2"/>
  <c r="I57" i="2"/>
  <c r="J57" i="2"/>
  <c r="K57" i="2"/>
  <c r="L57" i="2"/>
  <c r="M57" i="2"/>
  <c r="N57" i="2"/>
  <c r="O57" i="2"/>
  <c r="P57" i="2"/>
  <c r="E57" i="2"/>
  <c r="F52" i="2"/>
  <c r="G52" i="2"/>
  <c r="G70" i="2" s="1"/>
  <c r="H52" i="2"/>
  <c r="H70" i="2" s="1"/>
  <c r="I52" i="2"/>
  <c r="J52" i="2"/>
  <c r="J70" i="2" s="1"/>
  <c r="K52" i="2"/>
  <c r="K70" i="2" s="1"/>
  <c r="L52" i="2"/>
  <c r="L70" i="2" s="1"/>
  <c r="M52" i="2"/>
  <c r="M70" i="2" s="1"/>
  <c r="N52" i="2"/>
  <c r="N70" i="2" s="1"/>
  <c r="O52" i="2"/>
  <c r="O70" i="2" s="1"/>
  <c r="P52" i="2"/>
  <c r="P70" i="2" s="1"/>
  <c r="E52" i="2"/>
  <c r="E70" i="2" s="1"/>
  <c r="G33" i="2"/>
  <c r="H33" i="2"/>
  <c r="I33" i="2"/>
  <c r="J33" i="2"/>
  <c r="K33" i="2"/>
  <c r="L33" i="2"/>
  <c r="M33" i="2"/>
  <c r="N33" i="2"/>
  <c r="O33" i="2"/>
  <c r="P33" i="2"/>
  <c r="F33" i="2"/>
  <c r="F28" i="2"/>
  <c r="G28" i="2"/>
  <c r="H28" i="2"/>
  <c r="I28" i="2"/>
  <c r="J28" i="2"/>
  <c r="K28" i="2"/>
  <c r="L28" i="2"/>
  <c r="M28" i="2"/>
  <c r="N28" i="2"/>
  <c r="O28" i="2"/>
  <c r="P28" i="2"/>
  <c r="F25" i="2"/>
  <c r="G25" i="2"/>
  <c r="H25" i="2"/>
  <c r="I25" i="2"/>
  <c r="J25" i="2"/>
  <c r="K25" i="2"/>
  <c r="L25" i="2"/>
  <c r="M25" i="2"/>
  <c r="N25" i="2"/>
  <c r="O25" i="2"/>
  <c r="P25" i="2"/>
  <c r="F23" i="2"/>
  <c r="G23" i="2"/>
  <c r="H23" i="2"/>
  <c r="I23" i="2"/>
  <c r="J23" i="2"/>
  <c r="K23" i="2"/>
  <c r="L23" i="2"/>
  <c r="M23" i="2"/>
  <c r="N23" i="2"/>
  <c r="O23" i="2"/>
  <c r="P23" i="2"/>
  <c r="F20" i="2"/>
  <c r="G20" i="2"/>
  <c r="H20" i="2"/>
  <c r="I20" i="2"/>
  <c r="J20" i="2"/>
  <c r="K20" i="2"/>
  <c r="L20" i="2"/>
  <c r="M20" i="2"/>
  <c r="N20" i="2"/>
  <c r="O20" i="2"/>
  <c r="P20" i="2"/>
  <c r="G16" i="2"/>
  <c r="G5" i="3" s="1"/>
  <c r="H16" i="2"/>
  <c r="H5" i="3" s="1"/>
  <c r="I16" i="2"/>
  <c r="I5" i="3" s="1"/>
  <c r="J16" i="2"/>
  <c r="J5" i="3" s="1"/>
  <c r="K16" i="2"/>
  <c r="K5" i="3" s="1"/>
  <c r="L16" i="2"/>
  <c r="L5" i="3" s="1"/>
  <c r="M16" i="2"/>
  <c r="M5" i="3" s="1"/>
  <c r="N16" i="2"/>
  <c r="N5" i="3" s="1"/>
  <c r="O16" i="2"/>
  <c r="O5" i="3" s="1"/>
  <c r="P16" i="2"/>
  <c r="P5" i="3" s="1"/>
  <c r="F14" i="2"/>
  <c r="G14" i="2"/>
  <c r="H14" i="2"/>
  <c r="I14" i="2"/>
  <c r="J14" i="2"/>
  <c r="K14" i="2"/>
  <c r="L14" i="2"/>
  <c r="M14" i="2"/>
  <c r="N14" i="2"/>
  <c r="O14" i="2"/>
  <c r="P14" i="2"/>
  <c r="F12" i="2"/>
  <c r="G12" i="2"/>
  <c r="H12" i="2"/>
  <c r="I12" i="2"/>
  <c r="J12" i="2"/>
  <c r="K12" i="2"/>
  <c r="L12" i="2"/>
  <c r="M12" i="2"/>
  <c r="N12" i="2"/>
  <c r="O12" i="2"/>
  <c r="P12" i="2"/>
  <c r="E33" i="2"/>
  <c r="E28" i="2"/>
  <c r="E25" i="2"/>
  <c r="E23" i="2"/>
  <c r="F16" i="2"/>
  <c r="F5" i="3" s="1"/>
  <c r="E20" i="2"/>
  <c r="E16" i="2"/>
  <c r="E5" i="3" s="1"/>
  <c r="E14" i="2"/>
  <c r="E12" i="2"/>
  <c r="P8" i="2"/>
  <c r="O8" i="2"/>
  <c r="N8" i="2"/>
  <c r="M8" i="2"/>
  <c r="L8" i="2"/>
  <c r="K8" i="2"/>
  <c r="J8" i="2"/>
  <c r="I8" i="2"/>
  <c r="H8" i="2"/>
  <c r="G8" i="2"/>
  <c r="F8" i="2"/>
  <c r="E8" i="2"/>
  <c r="F34" i="2" l="1"/>
  <c r="F4" i="3"/>
  <c r="N34" i="2"/>
  <c r="N4" i="3"/>
  <c r="P4" i="3"/>
  <c r="F70" i="2"/>
  <c r="K34" i="2"/>
  <c r="K4" i="3"/>
  <c r="H34" i="2"/>
  <c r="H4" i="3"/>
  <c r="L34" i="2"/>
  <c r="L4" i="3"/>
  <c r="E34" i="2"/>
  <c r="E4" i="3"/>
  <c r="I34" i="2"/>
  <c r="I4" i="3"/>
  <c r="M34" i="2"/>
  <c r="M4" i="3"/>
  <c r="I70" i="2"/>
  <c r="J34" i="2"/>
  <c r="J4" i="3"/>
  <c r="G34" i="2"/>
  <c r="G4" i="3"/>
  <c r="O34" i="2"/>
  <c r="O4" i="3"/>
  <c r="P34" i="2"/>
  <c r="E49" i="2"/>
  <c r="C42" i="5"/>
  <c r="C43" i="5"/>
  <c r="C44" i="5"/>
  <c r="C45" i="5"/>
  <c r="D11" i="5"/>
  <c r="E11" i="5"/>
  <c r="F11" i="5"/>
  <c r="G11" i="5"/>
  <c r="H11" i="5"/>
  <c r="I11" i="5"/>
  <c r="J11" i="5"/>
  <c r="K11" i="5"/>
  <c r="L11" i="5"/>
  <c r="M11" i="5"/>
  <c r="N11" i="5"/>
  <c r="D12" i="5"/>
  <c r="E12" i="5"/>
  <c r="F12" i="5"/>
  <c r="G12" i="5"/>
  <c r="H12" i="5"/>
  <c r="I12" i="5"/>
  <c r="J12" i="5"/>
  <c r="K12" i="5"/>
  <c r="L12" i="5"/>
  <c r="M12" i="5"/>
  <c r="N12" i="5"/>
  <c r="D13" i="5"/>
  <c r="E13" i="5"/>
  <c r="F13" i="5"/>
  <c r="G13" i="5"/>
  <c r="H13" i="5"/>
  <c r="I13" i="5"/>
  <c r="J13" i="5"/>
  <c r="K13" i="5"/>
  <c r="L13" i="5"/>
  <c r="M13" i="5"/>
  <c r="N13" i="5"/>
  <c r="C13" i="5"/>
  <c r="C12" i="5"/>
  <c r="C11" i="5"/>
  <c r="D8" i="5"/>
  <c r="E8" i="5"/>
  <c r="F8" i="5"/>
  <c r="G8" i="5"/>
  <c r="H8" i="5"/>
  <c r="I8" i="5"/>
  <c r="J8" i="5"/>
  <c r="K8" i="5"/>
  <c r="L8" i="5"/>
  <c r="M8" i="5"/>
  <c r="N8" i="5"/>
  <c r="D9" i="5"/>
  <c r="E9" i="5"/>
  <c r="F9" i="5"/>
  <c r="G9" i="5"/>
  <c r="H9" i="5"/>
  <c r="I9" i="5"/>
  <c r="J9" i="5"/>
  <c r="K9" i="5"/>
  <c r="L9" i="5"/>
  <c r="M9" i="5"/>
  <c r="N9" i="5"/>
  <c r="C9" i="5"/>
  <c r="C8" i="5"/>
  <c r="D7" i="5"/>
  <c r="E7" i="5"/>
  <c r="F7" i="5"/>
  <c r="G7" i="5"/>
  <c r="H7" i="5"/>
  <c r="I7" i="5"/>
  <c r="J7" i="5"/>
  <c r="K7" i="5"/>
  <c r="L7" i="5"/>
  <c r="M7" i="5"/>
  <c r="N7" i="5"/>
  <c r="C7" i="5"/>
  <c r="C3" i="5"/>
  <c r="C15" i="5" s="1"/>
  <c r="D5" i="5"/>
  <c r="E5" i="5"/>
  <c r="F5" i="5"/>
  <c r="G5" i="5"/>
  <c r="G17" i="5" s="1"/>
  <c r="H5" i="5"/>
  <c r="I5" i="5"/>
  <c r="J5" i="5"/>
  <c r="K5" i="5"/>
  <c r="K17" i="5" s="1"/>
  <c r="L5" i="5"/>
  <c r="M5" i="5"/>
  <c r="N5" i="5"/>
  <c r="C5" i="5"/>
  <c r="C17" i="5" s="1"/>
  <c r="D4" i="5"/>
  <c r="E4" i="5"/>
  <c r="F4" i="5"/>
  <c r="G4" i="5"/>
  <c r="G16" i="5" s="1"/>
  <c r="H4" i="5"/>
  <c r="I4" i="5"/>
  <c r="J4" i="5"/>
  <c r="K4" i="5"/>
  <c r="K16" i="5" s="1"/>
  <c r="L4" i="5"/>
  <c r="M4" i="5"/>
  <c r="N4" i="5"/>
  <c r="C4" i="5"/>
  <c r="C16" i="5" s="1"/>
  <c r="D3" i="5"/>
  <c r="E3" i="5"/>
  <c r="E15" i="5" s="1"/>
  <c r="F3" i="5"/>
  <c r="F15" i="5" s="1"/>
  <c r="G3" i="5"/>
  <c r="G15" i="5" s="1"/>
  <c r="H3" i="5"/>
  <c r="I3" i="5"/>
  <c r="I15" i="5" s="1"/>
  <c r="J3" i="5"/>
  <c r="J15" i="5" s="1"/>
  <c r="K3" i="5"/>
  <c r="K15" i="5" s="1"/>
  <c r="L3" i="5"/>
  <c r="M3" i="5"/>
  <c r="M15" i="5" s="1"/>
  <c r="N3" i="5"/>
  <c r="N15" i="5" s="1"/>
  <c r="H36" i="9"/>
  <c r="I36" i="9"/>
  <c r="J36" i="9"/>
  <c r="K36" i="9"/>
  <c r="L36" i="9"/>
  <c r="M36" i="9"/>
  <c r="N36" i="9"/>
  <c r="O36" i="9"/>
  <c r="P36" i="9"/>
  <c r="H37" i="9"/>
  <c r="H7" i="4" s="1"/>
  <c r="I37" i="9"/>
  <c r="I7" i="4" s="1"/>
  <c r="J37" i="9"/>
  <c r="J7" i="4" s="1"/>
  <c r="K37" i="9"/>
  <c r="K7" i="4" s="1"/>
  <c r="L37" i="9"/>
  <c r="L7" i="4" s="1"/>
  <c r="M37" i="9"/>
  <c r="M7" i="4" s="1"/>
  <c r="N37" i="9"/>
  <c r="N7" i="4" s="1"/>
  <c r="O37" i="9"/>
  <c r="O7" i="4" s="1"/>
  <c r="P37" i="9"/>
  <c r="P7" i="4" s="1"/>
  <c r="H38" i="9"/>
  <c r="H8" i="4" s="1"/>
  <c r="I38" i="9"/>
  <c r="I8" i="4" s="1"/>
  <c r="J38" i="9"/>
  <c r="J8" i="4" s="1"/>
  <c r="K38" i="9"/>
  <c r="K8" i="4" s="1"/>
  <c r="L38" i="9"/>
  <c r="L8" i="4" s="1"/>
  <c r="M38" i="9"/>
  <c r="M8" i="4" s="1"/>
  <c r="N38" i="9"/>
  <c r="N8" i="4" s="1"/>
  <c r="O38" i="9"/>
  <c r="O8" i="4" s="1"/>
  <c r="P38" i="9"/>
  <c r="P8" i="4" s="1"/>
  <c r="H39" i="9"/>
  <c r="H9" i="4" s="1"/>
  <c r="I39" i="9"/>
  <c r="I9" i="4" s="1"/>
  <c r="J39" i="9"/>
  <c r="J9" i="4" s="1"/>
  <c r="K39" i="9"/>
  <c r="K9" i="4" s="1"/>
  <c r="L39" i="9"/>
  <c r="L9" i="4" s="1"/>
  <c r="M39" i="9"/>
  <c r="M9" i="4" s="1"/>
  <c r="N39" i="9"/>
  <c r="N9" i="4" s="1"/>
  <c r="O39" i="9"/>
  <c r="O9" i="4" s="1"/>
  <c r="P39" i="9"/>
  <c r="P9" i="4" s="1"/>
  <c r="H40" i="9"/>
  <c r="H10" i="4" s="1"/>
  <c r="I40" i="9"/>
  <c r="I10" i="4" s="1"/>
  <c r="J40" i="9"/>
  <c r="J10" i="4" s="1"/>
  <c r="K40" i="9"/>
  <c r="K10" i="4" s="1"/>
  <c r="L40" i="9"/>
  <c r="L10" i="4" s="1"/>
  <c r="M40" i="9"/>
  <c r="M10" i="4" s="1"/>
  <c r="N40" i="9"/>
  <c r="N10" i="4" s="1"/>
  <c r="O40" i="9"/>
  <c r="O10" i="4" s="1"/>
  <c r="P40" i="9"/>
  <c r="P10" i="4" s="1"/>
  <c r="H41" i="9"/>
  <c r="H11" i="4" s="1"/>
  <c r="I41" i="9"/>
  <c r="I11" i="4" s="1"/>
  <c r="J41" i="9"/>
  <c r="J11" i="4" s="1"/>
  <c r="K41" i="9"/>
  <c r="K11" i="4" s="1"/>
  <c r="L41" i="9"/>
  <c r="L11" i="4" s="1"/>
  <c r="M41" i="9"/>
  <c r="M11" i="4" s="1"/>
  <c r="N41" i="9"/>
  <c r="N11" i="4" s="1"/>
  <c r="O41" i="9"/>
  <c r="O11" i="4" s="1"/>
  <c r="P41" i="9"/>
  <c r="P11" i="4" s="1"/>
  <c r="H42" i="9"/>
  <c r="H12" i="4" s="1"/>
  <c r="I42" i="9"/>
  <c r="I12" i="4" s="1"/>
  <c r="J42" i="9"/>
  <c r="J12" i="4" s="1"/>
  <c r="K42" i="9"/>
  <c r="K12" i="4" s="1"/>
  <c r="L42" i="9"/>
  <c r="L12" i="4" s="1"/>
  <c r="M42" i="9"/>
  <c r="M12" i="4" s="1"/>
  <c r="N42" i="9"/>
  <c r="N12" i="4" s="1"/>
  <c r="O42" i="9"/>
  <c r="O12" i="4" s="1"/>
  <c r="P42" i="9"/>
  <c r="P12" i="4" s="1"/>
  <c r="H43" i="9"/>
  <c r="H13" i="4" s="1"/>
  <c r="I43" i="9"/>
  <c r="I13" i="4" s="1"/>
  <c r="J43" i="9"/>
  <c r="J13" i="4" s="1"/>
  <c r="K43" i="9"/>
  <c r="K13" i="4" s="1"/>
  <c r="L43" i="9"/>
  <c r="L13" i="4" s="1"/>
  <c r="M43" i="9"/>
  <c r="M13" i="4" s="1"/>
  <c r="N43" i="9"/>
  <c r="N13" i="4" s="1"/>
  <c r="O43" i="9"/>
  <c r="O13" i="4" s="1"/>
  <c r="P43" i="9"/>
  <c r="P13" i="4" s="1"/>
  <c r="H44" i="9"/>
  <c r="H14" i="4" s="1"/>
  <c r="I44" i="9"/>
  <c r="I14" i="4" s="1"/>
  <c r="J44" i="9"/>
  <c r="J14" i="4" s="1"/>
  <c r="K44" i="9"/>
  <c r="K14" i="4" s="1"/>
  <c r="L44" i="9"/>
  <c r="L14" i="4" s="1"/>
  <c r="M44" i="9"/>
  <c r="M14" i="4" s="1"/>
  <c r="N44" i="9"/>
  <c r="N14" i="4" s="1"/>
  <c r="O44" i="9"/>
  <c r="O14" i="4" s="1"/>
  <c r="P44" i="9"/>
  <c r="P14" i="4" s="1"/>
  <c r="H45" i="9"/>
  <c r="I45" i="9"/>
  <c r="J45" i="9"/>
  <c r="K45" i="9"/>
  <c r="L45" i="9"/>
  <c r="M45" i="9"/>
  <c r="N45" i="9"/>
  <c r="O45" i="9"/>
  <c r="P45" i="9"/>
  <c r="H46" i="9"/>
  <c r="H16" i="4" s="1"/>
  <c r="I46" i="9"/>
  <c r="I16" i="4" s="1"/>
  <c r="J46" i="9"/>
  <c r="J16" i="4" s="1"/>
  <c r="K46" i="9"/>
  <c r="K16" i="4" s="1"/>
  <c r="L46" i="9"/>
  <c r="L16" i="4" s="1"/>
  <c r="M46" i="9"/>
  <c r="M16" i="4" s="1"/>
  <c r="N46" i="9"/>
  <c r="N16" i="4" s="1"/>
  <c r="O46" i="9"/>
  <c r="O16" i="4" s="1"/>
  <c r="P46" i="9"/>
  <c r="P16" i="4" s="1"/>
  <c r="G36" i="9"/>
  <c r="G37" i="9"/>
  <c r="G7" i="4" s="1"/>
  <c r="G38" i="9"/>
  <c r="G8" i="4" s="1"/>
  <c r="G39" i="9"/>
  <c r="G9" i="4" s="1"/>
  <c r="G40" i="9"/>
  <c r="G10" i="4" s="1"/>
  <c r="G41" i="9"/>
  <c r="G11" i="4" s="1"/>
  <c r="G42" i="9"/>
  <c r="G12" i="4" s="1"/>
  <c r="G43" i="9"/>
  <c r="G13" i="4" s="1"/>
  <c r="G44" i="9"/>
  <c r="G14" i="4" s="1"/>
  <c r="G45" i="9"/>
  <c r="G46" i="9"/>
  <c r="G16" i="4" s="1"/>
  <c r="F36" i="9"/>
  <c r="F37" i="9"/>
  <c r="F7" i="4" s="1"/>
  <c r="F38" i="9"/>
  <c r="F8" i="4" s="1"/>
  <c r="F39" i="9"/>
  <c r="F9" i="4" s="1"/>
  <c r="F40" i="9"/>
  <c r="F10" i="4" s="1"/>
  <c r="F41" i="9"/>
  <c r="F11" i="4" s="1"/>
  <c r="F42" i="9"/>
  <c r="F12" i="4" s="1"/>
  <c r="F43" i="9"/>
  <c r="F13" i="4" s="1"/>
  <c r="F44" i="9"/>
  <c r="F14" i="4" s="1"/>
  <c r="F45" i="9"/>
  <c r="E39" i="9"/>
  <c r="E9" i="4" s="1"/>
  <c r="E40" i="9"/>
  <c r="E10" i="4" s="1"/>
  <c r="E41" i="9"/>
  <c r="E11" i="4" s="1"/>
  <c r="E42" i="9"/>
  <c r="E12" i="4" s="1"/>
  <c r="E44" i="9"/>
  <c r="E14" i="4" s="1"/>
  <c r="E45" i="9"/>
  <c r="E15" i="4" s="1"/>
  <c r="E36" i="9"/>
  <c r="D135" i="11" s="1"/>
  <c r="D138" i="11" s="1"/>
  <c r="D20" i="7"/>
  <c r="E20" i="7"/>
  <c r="F20" i="7"/>
  <c r="G20" i="7"/>
  <c r="H20" i="7"/>
  <c r="I20" i="7"/>
  <c r="J20" i="7"/>
  <c r="K20" i="7"/>
  <c r="L20" i="7"/>
  <c r="M20" i="7"/>
  <c r="N20" i="7"/>
  <c r="D21" i="7"/>
  <c r="E21" i="7"/>
  <c r="F21" i="7"/>
  <c r="G21" i="7"/>
  <c r="H21" i="7"/>
  <c r="I21" i="7"/>
  <c r="J21" i="7"/>
  <c r="K21" i="7"/>
  <c r="L21" i="7"/>
  <c r="M21" i="7"/>
  <c r="N21" i="7"/>
  <c r="D22" i="7"/>
  <c r="E22" i="7"/>
  <c r="F22" i="7"/>
  <c r="G22" i="7"/>
  <c r="H22" i="7"/>
  <c r="I22" i="7"/>
  <c r="J22" i="7"/>
  <c r="K22" i="7"/>
  <c r="L22" i="7"/>
  <c r="M22" i="7"/>
  <c r="N22" i="7"/>
  <c r="C21" i="7"/>
  <c r="C22" i="7"/>
  <c r="C20" i="7"/>
  <c r="D8" i="7"/>
  <c r="E8" i="7"/>
  <c r="F8" i="7"/>
  <c r="G8" i="7"/>
  <c r="H8" i="7"/>
  <c r="I8" i="7"/>
  <c r="J8" i="7"/>
  <c r="K8" i="7"/>
  <c r="L8" i="7"/>
  <c r="M8" i="7"/>
  <c r="N8" i="7"/>
  <c r="D9" i="7"/>
  <c r="E9" i="7"/>
  <c r="F9" i="7"/>
  <c r="G9" i="7"/>
  <c r="H9" i="7"/>
  <c r="I9" i="7"/>
  <c r="J9" i="7"/>
  <c r="K9" i="7"/>
  <c r="L9" i="7"/>
  <c r="M9" i="7"/>
  <c r="N9" i="7"/>
  <c r="D10" i="7"/>
  <c r="E10" i="7"/>
  <c r="F10" i="7"/>
  <c r="G10" i="7"/>
  <c r="H10" i="7"/>
  <c r="I10" i="7"/>
  <c r="J10" i="7"/>
  <c r="K10" i="7"/>
  <c r="L10" i="7"/>
  <c r="M10" i="7"/>
  <c r="N10" i="7"/>
  <c r="C9" i="7"/>
  <c r="C10" i="7"/>
  <c r="C8" i="7"/>
  <c r="D5" i="7"/>
  <c r="D4" i="8" s="1"/>
  <c r="E5" i="7"/>
  <c r="E4" i="8" s="1"/>
  <c r="F5" i="7"/>
  <c r="F4" i="8" s="1"/>
  <c r="G5" i="7"/>
  <c r="G4" i="8" s="1"/>
  <c r="H5" i="7"/>
  <c r="H4" i="8" s="1"/>
  <c r="I5" i="7"/>
  <c r="I4" i="8" s="1"/>
  <c r="J5" i="7"/>
  <c r="J4" i="8" s="1"/>
  <c r="K5" i="7"/>
  <c r="K4" i="8" s="1"/>
  <c r="L5" i="7"/>
  <c r="L4" i="8" s="1"/>
  <c r="M5" i="7"/>
  <c r="M4" i="8" s="1"/>
  <c r="N5" i="7"/>
  <c r="N4" i="8" s="1"/>
  <c r="C5" i="7"/>
  <c r="C4" i="8" s="1"/>
  <c r="M5" i="6"/>
  <c r="L5" i="6"/>
  <c r="K5" i="6"/>
  <c r="J5" i="6"/>
  <c r="I5" i="6"/>
  <c r="H5" i="6"/>
  <c r="G5" i="6"/>
  <c r="F5" i="6"/>
  <c r="E5" i="6"/>
  <c r="D5" i="6"/>
  <c r="C5" i="6"/>
  <c r="B5" i="6"/>
  <c r="B68" i="2"/>
  <c r="B67" i="2"/>
  <c r="B66" i="2"/>
  <c r="B63" i="2"/>
  <c r="B62" i="2"/>
  <c r="B61" i="2"/>
  <c r="B58" i="2" a="1"/>
  <c r="B58" i="2" s="1"/>
  <c r="B56" i="2"/>
  <c r="B55" i="2"/>
  <c r="B54" i="2"/>
  <c r="B53" i="2"/>
  <c r="B51" i="2" a="1"/>
  <c r="B51" i="2" s="1"/>
  <c r="P36" i="2"/>
  <c r="O36" i="2"/>
  <c r="N36" i="2"/>
  <c r="M36" i="2"/>
  <c r="L36" i="2"/>
  <c r="K36" i="2"/>
  <c r="J36" i="2"/>
  <c r="I36" i="2"/>
  <c r="H36" i="2"/>
  <c r="G36" i="2"/>
  <c r="F36" i="2"/>
  <c r="E36" i="2"/>
  <c r="E135" i="11" l="1"/>
  <c r="E138" i="11" s="1"/>
  <c r="F135" i="11"/>
  <c r="F138" i="11" s="1"/>
  <c r="O135" i="11"/>
  <c r="O138" i="11" s="1"/>
  <c r="N135" i="11"/>
  <c r="N138" i="11" s="1"/>
  <c r="M135" i="11"/>
  <c r="M138" i="11" s="1"/>
  <c r="L135" i="11"/>
  <c r="L138" i="11" s="1"/>
  <c r="K135" i="11"/>
  <c r="K138" i="11" s="1"/>
  <c r="J135" i="11"/>
  <c r="J138" i="11" s="1"/>
  <c r="I135" i="11"/>
  <c r="I138" i="11" s="1"/>
  <c r="H135" i="11"/>
  <c r="H138" i="11" s="1"/>
  <c r="G135" i="11"/>
  <c r="G138" i="11" s="1"/>
  <c r="E101" i="11"/>
  <c r="E104" i="11" s="1"/>
  <c r="F101" i="11"/>
  <c r="F104" i="11" s="1"/>
  <c r="G101" i="11"/>
  <c r="G104" i="11" s="1"/>
  <c r="H101" i="11"/>
  <c r="H104" i="11" s="1"/>
  <c r="I101" i="11"/>
  <c r="I104" i="11" s="1"/>
  <c r="J101" i="11"/>
  <c r="J104" i="11" s="1"/>
  <c r="K101" i="11"/>
  <c r="K104" i="11" s="1"/>
  <c r="L101" i="11"/>
  <c r="L104" i="11" s="1"/>
  <c r="M101" i="11"/>
  <c r="M104" i="11" s="1"/>
  <c r="N101" i="11"/>
  <c r="N104" i="11" s="1"/>
  <c r="O101" i="11"/>
  <c r="O104" i="11" s="1"/>
  <c r="D101" i="11"/>
  <c r="D104" i="11" s="1"/>
  <c r="D6" i="11"/>
  <c r="D9" i="11" s="1"/>
  <c r="E6" i="4"/>
  <c r="F15" i="4"/>
  <c r="F51" i="4" s="1"/>
  <c r="F69" i="4" s="1"/>
  <c r="E6" i="11"/>
  <c r="E9" i="11" s="1"/>
  <c r="F6" i="4"/>
  <c r="G15" i="4"/>
  <c r="G51" i="4" s="1"/>
  <c r="G69" i="4" s="1"/>
  <c r="F6" i="11"/>
  <c r="F9" i="11" s="1"/>
  <c r="G6" i="4"/>
  <c r="P15" i="4"/>
  <c r="P51" i="4" s="1"/>
  <c r="P69" i="4" s="1"/>
  <c r="O15" i="4"/>
  <c r="O51" i="4" s="1"/>
  <c r="O69" i="4" s="1"/>
  <c r="N15" i="4"/>
  <c r="N51" i="4" s="1"/>
  <c r="N69" i="4" s="1"/>
  <c r="M15" i="4"/>
  <c r="M51" i="4" s="1"/>
  <c r="M69" i="4" s="1"/>
  <c r="L15" i="4"/>
  <c r="L51" i="4" s="1"/>
  <c r="L69" i="4" s="1"/>
  <c r="K15" i="4"/>
  <c r="K51" i="4" s="1"/>
  <c r="K69" i="4" s="1"/>
  <c r="J15" i="4"/>
  <c r="J51" i="4" s="1"/>
  <c r="J69" i="4" s="1"/>
  <c r="I15" i="4"/>
  <c r="I51" i="4" s="1"/>
  <c r="I69" i="4" s="1"/>
  <c r="H15" i="4"/>
  <c r="H51" i="4" s="1"/>
  <c r="H69" i="4" s="1"/>
  <c r="O6" i="11"/>
  <c r="P6" i="4"/>
  <c r="N6" i="11"/>
  <c r="O6" i="4"/>
  <c r="M6" i="11"/>
  <c r="N6" i="4"/>
  <c r="L6" i="11"/>
  <c r="M6" i="4"/>
  <c r="K6" i="11"/>
  <c r="K9" i="11" s="1"/>
  <c r="L6" i="4"/>
  <c r="J6" i="11"/>
  <c r="J9" i="11" s="1"/>
  <c r="K6" i="4"/>
  <c r="I6" i="11"/>
  <c r="I9" i="11" s="1"/>
  <c r="J6" i="4"/>
  <c r="H6" i="11"/>
  <c r="H9" i="11" s="1"/>
  <c r="I6" i="4"/>
  <c r="G6" i="11"/>
  <c r="G9" i="11" s="1"/>
  <c r="H6" i="4"/>
  <c r="L9" i="11"/>
  <c r="F20" i="4"/>
  <c r="G20" i="4"/>
  <c r="P20" i="4"/>
  <c r="O20" i="4"/>
  <c r="N20" i="4"/>
  <c r="M20" i="4"/>
  <c r="L20" i="4"/>
  <c r="K20" i="4"/>
  <c r="J20" i="4"/>
  <c r="I20" i="4"/>
  <c r="H20" i="4"/>
  <c r="N17" i="5"/>
  <c r="J17" i="5"/>
  <c r="F17" i="5"/>
  <c r="M16" i="5"/>
  <c r="I16" i="5"/>
  <c r="E16" i="5"/>
  <c r="M17" i="5"/>
  <c r="I17" i="5"/>
  <c r="E17" i="5"/>
  <c r="L15" i="5"/>
  <c r="L16" i="5"/>
  <c r="H16" i="5"/>
  <c r="D16" i="5"/>
  <c r="L17" i="5"/>
  <c r="H17" i="5"/>
  <c r="D17" i="5"/>
  <c r="H15" i="5"/>
  <c r="D15" i="5"/>
  <c r="N16" i="5"/>
  <c r="J16" i="5"/>
  <c r="F16" i="5"/>
  <c r="F13" i="3"/>
  <c r="J13" i="3"/>
  <c r="N13" i="3"/>
  <c r="G13" i="3"/>
  <c r="G16" i="3" s="1"/>
  <c r="E7" i="8" s="1"/>
  <c r="D114" i="4" s="1"/>
  <c r="K13" i="3"/>
  <c r="O13" i="3"/>
  <c r="H13" i="3"/>
  <c r="L13" i="3"/>
  <c r="P13" i="3"/>
  <c r="I13" i="3"/>
  <c r="M13" i="3"/>
  <c r="E13" i="3"/>
  <c r="H15" i="3"/>
  <c r="H18" i="3" s="1"/>
  <c r="F7" i="7" s="1"/>
  <c r="F6" i="8" s="1"/>
  <c r="E113" i="4" s="1"/>
  <c r="H84" i="2"/>
  <c r="N84" i="2"/>
  <c r="J84" i="2"/>
  <c r="N15" i="3"/>
  <c r="L81" i="2"/>
  <c r="F81" i="2"/>
  <c r="K81" i="2"/>
  <c r="M15" i="3"/>
  <c r="M18" i="3" s="1"/>
  <c r="K7" i="7" s="1"/>
  <c r="K6" i="8" s="1"/>
  <c r="N76" i="2"/>
  <c r="O76" i="2"/>
  <c r="I76" i="2"/>
  <c r="G84" i="2"/>
  <c r="L84" i="2"/>
  <c r="I84" i="2"/>
  <c r="O15" i="3"/>
  <c r="O18" i="3" s="1"/>
  <c r="M7" i="7" s="1"/>
  <c r="M6" i="8" s="1"/>
  <c r="L113" i="4" s="1"/>
  <c r="J15" i="3"/>
  <c r="P81" i="2"/>
  <c r="J81" i="2"/>
  <c r="G81" i="2"/>
  <c r="I15" i="3"/>
  <c r="I18" i="3" s="1"/>
  <c r="G7" i="7" s="1"/>
  <c r="G6" i="8" s="1"/>
  <c r="M75" i="2"/>
  <c r="E76" i="2"/>
  <c r="E26" i="4" s="1"/>
  <c r="H76" i="2"/>
  <c r="M76" i="2"/>
  <c r="K84" i="2"/>
  <c r="P84" i="2"/>
  <c r="M84" i="2"/>
  <c r="K15" i="3"/>
  <c r="K18" i="3" s="1"/>
  <c r="I7" i="7" s="1"/>
  <c r="I6" i="8" s="1"/>
  <c r="H113" i="4" s="1"/>
  <c r="F15" i="3"/>
  <c r="I81" i="2"/>
  <c r="N81" i="2"/>
  <c r="O81" i="2"/>
  <c r="O79" i="2"/>
  <c r="F76" i="2"/>
  <c r="G76" i="2"/>
  <c r="L76" i="2"/>
  <c r="P15" i="3"/>
  <c r="P18" i="3" s="1"/>
  <c r="N7" i="7" s="1"/>
  <c r="N6" i="8" s="1"/>
  <c r="O84" i="2"/>
  <c r="E84" i="2"/>
  <c r="F84" i="2"/>
  <c r="G15" i="3"/>
  <c r="G18" i="3" s="1"/>
  <c r="E7" i="7" s="1"/>
  <c r="E6" i="8" s="1"/>
  <c r="H81" i="2"/>
  <c r="M81" i="2"/>
  <c r="E81" i="2"/>
  <c r="E31" i="4" s="1"/>
  <c r="I82" i="2"/>
  <c r="E15" i="3"/>
  <c r="E18" i="3" s="1"/>
  <c r="C7" i="7" s="1"/>
  <c r="C6" i="8" s="1"/>
  <c r="J75" i="2"/>
  <c r="J76" i="2"/>
  <c r="K76" i="2"/>
  <c r="P76" i="2"/>
  <c r="L15" i="3"/>
  <c r="L18" i="3" s="1"/>
  <c r="J7" i="7" s="1"/>
  <c r="J6" i="8" s="1"/>
  <c r="I113" i="4" s="1"/>
  <c r="E77" i="2"/>
  <c r="E27" i="4" s="1"/>
  <c r="P83" i="2"/>
  <c r="P77" i="2"/>
  <c r="M86" i="2"/>
  <c r="M35" i="4" s="1"/>
  <c r="O83" i="2"/>
  <c r="K82" i="2"/>
  <c r="G75" i="2"/>
  <c r="M78" i="2"/>
  <c r="L83" i="2"/>
  <c r="J79" i="2"/>
  <c r="L78" i="2"/>
  <c r="K77" i="2"/>
  <c r="G78" i="2"/>
  <c r="L86" i="2"/>
  <c r="L35" i="4" s="1"/>
  <c r="H85" i="2"/>
  <c r="J82" i="2"/>
  <c r="L79" i="2"/>
  <c r="E79" i="2"/>
  <c r="E29" i="4" s="1"/>
  <c r="H82" i="2"/>
  <c r="F77" i="2"/>
  <c r="E82" i="2"/>
  <c r="E30" i="4" s="1"/>
  <c r="K86" i="2"/>
  <c r="K35" i="4" s="1"/>
  <c r="G85" i="2"/>
  <c r="O80" i="2"/>
  <c r="M74" i="2"/>
  <c r="E75" i="2"/>
  <c r="E25" i="4" s="1"/>
  <c r="I86" i="2"/>
  <c r="I35" i="4" s="1"/>
  <c r="M79" i="2"/>
  <c r="L77" i="2"/>
  <c r="E85" i="2"/>
  <c r="E32" i="4" s="1"/>
  <c r="P80" i="2"/>
  <c r="F74" i="2"/>
  <c r="G79" i="2"/>
  <c r="I74" i="2"/>
  <c r="F83" i="2"/>
  <c r="P75" i="2"/>
  <c r="F86" i="2"/>
  <c r="F35" i="4" s="1"/>
  <c r="M85" i="2"/>
  <c r="G83" i="2"/>
  <c r="O75" i="2"/>
  <c r="I79" i="2"/>
  <c r="F75" i="2"/>
  <c r="L75" i="2"/>
  <c r="H77" i="2"/>
  <c r="E83" i="2"/>
  <c r="E34" i="4" s="1"/>
  <c r="O78" i="2"/>
  <c r="F82" i="2"/>
  <c r="P85" i="2"/>
  <c r="J83" i="2"/>
  <c r="N75" i="2"/>
  <c r="M77" i="2"/>
  <c r="J85" i="2"/>
  <c r="N77" i="2"/>
  <c r="J78" i="2"/>
  <c r="F80" i="2"/>
  <c r="O85" i="2"/>
  <c r="I83" i="2"/>
  <c r="G80" i="2"/>
  <c r="L74" i="2"/>
  <c r="K134" i="11" s="1"/>
  <c r="K137" i="11" s="1"/>
  <c r="K139" i="11" s="1"/>
  <c r="O74" i="2"/>
  <c r="I80" i="2"/>
  <c r="J74" i="2"/>
  <c r="K79" i="2"/>
  <c r="H74" i="2"/>
  <c r="E74" i="2"/>
  <c r="I78" i="2"/>
  <c r="G82" i="2"/>
  <c r="L82" i="2"/>
  <c r="G77" i="2"/>
  <c r="N83" i="2"/>
  <c r="N86" i="2"/>
  <c r="N35" i="4" s="1"/>
  <c r="F85" i="2"/>
  <c r="M83" i="2"/>
  <c r="E80" i="2"/>
  <c r="L80" i="2"/>
  <c r="K74" i="2"/>
  <c r="J86" i="2"/>
  <c r="J35" i="4" s="1"/>
  <c r="H75" i="2"/>
  <c r="F79" i="2"/>
  <c r="I85" i="2"/>
  <c r="O82" i="2"/>
  <c r="K75" i="2"/>
  <c r="I77" i="2"/>
  <c r="N85" i="2"/>
  <c r="N79" i="2"/>
  <c r="P78" i="2"/>
  <c r="O77" i="2"/>
  <c r="K78" i="2"/>
  <c r="P86" i="2"/>
  <c r="P35" i="4" s="1"/>
  <c r="L85" i="2"/>
  <c r="N82" i="2"/>
  <c r="P79" i="2"/>
  <c r="E78" i="2"/>
  <c r="E28" i="4" s="1"/>
  <c r="H83" i="2"/>
  <c r="J77" i="2"/>
  <c r="F78" i="2"/>
  <c r="O86" i="2"/>
  <c r="O35" i="4" s="1"/>
  <c r="K85" i="2"/>
  <c r="M82" i="2"/>
  <c r="I75" i="2"/>
  <c r="G74" i="2"/>
  <c r="F134" i="11" s="1"/>
  <c r="F137" i="11" s="1"/>
  <c r="N74" i="2"/>
  <c r="H80" i="2"/>
  <c r="J80" i="2"/>
  <c r="M80" i="2"/>
  <c r="P74" i="2"/>
  <c r="O134" i="11" s="1"/>
  <c r="O137" i="11" s="1"/>
  <c r="O139" i="11" s="1"/>
  <c r="P82" i="2"/>
  <c r="K83" i="2"/>
  <c r="E86" i="2"/>
  <c r="E35" i="4" s="1"/>
  <c r="E53" i="4" s="1"/>
  <c r="H78" i="2"/>
  <c r="H86" i="2"/>
  <c r="H35" i="4" s="1"/>
  <c r="H79" i="2"/>
  <c r="N78" i="2"/>
  <c r="G86" i="2"/>
  <c r="G35" i="4" s="1"/>
  <c r="K80" i="2"/>
  <c r="N80" i="2"/>
  <c r="N89" i="2" s="1"/>
  <c r="G14" i="3"/>
  <c r="G17" i="3" s="1"/>
  <c r="E6" i="7" s="1"/>
  <c r="E5" i="8" s="1"/>
  <c r="D112" i="4" s="1"/>
  <c r="K14" i="3"/>
  <c r="K17" i="3" s="1"/>
  <c r="I6" i="7" s="1"/>
  <c r="I5" i="8" s="1"/>
  <c r="H112" i="4" s="1"/>
  <c r="O14" i="3"/>
  <c r="O17" i="3" s="1"/>
  <c r="M6" i="7" s="1"/>
  <c r="M5" i="8" s="1"/>
  <c r="L112" i="4" s="1"/>
  <c r="H14" i="3"/>
  <c r="H17" i="3" s="1"/>
  <c r="F6" i="7" s="1"/>
  <c r="F5" i="8" s="1"/>
  <c r="E112" i="4" s="1"/>
  <c r="L14" i="3"/>
  <c r="L17" i="3" s="1"/>
  <c r="J6" i="7" s="1"/>
  <c r="J5" i="8" s="1"/>
  <c r="I112" i="4" s="1"/>
  <c r="P14" i="3"/>
  <c r="P17" i="3" s="1"/>
  <c r="N6" i="7" s="1"/>
  <c r="N5" i="8" s="1"/>
  <c r="M112" i="4" s="1"/>
  <c r="I14" i="3"/>
  <c r="I17" i="3" s="1"/>
  <c r="G6" i="7" s="1"/>
  <c r="G5" i="8" s="1"/>
  <c r="M14" i="3"/>
  <c r="M17" i="3" s="1"/>
  <c r="K6" i="7" s="1"/>
  <c r="K5" i="8" s="1"/>
  <c r="J112" i="4" s="1"/>
  <c r="E14" i="3"/>
  <c r="F14" i="3"/>
  <c r="F17" i="3" s="1"/>
  <c r="D6" i="7" s="1"/>
  <c r="D5" i="8" s="1"/>
  <c r="C112" i="4" s="1"/>
  <c r="J14" i="3"/>
  <c r="J17" i="3" s="1"/>
  <c r="H6" i="7" s="1"/>
  <c r="H5" i="8" s="1"/>
  <c r="N14" i="3"/>
  <c r="N17" i="3" s="1"/>
  <c r="L6" i="7" s="1"/>
  <c r="L5" i="8" s="1"/>
  <c r="D111" i="4"/>
  <c r="I111" i="4"/>
  <c r="H111" i="4"/>
  <c r="E111" i="4"/>
  <c r="F111" i="4"/>
  <c r="M111" i="4"/>
  <c r="L111" i="4"/>
  <c r="M16" i="3"/>
  <c r="K7" i="8" s="1"/>
  <c r="J114" i="4" s="1"/>
  <c r="I16" i="3"/>
  <c r="G7" i="8" s="1"/>
  <c r="F114" i="4" s="1"/>
  <c r="E17" i="3"/>
  <c r="C6" i="7" s="1"/>
  <c r="N18" i="3"/>
  <c r="L7" i="7" s="1"/>
  <c r="L6" i="8" s="1"/>
  <c r="K113" i="4" s="1"/>
  <c r="J18" i="3"/>
  <c r="H7" i="7" s="1"/>
  <c r="H6" i="8" s="1"/>
  <c r="G113" i="4" s="1"/>
  <c r="F18" i="3"/>
  <c r="D7" i="7" s="1"/>
  <c r="D6" i="8" s="1"/>
  <c r="P16" i="3"/>
  <c r="N7" i="8" s="1"/>
  <c r="N8" i="8" s="1"/>
  <c r="L16" i="3"/>
  <c r="J7" i="8" s="1"/>
  <c r="I114" i="4" s="1"/>
  <c r="H16" i="3"/>
  <c r="F7" i="8" s="1"/>
  <c r="N16" i="3"/>
  <c r="L7" i="8" s="1"/>
  <c r="K114" i="4" s="1"/>
  <c r="J16" i="3"/>
  <c r="H7" i="8" s="1"/>
  <c r="G114" i="4" s="1"/>
  <c r="F89" i="2"/>
  <c r="F16" i="3"/>
  <c r="D7" i="8" s="1"/>
  <c r="O16" i="3"/>
  <c r="M7" i="8" s="1"/>
  <c r="L114" i="4" s="1"/>
  <c r="K16" i="3"/>
  <c r="I7" i="8" s="1"/>
  <c r="K89" i="2"/>
  <c r="M89" i="2"/>
  <c r="E16" i="3"/>
  <c r="C7" i="8" s="1"/>
  <c r="M113" i="4"/>
  <c r="D113" i="4"/>
  <c r="B113" i="4"/>
  <c r="J113" i="4"/>
  <c r="F113" i="4"/>
  <c r="G111" i="4"/>
  <c r="C111" i="4"/>
  <c r="J111" i="4"/>
  <c r="K111" i="4"/>
  <c r="B111" i="4"/>
  <c r="K16" i="8"/>
  <c r="G16" i="8"/>
  <c r="N16" i="8"/>
  <c r="M16" i="8"/>
  <c r="I16" i="8"/>
  <c r="E16" i="8"/>
  <c r="L16" i="8"/>
  <c r="H16" i="8"/>
  <c r="D16" i="8"/>
  <c r="J49" i="2"/>
  <c r="M49" i="2"/>
  <c r="I49" i="2"/>
  <c r="P49" i="2"/>
  <c r="L49" i="2"/>
  <c r="H49" i="2"/>
  <c r="N49" i="2"/>
  <c r="O49" i="2"/>
  <c r="K49" i="2"/>
  <c r="G49" i="2"/>
  <c r="F49" i="2"/>
  <c r="I8" i="8" l="1"/>
  <c r="M134" i="11"/>
  <c r="M137" i="11" s="1"/>
  <c r="J134" i="11"/>
  <c r="J137" i="11" s="1"/>
  <c r="J139" i="11" s="1"/>
  <c r="D134" i="11"/>
  <c r="D137" i="11" s="1"/>
  <c r="D139" i="11" s="1"/>
  <c r="D5" i="11"/>
  <c r="D8" i="11" s="1"/>
  <c r="G134" i="11"/>
  <c r="G137" i="11" s="1"/>
  <c r="G139" i="11" s="1"/>
  <c r="I134" i="11"/>
  <c r="I137" i="11" s="1"/>
  <c r="I139" i="11" s="1"/>
  <c r="N134" i="11"/>
  <c r="N137" i="11" s="1"/>
  <c r="N139" i="11" s="1"/>
  <c r="K140" i="11"/>
  <c r="H134" i="11"/>
  <c r="H137" i="11" s="1"/>
  <c r="E134" i="11"/>
  <c r="E137" i="11" s="1"/>
  <c r="E139" i="11" s="1"/>
  <c r="E140" i="11" s="1"/>
  <c r="L134" i="11"/>
  <c r="L137" i="11" s="1"/>
  <c r="L139" i="11" s="1"/>
  <c r="L140" i="11" s="1"/>
  <c r="H139" i="11"/>
  <c r="H140" i="11" s="1"/>
  <c r="M139" i="11"/>
  <c r="M140" i="11" s="1"/>
  <c r="F139" i="11"/>
  <c r="F140" i="11" s="1"/>
  <c r="N28" i="4"/>
  <c r="N46" i="4" s="1"/>
  <c r="N64" i="4" s="1"/>
  <c r="H29" i="4"/>
  <c r="H47" i="4" s="1"/>
  <c r="H65" i="4" s="1"/>
  <c r="H28" i="4"/>
  <c r="H46" i="4" s="1"/>
  <c r="H64" i="4" s="1"/>
  <c r="K34" i="4"/>
  <c r="K52" i="4" s="1"/>
  <c r="K70" i="4" s="1"/>
  <c r="P30" i="4"/>
  <c r="P48" i="4" s="1"/>
  <c r="P66" i="4" s="1"/>
  <c r="O5" i="11"/>
  <c r="O8" i="11" s="1"/>
  <c r="P24" i="4"/>
  <c r="M5" i="11"/>
  <c r="M8" i="11" s="1"/>
  <c r="N24" i="4"/>
  <c r="F5" i="11"/>
  <c r="F8" i="11" s="1"/>
  <c r="F10" i="11" s="1"/>
  <c r="G24" i="4"/>
  <c r="I25" i="4"/>
  <c r="I43" i="4" s="1"/>
  <c r="I61" i="4" s="1"/>
  <c r="M30" i="4"/>
  <c r="M48" i="4" s="1"/>
  <c r="M66" i="4" s="1"/>
  <c r="K32" i="4"/>
  <c r="K50" i="4" s="1"/>
  <c r="K68" i="4" s="1"/>
  <c r="F28" i="4"/>
  <c r="F46" i="4" s="1"/>
  <c r="F64" i="4" s="1"/>
  <c r="J27" i="4"/>
  <c r="J45" i="4" s="1"/>
  <c r="J63" i="4" s="1"/>
  <c r="H34" i="4"/>
  <c r="H52" i="4" s="1"/>
  <c r="H70" i="4" s="1"/>
  <c r="P29" i="4"/>
  <c r="P47" i="4" s="1"/>
  <c r="P65" i="4" s="1"/>
  <c r="N30" i="4"/>
  <c r="N48" i="4" s="1"/>
  <c r="N66" i="4" s="1"/>
  <c r="L32" i="4"/>
  <c r="L50" i="4" s="1"/>
  <c r="L68" i="4" s="1"/>
  <c r="K28" i="4"/>
  <c r="K46" i="4" s="1"/>
  <c r="K64" i="4" s="1"/>
  <c r="O27" i="4"/>
  <c r="O45" i="4" s="1"/>
  <c r="O63" i="4" s="1"/>
  <c r="P28" i="4"/>
  <c r="P46" i="4" s="1"/>
  <c r="P64" i="4" s="1"/>
  <c r="N29" i="4"/>
  <c r="N47" i="4" s="1"/>
  <c r="N65" i="4" s="1"/>
  <c r="N32" i="4"/>
  <c r="N50" i="4" s="1"/>
  <c r="N68" i="4" s="1"/>
  <c r="I27" i="4"/>
  <c r="I45" i="4" s="1"/>
  <c r="I63" i="4" s="1"/>
  <c r="K25" i="4"/>
  <c r="K43" i="4" s="1"/>
  <c r="K61" i="4" s="1"/>
  <c r="O30" i="4"/>
  <c r="O48" i="4" s="1"/>
  <c r="O66" i="4" s="1"/>
  <c r="I32" i="4"/>
  <c r="I50" i="4" s="1"/>
  <c r="I68" i="4" s="1"/>
  <c r="F29" i="4"/>
  <c r="F47" i="4" s="1"/>
  <c r="F65" i="4" s="1"/>
  <c r="H25" i="4"/>
  <c r="H43" i="4" s="1"/>
  <c r="H61" i="4" s="1"/>
  <c r="J5" i="11"/>
  <c r="J8" i="11" s="1"/>
  <c r="J10" i="11" s="1"/>
  <c r="K24" i="4"/>
  <c r="M34" i="4"/>
  <c r="M52" i="4" s="1"/>
  <c r="M70" i="4" s="1"/>
  <c r="F32" i="4"/>
  <c r="F50" i="4" s="1"/>
  <c r="F68" i="4" s="1"/>
  <c r="N34" i="4"/>
  <c r="N52" i="4" s="1"/>
  <c r="N70" i="4" s="1"/>
  <c r="G27" i="4"/>
  <c r="G45" i="4" s="1"/>
  <c r="G63" i="4" s="1"/>
  <c r="L30" i="4"/>
  <c r="L48" i="4" s="1"/>
  <c r="L66" i="4" s="1"/>
  <c r="G30" i="4"/>
  <c r="G48" i="4" s="1"/>
  <c r="G66" i="4" s="1"/>
  <c r="I28" i="4"/>
  <c r="I46" i="4" s="1"/>
  <c r="I64" i="4" s="1"/>
  <c r="D10" i="11"/>
  <c r="E24" i="4"/>
  <c r="G5" i="11"/>
  <c r="G8" i="11" s="1"/>
  <c r="G10" i="11" s="1"/>
  <c r="H24" i="4"/>
  <c r="K29" i="4"/>
  <c r="K47" i="4" s="1"/>
  <c r="K65" i="4" s="1"/>
  <c r="I5" i="11"/>
  <c r="I8" i="11" s="1"/>
  <c r="I10" i="11" s="1"/>
  <c r="J24" i="4"/>
  <c r="N5" i="11"/>
  <c r="N8" i="11" s="1"/>
  <c r="O24" i="4"/>
  <c r="K5" i="11"/>
  <c r="K8" i="11" s="1"/>
  <c r="K10" i="11" s="1"/>
  <c r="L24" i="4"/>
  <c r="I34" i="4"/>
  <c r="I52" i="4" s="1"/>
  <c r="I70" i="4" s="1"/>
  <c r="O32" i="4"/>
  <c r="O50" i="4" s="1"/>
  <c r="O68" i="4" s="1"/>
  <c r="J28" i="4"/>
  <c r="J46" i="4" s="1"/>
  <c r="J64" i="4" s="1"/>
  <c r="N27" i="4"/>
  <c r="N45" i="4" s="1"/>
  <c r="N63" i="4" s="1"/>
  <c r="J32" i="4"/>
  <c r="J50" i="4" s="1"/>
  <c r="J68" i="4" s="1"/>
  <c r="M27" i="4"/>
  <c r="M45" i="4" s="1"/>
  <c r="M63" i="4" s="1"/>
  <c r="N25" i="4"/>
  <c r="N43" i="4" s="1"/>
  <c r="N61" i="4" s="1"/>
  <c r="J34" i="4"/>
  <c r="J52" i="4" s="1"/>
  <c r="J70" i="4" s="1"/>
  <c r="P32" i="4"/>
  <c r="P50" i="4" s="1"/>
  <c r="P68" i="4" s="1"/>
  <c r="F30" i="4"/>
  <c r="F48" i="4" s="1"/>
  <c r="F66" i="4" s="1"/>
  <c r="O28" i="4"/>
  <c r="O46" i="4" s="1"/>
  <c r="O64" i="4" s="1"/>
  <c r="H27" i="4"/>
  <c r="H45" i="4" s="1"/>
  <c r="H63" i="4" s="1"/>
  <c r="L25" i="4"/>
  <c r="L43" i="4" s="1"/>
  <c r="L61" i="4" s="1"/>
  <c r="F25" i="4"/>
  <c r="F43" i="4" s="1"/>
  <c r="F61" i="4" s="1"/>
  <c r="I29" i="4"/>
  <c r="I47" i="4" s="1"/>
  <c r="I65" i="4" s="1"/>
  <c r="O25" i="4"/>
  <c r="O43" i="4" s="1"/>
  <c r="O61" i="4" s="1"/>
  <c r="G34" i="4"/>
  <c r="G52" i="4" s="1"/>
  <c r="G70" i="4" s="1"/>
  <c r="M32" i="4"/>
  <c r="M50" i="4" s="1"/>
  <c r="M68" i="4" s="1"/>
  <c r="P25" i="4"/>
  <c r="P43" i="4" s="1"/>
  <c r="P61" i="4" s="1"/>
  <c r="F34" i="4"/>
  <c r="F52" i="4" s="1"/>
  <c r="F70" i="4" s="1"/>
  <c r="H5" i="11"/>
  <c r="H8" i="11" s="1"/>
  <c r="H10" i="11" s="1"/>
  <c r="I24" i="4"/>
  <c r="G29" i="4"/>
  <c r="G47" i="4" s="1"/>
  <c r="G65" i="4" s="1"/>
  <c r="E5" i="11"/>
  <c r="E8" i="11" s="1"/>
  <c r="E10" i="11" s="1"/>
  <c r="F24" i="4"/>
  <c r="L27" i="4"/>
  <c r="L45" i="4" s="1"/>
  <c r="L63" i="4" s="1"/>
  <c r="M29" i="4"/>
  <c r="M47" i="4" s="1"/>
  <c r="M65" i="4" s="1"/>
  <c r="L5" i="11"/>
  <c r="L8" i="11" s="1"/>
  <c r="L10" i="11" s="1"/>
  <c r="M24" i="4"/>
  <c r="G32" i="4"/>
  <c r="G50" i="4" s="1"/>
  <c r="G68" i="4" s="1"/>
  <c r="F27" i="4"/>
  <c r="F45" i="4" s="1"/>
  <c r="F63" i="4" s="1"/>
  <c r="H30" i="4"/>
  <c r="H48" i="4" s="1"/>
  <c r="H66" i="4" s="1"/>
  <c r="L29" i="4"/>
  <c r="L47" i="4" s="1"/>
  <c r="L65" i="4" s="1"/>
  <c r="J30" i="4"/>
  <c r="J48" i="4" s="1"/>
  <c r="J66" i="4" s="1"/>
  <c r="H32" i="4"/>
  <c r="H50" i="4" s="1"/>
  <c r="H68" i="4" s="1"/>
  <c r="G28" i="4"/>
  <c r="G46" i="4" s="1"/>
  <c r="G64" i="4" s="1"/>
  <c r="K27" i="4"/>
  <c r="K45" i="4" s="1"/>
  <c r="K63" i="4" s="1"/>
  <c r="L28" i="4"/>
  <c r="L46" i="4" s="1"/>
  <c r="L64" i="4" s="1"/>
  <c r="J29" i="4"/>
  <c r="J47" i="4" s="1"/>
  <c r="J65" i="4" s="1"/>
  <c r="L34" i="4"/>
  <c r="L52" i="4" s="1"/>
  <c r="L70" i="4" s="1"/>
  <c r="M28" i="4"/>
  <c r="M46" i="4" s="1"/>
  <c r="M64" i="4" s="1"/>
  <c r="G25" i="4"/>
  <c r="G43" i="4" s="1"/>
  <c r="G61" i="4" s="1"/>
  <c r="K30" i="4"/>
  <c r="K48" i="4" s="1"/>
  <c r="K66" i="4" s="1"/>
  <c r="O34" i="4"/>
  <c r="O52" i="4" s="1"/>
  <c r="O70" i="4" s="1"/>
  <c r="P27" i="4"/>
  <c r="P45" i="4" s="1"/>
  <c r="P63" i="4" s="1"/>
  <c r="P34" i="4"/>
  <c r="P52" i="4" s="1"/>
  <c r="P70" i="4" s="1"/>
  <c r="P26" i="4"/>
  <c r="P44" i="4" s="1"/>
  <c r="P62" i="4" s="1"/>
  <c r="K26" i="4"/>
  <c r="K44" i="4" s="1"/>
  <c r="K62" i="4" s="1"/>
  <c r="J26" i="4"/>
  <c r="J44" i="4" s="1"/>
  <c r="J62" i="4" s="1"/>
  <c r="J25" i="4"/>
  <c r="J43" i="4" s="1"/>
  <c r="J61" i="4" s="1"/>
  <c r="I30" i="4"/>
  <c r="I48" i="4" s="1"/>
  <c r="I66" i="4" s="1"/>
  <c r="M31" i="4"/>
  <c r="M49" i="4" s="1"/>
  <c r="M67" i="4" s="1"/>
  <c r="H31" i="4"/>
  <c r="H49" i="4" s="1"/>
  <c r="H67" i="4" s="1"/>
  <c r="L26" i="4"/>
  <c r="L44" i="4" s="1"/>
  <c r="L62" i="4" s="1"/>
  <c r="G26" i="4"/>
  <c r="G44" i="4" s="1"/>
  <c r="G62" i="4" s="1"/>
  <c r="F26" i="4"/>
  <c r="F44" i="4" s="1"/>
  <c r="F62" i="4" s="1"/>
  <c r="O29" i="4"/>
  <c r="O47" i="4" s="1"/>
  <c r="O65" i="4" s="1"/>
  <c r="O31" i="4"/>
  <c r="O49" i="4" s="1"/>
  <c r="O67" i="4" s="1"/>
  <c r="N31" i="4"/>
  <c r="N49" i="4" s="1"/>
  <c r="N67" i="4" s="1"/>
  <c r="I31" i="4"/>
  <c r="I49" i="4" s="1"/>
  <c r="I67" i="4" s="1"/>
  <c r="M26" i="4"/>
  <c r="M44" i="4" s="1"/>
  <c r="M62" i="4" s="1"/>
  <c r="H26" i="4"/>
  <c r="H44" i="4" s="1"/>
  <c r="H62" i="4" s="1"/>
  <c r="M25" i="4"/>
  <c r="M43" i="4" s="1"/>
  <c r="M61" i="4" s="1"/>
  <c r="G31" i="4"/>
  <c r="G49" i="4" s="1"/>
  <c r="G67" i="4" s="1"/>
  <c r="J31" i="4"/>
  <c r="J49" i="4" s="1"/>
  <c r="J67" i="4" s="1"/>
  <c r="P31" i="4"/>
  <c r="P49" i="4" s="1"/>
  <c r="P67" i="4" s="1"/>
  <c r="I26" i="4"/>
  <c r="I44" i="4" s="1"/>
  <c r="I62" i="4" s="1"/>
  <c r="O26" i="4"/>
  <c r="O44" i="4" s="1"/>
  <c r="O62" i="4" s="1"/>
  <c r="N26" i="4"/>
  <c r="N44" i="4" s="1"/>
  <c r="N62" i="4" s="1"/>
  <c r="K31" i="4"/>
  <c r="K49" i="4" s="1"/>
  <c r="K67" i="4" s="1"/>
  <c r="F31" i="4"/>
  <c r="F49" i="4" s="1"/>
  <c r="F67" i="4" s="1"/>
  <c r="L31" i="4"/>
  <c r="L49" i="4" s="1"/>
  <c r="L67" i="4" s="1"/>
  <c r="M9" i="11"/>
  <c r="L38" i="4"/>
  <c r="P38" i="4"/>
  <c r="J38" i="4"/>
  <c r="I38" i="4"/>
  <c r="E38" i="4"/>
  <c r="M38" i="4"/>
  <c r="K38" i="4"/>
  <c r="H38" i="4"/>
  <c r="O38" i="4"/>
  <c r="F38" i="4"/>
  <c r="G8" i="8"/>
  <c r="P42" i="4"/>
  <c r="P56" i="4" s="1"/>
  <c r="P74" i="4" s="1"/>
  <c r="N42" i="4"/>
  <c r="N56" i="4" s="1"/>
  <c r="N74" i="4" s="1"/>
  <c r="G42" i="4"/>
  <c r="G56" i="4" s="1"/>
  <c r="G74" i="4" s="1"/>
  <c r="K42" i="4"/>
  <c r="K56" i="4" s="1"/>
  <c r="K74" i="4" s="1"/>
  <c r="H42" i="4"/>
  <c r="H56" i="4" s="1"/>
  <c r="H74" i="4" s="1"/>
  <c r="J42" i="4"/>
  <c r="J56" i="4" s="1"/>
  <c r="J74" i="4" s="1"/>
  <c r="O42" i="4"/>
  <c r="O56" i="4" s="1"/>
  <c r="O74" i="4" s="1"/>
  <c r="L42" i="4"/>
  <c r="L56" i="4" s="1"/>
  <c r="L74" i="4" s="1"/>
  <c r="I42" i="4"/>
  <c r="I56" i="4" s="1"/>
  <c r="I74" i="4" s="1"/>
  <c r="F42" i="4"/>
  <c r="F56" i="4" s="1"/>
  <c r="F74" i="4" s="1"/>
  <c r="M42" i="4"/>
  <c r="M56" i="4" s="1"/>
  <c r="M74" i="4" s="1"/>
  <c r="P89" i="2"/>
  <c r="L89" i="2"/>
  <c r="H89" i="2"/>
  <c r="O89" i="2"/>
  <c r="G89" i="2"/>
  <c r="I89" i="2"/>
  <c r="J89" i="2"/>
  <c r="J8" i="8"/>
  <c r="F8" i="8"/>
  <c r="K8" i="8"/>
  <c r="J115" i="4" s="1"/>
  <c r="F11" i="7"/>
  <c r="E89" i="2"/>
  <c r="D8" i="8"/>
  <c r="C115" i="4" s="1"/>
  <c r="F112" i="4"/>
  <c r="K112" i="4"/>
  <c r="C5" i="8"/>
  <c r="C8" i="8" s="1"/>
  <c r="H8" i="8"/>
  <c r="G115" i="4" s="1"/>
  <c r="C113" i="4"/>
  <c r="L11" i="7"/>
  <c r="C11" i="7"/>
  <c r="G112" i="4"/>
  <c r="M114" i="4"/>
  <c r="H11" i="7"/>
  <c r="K11" i="7"/>
  <c r="C114" i="4"/>
  <c r="D11" i="7"/>
  <c r="G11" i="7"/>
  <c r="E11" i="7"/>
  <c r="I11" i="7"/>
  <c r="M11" i="7"/>
  <c r="M115" i="4"/>
  <c r="M8" i="8"/>
  <c r="L115" i="4" s="1"/>
  <c r="H114" i="4"/>
  <c r="E114" i="4"/>
  <c r="L8" i="8"/>
  <c r="K115" i="4" s="1"/>
  <c r="E8" i="8"/>
  <c r="D115" i="4" s="1"/>
  <c r="H115" i="4"/>
  <c r="F115" i="4"/>
  <c r="B114" i="4"/>
  <c r="G23" i="7"/>
  <c r="F23" i="7"/>
  <c r="F16" i="8"/>
  <c r="J16" i="8"/>
  <c r="C23" i="7"/>
  <c r="E23" i="7"/>
  <c r="L23" i="7"/>
  <c r="H23" i="7"/>
  <c r="K23" i="7"/>
  <c r="N23" i="7"/>
  <c r="D23" i="7"/>
  <c r="I23" i="7"/>
  <c r="J23" i="7"/>
  <c r="M23" i="7"/>
  <c r="C16" i="8"/>
  <c r="E115" i="4" l="1"/>
  <c r="E11" i="11"/>
  <c r="F11" i="11" s="1"/>
  <c r="G11" i="11" s="1"/>
  <c r="H11" i="11" s="1"/>
  <c r="I11" i="11" s="1"/>
  <c r="J11" i="11" s="1"/>
  <c r="K11" i="11" s="1"/>
  <c r="L11" i="11" s="1"/>
  <c r="M10" i="11"/>
  <c r="N140" i="11"/>
  <c r="O140" i="11"/>
  <c r="I140" i="11"/>
  <c r="G140" i="11"/>
  <c r="J140" i="11"/>
  <c r="G38" i="4"/>
  <c r="N38" i="4"/>
  <c r="N9" i="11"/>
  <c r="N10" i="11" s="1"/>
  <c r="O9" i="11"/>
  <c r="O10" i="11" s="1"/>
  <c r="M60" i="4"/>
  <c r="F60" i="4"/>
  <c r="I60" i="4"/>
  <c r="L60" i="4"/>
  <c r="O60" i="4"/>
  <c r="J60" i="4"/>
  <c r="H60" i="4"/>
  <c r="K60" i="4"/>
  <c r="G60" i="4"/>
  <c r="N60" i="4"/>
  <c r="P60" i="4"/>
  <c r="I115" i="4"/>
  <c r="B112" i="4"/>
  <c r="B115" i="4"/>
  <c r="E42" i="4"/>
  <c r="E60" i="4" s="1"/>
  <c r="M11" i="11" l="1"/>
  <c r="N11" i="11" s="1"/>
  <c r="O11" i="11" s="1"/>
  <c r="E43" i="4"/>
  <c r="E61" i="4" s="1"/>
  <c r="E44" i="4" l="1"/>
  <c r="E45" i="4" l="1"/>
  <c r="E63" i="4" s="1"/>
  <c r="E62" i="4"/>
  <c r="E46" i="4" l="1"/>
  <c r="E64" i="4" l="1"/>
  <c r="E47" i="4"/>
  <c r="E65" i="4" s="1"/>
  <c r="E48" i="4" l="1"/>
  <c r="E66" i="4" s="1"/>
  <c r="E49" i="4" l="1"/>
  <c r="E67" i="4" s="1"/>
  <c r="E50" i="4" l="1"/>
  <c r="E68" i="4" s="1"/>
  <c r="E51" i="4" l="1"/>
  <c r="E69" i="4" s="1"/>
  <c r="E20" i="4" l="1"/>
  <c r="E52" i="4"/>
  <c r="E70" i="4" s="1"/>
  <c r="E56" i="4" l="1"/>
  <c r="E74" i="4" l="1"/>
  <c r="Q56" i="4"/>
</calcChain>
</file>

<file path=xl/sharedStrings.xml><?xml version="1.0" encoding="utf-8"?>
<sst xmlns="http://schemas.openxmlformats.org/spreadsheetml/2006/main" count="1531" uniqueCount="134">
  <si>
    <t>Definitions w.r.t Southern Water Corp Financials</t>
  </si>
  <si>
    <t>Use this definitions table as your reference to understand which cost centres flow into the respective cost category for Southern Water Corp.</t>
  </si>
  <si>
    <t>Revenues</t>
  </si>
  <si>
    <r>
      <t xml:space="preserve">Revenues generated through Sales of Water to Residential, Public and Private Corporations and Individuals. </t>
    </r>
    <r>
      <rPr>
        <b/>
        <sz val="10"/>
        <color rgb="FF000000"/>
        <rFont val="Arial"/>
        <family val="2"/>
      </rPr>
      <t>Cost Centres 001, 040, 010</t>
    </r>
    <r>
      <rPr>
        <sz val="10"/>
        <color rgb="FF000000"/>
        <rFont val="Arial"/>
        <family val="2"/>
      </rPr>
      <t xml:space="preserve">. </t>
    </r>
    <r>
      <rPr>
        <b/>
        <sz val="10"/>
        <color rgb="FF000000"/>
        <rFont val="Arial"/>
        <family val="2"/>
      </rPr>
      <t xml:space="preserve">Cash in is represented by a -ve transaction. </t>
    </r>
  </si>
  <si>
    <t>Production Cost</t>
  </si>
  <si>
    <r>
      <t xml:space="preserve">Costs associated with producing desalinated water. </t>
    </r>
    <r>
      <rPr>
        <b/>
        <sz val="10"/>
        <color rgb="FF000000"/>
        <rFont val="Arial"/>
        <family val="2"/>
      </rPr>
      <t>Cost Centre 120.</t>
    </r>
    <r>
      <rPr>
        <sz val="10"/>
        <color rgb="FF000000"/>
        <rFont val="Arial"/>
        <family val="2"/>
      </rPr>
      <t xml:space="preserve"> Costs are represented by a +ve transaction. </t>
    </r>
    <r>
      <rPr>
        <b/>
        <sz val="10"/>
        <color rgb="FF000000"/>
        <rFont val="Arial"/>
        <family val="2"/>
      </rPr>
      <t>Costs are credited.</t>
    </r>
  </si>
  <si>
    <t>Other Production Costs</t>
  </si>
  <si>
    <r>
      <t xml:space="preserve">Costs associated with 'Other' Production Costs as opposed to pure desalination watering costs. </t>
    </r>
    <r>
      <rPr>
        <b/>
        <sz val="10"/>
        <color rgb="FF000000"/>
        <rFont val="Arial"/>
        <family val="2"/>
      </rPr>
      <t>Cost Centre 140.</t>
    </r>
  </si>
  <si>
    <t>Assets</t>
  </si>
  <si>
    <t>Assets owned by Southern Water Corp Financials. Assets = Owners Equity + Liabilities</t>
  </si>
  <si>
    <t>EBIT</t>
  </si>
  <si>
    <t>Earnings Before Interest and Tax. Calculated as Revenues - COGS (Production Costs) - Overheads.</t>
  </si>
  <si>
    <t>Cost to Produce Per Litre</t>
  </si>
  <si>
    <t>(Production Cost + Other Production Costs + Overheads) / Total Water Production</t>
  </si>
  <si>
    <t>REVENUE AND PRODUCTIONS COSTS BY OU</t>
  </si>
  <si>
    <t>Q. Can you fill out the Revenue, Production Costs and Production Other Costs based off the definitions provided in the 'Definitions' Tab? Hint: Create a VDT showing what drivers connect towards Revenue. Refer to the Revenue &amp; Production Costs Tab.</t>
  </si>
  <si>
    <t>Actual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</si>
  <si>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</si>
  <si>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</si>
  <si>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</si>
  <si>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</si>
  <si>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</si>
  <si>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</si>
  <si>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</si>
  <si>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</si>
  <si>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</si>
  <si>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</si>
  <si>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</si>
  <si>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</si>
  <si>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Kootha (1 Major Desal Unit)</t>
  </si>
  <si>
    <t>100 Revenue</t>
  </si>
  <si>
    <t>200 Production</t>
  </si>
  <si>
    <t>Production Other</t>
  </si>
  <si>
    <t>Surjek (4 Major Desal. Plants)</t>
  </si>
  <si>
    <t>Legacy Water Desal Plants [Kootha + Surjek]</t>
  </si>
  <si>
    <t>Jutik Desalination Plant [Newest Desalination Plant]</t>
  </si>
  <si>
    <t>Total</t>
  </si>
  <si>
    <t>OVERHEADS</t>
  </si>
  <si>
    <t>1200</t>
  </si>
  <si>
    <t>Plant Maintenance (1200)</t>
  </si>
  <si>
    <t>1100</t>
  </si>
  <si>
    <t>Plant Outages (1100)</t>
  </si>
  <si>
    <t>1300</t>
  </si>
  <si>
    <t>Plant Op. Costs (1300)</t>
  </si>
  <si>
    <t>(100</t>
  </si>
  <si>
    <t>Admin (100)</t>
  </si>
  <si>
    <t>Tota</t>
  </si>
  <si>
    <t>4438</t>
  </si>
  <si>
    <t>Projects Opex (4438)</t>
  </si>
  <si>
    <t>Q. Can you complete the Total Overheads for ALL of the Desalination Plants?</t>
  </si>
  <si>
    <t>Desalination Plants [All]</t>
  </si>
  <si>
    <t>REVENUE &amp; PRODUCTION COSTS BY ACTIVITY FOR SOUTHERN WATER CO FINANCIAL YEAR 13/14</t>
  </si>
  <si>
    <t>Q: Can you populate the Cost Centre Elements with the respective totals for each cost element on a monthly basis?</t>
  </si>
  <si>
    <t>Value Driver (Revenue / Production Costs / Other Production Costs)</t>
  </si>
  <si>
    <t>Cost Centre</t>
  </si>
  <si>
    <t>Cost Centre Element</t>
  </si>
  <si>
    <t>Revenue</t>
  </si>
  <si>
    <t>001 Water Hedge Sales</t>
  </si>
  <si>
    <t>W-Transact (0211)</t>
  </si>
  <si>
    <t>040 Miscellaneous Sales</t>
  </si>
  <si>
    <t xml:space="preserve">010 DESAL Water Sales </t>
  </si>
  <si>
    <t>Production Costs</t>
  </si>
  <si>
    <t>120 Purchases</t>
  </si>
  <si>
    <t>140 Other Production Costs</t>
  </si>
  <si>
    <t>DS Kootha Hydrogen By Product (0232)</t>
  </si>
  <si>
    <t>OVERALL TOTAL</t>
  </si>
  <si>
    <t>Q. Can you complete the summarised costings for the Legacy Water Plant Financials? This includes Kootha and Surjek.</t>
  </si>
  <si>
    <t>Q. Can you summarise all Desalination Plant, Cost Centres and Cost Centre Elements into ONE table below? Please include the Cost Centre and Cost Centre Elements as well.</t>
  </si>
  <si>
    <t>`</t>
  </si>
  <si>
    <t>TOTAL</t>
  </si>
  <si>
    <t>Variance Analysis</t>
  </si>
  <si>
    <t>The variance analysis will need to show the variance between Actuals vs. Budgets at a Revenue, Production Cost and Overheads Basis.</t>
  </si>
  <si>
    <t>Further analysis will drill down to the Cost Element Level.</t>
  </si>
  <si>
    <t>Variance % = variance / budget</t>
  </si>
  <si>
    <t>variance = actual - budget</t>
  </si>
  <si>
    <t>Budget</t>
  </si>
  <si>
    <t>Actuals</t>
  </si>
  <si>
    <t>Variance</t>
  </si>
  <si>
    <t>Variance %</t>
  </si>
  <si>
    <t>Waterfall Chart showing Variances</t>
  </si>
  <si>
    <t>EBIT VARIANCE ANALYSIS</t>
  </si>
  <si>
    <t>Overheads [ ALL ]</t>
  </si>
  <si>
    <t>Production Costs [ALL]</t>
  </si>
  <si>
    <t>Other Production Costs [ALL]</t>
  </si>
  <si>
    <t>EBIT Variance</t>
  </si>
  <si>
    <t>Value Driver Tree</t>
  </si>
  <si>
    <t>Total Actual Revenues</t>
  </si>
  <si>
    <t>Total Budget Revenues</t>
  </si>
  <si>
    <t>Revenue Variance</t>
  </si>
  <si>
    <t>Cumulative Variance</t>
  </si>
  <si>
    <t>Desalination Plants [Kootha]</t>
  </si>
  <si>
    <t>REVENUE &amp; PRODUCTION COSTS BY ACTIVITY FOR SOUTHERN WATER CO FINANCIAL YEAR 13/14 (BUDGET)</t>
  </si>
  <si>
    <t>Cost Elements</t>
  </si>
  <si>
    <t>Desalination Plants [ALL]</t>
  </si>
  <si>
    <t>REVENUE AND PRODUCTIONS COSTS BUDGETS</t>
  </si>
  <si>
    <t>OVERHEADS BUDGET</t>
  </si>
  <si>
    <t>All Desalination Plants</t>
  </si>
  <si>
    <t>Cost to Produce Calculation</t>
  </si>
  <si>
    <t>(Overheads + Production Cost + Other Production Costs) / Gross Water Production</t>
  </si>
  <si>
    <t>ACTUALS</t>
  </si>
  <si>
    <t>Desalinated Water Production Per Litre ($/ML)</t>
  </si>
  <si>
    <t>Units</t>
  </si>
  <si>
    <t>$</t>
  </si>
  <si>
    <t>Mega-Litres</t>
  </si>
  <si>
    <t>Actual Cost to Produce (Rolling)</t>
  </si>
  <si>
    <t>$/Mega-Litres</t>
  </si>
  <si>
    <t>BUDGET</t>
  </si>
  <si>
    <t>Budget Cost to Produce (Rolling)</t>
  </si>
  <si>
    <t>Desalinated Water Production Per Thousand Litres</t>
  </si>
  <si>
    <t>1000 Mega-Litres = 1 Giga-Litre</t>
  </si>
  <si>
    <t>EBIT is calculated as: Revenue - Cost of Goods Sold (COGS is composed of Production Costs + Other Production Costs) - Overheads</t>
  </si>
  <si>
    <t>Hint: Don't forget to calculate EBIT you need to subtract the costs (Overheads, Production Costs and Other Production Costs). Note that we show that Revenues are currently being 'Debited' with a -ve. Don't forget to convert the Revenues to a +ve figure!</t>
  </si>
  <si>
    <t>EBIT ACTUALS</t>
  </si>
  <si>
    <t>EBIT BUDGET</t>
  </si>
  <si>
    <t>ACTUALS (Kootha 1 Major Desal Unit)</t>
  </si>
  <si>
    <t>Overheads</t>
  </si>
  <si>
    <t>BUDGET (Kootha 1 Major Desal Unit)</t>
  </si>
  <si>
    <t>ACTUALS (Surjek 4 Major Desal. Plants)</t>
  </si>
  <si>
    <t>BUDGET (Surjek 4 Major Desal. Plants)</t>
  </si>
  <si>
    <t>ACTUALS (Jutik Desalination Plant [Newest Desalination Plant])</t>
  </si>
  <si>
    <t>Actuals (TOTAL)</t>
  </si>
  <si>
    <t>Kootha (1 Major Desal Unit) - EBIT ACTUALS</t>
  </si>
  <si>
    <t>Kootha (1 Major Desal Unit) - EBIT BUDGET</t>
  </si>
  <si>
    <t>Surjek (4 Major Desal Unit) - EBIT ACTUALS</t>
  </si>
  <si>
    <t>Surjek (4 Major Desal. Plants) - EBIT BUDGET</t>
  </si>
  <si>
    <t>ACTUAL</t>
  </si>
  <si>
    <t>FORECAST</t>
  </si>
  <si>
    <t>Volume</t>
  </si>
  <si>
    <t>Cost to Produce ACTUAL</t>
  </si>
  <si>
    <t>COGS Total ACTUAL</t>
  </si>
  <si>
    <t>Cost to Produce FORECAST</t>
  </si>
  <si>
    <t>COGS Total FORECAST</t>
  </si>
  <si>
    <t>Operational Expenses</t>
  </si>
  <si>
    <t>Revenue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</si>
</sst>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;[Red]\-&quot;$&quot;#,##0.00"/>
    <numFmt numFmtId="165" formatCode="&quot;$&quot;#,##0.00"/>
    <numFmt numFmtId="166" formatCode="[$$-C09]#,##0.00"/>
    <numFmt numFmtId="167" formatCode="#,##0.00\ &quot;Giga-litres&quot;"/>
  </numFmts>
  <fonts count="20" x14ac:knownFonts="1">
    <font>
      <sz val="11"/>
      <color rgb="FF000000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i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BFD2E2"/>
        <bgColor rgb="FFBFD2E2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93B1CD"/>
      </left>
      <right/>
      <top/>
      <bottom/>
      <diagonal/>
    </border>
    <border>
      <left style="thin">
        <color rgb="FF93B1CD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3B1CD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1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17" fontId="1" fillId="0" borderId="0" xfId="0" applyNumberFormat="1" applyFont="1" applyAlignment="1">
      <alignment horizontal="center"/>
    </xf>
    <xf numFmtId="165" fontId="2" fillId="3" borderId="2" xfId="0" applyNumberFormat="1" applyFont="1" applyFill="1" applyBorder="1"/>
    <xf numFmtId="165" fontId="1" fillId="3" borderId="3" xfId="0" applyNumberFormat="1" applyFont="1" applyFill="1" applyBorder="1"/>
    <xf numFmtId="165" fontId="4" fillId="0" borderId="4" xfId="0" applyNumberFormat="1" applyFont="1" applyBorder="1" applyAlignment="1">
      <alignment horizontal="left" vertical="top"/>
    </xf>
    <xf numFmtId="0" fontId="4" fillId="0" borderId="0" xfId="0" applyFont="1"/>
    <xf numFmtId="165" fontId="1" fillId="0" borderId="5" xfId="0" applyNumberFormat="1" applyFont="1" applyBorder="1"/>
    <xf numFmtId="165" fontId="1" fillId="0" borderId="0" xfId="0" applyNumberFormat="1" applyFont="1"/>
    <xf numFmtId="0" fontId="1" fillId="3" borderId="1" xfId="0" applyFont="1" applyFill="1" applyBorder="1"/>
    <xf numFmtId="165" fontId="5" fillId="0" borderId="5" xfId="0" applyNumberFormat="1" applyFont="1" applyBorder="1" applyAlignment="1">
      <alignment horizontal="left" vertical="top"/>
    </xf>
    <xf numFmtId="0" fontId="3" fillId="4" borderId="1" xfId="0" applyFont="1" applyFill="1" applyBorder="1"/>
    <xf numFmtId="165" fontId="5" fillId="0" borderId="4" xfId="0" applyNumberFormat="1" applyFont="1" applyBorder="1"/>
    <xf numFmtId="165" fontId="4" fillId="0" borderId="4" xfId="0" applyNumberFormat="1" applyFont="1" applyBorder="1"/>
    <xf numFmtId="165" fontId="5" fillId="0" borderId="5" xfId="0" applyNumberFormat="1" applyFont="1" applyBorder="1"/>
    <xf numFmtId="165" fontId="1" fillId="5" borderId="2" xfId="0" applyNumberFormat="1" applyFont="1" applyFill="1" applyBorder="1"/>
    <xf numFmtId="165" fontId="1" fillId="5" borderId="3" xfId="0" applyNumberFormat="1" applyFont="1" applyFill="1" applyBorder="1"/>
    <xf numFmtId="165" fontId="5" fillId="5" borderId="4" xfId="0" applyNumberFormat="1" applyFont="1" applyFill="1" applyBorder="1" applyAlignment="1">
      <alignment horizontal="left" vertical="top"/>
    </xf>
    <xf numFmtId="165" fontId="5" fillId="5" borderId="5" xfId="0" applyNumberFormat="1" applyFont="1" applyFill="1" applyBorder="1" applyAlignment="1">
      <alignment horizontal="left" vertical="top"/>
    </xf>
    <xf numFmtId="165" fontId="4" fillId="5" borderId="4" xfId="0" applyNumberFormat="1" applyFont="1" applyFill="1" applyBorder="1"/>
    <xf numFmtId="165" fontId="5" fillId="5" borderId="5" xfId="0" applyNumberFormat="1" applyFont="1" applyFill="1" applyBorder="1"/>
    <xf numFmtId="165" fontId="5" fillId="5" borderId="4" xfId="0" applyNumberFormat="1" applyFont="1" applyFill="1" applyBorder="1"/>
    <xf numFmtId="0" fontId="1" fillId="6" borderId="1" xfId="0" applyFont="1" applyFill="1" applyBorder="1"/>
    <xf numFmtId="165" fontId="5" fillId="0" borderId="0" xfId="0" applyNumberFormat="1" applyFont="1"/>
    <xf numFmtId="165" fontId="5" fillId="0" borderId="0" xfId="0" applyNumberFormat="1" applyFont="1" applyAlignment="1">
      <alignment horizontal="left" vertical="top"/>
    </xf>
    <xf numFmtId="0" fontId="2" fillId="7" borderId="1" xfId="0" applyFont="1" applyFill="1" applyBorder="1"/>
    <xf numFmtId="165" fontId="4" fillId="7" borderId="10" xfId="0" applyNumberFormat="1" applyFont="1" applyFill="1" applyBorder="1"/>
    <xf numFmtId="165" fontId="4" fillId="7" borderId="11" xfId="0" applyNumberFormat="1" applyFont="1" applyFill="1" applyBorder="1"/>
    <xf numFmtId="165" fontId="4" fillId="7" borderId="10" xfId="0" applyNumberFormat="1" applyFont="1" applyFill="1" applyBorder="1" applyAlignment="1">
      <alignment horizontal="left" vertical="top"/>
    </xf>
    <xf numFmtId="166" fontId="2" fillId="7" borderId="1" xfId="0" applyNumberFormat="1" applyFont="1" applyFill="1" applyBorder="1"/>
    <xf numFmtId="0" fontId="2" fillId="6" borderId="1" xfId="0" applyFont="1" applyFill="1" applyBorder="1"/>
    <xf numFmtId="165" fontId="4" fillId="5" borderId="5" xfId="0" applyNumberFormat="1" applyFont="1" applyFill="1" applyBorder="1"/>
    <xf numFmtId="165" fontId="4" fillId="5" borderId="4" xfId="0" applyNumberFormat="1" applyFont="1" applyFill="1" applyBorder="1" applyAlignment="1">
      <alignment horizontal="left" vertical="top"/>
    </xf>
    <xf numFmtId="166" fontId="2" fillId="0" borderId="0" xfId="0" applyNumberFormat="1" applyFont="1"/>
    <xf numFmtId="166" fontId="1" fillId="0" borderId="0" xfId="0" applyNumberFormat="1" applyFont="1"/>
    <xf numFmtId="165" fontId="2" fillId="5" borderId="2" xfId="0" applyNumberFormat="1" applyFont="1" applyFill="1" applyBorder="1"/>
    <xf numFmtId="165" fontId="2" fillId="5" borderId="3" xfId="0" applyNumberFormat="1" applyFont="1" applyFill="1" applyBorder="1"/>
    <xf numFmtId="165" fontId="4" fillId="5" borderId="5" xfId="0" applyNumberFormat="1" applyFont="1" applyFill="1" applyBorder="1" applyAlignment="1">
      <alignment horizontal="left" vertical="top"/>
    </xf>
    <xf numFmtId="0" fontId="2" fillId="8" borderId="1" xfId="0" applyFont="1" applyFill="1" applyBorder="1"/>
    <xf numFmtId="165" fontId="4" fillId="8" borderId="4" xfId="0" applyNumberFormat="1" applyFont="1" applyFill="1" applyBorder="1"/>
    <xf numFmtId="165" fontId="4" fillId="8" borderId="5" xfId="0" applyNumberFormat="1" applyFont="1" applyFill="1" applyBorder="1" applyAlignment="1">
      <alignment horizontal="left" vertical="top"/>
    </xf>
    <xf numFmtId="165" fontId="4" fillId="8" borderId="4" xfId="0" applyNumberFormat="1" applyFont="1" applyFill="1" applyBorder="1" applyAlignment="1">
      <alignment horizontal="left" vertical="top"/>
    </xf>
    <xf numFmtId="165" fontId="4" fillId="5" borderId="4" xfId="0" applyNumberFormat="1" applyFont="1" applyFill="1" applyBorder="1" applyAlignment="1">
      <alignment horizontal="center" vertical="top"/>
    </xf>
    <xf numFmtId="165" fontId="1" fillId="5" borderId="5" xfId="0" applyNumberFormat="1" applyFont="1" applyFill="1" applyBorder="1"/>
    <xf numFmtId="0" fontId="2" fillId="9" borderId="1" xfId="0" applyFont="1" applyFill="1" applyBorder="1"/>
    <xf numFmtId="0" fontId="1" fillId="11" borderId="1" xfId="0" applyFont="1" applyFill="1" applyBorder="1"/>
    <xf numFmtId="0" fontId="4" fillId="8" borderId="1" xfId="0" applyFont="1" applyFill="1" applyBorder="1"/>
    <xf numFmtId="0" fontId="6" fillId="8" borderId="1" xfId="0" applyFont="1" applyFill="1" applyBorder="1"/>
    <xf numFmtId="0" fontId="7" fillId="0" borderId="0" xfId="0" applyFont="1"/>
    <xf numFmtId="0" fontId="6" fillId="0" borderId="0" xfId="0" applyFont="1"/>
    <xf numFmtId="0" fontId="8" fillId="0" borderId="0" xfId="0" applyFont="1"/>
    <xf numFmtId="49" fontId="4" fillId="0" borderId="4" xfId="0" applyNumberFormat="1" applyFont="1" applyBorder="1"/>
    <xf numFmtId="49" fontId="4" fillId="0" borderId="9" xfId="0" applyNumberFormat="1" applyFont="1" applyBorder="1"/>
    <xf numFmtId="0" fontId="2" fillId="3" borderId="5" xfId="0" applyFont="1" applyFill="1" applyBorder="1"/>
    <xf numFmtId="0" fontId="2" fillId="3" borderId="4" xfId="0" applyFont="1" applyFill="1" applyBorder="1"/>
    <xf numFmtId="0" fontId="4" fillId="3" borderId="8" xfId="0" applyFont="1" applyFill="1" applyBorder="1" applyAlignment="1">
      <alignment horizontal="left" vertical="top"/>
    </xf>
    <xf numFmtId="49" fontId="5" fillId="0" borderId="4" xfId="0" applyNumberFormat="1" applyFont="1" applyBorder="1"/>
    <xf numFmtId="2" fontId="5" fillId="0" borderId="9" xfId="0" applyNumberFormat="1" applyFont="1" applyBorder="1"/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7" fontId="2" fillId="3" borderId="7" xfId="0" applyNumberFormat="1" applyFont="1" applyFill="1" applyBorder="1" applyAlignment="1">
      <alignment horizontal="center"/>
    </xf>
    <xf numFmtId="166" fontId="5" fillId="0" borderId="8" xfId="0" applyNumberFormat="1" applyFont="1" applyBorder="1" applyAlignment="1">
      <alignment horizontal="right" vertical="top"/>
    </xf>
    <xf numFmtId="49" fontId="4" fillId="0" borderId="19" xfId="0" applyNumberFormat="1" applyFont="1" applyBorder="1"/>
    <xf numFmtId="49" fontId="5" fillId="0" borderId="5" xfId="0" applyNumberFormat="1" applyFont="1" applyBorder="1"/>
    <xf numFmtId="49" fontId="5" fillId="0" borderId="20" xfId="0" applyNumberFormat="1" applyFont="1" applyBorder="1"/>
    <xf numFmtId="49" fontId="4" fillId="0" borderId="0" xfId="0" applyNumberFormat="1" applyFont="1"/>
    <xf numFmtId="2" fontId="4" fillId="0" borderId="0" xfId="0" applyNumberFormat="1" applyFont="1"/>
    <xf numFmtId="49" fontId="5" fillId="0" borderId="9" xfId="0" applyNumberFormat="1" applyFont="1" applyBorder="1"/>
    <xf numFmtId="2" fontId="5" fillId="0" borderId="0" xfId="0" applyNumberFormat="1" applyFont="1"/>
    <xf numFmtId="49" fontId="4" fillId="0" borderId="5" xfId="0" applyNumberFormat="1" applyFont="1" applyBorder="1"/>
    <xf numFmtId="2" fontId="5" fillId="0" borderId="0" xfId="0" applyNumberFormat="1" applyFont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6" fontId="4" fillId="0" borderId="8" xfId="0" applyNumberFormat="1" applyFont="1" applyBorder="1" applyAlignment="1">
      <alignment horizontal="right" vertical="top"/>
    </xf>
    <xf numFmtId="49" fontId="1" fillId="0" borderId="0" xfId="0" applyNumberFormat="1" applyFont="1"/>
    <xf numFmtId="166" fontId="6" fillId="0" borderId="0" xfId="0" applyNumberFormat="1" applyFont="1"/>
    <xf numFmtId="0" fontId="5" fillId="0" borderId="0" xfId="0" applyFont="1" applyAlignment="1">
      <alignment horizontal="left" vertical="top"/>
    </xf>
    <xf numFmtId="0" fontId="9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top"/>
    </xf>
    <xf numFmtId="166" fontId="4" fillId="0" borderId="0" xfId="0" applyNumberFormat="1" applyFont="1" applyAlignment="1">
      <alignment horizontal="right" vertical="top"/>
    </xf>
    <xf numFmtId="0" fontId="5" fillId="8" borderId="1" xfId="0" applyFont="1" applyFill="1" applyBorder="1"/>
    <xf numFmtId="0" fontId="5" fillId="12" borderId="21" xfId="0" applyFont="1" applyFill="1" applyBorder="1" applyAlignment="1">
      <alignment horizontal="left" vertical="top"/>
    </xf>
    <xf numFmtId="4" fontId="5" fillId="5" borderId="22" xfId="0" applyNumberFormat="1" applyFont="1" applyFill="1" applyBorder="1" applyAlignment="1">
      <alignment horizontal="right" vertical="top"/>
    </xf>
    <xf numFmtId="4" fontId="5" fillId="5" borderId="23" xfId="0" applyNumberFormat="1" applyFont="1" applyFill="1" applyBorder="1" applyAlignment="1">
      <alignment horizontal="right" vertical="top"/>
    </xf>
    <xf numFmtId="4" fontId="5" fillId="5" borderId="24" xfId="0" applyNumberFormat="1" applyFont="1" applyFill="1" applyBorder="1" applyAlignment="1">
      <alignment horizontal="right" vertical="top"/>
    </xf>
    <xf numFmtId="4" fontId="5" fillId="5" borderId="25" xfId="0" applyNumberFormat="1" applyFont="1" applyFill="1" applyBorder="1" applyAlignment="1">
      <alignment horizontal="right" vertical="top"/>
    </xf>
    <xf numFmtId="167" fontId="10" fillId="0" borderId="26" xfId="0" applyNumberFormat="1" applyFont="1" applyBorder="1"/>
    <xf numFmtId="0" fontId="5" fillId="12" borderId="1" xfId="0" applyFont="1" applyFill="1" applyBorder="1" applyAlignment="1">
      <alignment horizontal="left" vertical="top"/>
    </xf>
    <xf numFmtId="0" fontId="11" fillId="0" borderId="0" xfId="0" applyFont="1"/>
    <xf numFmtId="164" fontId="5" fillId="5" borderId="22" xfId="0" applyNumberFormat="1" applyFont="1" applyFill="1" applyBorder="1" applyAlignment="1">
      <alignment horizontal="right" vertical="top"/>
    </xf>
    <xf numFmtId="0" fontId="4" fillId="0" borderId="27" xfId="0" applyFont="1" applyBorder="1"/>
    <xf numFmtId="0" fontId="5" fillId="0" borderId="28" xfId="0" applyFont="1" applyBorder="1"/>
    <xf numFmtId="164" fontId="5" fillId="0" borderId="28" xfId="0" applyNumberFormat="1" applyFont="1" applyBorder="1"/>
    <xf numFmtId="0" fontId="10" fillId="0" borderId="0" xfId="0" applyFont="1"/>
    <xf numFmtId="164" fontId="5" fillId="5" borderId="1" xfId="0" applyNumberFormat="1" applyFont="1" applyFill="1" applyBorder="1" applyAlignment="1">
      <alignment horizontal="right" vertical="top"/>
    </xf>
    <xf numFmtId="164" fontId="11" fillId="0" borderId="28" xfId="0" applyNumberFormat="1" applyFont="1" applyBorder="1"/>
    <xf numFmtId="0" fontId="9" fillId="13" borderId="1" xfId="0" applyFont="1" applyFill="1" applyBorder="1"/>
    <xf numFmtId="0" fontId="6" fillId="0" borderId="0" xfId="0" applyFont="1" applyAlignment="1"/>
    <xf numFmtId="0" fontId="1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2" fillId="3" borderId="2" xfId="0" applyFont="1" applyFill="1" applyBorder="1"/>
    <xf numFmtId="0" fontId="4" fillId="3" borderId="4" xfId="0" applyFont="1" applyFill="1" applyBorder="1" applyAlignment="1">
      <alignment horizontal="center" vertical="top"/>
    </xf>
    <xf numFmtId="0" fontId="5" fillId="0" borderId="9" xfId="0" applyFont="1" applyBorder="1" applyAlignment="1">
      <alignment horizontal="left" vertical="top"/>
    </xf>
    <xf numFmtId="0" fontId="4" fillId="10" borderId="4" xfId="0" applyFont="1" applyFill="1" applyBorder="1" applyAlignment="1">
      <alignment horizontal="left" vertical="top"/>
    </xf>
    <xf numFmtId="0" fontId="5" fillId="10" borderId="5" xfId="0" applyFont="1" applyFill="1" applyBorder="1" applyAlignment="1">
      <alignment horizontal="left" vertical="top"/>
    </xf>
    <xf numFmtId="0" fontId="5" fillId="10" borderId="4" xfId="0" applyFont="1" applyFill="1" applyBorder="1" applyAlignment="1">
      <alignment horizontal="left" vertical="top"/>
    </xf>
    <xf numFmtId="166" fontId="5" fillId="10" borderId="8" xfId="0" applyNumberFormat="1" applyFont="1" applyFill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0" fontId="10" fillId="0" borderId="0" xfId="0" applyFont="1" applyAlignment="1"/>
    <xf numFmtId="0" fontId="4" fillId="14" borderId="4" xfId="0" applyFont="1" applyFill="1" applyBorder="1" applyAlignment="1">
      <alignment horizontal="left" vertical="top"/>
    </xf>
    <xf numFmtId="0" fontId="4" fillId="14" borderId="9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166" fontId="4" fillId="14" borderId="8" xfId="0" applyNumberFormat="1" applyFont="1" applyFill="1" applyBorder="1" applyAlignment="1">
      <alignment horizontal="right" vertical="top"/>
    </xf>
    <xf numFmtId="0" fontId="2" fillId="14" borderId="0" xfId="0" applyFont="1" applyFill="1"/>
    <xf numFmtId="0" fontId="10" fillId="14" borderId="0" xfId="0" applyFont="1" applyFill="1" applyAlignment="1"/>
    <xf numFmtId="0" fontId="5" fillId="14" borderId="5" xfId="0" applyFont="1" applyFill="1" applyBorder="1" applyAlignment="1">
      <alignment horizontal="left" vertical="top"/>
    </xf>
    <xf numFmtId="0" fontId="1" fillId="14" borderId="0" xfId="0" applyFont="1" applyFill="1"/>
    <xf numFmtId="0" fontId="4" fillId="14" borderId="12" xfId="0" applyFont="1" applyFill="1" applyBorder="1" applyAlignment="1">
      <alignment horizontal="left" vertical="top"/>
    </xf>
    <xf numFmtId="0" fontId="4" fillId="14" borderId="13" xfId="0" applyFont="1" applyFill="1" applyBorder="1" applyAlignment="1">
      <alignment horizontal="left" vertical="top"/>
    </xf>
    <xf numFmtId="166" fontId="4" fillId="14" borderId="14" xfId="0" applyNumberFormat="1" applyFont="1" applyFill="1" applyBorder="1" applyAlignment="1">
      <alignment horizontal="right" vertical="top"/>
    </xf>
    <xf numFmtId="49" fontId="5" fillId="0" borderId="15" xfId="0" applyNumberFormat="1" applyFont="1" applyBorder="1"/>
    <xf numFmtId="49" fontId="5" fillId="0" borderId="16" xfId="0" applyNumberFormat="1" applyFont="1" applyBorder="1"/>
    <xf numFmtId="49" fontId="5" fillId="0" borderId="17" xfId="0" applyNumberFormat="1" applyFont="1" applyBorder="1"/>
    <xf numFmtId="0" fontId="4" fillId="0" borderId="15" xfId="0" applyFont="1" applyBorder="1" applyAlignment="1">
      <alignment horizontal="left" vertical="top"/>
    </xf>
    <xf numFmtId="166" fontId="4" fillId="0" borderId="18" xfId="0" applyNumberFormat="1" applyFont="1" applyBorder="1" applyAlignment="1">
      <alignment horizontal="right" vertical="top"/>
    </xf>
    <xf numFmtId="0" fontId="4" fillId="15" borderId="4" xfId="0" applyFont="1" applyFill="1" applyBorder="1" applyAlignment="1">
      <alignment horizontal="left" vertical="top"/>
    </xf>
    <xf numFmtId="2" fontId="5" fillId="15" borderId="9" xfId="0" applyNumberFormat="1" applyFont="1" applyFill="1" applyBorder="1"/>
    <xf numFmtId="0" fontId="5" fillId="15" borderId="5" xfId="0" applyFont="1" applyFill="1" applyBorder="1" applyAlignment="1">
      <alignment horizontal="left" vertical="top"/>
    </xf>
    <xf numFmtId="0" fontId="5" fillId="15" borderId="4" xfId="0" applyFont="1" applyFill="1" applyBorder="1" applyAlignment="1">
      <alignment horizontal="left" vertical="top"/>
    </xf>
    <xf numFmtId="166" fontId="5" fillId="15" borderId="8" xfId="0" applyNumberFormat="1" applyFont="1" applyFill="1" applyBorder="1" applyAlignment="1">
      <alignment horizontal="right" vertical="top"/>
    </xf>
    <xf numFmtId="0" fontId="1" fillId="15" borderId="0" xfId="0" applyFont="1" applyFill="1"/>
    <xf numFmtId="0" fontId="6" fillId="15" borderId="0" xfId="0" applyFont="1" applyFill="1" applyAlignment="1"/>
    <xf numFmtId="49" fontId="5" fillId="15" borderId="4" xfId="0" applyNumberFormat="1" applyFont="1" applyFill="1" applyBorder="1"/>
    <xf numFmtId="166" fontId="4" fillId="15" borderId="8" xfId="0" applyNumberFormat="1" applyFont="1" applyFill="1" applyBorder="1" applyAlignment="1">
      <alignment horizontal="right" vertical="top"/>
    </xf>
    <xf numFmtId="49" fontId="5" fillId="15" borderId="9" xfId="0" applyNumberFormat="1" applyFont="1" applyFill="1" applyBorder="1"/>
    <xf numFmtId="49" fontId="5" fillId="15" borderId="5" xfId="0" applyNumberFormat="1" applyFont="1" applyFill="1" applyBorder="1"/>
    <xf numFmtId="49" fontId="5" fillId="14" borderId="4" xfId="0" applyNumberFormat="1" applyFont="1" applyFill="1" applyBorder="1"/>
    <xf numFmtId="2" fontId="5" fillId="14" borderId="9" xfId="0" applyNumberFormat="1" applyFont="1" applyFill="1" applyBorder="1"/>
    <xf numFmtId="0" fontId="6" fillId="14" borderId="0" xfId="0" applyFont="1" applyFill="1" applyAlignment="1"/>
    <xf numFmtId="49" fontId="5" fillId="14" borderId="9" xfId="0" applyNumberFormat="1" applyFont="1" applyFill="1" applyBorder="1"/>
    <xf numFmtId="0" fontId="5" fillId="0" borderId="4" xfId="0" applyFont="1" applyFill="1" applyBorder="1" applyAlignment="1">
      <alignment horizontal="left" vertical="top"/>
    </xf>
    <xf numFmtId="49" fontId="5" fillId="14" borderId="29" xfId="0" applyNumberFormat="1" applyFont="1" applyFill="1" applyBorder="1"/>
    <xf numFmtId="0" fontId="1" fillId="14" borderId="1" xfId="0" applyFont="1" applyFill="1" applyBorder="1"/>
    <xf numFmtId="0" fontId="0" fillId="14" borderId="1" xfId="0" applyFont="1" applyFill="1" applyBorder="1" applyAlignment="1"/>
    <xf numFmtId="0" fontId="4" fillId="14" borderId="35" xfId="0" applyFont="1" applyFill="1" applyBorder="1" applyAlignment="1">
      <alignment horizontal="left" vertical="top"/>
    </xf>
    <xf numFmtId="49" fontId="5" fillId="14" borderId="35" xfId="0" applyNumberFormat="1" applyFont="1" applyFill="1" applyBorder="1"/>
    <xf numFmtId="166" fontId="4" fillId="14" borderId="35" xfId="0" applyNumberFormat="1" applyFont="1" applyFill="1" applyBorder="1" applyAlignment="1">
      <alignment horizontal="right" vertical="top"/>
    </xf>
    <xf numFmtId="0" fontId="1" fillId="14" borderId="35" xfId="0" applyFont="1" applyFill="1" applyBorder="1"/>
    <xf numFmtId="0" fontId="0" fillId="14" borderId="35" xfId="0" applyFont="1" applyFill="1" applyBorder="1" applyAlignment="1"/>
    <xf numFmtId="166" fontId="4" fillId="14" borderId="35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4" fontId="4" fillId="0" borderId="1" xfId="0" applyNumberFormat="1" applyFont="1" applyFill="1" applyBorder="1" applyAlignment="1">
      <alignment horizontal="left" vertical="top"/>
    </xf>
    <xf numFmtId="49" fontId="5" fillId="14" borderId="12" xfId="0" applyNumberFormat="1" applyFont="1" applyFill="1" applyBorder="1"/>
    <xf numFmtId="49" fontId="5" fillId="14" borderId="13" xfId="0" applyNumberFormat="1" applyFont="1" applyFill="1" applyBorder="1"/>
    <xf numFmtId="0" fontId="6" fillId="14" borderId="1" xfId="0" applyFont="1" applyFill="1" applyBorder="1" applyAlignment="1"/>
    <xf numFmtId="0" fontId="4" fillId="11" borderId="10" xfId="0" applyFont="1" applyFill="1" applyBorder="1" applyAlignment="1">
      <alignment horizontal="left" vertical="top"/>
    </xf>
    <xf numFmtId="0" fontId="4" fillId="11" borderId="33" xfId="0" applyFont="1" applyFill="1" applyBorder="1" applyAlignment="1">
      <alignment horizontal="left" vertical="top"/>
    </xf>
    <xf numFmtId="0" fontId="4" fillId="11" borderId="11" xfId="0" applyFont="1" applyFill="1" applyBorder="1" applyAlignment="1">
      <alignment horizontal="left" vertical="top"/>
    </xf>
    <xf numFmtId="166" fontId="4" fillId="11" borderId="36" xfId="0" applyNumberFormat="1" applyFont="1" applyFill="1" applyBorder="1" applyAlignment="1">
      <alignment horizontal="right" vertical="top"/>
    </xf>
    <xf numFmtId="0" fontId="6" fillId="0" borderId="1" xfId="0" applyFont="1" applyBorder="1" applyAlignment="1"/>
    <xf numFmtId="49" fontId="5" fillId="14" borderId="26" xfId="0" applyNumberFormat="1" applyFont="1" applyFill="1" applyBorder="1"/>
    <xf numFmtId="49" fontId="5" fillId="14" borderId="38" xfId="0" applyNumberFormat="1" applyFont="1" applyFill="1" applyBorder="1"/>
    <xf numFmtId="0" fontId="4" fillId="14" borderId="37" xfId="0" applyFont="1" applyFill="1" applyBorder="1" applyAlignment="1">
      <alignment horizontal="left" vertical="top"/>
    </xf>
    <xf numFmtId="166" fontId="4" fillId="14" borderId="39" xfId="0" applyNumberFormat="1" applyFont="1" applyFill="1" applyBorder="1" applyAlignment="1">
      <alignment horizontal="right" vertical="top"/>
    </xf>
    <xf numFmtId="0" fontId="1" fillId="14" borderId="26" xfId="0" applyFont="1" applyFill="1" applyBorder="1"/>
    <xf numFmtId="0" fontId="6" fillId="14" borderId="26" xfId="0" applyFont="1" applyFill="1" applyBorder="1" applyAlignment="1"/>
    <xf numFmtId="49" fontId="4" fillId="14" borderId="5" xfId="0" applyNumberFormat="1" applyFont="1" applyFill="1" applyBorder="1"/>
    <xf numFmtId="49" fontId="4" fillId="0" borderId="40" xfId="0" applyNumberFormat="1" applyFont="1" applyFill="1" applyBorder="1"/>
    <xf numFmtId="49" fontId="5" fillId="0" borderId="1" xfId="0" applyNumberFormat="1" applyFont="1" applyFill="1" applyBorder="1"/>
    <xf numFmtId="49" fontId="5" fillId="0" borderId="41" xfId="0" applyNumberFormat="1" applyFont="1" applyFill="1" applyBorder="1"/>
    <xf numFmtId="0" fontId="4" fillId="0" borderId="40" xfId="0" applyFont="1" applyFill="1" applyBorder="1" applyAlignment="1">
      <alignment horizontal="left" vertical="top"/>
    </xf>
    <xf numFmtId="166" fontId="4" fillId="0" borderId="42" xfId="0" applyNumberFormat="1" applyFont="1" applyFill="1" applyBorder="1" applyAlignment="1">
      <alignment horizontal="right" vertical="top"/>
    </xf>
    <xf numFmtId="0" fontId="1" fillId="0" borderId="1" xfId="0" applyFont="1" applyFill="1" applyBorder="1"/>
    <xf numFmtId="0" fontId="6" fillId="0" borderId="1" xfId="0" applyFont="1" applyFill="1" applyBorder="1" applyAlignment="1"/>
    <xf numFmtId="0" fontId="13" fillId="3" borderId="8" xfId="0" applyFont="1" applyFill="1" applyBorder="1" applyAlignment="1">
      <alignment horizontal="left" vertical="top"/>
    </xf>
    <xf numFmtId="4" fontId="15" fillId="5" borderId="22" xfId="0" applyNumberFormat="1" applyFont="1" applyFill="1" applyBorder="1" applyAlignment="1">
      <alignment horizontal="right" vertical="top"/>
    </xf>
    <xf numFmtId="4" fontId="15" fillId="5" borderId="23" xfId="0" applyNumberFormat="1" applyFont="1" applyFill="1" applyBorder="1" applyAlignment="1">
      <alignment horizontal="right" vertical="top"/>
    </xf>
    <xf numFmtId="4" fontId="15" fillId="5" borderId="24" xfId="0" applyNumberFormat="1" applyFont="1" applyFill="1" applyBorder="1" applyAlignment="1">
      <alignment horizontal="right" vertical="top"/>
    </xf>
    <xf numFmtId="4" fontId="15" fillId="5" borderId="25" xfId="0" applyNumberFormat="1" applyFont="1" applyFill="1" applyBorder="1" applyAlignment="1">
      <alignment horizontal="right" vertical="top"/>
    </xf>
    <xf numFmtId="0" fontId="16" fillId="0" borderId="0" xfId="0" applyFont="1"/>
    <xf numFmtId="0" fontId="17" fillId="0" borderId="0" xfId="0" applyFont="1"/>
    <xf numFmtId="166" fontId="14" fillId="0" borderId="8" xfId="0" applyNumberFormat="1" applyFont="1" applyBorder="1" applyAlignment="1">
      <alignment horizontal="right" vertical="top"/>
    </xf>
    <xf numFmtId="0" fontId="17" fillId="3" borderId="2" xfId="0" applyFont="1" applyFill="1" applyBorder="1"/>
    <xf numFmtId="0" fontId="16" fillId="3" borderId="6" xfId="0" applyFont="1" applyFill="1" applyBorder="1"/>
    <xf numFmtId="0" fontId="16" fillId="3" borderId="3" xfId="0" applyFont="1" applyFill="1" applyBorder="1"/>
    <xf numFmtId="0" fontId="16" fillId="3" borderId="2" xfId="0" applyFont="1" applyFill="1" applyBorder="1"/>
    <xf numFmtId="17" fontId="16" fillId="3" borderId="7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vertical="top"/>
    </xf>
    <xf numFmtId="0" fontId="16" fillId="3" borderId="29" xfId="0" applyFont="1" applyFill="1" applyBorder="1"/>
    <xf numFmtId="0" fontId="17" fillId="3" borderId="4" xfId="0" applyFont="1" applyFill="1" applyBorder="1"/>
    <xf numFmtId="49" fontId="13" fillId="0" borderId="19" xfId="0" applyNumberFormat="1" applyFont="1" applyBorder="1"/>
    <xf numFmtId="49" fontId="14" fillId="0" borderId="13" xfId="0" applyNumberFormat="1" applyFont="1" applyBorder="1"/>
    <xf numFmtId="49" fontId="14" fillId="0" borderId="0" xfId="0" applyNumberFormat="1" applyFont="1"/>
    <xf numFmtId="49" fontId="13" fillId="13" borderId="30" xfId="0" applyNumberFormat="1" applyFont="1" applyFill="1" applyBorder="1"/>
    <xf numFmtId="49" fontId="13" fillId="13" borderId="1" xfId="0" applyNumberFormat="1" applyFont="1" applyFill="1" applyBorder="1"/>
    <xf numFmtId="0" fontId="13" fillId="13" borderId="31" xfId="0" applyFont="1" applyFill="1" applyBorder="1" applyAlignment="1">
      <alignment horizontal="left" vertical="top"/>
    </xf>
    <xf numFmtId="0" fontId="13" fillId="13" borderId="4" xfId="0" applyFont="1" applyFill="1" applyBorder="1" applyAlignment="1">
      <alignment horizontal="left" vertical="top"/>
    </xf>
    <xf numFmtId="166" fontId="13" fillId="13" borderId="8" xfId="0" applyNumberFormat="1" applyFont="1" applyFill="1" applyBorder="1" applyAlignment="1">
      <alignment horizontal="right" vertical="top"/>
    </xf>
    <xf numFmtId="49" fontId="13" fillId="13" borderId="31" xfId="0" applyNumberFormat="1" applyFont="1" applyFill="1" applyBorder="1"/>
    <xf numFmtId="0" fontId="13" fillId="0" borderId="4" xfId="0" applyFont="1" applyBorder="1" applyAlignment="1">
      <alignment horizontal="left" vertical="top"/>
    </xf>
    <xf numFmtId="166" fontId="13" fillId="0" borderId="8" xfId="0" applyNumberFormat="1" applyFont="1" applyBorder="1" applyAlignment="1">
      <alignment horizontal="right" vertical="top"/>
    </xf>
    <xf numFmtId="0" fontId="14" fillId="0" borderId="0" xfId="0" applyFont="1" applyAlignment="1">
      <alignment horizontal="left" vertical="top"/>
    </xf>
    <xf numFmtId="49" fontId="13" fillId="0" borderId="32" xfId="0" applyNumberFormat="1" applyFont="1" applyBorder="1"/>
    <xf numFmtId="49" fontId="13" fillId="0" borderId="33" xfId="0" applyNumberFormat="1" applyFont="1" applyBorder="1"/>
    <xf numFmtId="49" fontId="13" fillId="0" borderId="34" xfId="0" applyNumberFormat="1" applyFont="1" applyBorder="1"/>
    <xf numFmtId="0" fontId="8" fillId="14" borderId="0" xfId="0" applyFont="1" applyFill="1"/>
    <xf numFmtId="0" fontId="6" fillId="14" borderId="0" xfId="0" applyFont="1" applyFill="1"/>
    <xf numFmtId="167" fontId="18" fillId="0" borderId="26" xfId="0" applyNumberFormat="1" applyFont="1" applyBorder="1"/>
    <xf numFmtId="164" fontId="5" fillId="0" borderId="0" xfId="0" applyNumberFormat="1" applyFont="1"/>
    <xf numFmtId="0" fontId="4" fillId="14" borderId="0" xfId="0" applyFont="1" applyFill="1"/>
    <xf numFmtId="164" fontId="5" fillId="14" borderId="0" xfId="0" applyNumberFormat="1" applyFont="1" applyFill="1"/>
    <xf numFmtId="0" fontId="5" fillId="14" borderId="0" xfId="0" applyFont="1" applyFill="1"/>
    <xf numFmtId="164" fontId="6" fillId="0" borderId="0" xfId="0" applyNumberFormat="1" applyFont="1"/>
    <xf numFmtId="0" fontId="8" fillId="0" borderId="35" xfId="0" applyFont="1" applyBorder="1"/>
    <xf numFmtId="164" fontId="6" fillId="0" borderId="35" xfId="0" applyNumberFormat="1" applyFont="1" applyBorder="1"/>
    <xf numFmtId="0" fontId="14" fillId="0" borderId="4" xfId="0" applyFont="1" applyFill="1" applyBorder="1" applyAlignment="1">
      <alignment horizontal="left" vertical="top"/>
    </xf>
    <xf numFmtId="0" fontId="17" fillId="0" borderId="2" xfId="0" applyFont="1" applyFill="1" applyBorder="1"/>
    <xf numFmtId="165" fontId="1" fillId="17" borderId="2" xfId="0" applyNumberFormat="1" applyFont="1" applyFill="1" applyBorder="1"/>
    <xf numFmtId="165" fontId="5" fillId="17" borderId="4" xfId="0" applyNumberFormat="1" applyFont="1" applyFill="1" applyBorder="1" applyAlignment="1">
      <alignment horizontal="left" vertical="top"/>
    </xf>
    <xf numFmtId="165" fontId="5" fillId="17" borderId="5" xfId="0" applyNumberFormat="1" applyFont="1" applyFill="1" applyBorder="1" applyAlignment="1">
      <alignment horizontal="left" vertical="top"/>
    </xf>
    <xf numFmtId="165" fontId="5" fillId="17" borderId="4" xfId="0" applyNumberFormat="1" applyFont="1" applyFill="1" applyBorder="1"/>
    <xf numFmtId="165" fontId="5" fillId="17" borderId="5" xfId="0" applyNumberFormat="1" applyFont="1" applyFill="1" applyBorder="1"/>
    <xf numFmtId="165" fontId="1" fillId="17" borderId="3" xfId="0" applyNumberFormat="1" applyFont="1" applyFill="1" applyBorder="1"/>
    <xf numFmtId="165" fontId="5" fillId="17" borderId="4" xfId="0" applyNumberFormat="1" applyFont="1" applyFill="1" applyBorder="1" applyAlignment="1">
      <alignment horizontal="center" vertical="top"/>
    </xf>
    <xf numFmtId="165" fontId="1" fillId="17" borderId="5" xfId="0" applyNumberFormat="1" applyFont="1" applyFill="1" applyBorder="1"/>
    <xf numFmtId="165" fontId="1" fillId="17" borderId="4" xfId="0" applyNumberFormat="1" applyFont="1" applyFill="1" applyBorder="1"/>
    <xf numFmtId="49" fontId="5" fillId="16" borderId="4" xfId="0" applyNumberFormat="1" applyFont="1" applyFill="1" applyBorder="1"/>
    <xf numFmtId="2" fontId="5" fillId="16" borderId="9" xfId="0" applyNumberFormat="1" applyFont="1" applyFill="1" applyBorder="1"/>
    <xf numFmtId="0" fontId="5" fillId="16" borderId="5" xfId="0" applyFont="1" applyFill="1" applyBorder="1" applyAlignment="1">
      <alignment horizontal="left" vertical="top"/>
    </xf>
    <xf numFmtId="0" fontId="5" fillId="16" borderId="4" xfId="0" applyFont="1" applyFill="1" applyBorder="1" applyAlignment="1">
      <alignment horizontal="left" vertical="top"/>
    </xf>
    <xf numFmtId="166" fontId="5" fillId="16" borderId="8" xfId="0" applyNumberFormat="1" applyFont="1" applyFill="1" applyBorder="1" applyAlignment="1">
      <alignment horizontal="right" vertical="top"/>
    </xf>
    <xf numFmtId="0" fontId="1" fillId="16" borderId="0" xfId="0" applyFont="1" applyFill="1"/>
    <xf numFmtId="0" fontId="6" fillId="16" borderId="0" xfId="0" applyFont="1" applyFill="1" applyAlignment="1"/>
    <xf numFmtId="49" fontId="5" fillId="16" borderId="5" xfId="0" applyNumberFormat="1" applyFont="1" applyFill="1" applyBorder="1"/>
    <xf numFmtId="49" fontId="5" fillId="16" borderId="9" xfId="0" applyNumberFormat="1" applyFont="1" applyFill="1" applyBorder="1"/>
    <xf numFmtId="49" fontId="4" fillId="16" borderId="5" xfId="0" applyNumberFormat="1" applyFont="1" applyFill="1" applyBorder="1"/>
    <xf numFmtId="0" fontId="4" fillId="16" borderId="4" xfId="0" applyFont="1" applyFill="1" applyBorder="1" applyAlignment="1">
      <alignment horizontal="left" vertical="top"/>
    </xf>
    <xf numFmtId="166" fontId="4" fillId="16" borderId="8" xfId="0" applyNumberFormat="1" applyFont="1" applyFill="1" applyBorder="1" applyAlignment="1">
      <alignment horizontal="right" vertical="top"/>
    </xf>
    <xf numFmtId="0" fontId="6" fillId="16" borderId="0" xfId="0" applyFont="1" applyFill="1"/>
    <xf numFmtId="10" fontId="5" fillId="16" borderId="8" xfId="0" applyNumberFormat="1" applyFont="1" applyFill="1" applyBorder="1" applyAlignment="1">
      <alignment horizontal="right" vertical="top"/>
    </xf>
    <xf numFmtId="164" fontId="5" fillId="17" borderId="22" xfId="0" applyNumberFormat="1" applyFont="1" applyFill="1" applyBorder="1" applyAlignment="1">
      <alignment horizontal="right" vertical="top"/>
    </xf>
    <xf numFmtId="4" fontId="5" fillId="17" borderId="22" xfId="0" applyNumberFormat="1" applyFont="1" applyFill="1" applyBorder="1" applyAlignment="1">
      <alignment horizontal="right" vertical="top"/>
    </xf>
    <xf numFmtId="164" fontId="5" fillId="16" borderId="1" xfId="0" applyNumberFormat="1" applyFont="1" applyFill="1" applyBorder="1" applyAlignment="1">
      <alignment horizontal="left" vertical="top"/>
    </xf>
    <xf numFmtId="4" fontId="5" fillId="16" borderId="22" xfId="0" applyNumberFormat="1" applyFont="1" applyFill="1" applyBorder="1" applyAlignment="1">
      <alignment horizontal="right" vertical="top"/>
    </xf>
    <xf numFmtId="0" fontId="5" fillId="0" borderId="0" xfId="0" applyFont="1"/>
    <xf numFmtId="49" fontId="4" fillId="14" borderId="37" xfId="0" applyNumberFormat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top" wrapText="1"/>
    </xf>
    <xf numFmtId="49" fontId="4" fillId="9" borderId="33" xfId="0" applyNumberFormat="1" applyFont="1" applyFill="1" applyBorder="1"/>
    <xf numFmtId="0" fontId="4" fillId="9" borderId="33" xfId="0" applyFont="1" applyFill="1" applyBorder="1" applyAlignment="1">
      <alignment horizontal="left" vertical="top"/>
    </xf>
    <xf numFmtId="166" fontId="4" fillId="9" borderId="33" xfId="0" applyNumberFormat="1" applyFont="1" applyFill="1" applyBorder="1" applyAlignment="1">
      <alignment horizontal="right" vertical="top"/>
    </xf>
    <xf numFmtId="0" fontId="4" fillId="10" borderId="9" xfId="0" applyFont="1" applyFill="1" applyBorder="1" applyAlignment="1">
      <alignment horizontal="left" vertical="top"/>
    </xf>
    <xf numFmtId="49" fontId="5" fillId="0" borderId="30" xfId="0" applyNumberFormat="1" applyFont="1" applyBorder="1"/>
    <xf numFmtId="0" fontId="5" fillId="0" borderId="31" xfId="0" applyFont="1" applyBorder="1" applyAlignment="1">
      <alignment horizontal="left" vertical="top"/>
    </xf>
    <xf numFmtId="49" fontId="5" fillId="0" borderId="31" xfId="0" applyNumberFormat="1" applyFont="1" applyBorder="1"/>
    <xf numFmtId="49" fontId="4" fillId="0" borderId="30" xfId="0" applyNumberFormat="1" applyFont="1" applyBorder="1"/>
    <xf numFmtId="0" fontId="13" fillId="3" borderId="9" xfId="0" applyFont="1" applyFill="1" applyBorder="1" applyAlignment="1">
      <alignment horizontal="center" vertical="top"/>
    </xf>
    <xf numFmtId="49" fontId="14" fillId="0" borderId="31" xfId="0" applyNumberFormat="1" applyFont="1" applyFill="1" applyBorder="1"/>
    <xf numFmtId="0" fontId="14" fillId="0" borderId="31" xfId="0" applyFont="1" applyFill="1" applyBorder="1" applyAlignment="1">
      <alignment horizontal="left" vertical="top"/>
    </xf>
    <xf numFmtId="49" fontId="13" fillId="0" borderId="30" xfId="0" applyNumberFormat="1" applyFont="1" applyBorder="1"/>
    <xf numFmtId="0" fontId="14" fillId="0" borderId="31" xfId="0" applyFont="1" applyBorder="1" applyAlignment="1">
      <alignment horizontal="left" vertical="top"/>
    </xf>
    <xf numFmtId="0" fontId="4" fillId="12" borderId="26" xfId="0" applyFont="1" applyFill="1" applyBorder="1" applyAlignment="1">
      <alignment horizontal="left" vertical="top"/>
    </xf>
    <xf numFmtId="166" fontId="4" fillId="14" borderId="9" xfId="0" applyNumberFormat="1" applyFont="1" applyFill="1" applyBorder="1" applyAlignment="1">
      <alignment horizontal="right" vertical="top"/>
    </xf>
    <xf numFmtId="165" fontId="4" fillId="0" borderId="4" xfId="0" applyNumberFormat="1" applyFont="1" applyFill="1" applyBorder="1"/>
    <xf numFmtId="165" fontId="5" fillId="0" borderId="5" xfId="0" applyNumberFormat="1" applyFont="1" applyFill="1" applyBorder="1"/>
    <xf numFmtId="165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  <xf numFmtId="165" fontId="5" fillId="16" borderId="4" xfId="0" applyNumberFormat="1" applyFont="1" applyFill="1" applyBorder="1" applyAlignment="1">
      <alignment horizontal="left" vertical="center"/>
    </xf>
    <xf numFmtId="165" fontId="5" fillId="17" borderId="4" xfId="0" applyNumberFormat="1" applyFont="1" applyFill="1" applyBorder="1" applyAlignment="1">
      <alignment horizontal="left" vertical="center"/>
    </xf>
    <xf numFmtId="165" fontId="1" fillId="16" borderId="4" xfId="0" applyNumberFormat="1" applyFont="1" applyFill="1" applyBorder="1" applyAlignment="1">
      <alignment horizontal="left" vertical="center"/>
    </xf>
    <xf numFmtId="165" fontId="1" fillId="17" borderId="2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2" fontId="5" fillId="16" borderId="9" xfId="0" applyNumberFormat="1" applyFont="1" applyFill="1" applyBorder="1" applyAlignment="1">
      <alignment horizontal="left"/>
    </xf>
    <xf numFmtId="49" fontId="5" fillId="16" borderId="5" xfId="0" applyNumberFormat="1" applyFont="1" applyFill="1" applyBorder="1" applyAlignment="1">
      <alignment horizontal="left"/>
    </xf>
    <xf numFmtId="165" fontId="5" fillId="0" borderId="0" xfId="0" applyNumberFormat="1" applyFont="1" applyAlignment="1"/>
    <xf numFmtId="165" fontId="5" fillId="0" borderId="43" xfId="0" applyNumberFormat="1" applyFont="1" applyBorder="1" applyAlignment="1"/>
    <xf numFmtId="0" fontId="4" fillId="0" borderId="10" xfId="0" applyFont="1" applyBorder="1" applyAlignment="1">
      <alignment horizontal="left" vertical="top"/>
    </xf>
    <xf numFmtId="0" fontId="4" fillId="14" borderId="44" xfId="0" applyFont="1" applyFill="1" applyBorder="1" applyAlignment="1">
      <alignment horizontal="left" vertical="top"/>
    </xf>
    <xf numFmtId="0" fontId="5" fillId="0" borderId="45" xfId="0" applyFont="1" applyBorder="1" applyAlignment="1"/>
    <xf numFmtId="166" fontId="5" fillId="0" borderId="36" xfId="0" applyNumberFormat="1" applyFont="1" applyBorder="1" applyAlignment="1">
      <alignment horizontal="right" vertical="top"/>
    </xf>
    <xf numFmtId="166" fontId="5" fillId="0" borderId="46" xfId="0" applyNumberFormat="1" applyFont="1" applyBorder="1" applyAlignment="1">
      <alignment horizontal="right" vertical="top"/>
    </xf>
    <xf numFmtId="166" fontId="5" fillId="0" borderId="47" xfId="0" applyNumberFormat="1" applyFont="1" applyBorder="1" applyAlignment="1">
      <alignment horizontal="right" vertical="top"/>
    </xf>
    <xf numFmtId="165" fontId="5" fillId="0" borderId="48" xfId="0" applyNumberFormat="1" applyFont="1" applyBorder="1" applyAlignment="1"/>
    <xf numFmtId="165" fontId="5" fillId="0" borderId="49" xfId="0" applyNumberFormat="1" applyFont="1" applyBorder="1" applyAlignment="1"/>
    <xf numFmtId="166" fontId="5" fillId="0" borderId="48" xfId="0" applyNumberFormat="1" applyFont="1" applyBorder="1" applyAlignment="1">
      <alignment horizontal="right" vertical="top"/>
    </xf>
    <xf numFmtId="166" fontId="5" fillId="0" borderId="50" xfId="0" applyNumberFormat="1" applyFont="1" applyBorder="1" applyAlignment="1">
      <alignment horizontal="right" vertical="top"/>
    </xf>
    <xf numFmtId="10" fontId="5" fillId="0" borderId="8" xfId="0" applyNumberFormat="1" applyFont="1" applyBorder="1" applyAlignment="1">
      <alignment horizontal="right" vertical="top"/>
    </xf>
    <xf numFmtId="0" fontId="19" fillId="16" borderId="0" xfId="0" applyFont="1" applyFill="1"/>
    <xf numFmtId="165" fontId="0" fillId="0" borderId="0" xfId="0" applyNumberFormat="1" applyFont="1" applyAlignment="1"/>
    <xf numFmtId="166" fontId="0" fillId="0" borderId="0" xfId="0" applyNumberFormat="1" applyFont="1" applyAlignment="1"/>
    <xf numFmtId="17" fontId="4" fillId="3" borderId="8" xfId="0" applyNumberFormat="1" applyFont="1" applyFill="1" applyBorder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0" fontId="4" fillId="0" borderId="51" xfId="0" applyFont="1" applyBorder="1"/>
    <xf numFmtId="0" fontId="4" fillId="3" borderId="51" xfId="0" applyFont="1" applyFill="1" applyBorder="1" applyAlignment="1">
      <alignment horizontal="left" vertical="top"/>
    </xf>
    <xf numFmtId="0" fontId="5" fillId="12" borderId="51" xfId="0" applyFont="1" applyFill="1" applyBorder="1" applyAlignment="1">
      <alignment horizontal="left" vertical="top"/>
    </xf>
    <xf numFmtId="0" fontId="5" fillId="0" borderId="51" xfId="0" applyFont="1" applyBorder="1"/>
    <xf numFmtId="0" fontId="5" fillId="12" borderId="52" xfId="0" applyFont="1" applyFill="1" applyBorder="1" applyAlignment="1">
      <alignment horizontal="left" vertical="top"/>
    </xf>
    <xf numFmtId="4" fontId="5" fillId="0" borderId="52" xfId="0" applyNumberFormat="1" applyFont="1" applyBorder="1"/>
    <xf numFmtId="0" fontId="4" fillId="14" borderId="51" xfId="0" applyFont="1" applyFill="1" applyBorder="1"/>
    <xf numFmtId="164" fontId="5" fillId="14" borderId="51" xfId="0" applyNumberFormat="1" applyFont="1" applyFill="1" applyBorder="1"/>
    <xf numFmtId="0" fontId="5" fillId="14" borderId="51" xfId="0" applyFont="1" applyFill="1" applyBorder="1"/>
    <xf numFmtId="165" fontId="5" fillId="0" borderId="51" xfId="0" applyNumberFormat="1" applyFont="1" applyBorder="1"/>
    <xf numFmtId="0" fontId="5" fillId="0" borderId="0" xfId="0" applyFont="1" applyAlignment="1">
      <alignment wrapText="1"/>
    </xf>
    <xf numFmtId="8" fontId="5" fillId="0" borderId="0" xfId="0" applyNumberFormat="1" applyFont="1"/>
    <xf numFmtId="4" fontId="5" fillId="0" borderId="0" xfId="0" applyNumberFormat="1" applyFont="1"/>
    <xf numFmtId="164" fontId="5" fillId="0" borderId="51" xfId="0" applyNumberFormat="1" applyFont="1" applyBorder="1"/>
    <xf numFmtId="4" fontId="5" fillId="0" borderId="51" xfId="0" applyNumberFormat="1" applyFont="1" applyBorder="1"/>
    <xf numFmtId="8" fontId="5" fillId="0" borderId="51" xfId="0" applyNumberFormat="1" applyFont="1" applyBorder="1"/>
    <xf numFmtId="0" fontId="5" fillId="0" borderId="0" xfId="0" applyFont="1" applyAlignment="1"/>
    <xf numFmtId="0" fontId="6" fillId="0" borderId="0" xfId="0" applyFont="1" applyAlignment="1"/>
    <xf numFmtId="166" fontId="6" fillId="16" borderId="0" xfId="0" applyNumberFormat="1" applyFont="1" applyFill="1"/>
    <xf numFmtId="4" fontId="6" fillId="1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2B6"/>
      <color rgb="FF8842C4"/>
      <color rgb="FF159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solidFill>
                  <a:schemeClr val="tx1"/>
                </a:solidFill>
                <a:effectLst/>
              </a:rPr>
              <a:t>Revenue Actuals for All Units [July-13 to June-14]</a:t>
            </a:r>
            <a:endParaRPr lang="en-US" baseline="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numRef>
              <c:f>'Revenue and Variance Charts 5.4'!$D$4:$O$4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5.4'!$D$8:$O$8</c:f>
              <c:numCache>
                <c:formatCode>[$$-C09]#,##0.00</c:formatCode>
                <c:ptCount val="12"/>
                <c:pt idx="0">
                  <c:v>43177586.469999999</c:v>
                </c:pt>
                <c:pt idx="1">
                  <c:v>41352612.920000002</c:v>
                </c:pt>
                <c:pt idx="2">
                  <c:v>41061301.68</c:v>
                </c:pt>
                <c:pt idx="3">
                  <c:v>37704400.919999994</c:v>
                </c:pt>
                <c:pt idx="4">
                  <c:v>37987218.089999989</c:v>
                </c:pt>
                <c:pt idx="5">
                  <c:v>37884541.239999995</c:v>
                </c:pt>
                <c:pt idx="6">
                  <c:v>54693279.079999998</c:v>
                </c:pt>
                <c:pt idx="7">
                  <c:v>50838283.929999992</c:v>
                </c:pt>
                <c:pt idx="8">
                  <c:v>50128489.950000003</c:v>
                </c:pt>
                <c:pt idx="9">
                  <c:v>43751729.420000002</c:v>
                </c:pt>
                <c:pt idx="10">
                  <c:v>42181248.700000003</c:v>
                </c:pt>
                <c:pt idx="11">
                  <c:v>43906729.970000006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A-C04E-9DD3-A3D0EF7F472A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'Revenue and Variance Charts 5.4'!$D$4:$O$4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5.4'!$D$9:$O$9</c:f>
              <c:numCache>
                <c:formatCode>"$"#,##0.00</c:formatCode>
                <c:ptCount val="12"/>
                <c:pt idx="0">
                  <c:v>42239683.579999998</c:v>
                </c:pt>
                <c:pt idx="1">
                  <c:v>37985078.340000004</c:v>
                </c:pt>
                <c:pt idx="2">
                  <c:v>39634663.369999997</c:v>
                </c:pt>
                <c:pt idx="3">
                  <c:v>33611767.189999998</c:v>
                </c:pt>
                <c:pt idx="4">
                  <c:v>39174034.289999999</c:v>
                </c:pt>
                <c:pt idx="5">
                  <c:v>39715344.68</c:v>
                </c:pt>
                <c:pt idx="6">
                  <c:v>48595312.140000001</c:v>
                </c:pt>
                <c:pt idx="7">
                  <c:v>46554943.359999999</c:v>
                </c:pt>
                <c:pt idx="8">
                  <c:v>47155447.080000006</c:v>
                </c:pt>
                <c:pt idx="9">
                  <c:v>44259143.859999999</c:v>
                </c:pt>
                <c:pt idx="10">
                  <c:v>43122999.579999998</c:v>
                </c:pt>
                <c:pt idx="11">
                  <c:v>46202153.020000003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A-C04E-9DD3-A3D0EF7F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95519"/>
        <c:axId val="1894034111"/>
      </c:lineChart>
      <c:dateAx>
        <c:axId val="184909551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34111"/>
        <c:crosses val="autoZero"/>
        <c:auto val="1"/>
        <c:lblOffset val="100"/>
        <c:baseTimeUnit val="months"/>
      </c:dateAx>
      <c:valAx>
        <c:axId val="1894034111"/>
        <c:scaling>
          <c:orientation val="minMax"/>
          <c:min val="3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C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solidFill>
                  <a:schemeClr val="tx1"/>
                </a:solidFill>
                <a:effectLst/>
              </a:rPr>
              <a:t>Revenue Actuals for Kootha (1 Major Desal Unit) [July-13 to June-14]</a:t>
            </a:r>
            <a:endParaRPr lang="en-US" baseline="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numRef>
              <c:f>'Revenue and Variance Charts 5.4'!$D$37:$O$37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5.4'!$D$41:$O$41</c:f>
              <c:numCache>
                <c:formatCode>[$$-C09]#,##0.00</c:formatCode>
                <c:ptCount val="12"/>
                <c:pt idx="0">
                  <c:v>8460389.8399999999</c:v>
                </c:pt>
                <c:pt idx="1">
                  <c:v>8149859.6999999993</c:v>
                </c:pt>
                <c:pt idx="2">
                  <c:v>7531701.29</c:v>
                </c:pt>
                <c:pt idx="3">
                  <c:v>7473771.8099999996</c:v>
                </c:pt>
                <c:pt idx="4">
                  <c:v>7892157.04</c:v>
                </c:pt>
                <c:pt idx="5">
                  <c:v>7699347.6500000004</c:v>
                </c:pt>
                <c:pt idx="6">
                  <c:v>11178158.369999999</c:v>
                </c:pt>
                <c:pt idx="7">
                  <c:v>9894599.1999999993</c:v>
                </c:pt>
                <c:pt idx="8">
                  <c:v>10434056.43</c:v>
                </c:pt>
                <c:pt idx="9">
                  <c:v>7635103.0900000008</c:v>
                </c:pt>
                <c:pt idx="10">
                  <c:v>7710730.1799999997</c:v>
                </c:pt>
                <c:pt idx="11">
                  <c:v>7415391.3399999999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0-C54E-8D1E-B31A6B36A0E0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'Revenue and Variance Charts 5.4'!$D$37:$O$37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5.4'!$D$42:$O$42</c:f>
              <c:numCache>
                <c:formatCode>"$"#,##0.00</c:formatCode>
                <c:ptCount val="12"/>
                <c:pt idx="0">
                  <c:v>8213375.7000000002</c:v>
                </c:pt>
                <c:pt idx="1">
                  <c:v>5968279.7000000002</c:v>
                </c:pt>
                <c:pt idx="2">
                  <c:v>5943759.7000000002</c:v>
                </c:pt>
                <c:pt idx="3">
                  <c:v>4405551.2300000004</c:v>
                </c:pt>
                <c:pt idx="4">
                  <c:v>7250656.2300000004</c:v>
                </c:pt>
                <c:pt idx="5">
                  <c:v>8001217.2300000004</c:v>
                </c:pt>
                <c:pt idx="6">
                  <c:v>10464692.23</c:v>
                </c:pt>
                <c:pt idx="7">
                  <c:v>9728864.2300000004</c:v>
                </c:pt>
                <c:pt idx="8">
                  <c:v>10439474.23</c:v>
                </c:pt>
                <c:pt idx="9">
                  <c:v>8093996.2300000004</c:v>
                </c:pt>
                <c:pt idx="10">
                  <c:v>7467847.2300000004</c:v>
                </c:pt>
                <c:pt idx="11">
                  <c:v>8015833.2300000004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60-C54E-8D1E-B31A6B36A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95519"/>
        <c:axId val="1894034111"/>
      </c:lineChart>
      <c:dateAx>
        <c:axId val="184909551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34111"/>
        <c:crosses val="autoZero"/>
        <c:auto val="1"/>
        <c:lblOffset val="100"/>
        <c:baseTimeUnit val="months"/>
      </c:dateAx>
      <c:valAx>
        <c:axId val="1894034111"/>
        <c:scaling>
          <c:orientation val="minMax"/>
          <c:min val="3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C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solidFill>
                  <a:schemeClr val="tx1"/>
                </a:solidFill>
                <a:effectLst/>
              </a:rPr>
              <a:t>Revenue Actuals for Surjek (4 Major Desal. Plants) [July-13 to June-14]</a:t>
            </a:r>
            <a:endParaRPr lang="en-US" baseline="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numRef>
              <c:f>'Revenue and Variance Charts 5.4'!$D$68:$O$68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5.4'!$D$72:$O$72</c:f>
              <c:numCache>
                <c:formatCode>"$"#,##0.00</c:formatCode>
                <c:ptCount val="12"/>
                <c:pt idx="0">
                  <c:v>19894012.739999998</c:v>
                </c:pt>
                <c:pt idx="1">
                  <c:v>16863304.57</c:v>
                </c:pt>
                <c:pt idx="2">
                  <c:v>18634437.710000001</c:v>
                </c:pt>
                <c:pt idx="3">
                  <c:v>17531805.759999998</c:v>
                </c:pt>
                <c:pt idx="4">
                  <c:v>16086473.6</c:v>
                </c:pt>
                <c:pt idx="5">
                  <c:v>17992774.75</c:v>
                </c:pt>
                <c:pt idx="6">
                  <c:v>25540140.41</c:v>
                </c:pt>
                <c:pt idx="7">
                  <c:v>23695398.210000001</c:v>
                </c:pt>
                <c:pt idx="8">
                  <c:v>22536666.82</c:v>
                </c:pt>
                <c:pt idx="9">
                  <c:v>18635306.310000002</c:v>
                </c:pt>
                <c:pt idx="10">
                  <c:v>17104640.780000001</c:v>
                </c:pt>
                <c:pt idx="11">
                  <c:v>18482607.449999999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7-394F-A13A-B3A69015A42F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'Revenue and Variance Charts 5.4'!$D$68:$O$68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5.4'!$D$73:$O$73</c:f>
              <c:numCache>
                <c:formatCode>"$"#,##0.00</c:formatCode>
                <c:ptCount val="12"/>
                <c:pt idx="0">
                  <c:v>16539850.560000001</c:v>
                </c:pt>
                <c:pt idx="1">
                  <c:v>14936115.32</c:v>
                </c:pt>
                <c:pt idx="2">
                  <c:v>14911829.35</c:v>
                </c:pt>
                <c:pt idx="3">
                  <c:v>12812490.02</c:v>
                </c:pt>
                <c:pt idx="4">
                  <c:v>13725254.119999999</c:v>
                </c:pt>
                <c:pt idx="5">
                  <c:v>12969085.51</c:v>
                </c:pt>
                <c:pt idx="6">
                  <c:v>17691646.970000003</c:v>
                </c:pt>
                <c:pt idx="7">
                  <c:v>16929153.190000001</c:v>
                </c:pt>
                <c:pt idx="8">
                  <c:v>15974433.369999999</c:v>
                </c:pt>
                <c:pt idx="9">
                  <c:v>19039986.690000001</c:v>
                </c:pt>
                <c:pt idx="10">
                  <c:v>17082544.41</c:v>
                </c:pt>
                <c:pt idx="11">
                  <c:v>18945397.850000001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7-394F-A13A-B3A69015A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95519"/>
        <c:axId val="1894034111"/>
      </c:lineChart>
      <c:dateAx>
        <c:axId val="184909551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34111"/>
        <c:crosses val="autoZero"/>
        <c:auto val="1"/>
        <c:lblOffset val="100"/>
        <c:baseTimeUnit val="months"/>
      </c:dateAx>
      <c:valAx>
        <c:axId val="1894034111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C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solidFill>
                  <a:schemeClr val="tx1"/>
                </a:solidFill>
                <a:effectLst/>
              </a:rPr>
              <a:t>Revenue Actuals for Jutik Desalination Plant [Newest Desalination Plant] [July-13 to June-14]</a:t>
            </a:r>
            <a:endParaRPr lang="en-US" baseline="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numRef>
              <c:f>'Revenue and Variance Charts 5.4'!$D$100:$O$100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5.4'!$D$104:$O$104</c:f>
              <c:numCache>
                <c:formatCode>"$"#,##0.00</c:formatCode>
                <c:ptCount val="12"/>
                <c:pt idx="0">
                  <c:v>14823183.890000001</c:v>
                </c:pt>
                <c:pt idx="1">
                  <c:v>16339448.65</c:v>
                </c:pt>
                <c:pt idx="2">
                  <c:v>14895162.68</c:v>
                </c:pt>
                <c:pt idx="3">
                  <c:v>12698823.350000001</c:v>
                </c:pt>
                <c:pt idx="4">
                  <c:v>14008587.450000001</c:v>
                </c:pt>
                <c:pt idx="5">
                  <c:v>12192418.84</c:v>
                </c:pt>
                <c:pt idx="6">
                  <c:v>17974980.299999997</c:v>
                </c:pt>
                <c:pt idx="7">
                  <c:v>17248286.52</c:v>
                </c:pt>
                <c:pt idx="8">
                  <c:v>17157766.699999999</c:v>
                </c:pt>
                <c:pt idx="9">
                  <c:v>17481320.02</c:v>
                </c:pt>
                <c:pt idx="10">
                  <c:v>17365877.739999998</c:v>
                </c:pt>
                <c:pt idx="11">
                  <c:v>18008731.18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1-4C47-A4AA-13B7B331BD6E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'Revenue and Variance Charts 5.4'!$D$100:$O$100</c:f>
              <c:numCache>
                <c:formatCode>mmm\-yy</c:formatCode>
                <c:ptCount val="12"/>
                <c:pt idx="0">
                  <c:v>41456</c:v>
                </c:pt>
                <c:pt idx="1">
                  <c:v>41487</c:v>
                </c:pt>
                <c:pt idx="2">
                  <c:v>41518</c:v>
                </c:pt>
                <c:pt idx="3">
                  <c:v>41548</c:v>
                </c:pt>
                <c:pt idx="4">
                  <c:v>41579</c:v>
                </c:pt>
                <c:pt idx="5">
                  <c:v>41609</c:v>
                </c:pt>
                <c:pt idx="6">
                  <c:v>41640</c:v>
                </c:pt>
                <c:pt idx="7">
                  <c:v>41671</c:v>
                </c:pt>
                <c:pt idx="8">
                  <c:v>41699</c:v>
                </c:pt>
                <c:pt idx="9">
                  <c:v>41730</c:v>
                </c:pt>
                <c:pt idx="10">
                  <c:v>41760</c:v>
                </c:pt>
                <c:pt idx="11">
                  <c:v>41791</c:v>
                </c:pt>
              </c:numCache>
            </c:numRef>
          </c:cat>
          <c:val>
            <c:numRef>
              <c:f>'Revenue and Variance Charts 5.4'!$D$105:$O$105</c:f>
              <c:numCache>
                <c:formatCode>"$"#,##0.00</c:formatCode>
                <c:ptCount val="12"/>
                <c:pt idx="0">
                  <c:v>17486457.32</c:v>
                </c:pt>
                <c:pt idx="1">
                  <c:v>17080683.32</c:v>
                </c:pt>
                <c:pt idx="2">
                  <c:v>18779074.32</c:v>
                </c:pt>
                <c:pt idx="3">
                  <c:v>16393725.940000001</c:v>
                </c:pt>
                <c:pt idx="4">
                  <c:v>18198123.939999998</c:v>
                </c:pt>
                <c:pt idx="5">
                  <c:v>18745041.939999998</c:v>
                </c:pt>
                <c:pt idx="6">
                  <c:v>20438972.939999998</c:v>
                </c:pt>
                <c:pt idx="7">
                  <c:v>19896925.939999998</c:v>
                </c:pt>
                <c:pt idx="8">
                  <c:v>20741539.48</c:v>
                </c:pt>
                <c:pt idx="9">
                  <c:v>17125160.940000001</c:v>
                </c:pt>
                <c:pt idx="10">
                  <c:v>18572607.939999998</c:v>
                </c:pt>
                <c:pt idx="11">
                  <c:v>19240921.939999998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1-4C47-A4AA-13B7B331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95519"/>
        <c:axId val="1894034111"/>
      </c:lineChart>
      <c:dateAx>
        <c:axId val="184909551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34111"/>
        <c:crosses val="autoZero"/>
        <c:auto val="1"/>
        <c:lblOffset val="100"/>
        <c:baseTimeUnit val="months"/>
      </c:dateAx>
      <c:valAx>
        <c:axId val="1894034111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C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AU" sz="1600" b="1" i="0" baseline="0">
                <a:solidFill>
                  <a:sysClr val="windowText" lastClr="000000"/>
                </a:solidFill>
              </a:rPr>
              <a:t>Rolling Year-to-Date Cost to Produce per Litre ($/ML) 2013-Jul to 2014-Jun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v>Actuals</c:v>
          </c:tx>
          <c:spPr>
            <a:solidFill>
              <a:srgbClr val="9E52B6"/>
            </a:solidFill>
            <a:ln w="19050" cmpd="sng">
              <a:solidFill>
                <a:srgbClr val="DBDBDB"/>
              </a:solidFill>
            </a:ln>
          </c:spPr>
          <c:cat>
            <c:strRef>
              <c:f>'Cost to Produce'!$C$16:$N$16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Produce'!$C$11:$N$11</c:f>
              <c:numCache>
                <c:formatCode>"$"#,##0.00;[Red]\-"$"#,##0.00</c:formatCode>
                <c:ptCount val="12"/>
                <c:pt idx="0">
                  <c:v>32.51713711737181</c:v>
                </c:pt>
                <c:pt idx="1">
                  <c:v>35.274262321141215</c:v>
                </c:pt>
                <c:pt idx="2">
                  <c:v>36.512178207603895</c:v>
                </c:pt>
                <c:pt idx="3">
                  <c:v>37.65539791300889</c:v>
                </c:pt>
                <c:pt idx="4">
                  <c:v>40.260721514487528</c:v>
                </c:pt>
                <c:pt idx="5">
                  <c:v>38.688207095620903</c:v>
                </c:pt>
                <c:pt idx="6">
                  <c:v>36.941136420629164</c:v>
                </c:pt>
                <c:pt idx="7">
                  <c:v>35.699638303730488</c:v>
                </c:pt>
                <c:pt idx="8">
                  <c:v>34.4419628489632</c:v>
                </c:pt>
                <c:pt idx="9">
                  <c:v>34.058425845177709</c:v>
                </c:pt>
                <c:pt idx="10">
                  <c:v>34.114232796761726</c:v>
                </c:pt>
                <c:pt idx="11">
                  <c:v>33.657442894960795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D-46BC-B40B-4CA087F7EA23}"/>
            </c:ext>
          </c:extLst>
        </c:ser>
        <c:ser>
          <c:idx val="1"/>
          <c:order val="1"/>
          <c:tx>
            <c:v>Budget</c:v>
          </c:tx>
          <c:spPr>
            <a:solidFill>
              <a:schemeClr val="accent3">
                <a:lumMod val="60000"/>
                <a:lumOff val="40000"/>
              </a:schemeClr>
            </a:solidFill>
            <a:ln w="19050" cmpd="sng">
              <a:solidFill>
                <a:srgbClr val="FFFFFF"/>
              </a:solidFill>
            </a:ln>
          </c:spPr>
          <c:cat>
            <c:strRef>
              <c:f>'Cost to Produce'!$C$16:$N$16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Produce'!$C$23:$N$23</c:f>
              <c:numCache>
                <c:formatCode>"$"#,##0.00;[Red]\-"$"#,##0.00</c:formatCode>
                <c:ptCount val="12"/>
                <c:pt idx="0">
                  <c:v>31.057542276282902</c:v>
                </c:pt>
                <c:pt idx="1">
                  <c:v>31.053625904713304</c:v>
                </c:pt>
                <c:pt idx="2">
                  <c:v>34.749549076417964</c:v>
                </c:pt>
                <c:pt idx="3">
                  <c:v>35.54528797292123</c:v>
                </c:pt>
                <c:pt idx="4">
                  <c:v>37.897343791311073</c:v>
                </c:pt>
                <c:pt idx="5">
                  <c:v>37.036113170951431</c:v>
                </c:pt>
                <c:pt idx="6">
                  <c:v>35.312691599723536</c:v>
                </c:pt>
                <c:pt idx="7">
                  <c:v>33.920753782976895</c:v>
                </c:pt>
                <c:pt idx="8">
                  <c:v>33.089091936913015</c:v>
                </c:pt>
                <c:pt idx="9">
                  <c:v>33.175907817621002</c:v>
                </c:pt>
                <c:pt idx="10">
                  <c:v>33.181134116358038</c:v>
                </c:pt>
                <c:pt idx="11">
                  <c:v>33.445429463170449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D-46BC-B40B-4CA087F7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692748"/>
        <c:axId val="1776880388"/>
      </c:areaChart>
      <c:lineChart>
        <c:grouping val="standard"/>
        <c:varyColors val="1"/>
        <c:ser>
          <c:idx val="2"/>
          <c:order val="2"/>
          <c:tx>
            <c:v>Actuals</c:v>
          </c:tx>
          <c:spPr>
            <a:ln w="28575" cmpd="sng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030A0"/>
              </a:solidFill>
              <a:ln cmpd="sng">
                <a:solidFill>
                  <a:srgbClr val="7030A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1" i="0" baseline="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'Cost to Produce'!$C$16:$N$16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Produce'!$C$11:$N$11</c:f>
              <c:numCache>
                <c:formatCode>"$"#,##0.00;[Red]\-"$"#,##0.00</c:formatCode>
                <c:ptCount val="12"/>
                <c:pt idx="0">
                  <c:v>32.51713711737181</c:v>
                </c:pt>
                <c:pt idx="1">
                  <c:v>35.274262321141215</c:v>
                </c:pt>
                <c:pt idx="2">
                  <c:v>36.512178207603895</c:v>
                </c:pt>
                <c:pt idx="3">
                  <c:v>37.65539791300889</c:v>
                </c:pt>
                <c:pt idx="4">
                  <c:v>40.260721514487528</c:v>
                </c:pt>
                <c:pt idx="5">
                  <c:v>38.688207095620903</c:v>
                </c:pt>
                <c:pt idx="6">
                  <c:v>36.941136420629164</c:v>
                </c:pt>
                <c:pt idx="7">
                  <c:v>35.699638303730488</c:v>
                </c:pt>
                <c:pt idx="8">
                  <c:v>34.4419628489632</c:v>
                </c:pt>
                <c:pt idx="9">
                  <c:v>34.058425845177709</c:v>
                </c:pt>
                <c:pt idx="10">
                  <c:v>34.114232796761726</c:v>
                </c:pt>
                <c:pt idx="11">
                  <c:v>33.657442894960795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7D-46BC-B40B-4CA087F7EA23}"/>
            </c:ext>
          </c:extLst>
        </c:ser>
        <c:ser>
          <c:idx val="3"/>
          <c:order val="3"/>
          <c:tx>
            <c:v>Budget</c:v>
          </c:tx>
          <c:spPr>
            <a:ln w="28575" cmpd="sng">
              <a:solidFill>
                <a:schemeClr val="tx2">
                  <a:lumMod val="60000"/>
                  <a:lumOff val="40000"/>
                </a:schemeClr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cmpd="sng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1" i="0" baseline="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'Cost to Produce'!$C$16:$N$16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Produce'!$C$23:$N$23</c:f>
              <c:numCache>
                <c:formatCode>"$"#,##0.00;[Red]\-"$"#,##0.00</c:formatCode>
                <c:ptCount val="12"/>
                <c:pt idx="0">
                  <c:v>31.057542276282902</c:v>
                </c:pt>
                <c:pt idx="1">
                  <c:v>31.053625904713304</c:v>
                </c:pt>
                <c:pt idx="2">
                  <c:v>34.749549076417964</c:v>
                </c:pt>
                <c:pt idx="3">
                  <c:v>35.54528797292123</c:v>
                </c:pt>
                <c:pt idx="4">
                  <c:v>37.897343791311073</c:v>
                </c:pt>
                <c:pt idx="5">
                  <c:v>37.036113170951431</c:v>
                </c:pt>
                <c:pt idx="6">
                  <c:v>35.312691599723536</c:v>
                </c:pt>
                <c:pt idx="7">
                  <c:v>33.920753782976895</c:v>
                </c:pt>
                <c:pt idx="8">
                  <c:v>33.089091936913015</c:v>
                </c:pt>
                <c:pt idx="9">
                  <c:v>33.175907817621002</c:v>
                </c:pt>
                <c:pt idx="10">
                  <c:v>33.181134116358038</c:v>
                </c:pt>
                <c:pt idx="11">
                  <c:v>33.445429463170449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7D-46BC-B40B-4CA087F7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92748"/>
        <c:axId val="1776880388"/>
      </c:lineChart>
      <c:catAx>
        <c:axId val="467692748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1776880388"/>
        <c:crosses val="autoZero"/>
        <c:auto val="1"/>
        <c:lblAlgn val="ctr"/>
        <c:lblOffset val="100"/>
        <c:noMultiLvlLbl val="1"/>
      </c:catAx>
      <c:valAx>
        <c:axId val="1776880388"/>
        <c:scaling>
          <c:orientation val="minMax"/>
          <c:min val="25"/>
        </c:scaling>
        <c:delete val="0"/>
        <c:axPos val="l"/>
        <c:numFmt formatCode="&quot;$&quot;#,##0.00;[Red]\-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676927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baseline="0">
                <a:solidFill>
                  <a:sysClr val="windowText" lastClr="000000"/>
                </a:solidFill>
                <a:effectLst/>
              </a:rPr>
              <a:t>Kootha 1 Major Desal Unit - Rolling Year-to-Date Cost to Produce per Litre ($/ML) 2013-Jul to 2014-Jun</a:t>
            </a:r>
            <a:endParaRPr lang="en-US" sz="1600" baseline="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v>Actuals - Area Chart</c:v>
          </c:tx>
          <c:spPr>
            <a:solidFill>
              <a:srgbClr val="9E52B6"/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Produce'!$C$66:$N$66</c:f>
              <c:numCache>
                <c:formatCode>"$"#,##0.00</c:formatCode>
                <c:ptCount val="12"/>
                <c:pt idx="0">
                  <c:v>18.742832723231448</c:v>
                </c:pt>
                <c:pt idx="1">
                  <c:v>21.93266058189171</c:v>
                </c:pt>
                <c:pt idx="2">
                  <c:v>21.282009505963206</c:v>
                </c:pt>
                <c:pt idx="3">
                  <c:v>20.504969032897606</c:v>
                </c:pt>
                <c:pt idx="4">
                  <c:v>22.386145702756234</c:v>
                </c:pt>
                <c:pt idx="5">
                  <c:v>21.722428671760404</c:v>
                </c:pt>
                <c:pt idx="6">
                  <c:v>21.949977632251699</c:v>
                </c:pt>
                <c:pt idx="7">
                  <c:v>22.0822209539411</c:v>
                </c:pt>
                <c:pt idx="8">
                  <c:v>21.707559358647671</c:v>
                </c:pt>
                <c:pt idx="9">
                  <c:v>21.675000030497195</c:v>
                </c:pt>
                <c:pt idx="10">
                  <c:v>21.78364694006374</c:v>
                </c:pt>
                <c:pt idx="11">
                  <c:v>22.425636564688535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C-4B23-9715-422783DDEC2F}"/>
            </c:ext>
          </c:extLst>
        </c:ser>
        <c:ser>
          <c:idx val="3"/>
          <c:order val="3"/>
          <c:tx>
            <c:v>Budget - Area Chart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Produce'!$C$75:$N$75</c:f>
              <c:numCache>
                <c:formatCode>"$"#,##0.00</c:formatCode>
                <c:ptCount val="12"/>
                <c:pt idx="0">
                  <c:v>17.047999408625291</c:v>
                </c:pt>
                <c:pt idx="1">
                  <c:v>16.467945877140011</c:v>
                </c:pt>
                <c:pt idx="2">
                  <c:v>20.016383122840463</c:v>
                </c:pt>
                <c:pt idx="3">
                  <c:v>19.874962365159</c:v>
                </c:pt>
                <c:pt idx="4">
                  <c:v>21.755413439694216</c:v>
                </c:pt>
                <c:pt idx="5">
                  <c:v>21.111142247150781</c:v>
                </c:pt>
                <c:pt idx="6">
                  <c:v>20.769764686635693</c:v>
                </c:pt>
                <c:pt idx="7">
                  <c:v>21.096282503707247</c:v>
                </c:pt>
                <c:pt idx="8">
                  <c:v>20.869766225250995</c:v>
                </c:pt>
                <c:pt idx="9">
                  <c:v>20.853818437942579</c:v>
                </c:pt>
                <c:pt idx="10">
                  <c:v>20.839262408469324</c:v>
                </c:pt>
                <c:pt idx="11">
                  <c:v>21.249734530168482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C-4B23-9715-422783DD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22527"/>
        <c:axId val="1451962655"/>
      </c:areaChart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842C4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Produce'!$C$66:$N$66</c:f>
              <c:numCache>
                <c:formatCode>"$"#,##0.00</c:formatCode>
                <c:ptCount val="12"/>
                <c:pt idx="0">
                  <c:v>18.742832723231448</c:v>
                </c:pt>
                <c:pt idx="1">
                  <c:v>21.93266058189171</c:v>
                </c:pt>
                <c:pt idx="2">
                  <c:v>21.282009505963206</c:v>
                </c:pt>
                <c:pt idx="3">
                  <c:v>20.504969032897606</c:v>
                </c:pt>
                <c:pt idx="4">
                  <c:v>22.386145702756234</c:v>
                </c:pt>
                <c:pt idx="5">
                  <c:v>21.722428671760404</c:v>
                </c:pt>
                <c:pt idx="6">
                  <c:v>21.949977632251699</c:v>
                </c:pt>
                <c:pt idx="7">
                  <c:v>22.0822209539411</c:v>
                </c:pt>
                <c:pt idx="8">
                  <c:v>21.707559358647671</c:v>
                </c:pt>
                <c:pt idx="9">
                  <c:v>21.675000030497195</c:v>
                </c:pt>
                <c:pt idx="10">
                  <c:v>21.78364694006374</c:v>
                </c:pt>
                <c:pt idx="11">
                  <c:v>22.425636564688535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C-4B23-9715-422783DDEC2F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27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Produce'!$C$75:$N$75</c:f>
              <c:numCache>
                <c:formatCode>"$"#,##0.00</c:formatCode>
                <c:ptCount val="12"/>
                <c:pt idx="0">
                  <c:v>17.047999408625291</c:v>
                </c:pt>
                <c:pt idx="1">
                  <c:v>16.467945877140011</c:v>
                </c:pt>
                <c:pt idx="2">
                  <c:v>20.016383122840463</c:v>
                </c:pt>
                <c:pt idx="3">
                  <c:v>19.874962365159</c:v>
                </c:pt>
                <c:pt idx="4">
                  <c:v>21.755413439694216</c:v>
                </c:pt>
                <c:pt idx="5">
                  <c:v>21.111142247150781</c:v>
                </c:pt>
                <c:pt idx="6">
                  <c:v>20.769764686635693</c:v>
                </c:pt>
                <c:pt idx="7">
                  <c:v>21.096282503707247</c:v>
                </c:pt>
                <c:pt idx="8">
                  <c:v>20.869766225250995</c:v>
                </c:pt>
                <c:pt idx="9">
                  <c:v>20.853818437942579</c:v>
                </c:pt>
                <c:pt idx="10">
                  <c:v>20.839262408469324</c:v>
                </c:pt>
                <c:pt idx="11">
                  <c:v>21.249734530168482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C-4B23-9715-422783DD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222527"/>
        <c:axId val="1451962655"/>
      </c:lineChart>
      <c:catAx>
        <c:axId val="1450222527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62655"/>
        <c:crosses val="autoZero"/>
        <c:auto val="1"/>
        <c:lblAlgn val="ctr"/>
        <c:lblOffset val="100"/>
        <c:noMultiLvlLbl val="0"/>
      </c:catAx>
      <c:valAx>
        <c:axId val="1451962655"/>
        <c:scaling>
          <c:orientation val="minMax"/>
          <c:max val="30"/>
          <c:min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baseline="0">
                <a:solidFill>
                  <a:sysClr val="windowText" lastClr="000000"/>
                </a:solidFill>
                <a:effectLst/>
              </a:rPr>
              <a:t>Surjek 4 Major Desal. Plants - Rolling Year-to-Date Cost to Produce per Litre ($/ML) 2013-Jul to 2014-Jun</a:t>
            </a:r>
            <a:endParaRPr lang="en-US" sz="1600" baseline="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v>Actuals - Area Chart</c:v>
          </c:tx>
          <c:spPr>
            <a:solidFill>
              <a:srgbClr val="9E52B6"/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Produce'!$C$116:$N$116</c:f>
              <c:numCache>
                <c:formatCode>"$"#,##0.00</c:formatCode>
                <c:ptCount val="12"/>
                <c:pt idx="0">
                  <c:v>57.45487966848652</c:v>
                </c:pt>
                <c:pt idx="1">
                  <c:v>61.392023003463365</c:v>
                </c:pt>
                <c:pt idx="2">
                  <c:v>62.882151555739604</c:v>
                </c:pt>
                <c:pt idx="3">
                  <c:v>63.089544217023779</c:v>
                </c:pt>
                <c:pt idx="4">
                  <c:v>68.065265722846576</c:v>
                </c:pt>
                <c:pt idx="5">
                  <c:v>64.05290179358505</c:v>
                </c:pt>
                <c:pt idx="6">
                  <c:v>59.851811831963715</c:v>
                </c:pt>
                <c:pt idx="7">
                  <c:v>56.785797439154138</c:v>
                </c:pt>
                <c:pt idx="8">
                  <c:v>52.587434391814803</c:v>
                </c:pt>
                <c:pt idx="9">
                  <c:v>51.140998958357393</c:v>
                </c:pt>
                <c:pt idx="10">
                  <c:v>50.508128639335688</c:v>
                </c:pt>
                <c:pt idx="11">
                  <c:v>48.12989502414775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6-42F8-BDEF-25A009816F6F}"/>
            </c:ext>
          </c:extLst>
        </c:ser>
        <c:ser>
          <c:idx val="3"/>
          <c:order val="3"/>
          <c:tx>
            <c:v>Budget - Area Chart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Produce'!$C$125:$N$125</c:f>
              <c:numCache>
                <c:formatCode>"$"#,##0.00</c:formatCode>
                <c:ptCount val="12"/>
                <c:pt idx="0">
                  <c:v>50.974842269269757</c:v>
                </c:pt>
                <c:pt idx="1">
                  <c:v>50.352293319054425</c:v>
                </c:pt>
                <c:pt idx="2">
                  <c:v>57.084362022136041</c:v>
                </c:pt>
                <c:pt idx="3">
                  <c:v>58.172800560238009</c:v>
                </c:pt>
                <c:pt idx="4">
                  <c:v>59.905734944371162</c:v>
                </c:pt>
                <c:pt idx="5">
                  <c:v>58.674878561797549</c:v>
                </c:pt>
                <c:pt idx="6">
                  <c:v>55.458562811382656</c:v>
                </c:pt>
                <c:pt idx="7">
                  <c:v>51.826261147156508</c:v>
                </c:pt>
                <c:pt idx="8">
                  <c:v>49.152453643491768</c:v>
                </c:pt>
                <c:pt idx="9">
                  <c:v>48.209628014707789</c:v>
                </c:pt>
                <c:pt idx="10">
                  <c:v>47.103924844248105</c:v>
                </c:pt>
                <c:pt idx="11">
                  <c:v>46.721094688145094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6-42F8-BDEF-25A009816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22527"/>
        <c:axId val="1451962655"/>
      </c:areaChart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842C4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Produce'!$C$116:$N$116</c:f>
              <c:numCache>
                <c:formatCode>"$"#,##0.00</c:formatCode>
                <c:ptCount val="12"/>
                <c:pt idx="0">
                  <c:v>57.45487966848652</c:v>
                </c:pt>
                <c:pt idx="1">
                  <c:v>61.392023003463365</c:v>
                </c:pt>
                <c:pt idx="2">
                  <c:v>62.882151555739604</c:v>
                </c:pt>
                <c:pt idx="3">
                  <c:v>63.089544217023779</c:v>
                </c:pt>
                <c:pt idx="4">
                  <c:v>68.065265722846576</c:v>
                </c:pt>
                <c:pt idx="5">
                  <c:v>64.05290179358505</c:v>
                </c:pt>
                <c:pt idx="6">
                  <c:v>59.851811831963715</c:v>
                </c:pt>
                <c:pt idx="7">
                  <c:v>56.785797439154138</c:v>
                </c:pt>
                <c:pt idx="8">
                  <c:v>52.587434391814803</c:v>
                </c:pt>
                <c:pt idx="9">
                  <c:v>51.140998958357393</c:v>
                </c:pt>
                <c:pt idx="10">
                  <c:v>50.508128639335688</c:v>
                </c:pt>
                <c:pt idx="11">
                  <c:v>48.12989502414775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A6-42F8-BDEF-25A009816F6F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27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Produce'!$C$125:$N$125</c:f>
              <c:numCache>
                <c:formatCode>"$"#,##0.00</c:formatCode>
                <c:ptCount val="12"/>
                <c:pt idx="0">
                  <c:v>50.974842269269757</c:v>
                </c:pt>
                <c:pt idx="1">
                  <c:v>50.352293319054425</c:v>
                </c:pt>
                <c:pt idx="2">
                  <c:v>57.084362022136041</c:v>
                </c:pt>
                <c:pt idx="3">
                  <c:v>58.172800560238009</c:v>
                </c:pt>
                <c:pt idx="4">
                  <c:v>59.905734944371162</c:v>
                </c:pt>
                <c:pt idx="5">
                  <c:v>58.674878561797549</c:v>
                </c:pt>
                <c:pt idx="6">
                  <c:v>55.458562811382656</c:v>
                </c:pt>
                <c:pt idx="7">
                  <c:v>51.826261147156508</c:v>
                </c:pt>
                <c:pt idx="8">
                  <c:v>49.152453643491768</c:v>
                </c:pt>
                <c:pt idx="9">
                  <c:v>48.209628014707789</c:v>
                </c:pt>
                <c:pt idx="10">
                  <c:v>47.103924844248105</c:v>
                </c:pt>
                <c:pt idx="11">
                  <c:v>46.721094688145094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6-42F8-BDEF-25A009816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222527"/>
        <c:axId val="1451962655"/>
      </c:lineChart>
      <c:catAx>
        <c:axId val="1450222527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62655"/>
        <c:crosses val="autoZero"/>
        <c:auto val="1"/>
        <c:lblAlgn val="ctr"/>
        <c:lblOffset val="100"/>
        <c:noMultiLvlLbl val="0"/>
      </c:catAx>
      <c:valAx>
        <c:axId val="1451962655"/>
        <c:scaling>
          <c:orientation val="minMax"/>
          <c:max val="80"/>
          <c:min val="3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baseline="0">
                <a:solidFill>
                  <a:sysClr val="windowText" lastClr="000000"/>
                </a:solidFill>
                <a:effectLst/>
              </a:rPr>
              <a:t>Jutik Desal. Plant [Newest Desal. Plant] - Rolling Year-to-Date Cost to Produce per Litre ($/ML) 2013-Jul to 2014-Jun</a:t>
            </a:r>
            <a:endParaRPr lang="en-US" sz="1600" baseline="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v>Actuals - Area Chart</c:v>
          </c:tx>
          <c:spPr>
            <a:solidFill>
              <a:srgbClr val="9E52B6"/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Produce'!$C$168:$N$168</c:f>
              <c:numCache>
                <c:formatCode>"$"#,##0.00</c:formatCode>
                <c:ptCount val="12"/>
                <c:pt idx="0">
                  <c:v>24.572455259002254</c:v>
                </c:pt>
                <c:pt idx="1">
                  <c:v>21.376212251763189</c:v>
                </c:pt>
                <c:pt idx="2">
                  <c:v>22.853261136606704</c:v>
                </c:pt>
                <c:pt idx="3">
                  <c:v>20.715340423408559</c:v>
                </c:pt>
                <c:pt idx="4">
                  <c:v>20.002729298955636</c:v>
                </c:pt>
                <c:pt idx="5">
                  <c:v>18.583100899341268</c:v>
                </c:pt>
                <c:pt idx="6">
                  <c:v>17.792244205852185</c:v>
                </c:pt>
                <c:pt idx="7">
                  <c:v>16.656102724672195</c:v>
                </c:pt>
                <c:pt idx="8">
                  <c:v>15.776681968761094</c:v>
                </c:pt>
                <c:pt idx="9">
                  <c:v>14.913143274997852</c:v>
                </c:pt>
                <c:pt idx="10">
                  <c:v>14.3918878432883</c:v>
                </c:pt>
                <c:pt idx="11">
                  <c:v>14.508513755199099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4-47CC-9612-67C3618731CB}"/>
            </c:ext>
          </c:extLst>
        </c:ser>
        <c:ser>
          <c:idx val="3"/>
          <c:order val="3"/>
          <c:tx>
            <c:v>Budget - Area Chart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Produce'!$C$177:$N$177</c:f>
              <c:numCache>
                <c:formatCode>"$"#,##0.00</c:formatCode>
                <c:ptCount val="12"/>
                <c:pt idx="0">
                  <c:v>25.767962134878033</c:v>
                </c:pt>
                <c:pt idx="1">
                  <c:v>23.835849416297226</c:v>
                </c:pt>
                <c:pt idx="2">
                  <c:v>23.22206303630465</c:v>
                </c:pt>
                <c:pt idx="3">
                  <c:v>19.080280383426526</c:v>
                </c:pt>
                <c:pt idx="4">
                  <c:v>20.306524264569727</c:v>
                </c:pt>
                <c:pt idx="5">
                  <c:v>18.594215286406623</c:v>
                </c:pt>
                <c:pt idx="6">
                  <c:v>18.015376270914416</c:v>
                </c:pt>
                <c:pt idx="7">
                  <c:v>16.943481910564046</c:v>
                </c:pt>
                <c:pt idx="8">
                  <c:v>15.704678541842366</c:v>
                </c:pt>
                <c:pt idx="9">
                  <c:v>15.868364281051679</c:v>
                </c:pt>
                <c:pt idx="10">
                  <c:v>15.841225826012483</c:v>
                </c:pt>
                <c:pt idx="11">
                  <c:v>15.824584790507322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4-47CC-9612-67C36187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22527"/>
        <c:axId val="1451962655"/>
      </c:areaChart>
      <c:lineChart>
        <c:grouping val="standard"/>
        <c:varyColors val="0"/>
        <c:ser>
          <c:idx val="0"/>
          <c:order val="0"/>
          <c:tx>
            <c:v>Actuals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842C4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94-47CC-9612-67C3618731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Produce'!$C$168:$N$168</c:f>
              <c:numCache>
                <c:formatCode>"$"#,##0.00</c:formatCode>
                <c:ptCount val="12"/>
                <c:pt idx="0">
                  <c:v>24.572455259002254</c:v>
                </c:pt>
                <c:pt idx="1">
                  <c:v>21.376212251763189</c:v>
                </c:pt>
                <c:pt idx="2">
                  <c:v>22.853261136606704</c:v>
                </c:pt>
                <c:pt idx="3">
                  <c:v>20.715340423408559</c:v>
                </c:pt>
                <c:pt idx="4">
                  <c:v>20.002729298955636</c:v>
                </c:pt>
                <c:pt idx="5">
                  <c:v>18.583100899341268</c:v>
                </c:pt>
                <c:pt idx="6">
                  <c:v>17.792244205852185</c:v>
                </c:pt>
                <c:pt idx="7">
                  <c:v>16.656102724672195</c:v>
                </c:pt>
                <c:pt idx="8">
                  <c:v>15.776681968761094</c:v>
                </c:pt>
                <c:pt idx="9">
                  <c:v>14.913143274997852</c:v>
                </c:pt>
                <c:pt idx="10">
                  <c:v>14.3918878432883</c:v>
                </c:pt>
                <c:pt idx="11">
                  <c:v>14.508513755199099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94-47CC-9612-67C3618731CB}"/>
            </c:ext>
          </c:extLst>
        </c:ser>
        <c:ser>
          <c:idx val="1"/>
          <c:order val="1"/>
          <c:tx>
            <c:v>Budget</c:v>
          </c:tx>
          <c:spPr>
            <a:ln w="381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27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94-47CC-9612-67C3618731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to Produce'!$C$70:$N$70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Produce'!$C$177:$N$177</c:f>
              <c:numCache>
                <c:formatCode>"$"#,##0.00</c:formatCode>
                <c:ptCount val="12"/>
                <c:pt idx="0">
                  <c:v>25.767962134878033</c:v>
                </c:pt>
                <c:pt idx="1">
                  <c:v>23.835849416297226</c:v>
                </c:pt>
                <c:pt idx="2">
                  <c:v>23.22206303630465</c:v>
                </c:pt>
                <c:pt idx="3">
                  <c:v>19.080280383426526</c:v>
                </c:pt>
                <c:pt idx="4">
                  <c:v>20.306524264569727</c:v>
                </c:pt>
                <c:pt idx="5">
                  <c:v>18.594215286406623</c:v>
                </c:pt>
                <c:pt idx="6">
                  <c:v>18.015376270914416</c:v>
                </c:pt>
                <c:pt idx="7">
                  <c:v>16.943481910564046</c:v>
                </c:pt>
                <c:pt idx="8">
                  <c:v>15.704678541842366</c:v>
                </c:pt>
                <c:pt idx="9">
                  <c:v>15.868364281051679</c:v>
                </c:pt>
                <c:pt idx="10">
                  <c:v>15.841225826012483</c:v>
                </c:pt>
                <c:pt idx="11">
                  <c:v>15.824584790507322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94-47CC-9612-67C36187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222527"/>
        <c:axId val="1451962655"/>
      </c:lineChart>
      <c:catAx>
        <c:axId val="1450222527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962655"/>
        <c:crosses val="autoZero"/>
        <c:auto val="1"/>
        <c:lblAlgn val="ctr"/>
        <c:lblOffset val="100"/>
        <c:noMultiLvlLbl val="0"/>
      </c:catAx>
      <c:valAx>
        <c:axId val="1451962655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AU" sz="1400" b="1" i="0" baseline="0">
                <a:solidFill>
                  <a:sysClr val="windowText" lastClr="000000"/>
                </a:solidFill>
              </a:rPr>
              <a:t>Water Desals Plants TOTAL Variance to Produce per Litre ($/ML) 2013-Jul to 2014-Jun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467692748"/>
        <c:axId val="17768803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Actuals</c:v>
                </c:tx>
                <c:spPr>
                  <a:solidFill>
                    <a:srgbClr val="9E52B6"/>
                  </a:solidFill>
                  <a:ln w="19050" cmpd="sng">
                    <a:solidFill>
                      <a:srgbClr val="DBDBDB"/>
                    </a:solidFill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805-44B3-941C-8116DA30CB68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Budget</c:v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19050" cmpd="sng">
                    <a:solidFill>
                      <a:srgbClr val="FFFFFF"/>
                    </a:solidFill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805-44B3-941C-8116DA30CB68}"/>
                  </c:ext>
                </c:extLst>
              </c15:ser>
            </c15:filteredAreaSeries>
          </c:ext>
        </c:extLst>
      </c:areaChart>
      <c:lineChart>
        <c:grouping val="standard"/>
        <c:varyColors val="1"/>
        <c:ser>
          <c:idx val="4"/>
          <c:order val="4"/>
          <c:tx>
            <c:v>Variance</c:v>
          </c:tx>
          <c:spPr>
            <a:ln w="38100">
              <a:solidFill>
                <a:srgbClr val="7030A0"/>
              </a:solidFill>
            </a:ln>
          </c:spPr>
          <c:marker>
            <c:symbol val="circle"/>
            <c:size val="6"/>
            <c:spPr>
              <a:solidFill>
                <a:srgbClr val="7030A0"/>
              </a:solidFill>
              <a:ln>
                <a:noFill/>
              </a:ln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805-44B3-941C-8116DA30CB68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05-44B3-941C-8116DA30CB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i="0" baseline="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'Cost to Produce'!$K$29:$V$29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Produce'!$K$32:$V$32</c:f>
              <c:numCache>
                <c:formatCode>"$"#,##0.00_);[Red]\("$"#,##0.00\)</c:formatCode>
                <c:ptCount val="12"/>
                <c:pt idx="0">
                  <c:v>1.4595948410889079</c:v>
                </c:pt>
                <c:pt idx="1">
                  <c:v>4.2206364164279115</c:v>
                </c:pt>
                <c:pt idx="2">
                  <c:v>1.7626291311859319</c:v>
                </c:pt>
                <c:pt idx="3">
                  <c:v>2.1101099400876606</c:v>
                </c:pt>
                <c:pt idx="4">
                  <c:v>2.3633777231764554</c:v>
                </c:pt>
                <c:pt idx="5">
                  <c:v>1.6520939246694724</c:v>
                </c:pt>
                <c:pt idx="6">
                  <c:v>1.6284448209056279</c:v>
                </c:pt>
                <c:pt idx="7">
                  <c:v>1.7788845207535928</c:v>
                </c:pt>
                <c:pt idx="8">
                  <c:v>1.3528709120501858</c:v>
                </c:pt>
                <c:pt idx="9">
                  <c:v>0.88251802755670639</c:v>
                </c:pt>
                <c:pt idx="10">
                  <c:v>0.93309868040368826</c:v>
                </c:pt>
                <c:pt idx="11">
                  <c:v>0.21201343179034637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05-44B3-941C-8116DA30C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92748"/>
        <c:axId val="17768803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Actuals</c:v>
                </c:tx>
                <c:spPr>
                  <a:ln w="28575" cmpd="sng">
                    <a:solidFill>
                      <a:srgbClr val="7030A0"/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cmpd="sng">
                      <a:solidFill>
                        <a:srgbClr val="7030A0"/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805-44B3-941C-8116DA30C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Budget</c:v>
                </c:tx>
                <c:spPr>
                  <a:ln w="28575" cmpd="sng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chemeClr val="tx2">
                        <a:lumMod val="40000"/>
                        <a:lumOff val="60000"/>
                      </a:schemeClr>
                    </a:solidFill>
                    <a:ln cmpd="sng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805-44B3-941C-8116DA30CB68}"/>
                  </c:ext>
                </c:extLst>
              </c15:ser>
            </c15:filteredLineSeries>
          </c:ext>
        </c:extLst>
      </c:lineChart>
      <c:catAx>
        <c:axId val="467692748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1776880388"/>
        <c:crosses val="autoZero"/>
        <c:auto val="1"/>
        <c:lblAlgn val="ctr"/>
        <c:lblOffset val="100"/>
        <c:noMultiLvlLbl val="1"/>
      </c:catAx>
      <c:valAx>
        <c:axId val="1776880388"/>
        <c:scaling>
          <c:orientation val="minMax"/>
          <c:max val="5"/>
          <c:min val="0"/>
        </c:scaling>
        <c:delete val="0"/>
        <c:axPos val="l"/>
        <c:numFmt formatCode="&quot;$&quot;#,##0.00;[Red]\-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676927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AU" sz="1400" b="1" i="0" baseline="0">
                <a:solidFill>
                  <a:sysClr val="windowText" lastClr="000000"/>
                </a:solidFill>
              </a:rPr>
              <a:t>Kootha 1 Major Desal Unit - Variance to Produce per Litre ($/ML) 2013-Jul to 2014-Jun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467692748"/>
        <c:axId val="17768803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Actuals</c:v>
                </c:tx>
                <c:spPr>
                  <a:solidFill>
                    <a:srgbClr val="9E52B6"/>
                  </a:solidFill>
                  <a:ln w="19050" cmpd="sng">
                    <a:solidFill>
                      <a:srgbClr val="DBDBDB"/>
                    </a:solidFill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0F3-45F7-8554-A5DBE18C1D15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Budget</c:v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19050" cmpd="sng">
                    <a:solidFill>
                      <a:srgbClr val="FFFFFF"/>
                    </a:solidFill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F3-45F7-8554-A5DBE18C1D15}"/>
                  </c:ext>
                </c:extLst>
              </c15:ser>
            </c15:filteredAreaSeries>
          </c:ext>
        </c:extLst>
      </c:areaChart>
      <c:lineChart>
        <c:grouping val="standard"/>
        <c:varyColors val="1"/>
        <c:ser>
          <c:idx val="4"/>
          <c:order val="4"/>
          <c:tx>
            <c:v>Variance</c:v>
          </c:tx>
          <c:spPr>
            <a:ln w="38100">
              <a:solidFill>
                <a:srgbClr val="7030A0"/>
              </a:solidFill>
            </a:ln>
          </c:spPr>
          <c:marker>
            <c:symbol val="circle"/>
            <c:size val="6"/>
            <c:spPr>
              <a:solidFill>
                <a:srgbClr val="7030A0"/>
              </a:solidFill>
              <a:ln>
                <a:noFill/>
              </a:ln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F3-45F7-8554-A5DBE18C1D15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F3-45F7-8554-A5DBE18C1D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i="0" baseline="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'Cost to Produce'!$K$29:$V$29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Produce'!$K$86:$V$86</c:f>
              <c:numCache>
                <c:formatCode>"$"#,##0.00_);[Red]\("$"#,##0.00\)</c:formatCode>
                <c:ptCount val="12"/>
                <c:pt idx="0">
                  <c:v>1.6948333146061572</c:v>
                </c:pt>
                <c:pt idx="1">
                  <c:v>5.4647147047516995</c:v>
                </c:pt>
                <c:pt idx="2">
                  <c:v>1.2656263831227434</c:v>
                </c:pt>
                <c:pt idx="3">
                  <c:v>0.63000666773860559</c:v>
                </c:pt>
                <c:pt idx="4">
                  <c:v>0.63073226306201846</c:v>
                </c:pt>
                <c:pt idx="5">
                  <c:v>0.61128642460962368</c:v>
                </c:pt>
                <c:pt idx="6">
                  <c:v>1.180212945616006</c:v>
                </c:pt>
                <c:pt idx="7">
                  <c:v>0.98593845023385285</c:v>
                </c:pt>
                <c:pt idx="8">
                  <c:v>0.83779313339667638</c:v>
                </c:pt>
                <c:pt idx="9">
                  <c:v>0.8211815925546162</c:v>
                </c:pt>
                <c:pt idx="10">
                  <c:v>0.94438453159441593</c:v>
                </c:pt>
                <c:pt idx="11">
                  <c:v>1.1759020345200533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3-45F7-8554-A5DBE18C1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92748"/>
        <c:axId val="17768803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Actuals</c:v>
                </c:tx>
                <c:spPr>
                  <a:ln w="28575" cmpd="sng">
                    <a:solidFill>
                      <a:srgbClr val="7030A0"/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cmpd="sng">
                      <a:solidFill>
                        <a:srgbClr val="7030A0"/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0F3-45F7-8554-A5DBE18C1D1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Budget</c:v>
                </c:tx>
                <c:spPr>
                  <a:ln w="28575" cmpd="sng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chemeClr val="tx2">
                        <a:lumMod val="40000"/>
                        <a:lumOff val="60000"/>
                      </a:schemeClr>
                    </a:solidFill>
                    <a:ln cmpd="sng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F3-45F7-8554-A5DBE18C1D15}"/>
                  </c:ext>
                </c:extLst>
              </c15:ser>
            </c15:filteredLineSeries>
          </c:ext>
        </c:extLst>
      </c:lineChart>
      <c:catAx>
        <c:axId val="467692748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1776880388"/>
        <c:crosses val="autoZero"/>
        <c:auto val="1"/>
        <c:lblAlgn val="ctr"/>
        <c:lblOffset val="100"/>
        <c:noMultiLvlLbl val="1"/>
      </c:catAx>
      <c:valAx>
        <c:axId val="1776880388"/>
        <c:scaling>
          <c:orientation val="minMax"/>
        </c:scaling>
        <c:delete val="0"/>
        <c:axPos val="l"/>
        <c:numFmt formatCode="&quot;$&quot;#,##0.00;[Red]\-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676927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AU" sz="1400" b="1" i="0" baseline="0">
                <a:solidFill>
                  <a:sysClr val="windowText" lastClr="000000"/>
                </a:solidFill>
              </a:rPr>
              <a:t>Surjek Major Desal. Plants - Variance to Produce per Litre ($/ML) 2013-Jul to 2014-Jun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467692748"/>
        <c:axId val="17768803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Actuals</c:v>
                </c:tx>
                <c:spPr>
                  <a:solidFill>
                    <a:srgbClr val="9E52B6"/>
                  </a:solidFill>
                  <a:ln w="19050" cmpd="sng">
                    <a:solidFill>
                      <a:srgbClr val="DBDBDB"/>
                    </a:solidFill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21D-4A21-91DA-888BE180A733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Budget</c:v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19050" cmpd="sng">
                    <a:solidFill>
                      <a:srgbClr val="FFFFFF"/>
                    </a:solidFill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1D-4A21-91DA-888BE180A733}"/>
                  </c:ext>
                </c:extLst>
              </c15:ser>
            </c15:filteredAreaSeries>
          </c:ext>
        </c:extLst>
      </c:areaChart>
      <c:lineChart>
        <c:grouping val="standard"/>
        <c:varyColors val="1"/>
        <c:ser>
          <c:idx val="4"/>
          <c:order val="4"/>
          <c:tx>
            <c:v>Variance</c:v>
          </c:tx>
          <c:spPr>
            <a:ln w="38100">
              <a:solidFill>
                <a:srgbClr val="7030A0"/>
              </a:solidFill>
            </a:ln>
          </c:spPr>
          <c:marker>
            <c:symbol val="circle"/>
            <c:size val="6"/>
            <c:spPr>
              <a:solidFill>
                <a:srgbClr val="7030A0"/>
              </a:solidFill>
              <a:ln>
                <a:noFill/>
              </a:ln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21D-4A21-91DA-888BE180A733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1D-4A21-91DA-888BE180A7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i="0" baseline="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'Cost to Produce'!$K$29:$V$29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Produce'!$K$136:$V$136</c:f>
              <c:numCache>
                <c:formatCode>"$"#,##0.00_);[Red]\("$"#,##0.00\)</c:formatCode>
                <c:ptCount val="12"/>
                <c:pt idx="0">
                  <c:v>6.4800373992167408</c:v>
                </c:pt>
                <c:pt idx="1">
                  <c:v>11.03972968440894</c:v>
                </c:pt>
                <c:pt idx="2">
                  <c:v>5.797789533603563</c:v>
                </c:pt>
                <c:pt idx="3">
                  <c:v>4.9167436567857692</c:v>
                </c:pt>
                <c:pt idx="4">
                  <c:v>8.1595307784754141</c:v>
                </c:pt>
                <c:pt idx="5">
                  <c:v>5.3780232317875019</c:v>
                </c:pt>
                <c:pt idx="6">
                  <c:v>4.3932490205810595</c:v>
                </c:pt>
                <c:pt idx="7">
                  <c:v>4.9595362919976296</c:v>
                </c:pt>
                <c:pt idx="8">
                  <c:v>3.434980748323035</c:v>
                </c:pt>
                <c:pt idx="9">
                  <c:v>2.931370943649604</c:v>
                </c:pt>
                <c:pt idx="10">
                  <c:v>3.4042037950875823</c:v>
                </c:pt>
                <c:pt idx="11">
                  <c:v>1.4088003360026562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D-4A21-91DA-888BE180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92748"/>
        <c:axId val="17768803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Actuals</c:v>
                </c:tx>
                <c:spPr>
                  <a:ln w="28575" cmpd="sng">
                    <a:solidFill>
                      <a:srgbClr val="7030A0"/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cmpd="sng">
                      <a:solidFill>
                        <a:srgbClr val="7030A0"/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21D-4A21-91DA-888BE180A73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Budget</c:v>
                </c:tx>
                <c:spPr>
                  <a:ln w="28575" cmpd="sng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chemeClr val="tx2">
                        <a:lumMod val="40000"/>
                        <a:lumOff val="60000"/>
                      </a:schemeClr>
                    </a:solidFill>
                    <a:ln cmpd="sng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1D-4A21-91DA-888BE180A733}"/>
                  </c:ext>
                </c:extLst>
              </c15:ser>
            </c15:filteredLineSeries>
          </c:ext>
        </c:extLst>
      </c:lineChart>
      <c:catAx>
        <c:axId val="467692748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1776880388"/>
        <c:crosses val="autoZero"/>
        <c:auto val="1"/>
        <c:lblAlgn val="ctr"/>
        <c:lblOffset val="100"/>
        <c:noMultiLvlLbl val="1"/>
      </c:catAx>
      <c:valAx>
        <c:axId val="1776880388"/>
        <c:scaling>
          <c:orientation val="minMax"/>
        </c:scaling>
        <c:delete val="0"/>
        <c:axPos val="l"/>
        <c:numFmt formatCode="&quot;$&quot;#,##0.00;[Red]\-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676927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 i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AU" sz="1600" b="1" i="0" u="none" strike="noStrike" baseline="0">
                <a:effectLst/>
              </a:rPr>
              <a:t>Jutik Desal. Plant [Newest Desal. Plant] </a:t>
            </a:r>
            <a:r>
              <a:rPr lang="en-AU" sz="1400" b="1" i="0" baseline="0">
                <a:solidFill>
                  <a:sysClr val="windowText" lastClr="000000"/>
                </a:solidFill>
              </a:rPr>
              <a:t>- Variance to Produce per Litre ($/ML) 2013-Jul to 2014-Jun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467692748"/>
        <c:axId val="17768803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Actuals</c:v>
                </c:tx>
                <c:spPr>
                  <a:solidFill>
                    <a:srgbClr val="9E52B6"/>
                  </a:solidFill>
                  <a:ln w="19050" cmpd="sng">
                    <a:solidFill>
                      <a:srgbClr val="DBDBDB"/>
                    </a:solidFill>
                  </a:ln>
                </c:spPr>
                <c:cat>
                  <c:strRef>
                    <c:extLst>
                      <c:ext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B84-4EF2-B352-F895024C678F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Budget</c:v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19050" cmpd="sng">
                    <a:solidFill>
                      <a:srgbClr val="FFFFFF"/>
                    </a:solidFill>
                  </a:ln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Produce'!$C$16:$N$16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B84-4EF2-B352-F895024C678F}"/>
                  </c:ext>
                </c:extLst>
              </c15:ser>
            </c15:filteredAreaSeries>
          </c:ext>
        </c:extLst>
      </c:areaChart>
      <c:lineChart>
        <c:grouping val="standard"/>
        <c:varyColors val="1"/>
        <c:ser>
          <c:idx val="4"/>
          <c:order val="4"/>
          <c:tx>
            <c:v>Variance</c:v>
          </c:tx>
          <c:spPr>
            <a:ln w="38100">
              <a:solidFill>
                <a:srgbClr val="7030A0"/>
              </a:solidFill>
            </a:ln>
          </c:spPr>
          <c:marker>
            <c:symbol val="circle"/>
            <c:size val="6"/>
            <c:spPr>
              <a:solidFill>
                <a:srgbClr val="7030A0"/>
              </a:solidFill>
              <a:ln>
                <a:noFill/>
              </a:ln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84-4EF2-B352-F895024C678F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84-4EF2-B352-F895024C67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i="0" baseline="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'Cost to Produce'!$K$29:$V$29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'Cost to Produce'!$K$189:$V$189</c:f>
              <c:numCache>
                <c:formatCode>"$"#,##0.00</c:formatCode>
                <c:ptCount val="12"/>
                <c:pt idx="0">
                  <c:v>1.195506875875779</c:v>
                </c:pt>
                <c:pt idx="1">
                  <c:v>2.4596371645340369</c:v>
                </c:pt>
                <c:pt idx="2">
                  <c:v>0.36880189969794586</c:v>
                </c:pt>
                <c:pt idx="3">
                  <c:v>1.635060039982033</c:v>
                </c:pt>
                <c:pt idx="4">
                  <c:v>0.30379496561409169</c:v>
                </c:pt>
                <c:pt idx="5">
                  <c:v>1.1114387065354947E-2</c:v>
                </c:pt>
                <c:pt idx="6">
                  <c:v>0.22313206506223082</c:v>
                </c:pt>
                <c:pt idx="7">
                  <c:v>0.28737918589185085</c:v>
                </c:pt>
                <c:pt idx="8">
                  <c:v>7.2003426918728408E-2</c:v>
                </c:pt>
                <c:pt idx="9">
                  <c:v>0.95522100605382754</c:v>
                </c:pt>
                <c:pt idx="10">
                  <c:v>1.4493379827241828</c:v>
                </c:pt>
                <c:pt idx="11">
                  <c:v>1.316071035308223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4-4EF2-B352-F895024C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92748"/>
        <c:axId val="17768803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Actuals</c:v>
                </c:tx>
                <c:spPr>
                  <a:ln w="28575" cmpd="sng">
                    <a:solidFill>
                      <a:srgbClr val="7030A0"/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cmpd="sng">
                      <a:solidFill>
                        <a:srgbClr val="7030A0"/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'Cost to Produce'!$C$11:$N$11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32.51713711737181</c:v>
                      </c:pt>
                      <c:pt idx="1">
                        <c:v>35.274262321141215</c:v>
                      </c:pt>
                      <c:pt idx="2">
                        <c:v>36.512178207603895</c:v>
                      </c:pt>
                      <c:pt idx="3">
                        <c:v>37.65539791300889</c:v>
                      </c:pt>
                      <c:pt idx="4">
                        <c:v>40.260721514487528</c:v>
                      </c:pt>
                      <c:pt idx="5">
                        <c:v>38.688207095620903</c:v>
                      </c:pt>
                      <c:pt idx="6">
                        <c:v>36.941136420629164</c:v>
                      </c:pt>
                      <c:pt idx="7">
                        <c:v>35.699638303730488</c:v>
                      </c:pt>
                      <c:pt idx="8">
                        <c:v>34.4419628489632</c:v>
                      </c:pt>
                      <c:pt idx="9">
                        <c:v>34.058425845177709</c:v>
                      </c:pt>
                      <c:pt idx="10">
                        <c:v>34.114232796761726</c:v>
                      </c:pt>
                      <c:pt idx="11">
                        <c:v>33.657442894960795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B84-4EF2-B352-F895024C678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Budget</c:v>
                </c:tx>
                <c:spPr>
                  <a:ln w="28575" cmpd="sng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olid"/>
                  </a:ln>
                </c:spPr>
                <c:marker>
                  <c:symbol val="circle"/>
                  <c:size val="5"/>
                  <c:spPr>
                    <a:solidFill>
                      <a:schemeClr val="tx2">
                        <a:lumMod val="40000"/>
                        <a:lumOff val="60000"/>
                      </a:schemeClr>
                    </a:solidFill>
                    <a:ln cmpd="sng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 lvl="0">
                        <a:defRPr sz="800" b="1" i="0" baseline="0">
                          <a:solidFill>
                            <a:sysClr val="windowText" lastClr="000000"/>
                          </a:solidFill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1"/>
                  <c:showPercent val="0"/>
                  <c:showBubbleSize val="0"/>
                  <c:separator>
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Produce'!$K$29:$V$29</c15:sqref>
                        </c15:formulaRef>
                      </c:ext>
                    </c:extLst>
                    <c:strCache>
                      <c:ptCount val="12"/>
                      <c:pt idx="0">
                        <c:v>2013/Jul</c:v>
                      </c:pt>
                      <c:pt idx="1">
                        <c:v>2013/Aug</c:v>
                      </c:pt>
                      <c:pt idx="2">
                        <c:v>2013/Sep</c:v>
                      </c:pt>
                      <c:pt idx="3">
                        <c:v>2013/Oct</c:v>
                      </c:pt>
                      <c:pt idx="4">
                        <c:v>2013/Nov</c:v>
                      </c:pt>
                      <c:pt idx="5">
                        <c:v>2013/Dec</c:v>
                      </c:pt>
                      <c:pt idx="6">
                        <c:v>2014/Jan</c:v>
                      </c:pt>
                      <c:pt idx="7">
                        <c:v>2014/Feb</c:v>
                      </c:pt>
                      <c:pt idx="8">
                        <c:v>2014/Mar</c:v>
                      </c:pt>
                      <c:pt idx="9">
                        <c:v>2014/Apr</c:v>
                      </c:pt>
                      <c:pt idx="10">
                        <c:v>2014/May</c:v>
                      </c:pt>
                      <c:pt idx="11">
                        <c:v>2014/Jun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'Cost to Produce'!$C$23:$N$23</c15:sqref>
                        </c15:formulaRef>
                      </c:ext>
                    </c:extLst>
                    <c:numCache>
                      <c:formatCode>"$"#,##0.00;[Red]\-"$"#,##0.00</c:formatCode>
                      <c:ptCount val="12"/>
                      <c:pt idx="0">
                        <c:v>31.057542276282902</c:v>
                      </c:pt>
                      <c:pt idx="1">
                        <c:v>31.053625904713304</c:v>
                      </c:pt>
                      <c:pt idx="2">
                        <c:v>34.749549076417964</c:v>
                      </c:pt>
                      <c:pt idx="3">
                        <c:v>35.54528797292123</c:v>
                      </c:pt>
                      <c:pt idx="4">
                        <c:v>37.897343791311073</c:v>
                      </c:pt>
                      <c:pt idx="5">
                        <c:v>37.036113170951431</c:v>
                      </c:pt>
                      <c:pt idx="6">
                        <c:v>35.312691599723536</c:v>
                      </c:pt>
                      <c:pt idx="7">
                        <c:v>33.920753782976895</c:v>
                      </c:pt>
                      <c:pt idx="8">
                        <c:v>33.089091936913015</c:v>
                      </c:pt>
                      <c:pt idx="9">
                        <c:v>33.175907817621002</c:v>
                      </c:pt>
                      <c:pt idx="10">
                        <c:v>33.181134116358038</c:v>
                      </c:pt>
                      <c:pt idx="11">
                        <c:v>33.445429463170449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4-4EF2-B352-F895024C678F}"/>
                  </c:ext>
                </c:extLst>
              </c15:ser>
            </c15:filteredLineSeries>
          </c:ext>
        </c:extLst>
      </c:lineChart>
      <c:catAx>
        <c:axId val="467692748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1776880388"/>
        <c:crosses val="autoZero"/>
        <c:auto val="1"/>
        <c:lblAlgn val="ctr"/>
        <c:lblOffset val="100"/>
        <c:noMultiLvlLbl val="1"/>
      </c:catAx>
      <c:valAx>
        <c:axId val="1776880388"/>
        <c:scaling>
          <c:orientation val="minMax"/>
        </c:scaling>
        <c:delete val="0"/>
        <c:axPos val="l"/>
        <c:numFmt formatCode="&quot;$&quot;#,##0.00;[Red]\-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1" i="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676927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Overall EBIT 2013 - 2014 - Actual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EBIT!$C$11:$N$11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EBIT!$C$8:$N$8</c:f>
              <c:numCache>
                <c:formatCode>"$"#,##0.00;[Red]\-"$"#,##0.00</c:formatCode>
                <c:ptCount val="12"/>
                <c:pt idx="0">
                  <c:v>22134307.15000001</c:v>
                </c:pt>
                <c:pt idx="1">
                  <c:v>17614229.320000004</c:v>
                </c:pt>
                <c:pt idx="2">
                  <c:v>17489481.050000004</c:v>
                </c:pt>
                <c:pt idx="3">
                  <c:v>10611071.790000003</c:v>
                </c:pt>
                <c:pt idx="4">
                  <c:v>9874501.5300000012</c:v>
                </c:pt>
                <c:pt idx="5">
                  <c:v>20198914.179999996</c:v>
                </c:pt>
                <c:pt idx="6">
                  <c:v>36717607.020000003</c:v>
                </c:pt>
                <c:pt idx="7">
                  <c:v>31809956.949999996</c:v>
                </c:pt>
                <c:pt idx="8">
                  <c:v>31579954.000000004</c:v>
                </c:pt>
                <c:pt idx="9">
                  <c:v>26308905.32</c:v>
                </c:pt>
                <c:pt idx="10">
                  <c:v>21843372.060000002</c:v>
                </c:pt>
                <c:pt idx="11">
                  <c:v>27436489.189999998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D-49D3-92C8-2A3D9DFCA33C}"/>
            </c:ext>
          </c:extLst>
        </c:ser>
        <c:ser>
          <c:idx val="1"/>
          <c:order val="1"/>
          <c:tx>
            <c:v>Budget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EBIT!$C$11:$N$11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EBIT!$C$16:$N$16</c:f>
              <c:numCache>
                <c:formatCode>"$"#,##0.00;[Red]\-"$"#,##0.00</c:formatCode>
                <c:ptCount val="12"/>
                <c:pt idx="0">
                  <c:v>23041641.440000001</c:v>
                </c:pt>
                <c:pt idx="1">
                  <c:v>18939711.360000003</c:v>
                </c:pt>
                <c:pt idx="2">
                  <c:v>14249091.850000001</c:v>
                </c:pt>
                <c:pt idx="3">
                  <c:v>8208883.3500000015</c:v>
                </c:pt>
                <c:pt idx="4">
                  <c:v>12013231.099999998</c:v>
                </c:pt>
                <c:pt idx="5">
                  <c:v>21399402.720000003</c:v>
                </c:pt>
                <c:pt idx="6">
                  <c:v>31750634.350000001</c:v>
                </c:pt>
                <c:pt idx="7">
                  <c:v>29729505.75</c:v>
                </c:pt>
                <c:pt idx="8">
                  <c:v>29080374.710000001</c:v>
                </c:pt>
                <c:pt idx="9">
                  <c:v>25142556.789999999</c:v>
                </c:pt>
                <c:pt idx="10">
                  <c:v>23750044.179999996</c:v>
                </c:pt>
                <c:pt idx="11">
                  <c:v>24690189.34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D-49D3-92C8-2A3D9DFCA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70535552"/>
        <c:axId val="708971888"/>
      </c:barChart>
      <c:catAx>
        <c:axId val="5705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708971888"/>
        <c:crosses val="autoZero"/>
        <c:auto val="1"/>
        <c:lblAlgn val="ctr"/>
        <c:lblOffset val="100"/>
        <c:noMultiLvlLbl val="0"/>
      </c:catAx>
      <c:valAx>
        <c:axId val="708971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;[Red]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570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Kootha (1 Major Desal Unit) - EBIT 2013 - 2014 - Actual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EBIT!$C$35:$N$35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EBIT!$C$40:$N$40</c:f>
              <c:numCache>
                <c:formatCode>"$"#,##0.00;[Red]\-"$"#,##0.00</c:formatCode>
                <c:ptCount val="12"/>
                <c:pt idx="0">
                  <c:v>5050444.6000000108</c:v>
                </c:pt>
                <c:pt idx="1">
                  <c:v>3458379.4399999995</c:v>
                </c:pt>
                <c:pt idx="2">
                  <c:v>3839682.26000001</c:v>
                </c:pt>
                <c:pt idx="3">
                  <c:v>3976825.3</c:v>
                </c:pt>
                <c:pt idx="4">
                  <c:v>4293385.9399999995</c:v>
                </c:pt>
                <c:pt idx="5">
                  <c:v>4234069.25</c:v>
                </c:pt>
                <c:pt idx="6">
                  <c:v>6841506.4900000002</c:v>
                </c:pt>
                <c:pt idx="7">
                  <c:v>6231843.8199999994</c:v>
                </c:pt>
                <c:pt idx="8">
                  <c:v>6794153.2699999996</c:v>
                </c:pt>
                <c:pt idx="9">
                  <c:v>3978411.3600000008</c:v>
                </c:pt>
                <c:pt idx="10">
                  <c:v>3834317.4299999997</c:v>
                </c:pt>
                <c:pt idx="11">
                  <c:v>2995697.51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8-4BE8-9B5A-2ECDFCAB67C8}"/>
            </c:ext>
          </c:extLst>
        </c:ser>
        <c:ser>
          <c:idx val="1"/>
          <c:order val="1"/>
          <c:tx>
            <c:v>Budget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EBIT!$C$35:$N$35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EBIT!$C$47:$N$47</c:f>
              <c:numCache>
                <c:formatCode>"$"#,##0.00;[Red]\-"$"#,##0.00</c:formatCode>
                <c:ptCount val="12"/>
                <c:pt idx="0">
                  <c:v>5282428.99</c:v>
                </c:pt>
                <c:pt idx="1">
                  <c:v>3014314.84</c:v>
                </c:pt>
                <c:pt idx="2">
                  <c:v>937282.71</c:v>
                </c:pt>
                <c:pt idx="3">
                  <c:v>695698.95000000019</c:v>
                </c:pt>
                <c:pt idx="4">
                  <c:v>3800344.8500000006</c:v>
                </c:pt>
                <c:pt idx="5">
                  <c:v>4645081.8800000008</c:v>
                </c:pt>
                <c:pt idx="6">
                  <c:v>7033013.290000001</c:v>
                </c:pt>
                <c:pt idx="7">
                  <c:v>6182775.0500000007</c:v>
                </c:pt>
                <c:pt idx="8">
                  <c:v>6958599.8000000007</c:v>
                </c:pt>
                <c:pt idx="9">
                  <c:v>4551309.7100000009</c:v>
                </c:pt>
                <c:pt idx="10">
                  <c:v>4048270.16</c:v>
                </c:pt>
                <c:pt idx="11">
                  <c:v>4074116.5000000005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8-4BE8-9B5A-2ECDFCAB67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70535552"/>
        <c:axId val="708971888"/>
      </c:barChart>
      <c:catAx>
        <c:axId val="5705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708971888"/>
        <c:crosses val="autoZero"/>
        <c:auto val="1"/>
        <c:lblAlgn val="ctr"/>
        <c:lblOffset val="100"/>
        <c:noMultiLvlLbl val="0"/>
      </c:catAx>
      <c:valAx>
        <c:axId val="708971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;[Red]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570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Surjek (4 Major Desal Plants) - EBIT 2013 - 2014 - Actual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EBIT!$C$67:$N$67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EBIT!$C$72:$N$72</c:f>
              <c:numCache>
                <c:formatCode>"$"#,##0.00;[Red]\-"$"#,##0.00</c:formatCode>
                <c:ptCount val="12"/>
                <c:pt idx="0">
                  <c:v>7542994.7699999996</c:v>
                </c:pt>
                <c:pt idx="1">
                  <c:v>2007339.42</c:v>
                </c:pt>
                <c:pt idx="2">
                  <c:v>4357781.41</c:v>
                </c:pt>
                <c:pt idx="3">
                  <c:v>-1327482.6700000055</c:v>
                </c:pt>
                <c:pt idx="4">
                  <c:v>-4467368.6899999958</c:v>
                </c:pt>
                <c:pt idx="5">
                  <c:v>6734853.3199999984</c:v>
                </c:pt>
                <c:pt idx="6">
                  <c:v>15534470.68</c:v>
                </c:pt>
                <c:pt idx="7">
                  <c:v>11502060.09</c:v>
                </c:pt>
                <c:pt idx="8">
                  <c:v>11657393.350000001</c:v>
                </c:pt>
                <c:pt idx="9">
                  <c:v>7147213.4400000013</c:v>
                </c:pt>
                <c:pt idx="10">
                  <c:v>3584267.9000000004</c:v>
                </c:pt>
                <c:pt idx="11">
                  <c:v>11128380.07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2-4A13-847D-926B9B5FF82C}"/>
            </c:ext>
          </c:extLst>
        </c:ser>
        <c:ser>
          <c:idx val="1"/>
          <c:order val="1"/>
          <c:tx>
            <c:v>Budget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EBIT!$C$67:$N$67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EBIT!$C$79:$N$79</c:f>
              <c:numCache>
                <c:formatCode>"$"#,##0.00;[Red]\-"$"#,##0.00</c:formatCode>
                <c:ptCount val="12"/>
                <c:pt idx="0">
                  <c:v>5734764.2700000014</c:v>
                </c:pt>
                <c:pt idx="1">
                  <c:v>3779140.0200000014</c:v>
                </c:pt>
                <c:pt idx="2">
                  <c:v>-613667.44999999925</c:v>
                </c:pt>
                <c:pt idx="3">
                  <c:v>-5747396.8399999999</c:v>
                </c:pt>
                <c:pt idx="4">
                  <c:v>-3523025.089999998</c:v>
                </c:pt>
                <c:pt idx="5">
                  <c:v>380758.06000000052</c:v>
                </c:pt>
                <c:pt idx="6">
                  <c:v>8082244.7800000031</c:v>
                </c:pt>
                <c:pt idx="7">
                  <c:v>7071588.6400000025</c:v>
                </c:pt>
                <c:pt idx="8">
                  <c:v>4321776.8199999984</c:v>
                </c:pt>
                <c:pt idx="9">
                  <c:v>8171766.6200000029</c:v>
                </c:pt>
                <c:pt idx="10">
                  <c:v>5828325.3200000003</c:v>
                </c:pt>
                <c:pt idx="11">
                  <c:v>6069939.7600000016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2-4A13-847D-926B9B5FF8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70535552"/>
        <c:axId val="708971888"/>
      </c:barChart>
      <c:catAx>
        <c:axId val="5705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708971888"/>
        <c:crosses val="autoZero"/>
        <c:auto val="1"/>
        <c:lblAlgn val="ctr"/>
        <c:lblOffset val="100"/>
        <c:noMultiLvlLbl val="0"/>
      </c:catAx>
      <c:valAx>
        <c:axId val="708971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;[Red]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570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Jutik Desalination Plant [Newest Desalination Plant] - EBIT 2013 - 2014 - Actual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EBIT!$C$99:$N$99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EBIT!$C$104:$N$104</c:f>
              <c:numCache>
                <c:formatCode>"$"#,##0.00;[Red]\-"$"#,##0.00</c:formatCode>
                <c:ptCount val="12"/>
                <c:pt idx="0">
                  <c:v>9540867.7800000012</c:v>
                </c:pt>
                <c:pt idx="1">
                  <c:v>12148510.460000001</c:v>
                </c:pt>
                <c:pt idx="2">
                  <c:v>9292017.379999999</c:v>
                </c:pt>
                <c:pt idx="3">
                  <c:v>7961729.160000002</c:v>
                </c:pt>
                <c:pt idx="4">
                  <c:v>10048484.280000001</c:v>
                </c:pt>
                <c:pt idx="5">
                  <c:v>9229991.6099999994</c:v>
                </c:pt>
                <c:pt idx="6">
                  <c:v>14341629.849999998</c:v>
                </c:pt>
                <c:pt idx="7">
                  <c:v>14076053.039999999</c:v>
                </c:pt>
                <c:pt idx="8">
                  <c:v>13128407.379999999</c:v>
                </c:pt>
                <c:pt idx="9">
                  <c:v>15183280.52</c:v>
                </c:pt>
                <c:pt idx="10">
                  <c:v>14424786.729999999</c:v>
                </c:pt>
                <c:pt idx="11">
                  <c:v>13312411.609999999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4-47B9-8E6E-74FAB2AE355C}"/>
            </c:ext>
          </c:extLst>
        </c:ser>
        <c:ser>
          <c:idx val="1"/>
          <c:order val="1"/>
          <c:tx>
            <c:v>Budget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EBIT!$C$99:$N$99</c:f>
              <c:strCache>
                <c:ptCount val="12"/>
                <c:pt idx="0">
                  <c:v>2013/Jul</c:v>
                </c:pt>
                <c:pt idx="1">
                  <c:v>2013/Aug</c:v>
                </c:pt>
                <c:pt idx="2">
                  <c:v>2013/Sep</c:v>
                </c:pt>
                <c:pt idx="3">
                  <c:v>2013/Oct</c:v>
                </c:pt>
                <c:pt idx="4">
                  <c:v>2013/Nov</c:v>
                </c:pt>
                <c:pt idx="5">
                  <c:v>2013/Dec</c:v>
                </c:pt>
                <c:pt idx="6">
                  <c:v>2014/Jan</c:v>
                </c:pt>
                <c:pt idx="7">
                  <c:v>2014/Feb</c:v>
                </c:pt>
                <c:pt idx="8">
                  <c:v>2014/Mar</c:v>
                </c:pt>
                <c:pt idx="9">
                  <c:v>2014/Apr</c:v>
                </c:pt>
                <c:pt idx="10">
                  <c:v>2014/May</c:v>
                </c:pt>
                <c:pt idx="11">
                  <c:v>2014/Jun</c:v>
                </c:pt>
              </c:strCache>
            </c:strRef>
          </c:cat>
          <c:val>
            <c:numRef>
              <c:f>EBIT!$C$111:$N$111</c:f>
              <c:numCache>
                <c:formatCode>"$"#,##0.00;[Red]\-"$"#,##0.00</c:formatCode>
                <c:ptCount val="12"/>
                <c:pt idx="0">
                  <c:v>12024448.18</c:v>
                </c:pt>
                <c:pt idx="1">
                  <c:v>12146256.5</c:v>
                </c:pt>
                <c:pt idx="2">
                  <c:v>13925476.59</c:v>
                </c:pt>
                <c:pt idx="3">
                  <c:v>13260581.240000002</c:v>
                </c:pt>
                <c:pt idx="4">
                  <c:v>11735911.339999996</c:v>
                </c:pt>
                <c:pt idx="5">
                  <c:v>16373562.779999997</c:v>
                </c:pt>
                <c:pt idx="6">
                  <c:v>16635376.279999997</c:v>
                </c:pt>
                <c:pt idx="7">
                  <c:v>16475142.059999999</c:v>
                </c:pt>
                <c:pt idx="8">
                  <c:v>17799998.09</c:v>
                </c:pt>
                <c:pt idx="9">
                  <c:v>12419480.460000001</c:v>
                </c:pt>
                <c:pt idx="10">
                  <c:v>13873448.699999997</c:v>
                </c:pt>
                <c:pt idx="11">
                  <c:v>14546133.079999998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4-47B9-8E6E-74FAB2AE35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70535552"/>
        <c:axId val="708971888"/>
      </c:barChart>
      <c:catAx>
        <c:axId val="5705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708971888"/>
        <c:crosses val="autoZero"/>
        <c:auto val="1"/>
        <c:lblAlgn val="ctr"/>
        <c:lblOffset val="100"/>
        <c:noMultiLvlLbl val="0"/>
      </c:catAx>
      <c:valAx>
        <c:axId val="7089718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;[Red]\-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5705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EBIT Variance Analysis FY13 vs FY14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EBIT Variance Analysis FY13 vs FY14</a:t>
          </a:r>
        </a:p>
      </cx:txPr>
    </cx:title>
    <cx:plotArea>
      <cx:plotAreaRegion>
        <cx:series layoutId="waterfall" uniqueId="{E242B045-0C69-45B5-A2DC-DB2EFFDB6F31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_xlchart.v5.2</cx:f>
      </cx:strDim>
      <cx:numDim type="val">
        <cx:f dir="row">_xlchart.v5.3</cx:f>
      </cx:numDim>
    </cx:data>
  </cx:chartData>
  <cx:chart>
    <cx:title pos="t" align="ctr" overlay="0">
      <cx:tx>
        <cx:txData>
          <cx:v>Desalination Plants [ALL] Total Variance [July-13 to June-14]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tx1"/>
              </a:solidFill>
              <a:latin typeface="Calibri" panose="020F0502020204030204"/>
            </a:rPr>
            <a:t>Desalination Plants [ALL] Total Variance [July-13 to June-14]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waterfall" uniqueId="{E1D9318B-85FD-436C-B8CA-E2D8FB0C9D9B}">
          <cx:tx>
            <cx:txData>
              <cx:f/>
              <cx:v>Revenue Variance</cx:v>
            </cx:txData>
          </cx:tx>
          <cx:spPr>
            <a:ln w="12700">
              <a:solidFill>
                <a:schemeClr val="tx2">
                  <a:lumMod val="50000"/>
                </a:schemeClr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Helvetica" pitchFamily="2" charset="0"/>
                    <a:ea typeface="Helvetica" pitchFamily="2" charset="0"/>
                    <a:cs typeface="Helvetica" pitchFamily="2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Helvetica" pitchFamily="2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349999994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>
                <a:solidFill>
                  <a:schemeClr val="tx1"/>
                </a:solidFill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noFill/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>
                <a:solidFill>
                  <a:schemeClr val="tx1"/>
                </a:solidFill>
              </a:defRPr>
            </a:pPr>
            <a:endParaRPr lang="en-US" sz="10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Helvetica" pitchFamily="2" charset="0"/>
              <a:ea typeface="Helvetica" pitchFamily="2" charset="0"/>
              <a:cs typeface="Helvetica" pitchFamily="2" charset="0"/>
            </a:defRPr>
          </a:pPr>
          <a:endParaRPr lang="en-US" sz="1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Helvetica" pitchFamily="2" charset="0"/>
          </a:endParaRPr>
        </a:p>
      </cx:txPr>
    </cx:legend>
  </cx:chart>
  <cx:fmtOvrs>
    <cx:fmtOvr idx="2"/>
    <cx:fmtOvr idx="1">
      <cx:spPr>
        <a:solidFill>
          <a:schemeClr val="accent3">
            <a:lumMod val="60000"/>
            <a:lumOff val="40000"/>
          </a:schemeClr>
        </a:solidFill>
      </cx:spPr>
    </cx:fmtOvr>
    <cx:fmtOvr idx="0">
      <cx:spPr>
        <a:solidFill>
          <a:srgbClr val="7030A0"/>
        </a:solidFill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58209</xdr:colOff>
      <xdr:row>115</xdr:row>
      <xdr:rowOff>94190</xdr:rowOff>
    </xdr:from>
    <xdr:to>
      <xdr:col>6</xdr:col>
      <xdr:colOff>1608667</xdr:colOff>
      <xdr:row>139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209B55-D4AA-441E-A339-D7A5A40A98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09" y="18715565"/>
              <a:ext cx="13066183" cy="3950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462280</xdr:colOff>
      <xdr:row>12</xdr:row>
      <xdr:rowOff>1270</xdr:rowOff>
    </xdr:from>
    <xdr:to>
      <xdr:col>8</xdr:col>
      <xdr:colOff>619760</xdr:colOff>
      <xdr:row>33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E3E4E2-5F6C-CD44-8C2A-1DA5CB9EC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355600</xdr:colOff>
      <xdr:row>42</xdr:row>
      <xdr:rowOff>162560</xdr:rowOff>
    </xdr:from>
    <xdr:to>
      <xdr:col>8</xdr:col>
      <xdr:colOff>772160</xdr:colOff>
      <xdr:row>64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A8F52F-E817-684F-85AC-04947227B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386080</xdr:colOff>
      <xdr:row>74</xdr:row>
      <xdr:rowOff>172720</xdr:rowOff>
    </xdr:from>
    <xdr:to>
      <xdr:col>8</xdr:col>
      <xdr:colOff>802640</xdr:colOff>
      <xdr:row>97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24451E-2C64-B949-89DA-8E3E2103B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396240</xdr:colOff>
      <xdr:row>107</xdr:row>
      <xdr:rowOff>132080</xdr:rowOff>
    </xdr:from>
    <xdr:to>
      <xdr:col>8</xdr:col>
      <xdr:colOff>812800</xdr:colOff>
      <xdr:row>129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E3C1A2-917C-F644-883C-573D5A339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723900</xdr:colOff>
      <xdr:row>140</xdr:row>
      <xdr:rowOff>180975</xdr:rowOff>
    </xdr:from>
    <xdr:to>
      <xdr:col>8</xdr:col>
      <xdr:colOff>704850</xdr:colOff>
      <xdr:row>167</xdr:row>
      <xdr:rowOff>19050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5">
              <a:extLst>
                <a:ext uri="{FF2B5EF4-FFF2-40B4-BE49-F238E27FC236}">
                  <a16:creationId xmlns:a16="http://schemas.microsoft.com/office/drawing/2014/main" id="{4B7AC18E-E995-4761-ADC4-FE3F1CE0E1F0}"/>
                </a:ext>
                <a:ext uri="{147F2762-F138-4A5C-976F-8EAC2B608ADB}">
                  <a16:predDERef xmlns:a16="http://schemas.microsoft.com/office/drawing/2014/main" pred="{8EE3C1A2-917C-F644-883C-573D5A339F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26850975"/>
              <a:ext cx="9944100" cy="498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348191</xdr:colOff>
      <xdr:row>24</xdr:row>
      <xdr:rowOff>103716</xdr:rowOff>
    </xdr:from>
    <xdr:ext cx="9669780" cy="5332096"/>
    <xdr:graphicFrame macro="">
      <xdr:nvGraphicFramePr>
        <xdr:cNvPr id="1208401427" name="Chart 3">
          <a:extLst>
            <a:ext uri="{FF2B5EF4-FFF2-40B4-BE49-F238E27FC236}">
              <a16:creationId xmlns:a16="http://schemas.microsoft.com/office/drawing/2014/main" id="{00000000-0008-0000-0600-000013BE0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412751</xdr:colOff>
      <xdr:row>77</xdr:row>
      <xdr:rowOff>120649</xdr:rowOff>
    </xdr:from>
    <xdr:to>
      <xdr:col>6</xdr:col>
      <xdr:colOff>645583</xdr:colOff>
      <xdr:row>106</xdr:row>
      <xdr:rowOff>116417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82175C-832D-4A8B-BC9D-209F253E5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126</xdr:row>
      <xdr:rowOff>158750</xdr:rowOff>
    </xdr:from>
    <xdr:to>
      <xdr:col>6</xdr:col>
      <xdr:colOff>899582</xdr:colOff>
      <xdr:row>155</xdr:row>
      <xdr:rowOff>154517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3951B70-5CEA-4971-AD28-DC504AA1B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698500</xdr:colOff>
      <xdr:row>179</xdr:row>
      <xdr:rowOff>126999</xdr:rowOff>
    </xdr:from>
    <xdr:to>
      <xdr:col>6</xdr:col>
      <xdr:colOff>931332</xdr:colOff>
      <xdr:row>208</xdr:row>
      <xdr:rowOff>122767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E91FFA4-4D8A-48AA-AF94-BB7007EAE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8</xdr:col>
      <xdr:colOff>762000</xdr:colOff>
      <xdr:row>34</xdr:row>
      <xdr:rowOff>0</xdr:rowOff>
    </xdr:from>
    <xdr:ext cx="8907779" cy="3630084"/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1FEA388C-11F6-430B-A031-FAD1BCB93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8</xdr:col>
      <xdr:colOff>624415</xdr:colOff>
      <xdr:row>87</xdr:row>
      <xdr:rowOff>116418</xdr:rowOff>
    </xdr:from>
    <xdr:ext cx="8907779" cy="3630084"/>
    <xdr:graphicFrame macro="">
      <xdr:nvGraphicFramePr>
        <xdr:cNvPr id="21" name="Chart 3">
          <a:extLst>
            <a:ext uri="{FF2B5EF4-FFF2-40B4-BE49-F238E27FC236}">
              <a16:creationId xmlns:a16="http://schemas.microsoft.com/office/drawing/2014/main" id="{81E2EA25-4289-4A9D-BBAA-443034C15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1058333</xdr:colOff>
      <xdr:row>138</xdr:row>
      <xdr:rowOff>137583</xdr:rowOff>
    </xdr:from>
    <xdr:ext cx="8907779" cy="3630084"/>
    <xdr:graphicFrame macro="">
      <xdr:nvGraphicFramePr>
        <xdr:cNvPr id="22" name="Chart 3">
          <a:extLst>
            <a:ext uri="{FF2B5EF4-FFF2-40B4-BE49-F238E27FC236}">
              <a16:creationId xmlns:a16="http://schemas.microsoft.com/office/drawing/2014/main" id="{7E1BB8FD-40F8-4477-BEBC-BA7129BAF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317500</xdr:colOff>
      <xdr:row>192</xdr:row>
      <xdr:rowOff>0</xdr:rowOff>
    </xdr:from>
    <xdr:ext cx="8907779" cy="3630084"/>
    <xdr:graphicFrame macro="">
      <xdr:nvGraphicFramePr>
        <xdr:cNvPr id="23" name="Chart 3">
          <a:extLst>
            <a:ext uri="{FF2B5EF4-FFF2-40B4-BE49-F238E27FC236}">
              <a16:creationId xmlns:a16="http://schemas.microsoft.com/office/drawing/2014/main" id="{A861EA30-62D5-4094-B9BC-96A3267D4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</xdr:colOff>
      <xdr:row>16</xdr:row>
      <xdr:rowOff>136524</xdr:rowOff>
    </xdr:from>
    <xdr:to>
      <xdr:col>14</xdr:col>
      <xdr:colOff>105833</xdr:colOff>
      <xdr:row>32</xdr:row>
      <xdr:rowOff>1058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1142D-FD16-4A6F-A69D-7CAF847EF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14</xdr:col>
      <xdr:colOff>47625</xdr:colOff>
      <xdr:row>64</xdr:row>
      <xdr:rowOff>45509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489353-5373-49C0-9477-25350FB42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81</xdr:row>
      <xdr:rowOff>0</xdr:rowOff>
    </xdr:from>
    <xdr:to>
      <xdr:col>14</xdr:col>
      <xdr:colOff>47625</xdr:colOff>
      <xdr:row>96</xdr:row>
      <xdr:rowOff>45509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6751A8-B59F-4EB4-A2E5-44F57E01A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113</xdr:row>
      <xdr:rowOff>0</xdr:rowOff>
    </xdr:from>
    <xdr:to>
      <xdr:col>14</xdr:col>
      <xdr:colOff>47625</xdr:colOff>
      <xdr:row>128</xdr:row>
      <xdr:rowOff>45509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6D7438-8DBD-489A-8FEF-07B05942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1000"/>
  <sheetViews>
    <sheetView showGridLines="0" zoomScale="125" zoomScaleNormal="125" workbookViewId="0">
      <selection activeCell="B7" sqref="B7"/>
    </sheetView>
  </sheetViews>
  <sheetFormatPr defaultColWidth="14.42578125" defaultRowHeight="15" customHeight="1" x14ac:dyDescent="0.2"/>
  <cols>
    <col min="1" max="1" width="60.28515625" style="101" customWidth="1"/>
    <col min="2" max="26" width="8.7109375" style="101" customWidth="1"/>
    <col min="27" max="16384" width="14.42578125" style="101"/>
  </cols>
  <sheetData>
    <row r="1" spans="1:26" ht="17.25" customHeight="1" x14ac:dyDescent="0.2">
      <c r="A1" s="8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 ht="17.25" customHeight="1" x14ac:dyDescent="0.2">
      <c r="A2" s="102" t="s">
        <v>1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 ht="17.25" customHeight="1" x14ac:dyDescent="0.2">
      <c r="A3" s="8" t="s">
        <v>2</v>
      </c>
      <c r="B3" s="252" t="s">
        <v>3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spans="1:26" ht="17.25" customHeight="1" x14ac:dyDescent="0.2">
      <c r="A4" s="8" t="s">
        <v>4</v>
      </c>
      <c r="B4" s="252" t="s">
        <v>5</v>
      </c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 ht="17.25" customHeight="1" x14ac:dyDescent="0.2">
      <c r="A5" s="8" t="s">
        <v>6</v>
      </c>
      <c r="B5" s="252" t="s">
        <v>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spans="1:26" ht="17.25" customHeight="1" x14ac:dyDescent="0.2">
      <c r="A6" s="8" t="s">
        <v>8</v>
      </c>
      <c r="B6" s="252" t="s">
        <v>9</v>
      </c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spans="1:26" ht="17.25" customHeight="1" x14ac:dyDescent="0.2">
      <c r="A7" s="8" t="s">
        <v>10</v>
      </c>
      <c r="B7" s="252" t="s">
        <v>11</v>
      </c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spans="1:26" ht="17.25" customHeight="1" x14ac:dyDescent="0.2">
      <c r="A8" s="8" t="s">
        <v>12</v>
      </c>
      <c r="B8" s="252" t="s">
        <v>13</v>
      </c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spans="1:26" ht="17.25" customHeight="1" x14ac:dyDescent="0.2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 ht="17.25" customHeight="1" x14ac:dyDescent="0.2">
      <c r="A10" s="252"/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 ht="17.25" customHeight="1" x14ac:dyDescent="0.2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 ht="17.25" customHeight="1" x14ac:dyDescent="0.2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 ht="17.25" customHeight="1" x14ac:dyDescent="0.2">
      <c r="A13" s="252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 ht="17.25" customHeight="1" x14ac:dyDescent="0.2">
      <c r="A14" s="252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 ht="17.25" customHeight="1" x14ac:dyDescent="0.2">
      <c r="A15" s="252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 ht="17.25" customHeight="1" x14ac:dyDescent="0.2">
      <c r="A16" s="252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 ht="17.25" customHeight="1" x14ac:dyDescent="0.2">
      <c r="A17" s="252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 ht="17.25" customHeight="1" x14ac:dyDescent="0.2">
      <c r="A18" s="252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 ht="17.25" customHeight="1" x14ac:dyDescent="0.2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 ht="17.25" customHeight="1" x14ac:dyDescent="0.2">
      <c r="A20" s="252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 ht="17.25" customHeight="1" x14ac:dyDescent="0.2">
      <c r="A21" s="252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 ht="17.25" customHeight="1" x14ac:dyDescent="0.2">
      <c r="A22" s="252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 ht="17.25" customHeight="1" x14ac:dyDescent="0.2">
      <c r="A23" s="252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 ht="17.25" customHeight="1" x14ac:dyDescent="0.2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 ht="17.25" customHeight="1" x14ac:dyDescent="0.2">
      <c r="A25" s="252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 ht="17.25" customHeight="1" x14ac:dyDescent="0.2">
      <c r="A26" s="252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 ht="17.25" customHeight="1" x14ac:dyDescent="0.2">
      <c r="A27" s="252"/>
      <c r="B27" s="25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 ht="17.25" customHeight="1" x14ac:dyDescent="0.2">
      <c r="A28" s="252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 ht="17.25" customHeight="1" x14ac:dyDescent="0.2">
      <c r="A29" s="252"/>
      <c r="B29" s="252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 ht="17.25" customHeight="1" x14ac:dyDescent="0.2">
      <c r="A30" s="252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 ht="17.25" customHeight="1" x14ac:dyDescent="0.2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 ht="17.25" customHeight="1" x14ac:dyDescent="0.2">
      <c r="A32" s="252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</row>
    <row r="33" spans="1:26" ht="17.25" customHeight="1" x14ac:dyDescent="0.2">
      <c r="A33" s="252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 spans="1:26" ht="17.25" customHeight="1" x14ac:dyDescent="0.2">
      <c r="A34" s="252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 spans="1:26" ht="17.25" customHeight="1" x14ac:dyDescent="0.2">
      <c r="A35" s="252"/>
      <c r="B35" s="252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 spans="1:26" ht="17.25" customHeight="1" x14ac:dyDescent="0.2">
      <c r="A36" s="252"/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 spans="1:26" ht="17.25" customHeight="1" x14ac:dyDescent="0.2">
      <c r="A37" s="252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 spans="1:26" ht="17.25" customHeight="1" x14ac:dyDescent="0.2">
      <c r="A38" s="252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 spans="1:26" ht="17.25" customHeight="1" x14ac:dyDescent="0.2">
      <c r="A39" s="252"/>
      <c r="B39" s="252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 spans="1:26" ht="17.25" customHeight="1" x14ac:dyDescent="0.2">
      <c r="A40" s="252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 spans="1:26" ht="17.25" customHeight="1" x14ac:dyDescent="0.2">
      <c r="A41" s="252"/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 spans="1:26" ht="17.25" customHeight="1" x14ac:dyDescent="0.2">
      <c r="A42" s="252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 spans="1:26" ht="17.25" customHeight="1" x14ac:dyDescent="0.2">
      <c r="A43" s="252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 spans="1:26" ht="17.25" customHeight="1" x14ac:dyDescent="0.2">
      <c r="A44" s="252"/>
      <c r="B44" s="252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 spans="1:26" ht="17.25" customHeight="1" x14ac:dyDescent="0.2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 spans="1:26" ht="17.25" customHeight="1" x14ac:dyDescent="0.2">
      <c r="A46" s="252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 spans="1:26" ht="17.25" customHeight="1" x14ac:dyDescent="0.2">
      <c r="A47" s="252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 spans="1:26" ht="17.25" customHeight="1" x14ac:dyDescent="0.2">
      <c r="A48" s="252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 spans="1:26" ht="17.25" customHeight="1" x14ac:dyDescent="0.2">
      <c r="A49" s="252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 spans="1:26" ht="17.25" customHeight="1" x14ac:dyDescent="0.2">
      <c r="A50" s="252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 spans="1:26" ht="17.25" customHeight="1" x14ac:dyDescent="0.2">
      <c r="A51" s="252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 spans="1:26" ht="17.25" customHeight="1" x14ac:dyDescent="0.2">
      <c r="A52" s="252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 spans="1:26" ht="17.25" customHeight="1" x14ac:dyDescent="0.2">
      <c r="A53" s="252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 spans="1:26" ht="17.25" customHeight="1" x14ac:dyDescent="0.2">
      <c r="A54" s="252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 spans="1:26" ht="17.25" customHeight="1" x14ac:dyDescent="0.2">
      <c r="A55" s="252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 spans="1:26" ht="17.25" customHeight="1" x14ac:dyDescent="0.2">
      <c r="A56" s="252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 spans="1:26" ht="17.25" customHeight="1" x14ac:dyDescent="0.2">
      <c r="A57" s="252"/>
      <c r="B57" s="252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spans="1:26" ht="17.25" customHeight="1" x14ac:dyDescent="0.2">
      <c r="A58" s="252"/>
      <c r="B58" s="252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 spans="1:26" ht="17.25" customHeight="1" x14ac:dyDescent="0.2">
      <c r="A59" s="252"/>
      <c r="B59" s="252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 spans="1:26" ht="17.25" customHeight="1" x14ac:dyDescent="0.2">
      <c r="A60" s="252"/>
      <c r="B60" s="252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 spans="1:26" ht="17.25" customHeight="1" x14ac:dyDescent="0.2">
      <c r="A61" s="252"/>
      <c r="B61" s="252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 spans="1:26" ht="17.25" customHeight="1" x14ac:dyDescent="0.2">
      <c r="A62" s="252"/>
      <c r="B62" s="252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 spans="1:26" ht="17.25" customHeight="1" x14ac:dyDescent="0.2">
      <c r="A63" s="252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 spans="1:26" ht="17.25" customHeight="1" x14ac:dyDescent="0.2">
      <c r="A64" s="252"/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 spans="1:26" ht="17.25" customHeight="1" x14ac:dyDescent="0.2">
      <c r="A65" s="252"/>
      <c r="B65" s="252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 spans="1:26" ht="17.25" customHeight="1" x14ac:dyDescent="0.2">
      <c r="A66" s="252"/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 spans="1:26" ht="17.25" customHeight="1" x14ac:dyDescent="0.2">
      <c r="A67" s="252"/>
      <c r="B67" s="252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 spans="1:26" ht="17.25" customHeight="1" x14ac:dyDescent="0.2">
      <c r="A68" s="252"/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 spans="1:26" ht="17.25" customHeight="1" x14ac:dyDescent="0.2">
      <c r="A69" s="252"/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 spans="1:26" ht="17.25" customHeight="1" x14ac:dyDescent="0.2">
      <c r="A70" s="252"/>
      <c r="B70" s="252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 spans="1:26" ht="17.25" customHeight="1" x14ac:dyDescent="0.2">
      <c r="A71" s="252"/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 spans="1:26" ht="17.25" customHeight="1" x14ac:dyDescent="0.2">
      <c r="A72" s="252"/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 spans="1:26" ht="17.25" customHeight="1" x14ac:dyDescent="0.2">
      <c r="A73" s="252"/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 spans="1:26" ht="17.25" customHeight="1" x14ac:dyDescent="0.2">
      <c r="A74" s="252"/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 spans="1:26" ht="17.25" customHeight="1" x14ac:dyDescent="0.2">
      <c r="A75" s="252"/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 spans="1:26" ht="17.25" customHeight="1" x14ac:dyDescent="0.2">
      <c r="A76" s="252"/>
      <c r="B76" s="252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 spans="1:26" ht="17.25" customHeight="1" x14ac:dyDescent="0.2">
      <c r="A77" s="252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 spans="1:26" ht="17.25" customHeight="1" x14ac:dyDescent="0.2">
      <c r="A78" s="252"/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 spans="1:26" ht="17.25" customHeight="1" x14ac:dyDescent="0.2">
      <c r="A79" s="252"/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 spans="1:26" ht="17.25" customHeight="1" x14ac:dyDescent="0.2">
      <c r="A80" s="252"/>
      <c r="B80" s="252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</row>
    <row r="81" spans="1:26" ht="17.25" customHeight="1" x14ac:dyDescent="0.2">
      <c r="A81" s="252"/>
      <c r="B81" s="252"/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</row>
    <row r="82" spans="1:26" ht="17.25" customHeight="1" x14ac:dyDescent="0.2">
      <c r="A82" s="252"/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 spans="1:26" ht="17.25" customHeight="1" x14ac:dyDescent="0.2">
      <c r="A83" s="252"/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 spans="1:26" ht="17.25" customHeight="1" x14ac:dyDescent="0.2">
      <c r="A84" s="252"/>
      <c r="B84" s="252"/>
      <c r="C84" s="252"/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</row>
    <row r="85" spans="1:26" ht="17.25" customHeight="1" x14ac:dyDescent="0.2">
      <c r="A85" s="252"/>
      <c r="B85" s="252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 spans="1:26" ht="17.25" customHeight="1" x14ac:dyDescent="0.2">
      <c r="A86" s="252"/>
      <c r="B86" s="252"/>
      <c r="C86" s="252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</row>
    <row r="87" spans="1:26" ht="17.25" customHeight="1" x14ac:dyDescent="0.2">
      <c r="A87" s="252"/>
      <c r="B87" s="252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 spans="1:26" ht="17.25" customHeight="1" x14ac:dyDescent="0.2">
      <c r="A88" s="252"/>
      <c r="B88" s="252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 spans="1:26" ht="17.25" customHeight="1" x14ac:dyDescent="0.2">
      <c r="A89" s="252"/>
      <c r="B89" s="252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 spans="1:26" ht="17.25" customHeight="1" x14ac:dyDescent="0.2">
      <c r="A90" s="252"/>
      <c r="B90" s="252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 spans="1:26" ht="17.25" customHeight="1" x14ac:dyDescent="0.2">
      <c r="A91" s="252"/>
      <c r="B91" s="252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 spans="1:26" ht="17.25" customHeight="1" x14ac:dyDescent="0.2">
      <c r="A92" s="252"/>
      <c r="B92" s="252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 spans="1:26" ht="17.25" customHeight="1" x14ac:dyDescent="0.2">
      <c r="A93" s="252"/>
      <c r="B93" s="252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 spans="1:26" ht="17.25" customHeight="1" x14ac:dyDescent="0.2">
      <c r="A94" s="252"/>
      <c r="B94" s="252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 spans="1:26" ht="17.25" customHeight="1" x14ac:dyDescent="0.2">
      <c r="A95" s="252"/>
      <c r="B95" s="252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 spans="1:26" ht="17.25" customHeight="1" x14ac:dyDescent="0.2">
      <c r="A96" s="252"/>
      <c r="B96" s="252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 spans="1:26" ht="17.25" customHeight="1" x14ac:dyDescent="0.2">
      <c r="A97" s="252"/>
      <c r="B97" s="252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 spans="1:26" ht="17.25" customHeight="1" x14ac:dyDescent="0.2">
      <c r="A98" s="252"/>
      <c r="B98" s="252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 spans="1:26" ht="17.25" customHeight="1" x14ac:dyDescent="0.2">
      <c r="A99" s="252"/>
      <c r="B99" s="252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 spans="1:26" ht="17.25" customHeight="1" x14ac:dyDescent="0.2">
      <c r="A100" s="252"/>
      <c r="B100" s="252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 spans="1:26" ht="17.25" customHeight="1" x14ac:dyDescent="0.2">
      <c r="A101" s="252"/>
      <c r="B101" s="252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 spans="1:26" ht="17.25" customHeight="1" x14ac:dyDescent="0.2">
      <c r="A102" s="252"/>
      <c r="B102" s="252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 spans="1:26" ht="17.25" customHeight="1" x14ac:dyDescent="0.2">
      <c r="A103" s="252"/>
      <c r="B103" s="252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 spans="1:26" ht="17.25" customHeight="1" x14ac:dyDescent="0.2">
      <c r="A104" s="252"/>
      <c r="B104" s="252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 spans="1:26" ht="17.25" customHeight="1" x14ac:dyDescent="0.2">
      <c r="A105" s="252"/>
      <c r="B105" s="252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 spans="1:26" ht="17.25" customHeight="1" x14ac:dyDescent="0.2">
      <c r="A106" s="252"/>
      <c r="B106" s="252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 spans="1:26" ht="17.25" customHeight="1" x14ac:dyDescent="0.2">
      <c r="A107" s="252"/>
      <c r="B107" s="252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</row>
    <row r="108" spans="1:26" ht="17.25" customHeight="1" x14ac:dyDescent="0.2">
      <c r="A108" s="252"/>
      <c r="B108" s="252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 spans="1:26" ht="17.25" customHeight="1" x14ac:dyDescent="0.2">
      <c r="A109" s="252"/>
      <c r="B109" s="252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 spans="1:26" ht="17.25" customHeight="1" x14ac:dyDescent="0.2">
      <c r="A110" s="252"/>
      <c r="B110" s="252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 spans="1:26" ht="17.25" customHeight="1" x14ac:dyDescent="0.2">
      <c r="A111" s="252"/>
      <c r="B111" s="252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 spans="1:26" ht="17.25" customHeight="1" x14ac:dyDescent="0.2">
      <c r="A112" s="252"/>
      <c r="B112" s="252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 spans="1:26" ht="17.25" customHeight="1" x14ac:dyDescent="0.2">
      <c r="A113" s="252"/>
      <c r="B113" s="252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 spans="1:26" ht="17.25" customHeight="1" x14ac:dyDescent="0.2">
      <c r="A114" s="252"/>
      <c r="B114" s="252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 spans="1:26" ht="17.25" customHeight="1" x14ac:dyDescent="0.2">
      <c r="A115" s="252"/>
      <c r="B115" s="252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 spans="1:26" ht="17.25" customHeight="1" x14ac:dyDescent="0.2">
      <c r="A116" s="252"/>
      <c r="B116" s="252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 spans="1:26" ht="17.25" customHeight="1" x14ac:dyDescent="0.2">
      <c r="A117" s="252"/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 spans="1:26" ht="17.25" customHeight="1" x14ac:dyDescent="0.2">
      <c r="A118" s="252"/>
      <c r="B118" s="252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 spans="1:26" ht="17.25" customHeight="1" x14ac:dyDescent="0.2">
      <c r="A119" s="252"/>
      <c r="B119" s="252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 spans="1:26" ht="17.25" customHeight="1" x14ac:dyDescent="0.2">
      <c r="A120" s="252"/>
      <c r="B120" s="252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 spans="1:26" ht="17.25" customHeight="1" x14ac:dyDescent="0.2">
      <c r="A121" s="252"/>
      <c r="B121" s="252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 spans="1:26" ht="17.25" customHeight="1" x14ac:dyDescent="0.2">
      <c r="A122" s="252"/>
      <c r="B122" s="252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 spans="1:26" ht="17.25" customHeight="1" x14ac:dyDescent="0.2">
      <c r="A123" s="252"/>
      <c r="B123" s="252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 spans="1:26" ht="17.25" customHeight="1" x14ac:dyDescent="0.2">
      <c r="A124" s="252"/>
      <c r="B124" s="252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 spans="1:26" ht="17.25" customHeight="1" x14ac:dyDescent="0.2">
      <c r="A125" s="252"/>
      <c r="B125" s="252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 spans="1:26" ht="17.25" customHeight="1" x14ac:dyDescent="0.2">
      <c r="A126" s="252"/>
      <c r="B126" s="252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 spans="1:26" ht="17.25" customHeight="1" x14ac:dyDescent="0.2">
      <c r="A127" s="252"/>
      <c r="B127" s="252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 spans="1:26" ht="17.25" customHeight="1" x14ac:dyDescent="0.2">
      <c r="A128" s="252"/>
      <c r="B128" s="252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 spans="1:26" ht="17.25" customHeight="1" x14ac:dyDescent="0.2">
      <c r="A129" s="252"/>
      <c r="B129" s="252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 spans="1:26" ht="17.25" customHeight="1" x14ac:dyDescent="0.2">
      <c r="A130" s="252"/>
      <c r="B130" s="252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</row>
    <row r="131" spans="1:26" ht="17.25" customHeight="1" x14ac:dyDescent="0.2">
      <c r="A131" s="252"/>
      <c r="B131" s="252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</row>
    <row r="132" spans="1:26" ht="17.25" customHeight="1" x14ac:dyDescent="0.2">
      <c r="A132" s="252"/>
      <c r="B132" s="252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 spans="1:26" ht="17.25" customHeight="1" x14ac:dyDescent="0.2">
      <c r="A133" s="252"/>
      <c r="B133" s="252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</row>
    <row r="134" spans="1:26" ht="17.25" customHeight="1" x14ac:dyDescent="0.2">
      <c r="A134" s="252"/>
      <c r="B134" s="252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</row>
    <row r="135" spans="1:26" ht="17.25" customHeight="1" x14ac:dyDescent="0.2">
      <c r="A135" s="252"/>
      <c r="B135" s="252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 spans="1:26" ht="17.25" customHeight="1" x14ac:dyDescent="0.2">
      <c r="A136" s="252"/>
      <c r="B136" s="252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</row>
    <row r="137" spans="1:26" ht="17.25" customHeight="1" x14ac:dyDescent="0.2">
      <c r="A137" s="252"/>
      <c r="B137" s="252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 spans="1:26" ht="17.25" customHeight="1" x14ac:dyDescent="0.2">
      <c r="A138" s="252"/>
      <c r="B138" s="252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 spans="1:26" ht="17.25" customHeight="1" x14ac:dyDescent="0.2">
      <c r="A139" s="252"/>
      <c r="B139" s="252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 spans="1:26" ht="17.25" customHeight="1" x14ac:dyDescent="0.2">
      <c r="A140" s="252"/>
      <c r="B140" s="252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 spans="1:26" ht="17.25" customHeight="1" x14ac:dyDescent="0.2">
      <c r="A141" s="252"/>
      <c r="B141" s="252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 spans="1:26" ht="17.25" customHeight="1" x14ac:dyDescent="0.2">
      <c r="A142" s="252"/>
      <c r="B142" s="252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 spans="1:26" ht="17.25" customHeight="1" x14ac:dyDescent="0.2">
      <c r="A143" s="252"/>
      <c r="B143" s="252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 spans="1:26" ht="17.25" customHeight="1" x14ac:dyDescent="0.2">
      <c r="A144" s="252"/>
      <c r="B144" s="252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 spans="1:26" ht="17.25" customHeight="1" x14ac:dyDescent="0.2">
      <c r="A145" s="252"/>
      <c r="B145" s="252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 spans="1:26" ht="17.25" customHeight="1" x14ac:dyDescent="0.2">
      <c r="A146" s="252"/>
      <c r="B146" s="252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 spans="1:26" ht="17.25" customHeight="1" x14ac:dyDescent="0.2">
      <c r="A147" s="252"/>
      <c r="B147" s="252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 spans="1:26" ht="17.25" customHeight="1" x14ac:dyDescent="0.2">
      <c r="A148" s="252"/>
      <c r="B148" s="252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 spans="1:26" ht="17.25" customHeight="1" x14ac:dyDescent="0.2">
      <c r="A149" s="252"/>
      <c r="B149" s="252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 spans="1:26" ht="17.25" customHeight="1" x14ac:dyDescent="0.2">
      <c r="A150" s="252"/>
      <c r="B150" s="252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 spans="1:26" ht="17.25" customHeight="1" x14ac:dyDescent="0.2">
      <c r="A151" s="252"/>
      <c r="B151" s="252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 spans="1:26" ht="17.25" customHeight="1" x14ac:dyDescent="0.2">
      <c r="A152" s="252"/>
      <c r="B152" s="252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 spans="1:26" ht="17.25" customHeight="1" x14ac:dyDescent="0.2">
      <c r="A153" s="252"/>
      <c r="B153" s="252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 spans="1:26" ht="17.25" customHeight="1" x14ac:dyDescent="0.2">
      <c r="A154" s="252"/>
      <c r="B154" s="252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 spans="1:26" ht="17.25" customHeight="1" x14ac:dyDescent="0.2">
      <c r="A155" s="252"/>
      <c r="B155" s="252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 spans="1:26" ht="17.25" customHeight="1" x14ac:dyDescent="0.2">
      <c r="A156" s="252"/>
      <c r="B156" s="252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 spans="1:26" ht="17.25" customHeight="1" x14ac:dyDescent="0.2">
      <c r="A157" s="252"/>
      <c r="B157" s="252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 spans="1:26" ht="17.25" customHeight="1" x14ac:dyDescent="0.2">
      <c r="A158" s="252"/>
      <c r="B158" s="252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 spans="1:26" ht="17.25" customHeight="1" x14ac:dyDescent="0.2">
      <c r="A159" s="252"/>
      <c r="B159" s="252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 spans="1:26" ht="17.25" customHeight="1" x14ac:dyDescent="0.2">
      <c r="A160" s="252"/>
      <c r="B160" s="252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 spans="1:26" ht="17.25" customHeight="1" x14ac:dyDescent="0.2">
      <c r="A161" s="252"/>
      <c r="B161" s="252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 spans="1:26" ht="17.25" customHeight="1" x14ac:dyDescent="0.2">
      <c r="A162" s="252"/>
      <c r="B162" s="252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 spans="1:26" ht="17.25" customHeight="1" x14ac:dyDescent="0.2">
      <c r="A163" s="252"/>
      <c r="B163" s="252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 spans="1:26" ht="17.25" customHeight="1" x14ac:dyDescent="0.2">
      <c r="A164" s="252"/>
      <c r="B164" s="252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 spans="1:26" ht="17.25" customHeight="1" x14ac:dyDescent="0.2">
      <c r="A165" s="252"/>
      <c r="B165" s="252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 spans="1:26" ht="17.25" customHeight="1" x14ac:dyDescent="0.2">
      <c r="A166" s="252"/>
      <c r="B166" s="252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 spans="1:26" ht="17.25" customHeight="1" x14ac:dyDescent="0.2">
      <c r="A167" s="252"/>
      <c r="B167" s="252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 spans="1:26" ht="17.25" customHeight="1" x14ac:dyDescent="0.2">
      <c r="A168" s="252"/>
      <c r="B168" s="252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 spans="1:26" ht="17.25" customHeight="1" x14ac:dyDescent="0.2">
      <c r="A169" s="252"/>
      <c r="B169" s="252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 spans="1:26" ht="17.25" customHeight="1" x14ac:dyDescent="0.2">
      <c r="A170" s="252"/>
      <c r="B170" s="252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 spans="1:26" ht="17.25" customHeight="1" x14ac:dyDescent="0.2">
      <c r="A171" s="252"/>
      <c r="B171" s="252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 spans="1:26" ht="17.25" customHeight="1" x14ac:dyDescent="0.2">
      <c r="A172" s="252"/>
      <c r="B172" s="252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 spans="1:26" ht="17.25" customHeight="1" x14ac:dyDescent="0.2">
      <c r="A173" s="252"/>
      <c r="B173" s="252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 spans="1:26" ht="17.25" customHeight="1" x14ac:dyDescent="0.2">
      <c r="A174" s="252"/>
      <c r="B174" s="252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 spans="1:26" ht="17.25" customHeight="1" x14ac:dyDescent="0.2">
      <c r="A175" s="252"/>
      <c r="B175" s="252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 spans="1:26" ht="17.25" customHeight="1" x14ac:dyDescent="0.2">
      <c r="A176" s="252"/>
      <c r="B176" s="252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 spans="1:26" ht="17.25" customHeight="1" x14ac:dyDescent="0.2">
      <c r="A177" s="252"/>
      <c r="B177" s="252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 spans="1:26" ht="17.25" customHeight="1" x14ac:dyDescent="0.2">
      <c r="A178" s="252"/>
      <c r="B178" s="252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 spans="1:26" ht="17.25" customHeight="1" x14ac:dyDescent="0.2">
      <c r="A179" s="252"/>
      <c r="B179" s="252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 spans="1:26" ht="17.25" customHeight="1" x14ac:dyDescent="0.2">
      <c r="A180" s="252"/>
      <c r="B180" s="252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 spans="1:26" ht="17.25" customHeight="1" x14ac:dyDescent="0.2">
      <c r="A181" s="252"/>
      <c r="B181" s="252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 spans="1:26" ht="17.25" customHeight="1" x14ac:dyDescent="0.2">
      <c r="A182" s="252"/>
      <c r="B182" s="252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</row>
    <row r="183" spans="1:26" ht="17.25" customHeight="1" x14ac:dyDescent="0.2">
      <c r="A183" s="252"/>
      <c r="B183" s="252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</row>
    <row r="184" spans="1:26" ht="17.25" customHeight="1" x14ac:dyDescent="0.2">
      <c r="A184" s="252"/>
      <c r="B184" s="252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 spans="1:26" ht="17.25" customHeight="1" x14ac:dyDescent="0.2">
      <c r="A185" s="252"/>
      <c r="B185" s="252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</row>
    <row r="186" spans="1:26" ht="17.25" customHeight="1" x14ac:dyDescent="0.2">
      <c r="A186" s="252"/>
      <c r="B186" s="252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</row>
    <row r="187" spans="1:26" ht="17.25" customHeight="1" x14ac:dyDescent="0.2">
      <c r="A187" s="252"/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 spans="1:26" ht="17.25" customHeight="1" x14ac:dyDescent="0.2">
      <c r="A188" s="252"/>
      <c r="B188" s="252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</row>
    <row r="189" spans="1:26" ht="17.25" customHeight="1" x14ac:dyDescent="0.2">
      <c r="A189" s="252"/>
      <c r="B189" s="252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</row>
    <row r="190" spans="1:26" ht="17.25" customHeight="1" x14ac:dyDescent="0.2">
      <c r="A190" s="252"/>
      <c r="B190" s="252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 spans="1:26" ht="17.25" customHeight="1" x14ac:dyDescent="0.2">
      <c r="A191" s="252"/>
      <c r="B191" s="252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 spans="1:26" ht="17.25" customHeight="1" x14ac:dyDescent="0.2">
      <c r="A192" s="252"/>
      <c r="B192" s="252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 spans="1:26" ht="17.25" customHeight="1" x14ac:dyDescent="0.2">
      <c r="A193" s="252"/>
      <c r="B193" s="252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 spans="1:26" ht="17.25" customHeight="1" x14ac:dyDescent="0.2">
      <c r="A194" s="252"/>
      <c r="B194" s="252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 spans="1:26" ht="17.25" customHeight="1" x14ac:dyDescent="0.2">
      <c r="A195" s="252"/>
      <c r="B195" s="252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 spans="1:26" ht="17.25" customHeight="1" x14ac:dyDescent="0.2">
      <c r="A196" s="252"/>
      <c r="B196" s="252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 spans="1:26" ht="17.25" customHeight="1" x14ac:dyDescent="0.2">
      <c r="A197" s="252"/>
      <c r="B197" s="252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 spans="1:26" ht="17.25" customHeight="1" x14ac:dyDescent="0.2">
      <c r="A198" s="252"/>
      <c r="B198" s="252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 spans="1:26" ht="17.25" customHeight="1" x14ac:dyDescent="0.2">
      <c r="A199" s="252"/>
      <c r="B199" s="252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 spans="1:26" ht="17.25" customHeight="1" x14ac:dyDescent="0.2">
      <c r="A200" s="252"/>
      <c r="B200" s="252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 spans="1:26" ht="17.25" customHeight="1" x14ac:dyDescent="0.2">
      <c r="A201" s="252"/>
      <c r="B201" s="252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 spans="1:26" ht="17.25" customHeight="1" x14ac:dyDescent="0.2">
      <c r="A202" s="252"/>
      <c r="B202" s="252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 spans="1:26" ht="17.25" customHeight="1" x14ac:dyDescent="0.2">
      <c r="A203" s="252"/>
      <c r="B203" s="252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 spans="1:26" ht="17.25" customHeight="1" x14ac:dyDescent="0.2">
      <c r="A204" s="252"/>
      <c r="B204" s="252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 spans="1:26" ht="17.25" customHeight="1" x14ac:dyDescent="0.2">
      <c r="A205" s="252"/>
      <c r="B205" s="252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 spans="1:26" ht="17.25" customHeight="1" x14ac:dyDescent="0.2">
      <c r="A206" s="252"/>
      <c r="B206" s="252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 spans="1:26" ht="17.25" customHeight="1" x14ac:dyDescent="0.2">
      <c r="A207" s="252"/>
      <c r="B207" s="252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 spans="1:26" ht="17.25" customHeight="1" x14ac:dyDescent="0.2">
      <c r="A208" s="252"/>
      <c r="B208" s="252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 spans="1:26" ht="17.25" customHeight="1" x14ac:dyDescent="0.2">
      <c r="A209" s="252"/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 spans="1:26" ht="17.25" customHeight="1" x14ac:dyDescent="0.2">
      <c r="A210" s="252"/>
      <c r="B210" s="252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 spans="1:26" ht="17.25" customHeight="1" x14ac:dyDescent="0.2">
      <c r="A211" s="252"/>
      <c r="B211" s="252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 spans="1:26" ht="17.25" customHeight="1" x14ac:dyDescent="0.2">
      <c r="A212" s="252"/>
      <c r="B212" s="252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 spans="1:26" ht="17.25" customHeight="1" x14ac:dyDescent="0.2">
      <c r="A213" s="252"/>
      <c r="B213" s="252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 spans="1:26" ht="17.25" customHeight="1" x14ac:dyDescent="0.2">
      <c r="A214" s="252"/>
      <c r="B214" s="252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 spans="1:26" ht="17.25" customHeight="1" x14ac:dyDescent="0.2">
      <c r="A215" s="252"/>
      <c r="B215" s="252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 spans="1:26" ht="17.25" customHeight="1" x14ac:dyDescent="0.2">
      <c r="A216" s="252"/>
      <c r="B216" s="252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 spans="1:26" ht="17.25" customHeight="1" x14ac:dyDescent="0.2">
      <c r="A217" s="252"/>
      <c r="B217" s="252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 spans="1:26" ht="17.25" customHeight="1" x14ac:dyDescent="0.2">
      <c r="A218" s="252"/>
      <c r="B218" s="252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 spans="1:26" ht="17.25" customHeight="1" x14ac:dyDescent="0.2">
      <c r="A219" s="252"/>
      <c r="B219" s="252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 spans="1:26" ht="17.25" customHeight="1" x14ac:dyDescent="0.2">
      <c r="A220" s="252"/>
      <c r="B220" s="252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 spans="1:26" ht="17.25" customHeight="1" x14ac:dyDescent="0.2">
      <c r="A221" s="252"/>
      <c r="B221" s="252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 spans="1:26" ht="17.25" customHeight="1" x14ac:dyDescent="0.2">
      <c r="A222" s="252"/>
      <c r="B222" s="252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 spans="1:26" ht="17.25" customHeight="1" x14ac:dyDescent="0.2">
      <c r="A223" s="252"/>
      <c r="B223" s="252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 spans="1:26" ht="17.25" customHeight="1" x14ac:dyDescent="0.2">
      <c r="A224" s="252"/>
      <c r="B224" s="252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 spans="1:26" ht="17.25" customHeight="1" x14ac:dyDescent="0.2">
      <c r="A225" s="252"/>
      <c r="B225" s="252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 spans="1:26" ht="17.25" customHeight="1" x14ac:dyDescent="0.2">
      <c r="A226" s="252"/>
      <c r="B226" s="252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 spans="1:26" ht="17.25" customHeight="1" x14ac:dyDescent="0.2">
      <c r="A227" s="252"/>
      <c r="B227" s="252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 spans="1:26" ht="17.25" customHeight="1" x14ac:dyDescent="0.2">
      <c r="A228" s="252"/>
      <c r="B228" s="252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 spans="1:26" ht="17.25" customHeight="1" x14ac:dyDescent="0.2">
      <c r="A229" s="252"/>
      <c r="B229" s="252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 spans="1:26" ht="17.25" customHeight="1" x14ac:dyDescent="0.2">
      <c r="A230" s="252"/>
      <c r="B230" s="252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 spans="1:26" ht="17.25" customHeight="1" x14ac:dyDescent="0.2">
      <c r="A231" s="252"/>
      <c r="B231" s="252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 spans="1:26" ht="17.25" customHeight="1" x14ac:dyDescent="0.2">
      <c r="A232" s="252"/>
      <c r="B232" s="252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 spans="1:26" ht="17.25" customHeight="1" x14ac:dyDescent="0.2">
      <c r="A233" s="252"/>
      <c r="B233" s="252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 spans="1:26" ht="17.25" customHeight="1" x14ac:dyDescent="0.2">
      <c r="A234" s="252"/>
      <c r="B234" s="252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 spans="1:26" ht="17.25" customHeight="1" x14ac:dyDescent="0.2">
      <c r="A235" s="252"/>
      <c r="B235" s="252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 spans="1:26" ht="17.25" customHeight="1" x14ac:dyDescent="0.2">
      <c r="A236" s="252"/>
      <c r="B236" s="252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 spans="1:26" ht="17.25" customHeight="1" x14ac:dyDescent="0.2">
      <c r="A237" s="252"/>
      <c r="B237" s="252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 spans="1:26" ht="17.25" customHeight="1" x14ac:dyDescent="0.2">
      <c r="A238" s="252"/>
      <c r="B238" s="252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 spans="1:26" ht="17.25" customHeight="1" x14ac:dyDescent="0.2">
      <c r="A239" s="252"/>
      <c r="B239" s="252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 spans="1:26" ht="17.25" customHeight="1" x14ac:dyDescent="0.2">
      <c r="A240" s="252"/>
      <c r="B240" s="252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 spans="1:26" ht="17.25" customHeight="1" x14ac:dyDescent="0.2">
      <c r="A241" s="252"/>
      <c r="B241" s="252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 spans="1:26" ht="17.25" customHeight="1" x14ac:dyDescent="0.2">
      <c r="A242" s="252"/>
      <c r="B242" s="252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 spans="1:26" ht="17.25" customHeight="1" x14ac:dyDescent="0.2">
      <c r="A243" s="252"/>
      <c r="B243" s="252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 spans="1:26" ht="17.25" customHeight="1" x14ac:dyDescent="0.2">
      <c r="A244" s="252"/>
      <c r="B244" s="252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 spans="1:26" ht="17.25" customHeight="1" x14ac:dyDescent="0.2">
      <c r="A245" s="252"/>
      <c r="B245" s="252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 spans="1:26" ht="17.25" customHeight="1" x14ac:dyDescent="0.2">
      <c r="A246" s="252"/>
      <c r="B246" s="252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 spans="1:26" ht="17.25" customHeight="1" x14ac:dyDescent="0.2">
      <c r="A247" s="252"/>
      <c r="B247" s="252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 spans="1:26" ht="17.25" customHeight="1" x14ac:dyDescent="0.2">
      <c r="A248" s="252"/>
      <c r="B248" s="252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 spans="1:26" ht="17.25" customHeight="1" x14ac:dyDescent="0.2">
      <c r="A249" s="252"/>
      <c r="B249" s="252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 spans="1:26" ht="17.25" customHeight="1" x14ac:dyDescent="0.2">
      <c r="A250" s="252"/>
      <c r="B250" s="252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 spans="1:26" ht="17.25" customHeight="1" x14ac:dyDescent="0.2">
      <c r="A251" s="252"/>
      <c r="B251" s="252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 spans="1:26" ht="17.25" customHeight="1" x14ac:dyDescent="0.2">
      <c r="A252" s="252"/>
      <c r="B252" s="252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 spans="1:26" ht="17.25" customHeight="1" x14ac:dyDescent="0.2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 spans="1:26" ht="17.25" customHeight="1" x14ac:dyDescent="0.2">
      <c r="A254" s="252"/>
      <c r="B254" s="252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 spans="1:26" ht="17.25" customHeight="1" x14ac:dyDescent="0.2">
      <c r="A255" s="252"/>
      <c r="B255" s="252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 spans="1:26" ht="17.25" customHeight="1" x14ac:dyDescent="0.2">
      <c r="A256" s="252"/>
      <c r="B256" s="252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 spans="1:26" ht="17.25" customHeight="1" x14ac:dyDescent="0.2">
      <c r="A257" s="252"/>
      <c r="B257" s="252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 spans="1:26" ht="17.25" customHeight="1" x14ac:dyDescent="0.2">
      <c r="A258" s="252"/>
      <c r="B258" s="252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 spans="1:26" ht="17.25" customHeight="1" x14ac:dyDescent="0.2">
      <c r="A259" s="252"/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 spans="1:26" ht="17.25" customHeight="1" x14ac:dyDescent="0.2">
      <c r="A260" s="252"/>
      <c r="B260" s="252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 spans="1:26" ht="17.25" customHeight="1" x14ac:dyDescent="0.2">
      <c r="A261" s="252"/>
      <c r="B261" s="252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 spans="1:26" ht="17.25" customHeight="1" x14ac:dyDescent="0.2">
      <c r="A262" s="252"/>
      <c r="B262" s="252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 spans="1:26" ht="17.25" customHeight="1" x14ac:dyDescent="0.2">
      <c r="A263" s="252"/>
      <c r="B263" s="252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 spans="1:26" ht="17.25" customHeight="1" x14ac:dyDescent="0.2">
      <c r="A264" s="252"/>
      <c r="B264" s="252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 spans="1:26" ht="17.25" customHeight="1" x14ac:dyDescent="0.2">
      <c r="A265" s="252"/>
      <c r="B265" s="252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 spans="1:26" ht="17.25" customHeight="1" x14ac:dyDescent="0.2">
      <c r="A266" s="252"/>
      <c r="B266" s="252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 spans="1:26" ht="17.25" customHeight="1" x14ac:dyDescent="0.2">
      <c r="A267" s="252"/>
      <c r="B267" s="252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 spans="1:26" ht="17.25" customHeight="1" x14ac:dyDescent="0.2">
      <c r="A268" s="252"/>
      <c r="B268" s="252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 spans="1:26" ht="17.25" customHeight="1" x14ac:dyDescent="0.2">
      <c r="A269" s="252"/>
      <c r="B269" s="252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 spans="1:26" ht="17.25" customHeight="1" x14ac:dyDescent="0.2">
      <c r="A270" s="252"/>
      <c r="B270" s="252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 spans="1:26" ht="17.25" customHeight="1" x14ac:dyDescent="0.2">
      <c r="A271" s="252"/>
      <c r="B271" s="252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 spans="1:26" ht="17.25" customHeight="1" x14ac:dyDescent="0.2">
      <c r="A272" s="252"/>
      <c r="B272" s="252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 spans="1:26" ht="17.25" customHeight="1" x14ac:dyDescent="0.2">
      <c r="A273" s="252"/>
      <c r="B273" s="252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 spans="1:26" ht="17.25" customHeight="1" x14ac:dyDescent="0.2">
      <c r="A274" s="252"/>
      <c r="B274" s="252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 spans="1:26" ht="17.25" customHeight="1" x14ac:dyDescent="0.2">
      <c r="A275" s="252"/>
      <c r="B275" s="252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 spans="1:26" ht="17.25" customHeight="1" x14ac:dyDescent="0.2">
      <c r="A276" s="252"/>
      <c r="B276" s="252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 spans="1:26" ht="17.25" customHeight="1" x14ac:dyDescent="0.2">
      <c r="A277" s="252"/>
      <c r="B277" s="252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 spans="1:26" ht="17.25" customHeight="1" x14ac:dyDescent="0.2">
      <c r="A278" s="252"/>
      <c r="B278" s="252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 spans="1:26" ht="17.25" customHeight="1" x14ac:dyDescent="0.2">
      <c r="A279" s="252"/>
      <c r="B279" s="252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 spans="1:26" ht="17.25" customHeight="1" x14ac:dyDescent="0.2">
      <c r="A280" s="252"/>
      <c r="B280" s="252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 spans="1:26" ht="17.25" customHeight="1" x14ac:dyDescent="0.2">
      <c r="A281" s="252"/>
      <c r="B281" s="252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 spans="1:26" ht="17.25" customHeight="1" x14ac:dyDescent="0.2">
      <c r="A282" s="252"/>
      <c r="B282" s="252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 spans="1:26" ht="17.25" customHeight="1" x14ac:dyDescent="0.2">
      <c r="A283" s="252"/>
      <c r="B283" s="252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 spans="1:26" ht="17.25" customHeight="1" x14ac:dyDescent="0.2">
      <c r="A284" s="252"/>
      <c r="B284" s="252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 spans="1:26" ht="17.25" customHeight="1" x14ac:dyDescent="0.2">
      <c r="A285" s="252"/>
      <c r="B285" s="252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 spans="1:26" ht="17.25" customHeight="1" x14ac:dyDescent="0.2">
      <c r="A286" s="252"/>
      <c r="B286" s="252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 spans="1:26" ht="17.25" customHeight="1" x14ac:dyDescent="0.2">
      <c r="A287" s="252"/>
      <c r="B287" s="252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 spans="1:26" ht="17.25" customHeight="1" x14ac:dyDescent="0.2">
      <c r="A288" s="252"/>
      <c r="B288" s="252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 spans="1:26" ht="17.25" customHeight="1" x14ac:dyDescent="0.2">
      <c r="A289" s="252"/>
      <c r="B289" s="252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 spans="1:26" ht="17.25" customHeight="1" x14ac:dyDescent="0.2">
      <c r="A290" s="252"/>
      <c r="B290" s="252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 spans="1:26" ht="17.25" customHeight="1" x14ac:dyDescent="0.2">
      <c r="A291" s="252"/>
      <c r="B291" s="252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 spans="1:26" ht="17.25" customHeight="1" x14ac:dyDescent="0.2">
      <c r="A292" s="252"/>
      <c r="B292" s="252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 spans="1:26" ht="17.25" customHeight="1" x14ac:dyDescent="0.2">
      <c r="A293" s="252"/>
      <c r="B293" s="252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 spans="1:26" ht="17.25" customHeight="1" x14ac:dyDescent="0.2">
      <c r="A294" s="252"/>
      <c r="B294" s="252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 spans="1:26" ht="17.25" customHeight="1" x14ac:dyDescent="0.2">
      <c r="A295" s="252"/>
      <c r="B295" s="252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 spans="1:26" ht="17.25" customHeight="1" x14ac:dyDescent="0.2">
      <c r="A296" s="252"/>
      <c r="B296" s="252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 spans="1:26" ht="17.25" customHeight="1" x14ac:dyDescent="0.2">
      <c r="A297" s="252"/>
      <c r="B297" s="252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 spans="1:26" ht="17.25" customHeight="1" x14ac:dyDescent="0.2">
      <c r="A298" s="252"/>
      <c r="B298" s="252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 spans="1:26" ht="17.25" customHeight="1" x14ac:dyDescent="0.2">
      <c r="A299" s="252"/>
      <c r="B299" s="252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 spans="1:26" ht="17.25" customHeight="1" x14ac:dyDescent="0.2">
      <c r="A300" s="252"/>
      <c r="B300" s="252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 spans="1:26" ht="17.25" customHeight="1" x14ac:dyDescent="0.2">
      <c r="A301" s="252"/>
      <c r="B301" s="252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 spans="1:26" ht="17.25" customHeight="1" x14ac:dyDescent="0.2">
      <c r="A302" s="252"/>
      <c r="B302" s="252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 spans="1:26" ht="17.25" customHeight="1" x14ac:dyDescent="0.2">
      <c r="A303" s="252"/>
      <c r="B303" s="252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 spans="1:26" ht="17.25" customHeight="1" x14ac:dyDescent="0.2">
      <c r="A304" s="252"/>
      <c r="B304" s="252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 spans="1:26" ht="17.25" customHeight="1" x14ac:dyDescent="0.2">
      <c r="A305" s="252"/>
      <c r="B305" s="252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 spans="1:26" ht="17.25" customHeight="1" x14ac:dyDescent="0.2">
      <c r="A306" s="252"/>
      <c r="B306" s="252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 spans="1:26" ht="17.25" customHeight="1" x14ac:dyDescent="0.2">
      <c r="A307" s="252"/>
      <c r="B307" s="252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 spans="1:26" ht="17.25" customHeight="1" x14ac:dyDescent="0.2">
      <c r="A308" s="252"/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 spans="1:26" ht="17.25" customHeight="1" x14ac:dyDescent="0.2">
      <c r="A309" s="252"/>
      <c r="B309" s="252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 spans="1:26" ht="17.25" customHeight="1" x14ac:dyDescent="0.2">
      <c r="A310" s="252"/>
      <c r="B310" s="252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 spans="1:26" ht="17.25" customHeight="1" x14ac:dyDescent="0.2">
      <c r="A311" s="252"/>
      <c r="B311" s="252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 spans="1:26" ht="17.25" customHeight="1" x14ac:dyDescent="0.2">
      <c r="A312" s="252"/>
      <c r="B312" s="252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 spans="1:26" ht="17.25" customHeight="1" x14ac:dyDescent="0.2">
      <c r="A313" s="252"/>
      <c r="B313" s="252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 spans="1:26" ht="17.25" customHeight="1" x14ac:dyDescent="0.2">
      <c r="A314" s="252"/>
      <c r="B314" s="252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 spans="1:26" ht="17.25" customHeight="1" x14ac:dyDescent="0.2">
      <c r="A315" s="252"/>
      <c r="B315" s="252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 spans="1:26" ht="17.25" customHeight="1" x14ac:dyDescent="0.2">
      <c r="A316" s="252"/>
      <c r="B316" s="252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 spans="1:26" ht="17.25" customHeight="1" x14ac:dyDescent="0.2">
      <c r="A317" s="252"/>
      <c r="B317" s="252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 spans="1:26" ht="17.25" customHeight="1" x14ac:dyDescent="0.2">
      <c r="A318" s="252"/>
      <c r="B318" s="252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 spans="1:26" ht="17.25" customHeight="1" x14ac:dyDescent="0.2">
      <c r="A319" s="252"/>
      <c r="B319" s="252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 spans="1:26" ht="17.25" customHeight="1" x14ac:dyDescent="0.2">
      <c r="A320" s="252"/>
      <c r="B320" s="252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 spans="1:26" ht="17.25" customHeight="1" x14ac:dyDescent="0.2">
      <c r="A321" s="252"/>
      <c r="B321" s="252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 spans="1:26" ht="17.25" customHeight="1" x14ac:dyDescent="0.2">
      <c r="A322" s="252"/>
      <c r="B322" s="252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 spans="1:26" ht="17.25" customHeight="1" x14ac:dyDescent="0.2">
      <c r="A323" s="252"/>
      <c r="B323" s="252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 spans="1:26" ht="17.25" customHeight="1" x14ac:dyDescent="0.2">
      <c r="A324" s="252"/>
      <c r="B324" s="252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 spans="1:26" ht="17.25" customHeight="1" x14ac:dyDescent="0.2">
      <c r="A325" s="252"/>
      <c r="B325" s="252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 spans="1:26" ht="17.25" customHeight="1" x14ac:dyDescent="0.2">
      <c r="A326" s="252"/>
      <c r="B326" s="252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 spans="1:26" ht="17.25" customHeight="1" x14ac:dyDescent="0.2">
      <c r="A327" s="252"/>
      <c r="B327" s="252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 spans="1:26" ht="17.25" customHeight="1" x14ac:dyDescent="0.2">
      <c r="A328" s="252"/>
      <c r="B328" s="252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 spans="1:26" ht="17.25" customHeight="1" x14ac:dyDescent="0.2">
      <c r="A329" s="252"/>
      <c r="B329" s="252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 spans="1:26" ht="17.25" customHeight="1" x14ac:dyDescent="0.2">
      <c r="A330" s="252"/>
      <c r="B330" s="252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 spans="1:26" ht="17.25" customHeight="1" x14ac:dyDescent="0.2">
      <c r="A331" s="252"/>
      <c r="B331" s="252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 spans="1:26" ht="17.25" customHeight="1" x14ac:dyDescent="0.2">
      <c r="A332" s="252"/>
      <c r="B332" s="252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 spans="1:26" ht="17.25" customHeight="1" x14ac:dyDescent="0.2">
      <c r="A333" s="252"/>
      <c r="B333" s="252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 spans="1:26" ht="17.25" customHeight="1" x14ac:dyDescent="0.2">
      <c r="A334" s="252"/>
      <c r="B334" s="252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 spans="1:26" ht="17.25" customHeight="1" x14ac:dyDescent="0.2">
      <c r="A335" s="252"/>
      <c r="B335" s="252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 spans="1:26" ht="17.25" customHeight="1" x14ac:dyDescent="0.2">
      <c r="A336" s="252"/>
      <c r="B336" s="252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 spans="1:26" ht="17.25" customHeight="1" x14ac:dyDescent="0.2">
      <c r="A337" s="252"/>
      <c r="B337" s="252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 spans="1:26" ht="17.25" customHeight="1" x14ac:dyDescent="0.2">
      <c r="A338" s="252"/>
      <c r="B338" s="252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 spans="1:26" ht="17.25" customHeight="1" x14ac:dyDescent="0.2">
      <c r="A339" s="252"/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 spans="1:26" ht="17.25" customHeight="1" x14ac:dyDescent="0.2">
      <c r="A340" s="252"/>
      <c r="B340" s="252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 spans="1:26" ht="17.25" customHeight="1" x14ac:dyDescent="0.2">
      <c r="A341" s="252"/>
      <c r="B341" s="252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 spans="1:26" ht="17.25" customHeight="1" x14ac:dyDescent="0.2">
      <c r="A342" s="252"/>
      <c r="B342" s="252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 spans="1:26" ht="17.25" customHeight="1" x14ac:dyDescent="0.2">
      <c r="A343" s="252"/>
      <c r="B343" s="252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 spans="1:26" ht="17.25" customHeight="1" x14ac:dyDescent="0.2">
      <c r="A344" s="252"/>
      <c r="B344" s="252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 spans="1:26" ht="17.25" customHeight="1" x14ac:dyDescent="0.2">
      <c r="A345" s="252"/>
      <c r="B345" s="252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 spans="1:26" ht="17.25" customHeight="1" x14ac:dyDescent="0.2">
      <c r="A346" s="252"/>
      <c r="B346" s="252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 spans="1:26" ht="17.25" customHeight="1" x14ac:dyDescent="0.2">
      <c r="A347" s="252"/>
      <c r="B347" s="252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 spans="1:26" ht="17.25" customHeight="1" x14ac:dyDescent="0.2">
      <c r="A348" s="252"/>
      <c r="B348" s="252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 spans="1:26" ht="17.25" customHeight="1" x14ac:dyDescent="0.2">
      <c r="A349" s="252"/>
      <c r="B349" s="252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 spans="1:26" ht="17.25" customHeight="1" x14ac:dyDescent="0.2">
      <c r="A350" s="252"/>
      <c r="B350" s="252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 spans="1:26" ht="17.25" customHeight="1" x14ac:dyDescent="0.2">
      <c r="A351" s="252"/>
      <c r="B351" s="252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 spans="1:26" ht="17.25" customHeight="1" x14ac:dyDescent="0.2">
      <c r="A352" s="252"/>
      <c r="B352" s="252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 spans="1:26" ht="17.25" customHeight="1" x14ac:dyDescent="0.2">
      <c r="A353" s="252"/>
      <c r="B353" s="252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 spans="1:26" ht="17.25" customHeight="1" x14ac:dyDescent="0.2">
      <c r="A354" s="252"/>
      <c r="B354" s="252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 spans="1:26" ht="17.25" customHeight="1" x14ac:dyDescent="0.2">
      <c r="A355" s="252"/>
      <c r="B355" s="252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 spans="1:26" ht="17.25" customHeight="1" x14ac:dyDescent="0.2">
      <c r="A356" s="252"/>
      <c r="B356" s="252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 spans="1:26" ht="17.25" customHeight="1" x14ac:dyDescent="0.2">
      <c r="A357" s="252"/>
      <c r="B357" s="252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 spans="1:26" ht="17.25" customHeight="1" x14ac:dyDescent="0.2">
      <c r="A358" s="252"/>
      <c r="B358" s="252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 spans="1:26" ht="17.25" customHeight="1" x14ac:dyDescent="0.2">
      <c r="A359" s="252"/>
      <c r="B359" s="252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 spans="1:26" ht="17.25" customHeight="1" x14ac:dyDescent="0.2">
      <c r="A360" s="252"/>
      <c r="B360" s="252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 spans="1:26" ht="17.25" customHeight="1" x14ac:dyDescent="0.2">
      <c r="A361" s="252"/>
      <c r="B361" s="252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 spans="1:26" ht="17.25" customHeight="1" x14ac:dyDescent="0.2">
      <c r="A362" s="252"/>
      <c r="B362" s="252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 spans="1:26" ht="17.25" customHeight="1" x14ac:dyDescent="0.2">
      <c r="A363" s="252"/>
      <c r="B363" s="252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 spans="1:26" ht="17.25" customHeight="1" x14ac:dyDescent="0.2">
      <c r="A364" s="252"/>
      <c r="B364" s="252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 spans="1:26" ht="17.25" customHeight="1" x14ac:dyDescent="0.2">
      <c r="A365" s="252"/>
      <c r="B365" s="252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 spans="1:26" ht="17.25" customHeight="1" x14ac:dyDescent="0.2">
      <c r="A366" s="252"/>
      <c r="B366" s="252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 spans="1:26" ht="17.25" customHeight="1" x14ac:dyDescent="0.2">
      <c r="A367" s="252"/>
      <c r="B367" s="252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 spans="1:26" ht="17.25" customHeight="1" x14ac:dyDescent="0.2">
      <c r="A368" s="252"/>
      <c r="B368" s="252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 spans="1:26" ht="17.25" customHeight="1" x14ac:dyDescent="0.2">
      <c r="A369" s="252"/>
      <c r="B369" s="252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 spans="1:26" ht="17.25" customHeight="1" x14ac:dyDescent="0.2">
      <c r="A370" s="252"/>
      <c r="B370" s="252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 spans="1:26" ht="17.25" customHeight="1" x14ac:dyDescent="0.2">
      <c r="A371" s="252"/>
      <c r="B371" s="252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 spans="1:26" ht="17.25" customHeight="1" x14ac:dyDescent="0.2">
      <c r="A372" s="252"/>
      <c r="B372" s="252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 spans="1:26" ht="17.25" customHeight="1" x14ac:dyDescent="0.2">
      <c r="A373" s="252"/>
      <c r="B373" s="252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 spans="1:26" ht="17.25" customHeight="1" x14ac:dyDescent="0.2">
      <c r="A374" s="252"/>
      <c r="B374" s="252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 spans="1:26" ht="17.25" customHeight="1" x14ac:dyDescent="0.2">
      <c r="A375" s="252"/>
      <c r="B375" s="252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 spans="1:26" ht="17.25" customHeight="1" x14ac:dyDescent="0.2">
      <c r="A376" s="252"/>
      <c r="B376" s="252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 spans="1:26" ht="17.25" customHeight="1" x14ac:dyDescent="0.2">
      <c r="A377" s="252"/>
      <c r="B377" s="252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 spans="1:26" ht="17.25" customHeight="1" x14ac:dyDescent="0.2">
      <c r="A378" s="252"/>
      <c r="B378" s="252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 spans="1:26" ht="17.25" customHeight="1" x14ac:dyDescent="0.2">
      <c r="A379" s="252"/>
      <c r="B379" s="252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 spans="1:26" ht="17.25" customHeight="1" x14ac:dyDescent="0.2">
      <c r="A380" s="252"/>
      <c r="B380" s="252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 spans="1:26" ht="17.25" customHeight="1" x14ac:dyDescent="0.2">
      <c r="A381" s="252"/>
      <c r="B381" s="252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 spans="1:26" ht="17.25" customHeight="1" x14ac:dyDescent="0.2">
      <c r="A382" s="252"/>
      <c r="B382" s="252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 spans="1:26" ht="17.25" customHeight="1" x14ac:dyDescent="0.2">
      <c r="A383" s="252"/>
      <c r="B383" s="252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 spans="1:26" ht="17.25" customHeight="1" x14ac:dyDescent="0.2">
      <c r="A384" s="252"/>
      <c r="B384" s="252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 spans="1:26" ht="17.25" customHeight="1" x14ac:dyDescent="0.2">
      <c r="A385" s="252"/>
      <c r="B385" s="252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 spans="1:26" ht="17.25" customHeight="1" x14ac:dyDescent="0.2">
      <c r="A386" s="252"/>
      <c r="B386" s="252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 spans="1:26" ht="17.25" customHeight="1" x14ac:dyDescent="0.2">
      <c r="A387" s="252"/>
      <c r="B387" s="252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 spans="1:26" ht="17.25" customHeight="1" x14ac:dyDescent="0.2">
      <c r="A388" s="252"/>
      <c r="B388" s="252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 spans="1:26" ht="17.25" customHeight="1" x14ac:dyDescent="0.2">
      <c r="A389" s="252"/>
      <c r="B389" s="252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 spans="1:26" ht="17.25" customHeight="1" x14ac:dyDescent="0.2">
      <c r="A390" s="252"/>
      <c r="B390" s="252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 spans="1:26" ht="17.25" customHeight="1" x14ac:dyDescent="0.2">
      <c r="A391" s="252"/>
      <c r="B391" s="252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 spans="1:26" ht="17.25" customHeight="1" x14ac:dyDescent="0.2">
      <c r="A392" s="252"/>
      <c r="B392" s="252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 spans="1:26" ht="17.25" customHeight="1" x14ac:dyDescent="0.2">
      <c r="A393" s="252"/>
      <c r="B393" s="252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 spans="1:26" ht="17.25" customHeight="1" x14ac:dyDescent="0.2">
      <c r="A394" s="252"/>
      <c r="B394" s="252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 spans="1:26" ht="17.25" customHeight="1" x14ac:dyDescent="0.2">
      <c r="A395" s="252"/>
      <c r="B395" s="252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 spans="1:26" ht="17.25" customHeight="1" x14ac:dyDescent="0.2">
      <c r="A396" s="252"/>
      <c r="B396" s="252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 spans="1:26" ht="17.25" customHeight="1" x14ac:dyDescent="0.2">
      <c r="A397" s="252"/>
      <c r="B397" s="252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 spans="1:26" ht="17.25" customHeight="1" x14ac:dyDescent="0.2">
      <c r="A398" s="252"/>
      <c r="B398" s="252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 spans="1:26" ht="17.25" customHeight="1" x14ac:dyDescent="0.2">
      <c r="A399" s="252"/>
      <c r="B399" s="252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 spans="1:26" ht="17.25" customHeight="1" x14ac:dyDescent="0.2">
      <c r="A400" s="252"/>
      <c r="B400" s="252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 spans="1:26" ht="17.25" customHeight="1" x14ac:dyDescent="0.2">
      <c r="A401" s="252"/>
      <c r="B401" s="252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</row>
    <row r="402" spans="1:26" ht="17.25" customHeight="1" x14ac:dyDescent="0.2">
      <c r="A402" s="252"/>
      <c r="B402" s="252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 spans="1:26" ht="17.25" customHeight="1" x14ac:dyDescent="0.2">
      <c r="A403" s="252"/>
      <c r="B403" s="252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 spans="1:26" ht="17.25" customHeight="1" x14ac:dyDescent="0.2">
      <c r="A404" s="252"/>
      <c r="B404" s="252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 spans="1:26" ht="17.25" customHeight="1" x14ac:dyDescent="0.2">
      <c r="A405" s="252"/>
      <c r="B405" s="252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 spans="1:26" ht="17.25" customHeight="1" x14ac:dyDescent="0.2">
      <c r="A406" s="252"/>
      <c r="B406" s="252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 spans="1:26" ht="17.25" customHeight="1" x14ac:dyDescent="0.2">
      <c r="A407" s="252"/>
      <c r="B407" s="252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 spans="1:26" ht="17.25" customHeight="1" x14ac:dyDescent="0.2">
      <c r="A408" s="252"/>
      <c r="B408" s="252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 spans="1:26" ht="17.25" customHeight="1" x14ac:dyDescent="0.2">
      <c r="A409" s="252"/>
      <c r="B409" s="252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 spans="1:26" ht="17.25" customHeight="1" x14ac:dyDescent="0.2">
      <c r="A410" s="252"/>
      <c r="B410" s="252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 spans="1:26" ht="17.25" customHeight="1" x14ac:dyDescent="0.2">
      <c r="A411" s="252"/>
      <c r="B411" s="252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 spans="1:26" ht="17.25" customHeight="1" x14ac:dyDescent="0.2">
      <c r="A412" s="252"/>
      <c r="B412" s="252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 spans="1:26" ht="17.25" customHeight="1" x14ac:dyDescent="0.2">
      <c r="A413" s="252"/>
      <c r="B413" s="252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 spans="1:26" ht="17.25" customHeight="1" x14ac:dyDescent="0.2">
      <c r="A414" s="252"/>
      <c r="B414" s="252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 spans="1:26" ht="17.25" customHeight="1" x14ac:dyDescent="0.2">
      <c r="A415" s="252"/>
      <c r="B415" s="252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 spans="1:26" ht="17.25" customHeight="1" x14ac:dyDescent="0.2">
      <c r="A416" s="252"/>
      <c r="B416" s="252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 spans="1:26" ht="17.25" customHeight="1" x14ac:dyDescent="0.2">
      <c r="A417" s="252"/>
      <c r="B417" s="252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 spans="1:26" ht="17.25" customHeight="1" x14ac:dyDescent="0.2">
      <c r="A418" s="252"/>
      <c r="B418" s="252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 spans="1:26" ht="17.25" customHeight="1" x14ac:dyDescent="0.2">
      <c r="A419" s="252"/>
      <c r="B419" s="252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 spans="1:26" ht="17.25" customHeight="1" x14ac:dyDescent="0.2">
      <c r="A420" s="252"/>
      <c r="B420" s="252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 spans="1:26" ht="17.25" customHeight="1" x14ac:dyDescent="0.2">
      <c r="A421" s="252"/>
      <c r="B421" s="252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 spans="1:26" ht="17.25" customHeight="1" x14ac:dyDescent="0.2">
      <c r="A422" s="252"/>
      <c r="B422" s="252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 spans="1:26" ht="17.25" customHeight="1" x14ac:dyDescent="0.2">
      <c r="A423" s="252"/>
      <c r="B423" s="252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 spans="1:26" ht="17.25" customHeight="1" x14ac:dyDescent="0.2">
      <c r="A424" s="252"/>
      <c r="B424" s="252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 spans="1:26" ht="17.25" customHeight="1" x14ac:dyDescent="0.2">
      <c r="A425" s="252"/>
      <c r="B425" s="252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 spans="1:26" ht="17.25" customHeight="1" x14ac:dyDescent="0.2">
      <c r="A426" s="252"/>
      <c r="B426" s="252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 spans="1:26" ht="17.25" customHeight="1" x14ac:dyDescent="0.2">
      <c r="A427" s="252"/>
      <c r="B427" s="252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 spans="1:26" ht="17.25" customHeight="1" x14ac:dyDescent="0.2">
      <c r="A428" s="252"/>
      <c r="B428" s="252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 spans="1:26" ht="17.25" customHeight="1" x14ac:dyDescent="0.2">
      <c r="A429" s="252"/>
      <c r="B429" s="252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 spans="1:26" ht="17.25" customHeight="1" x14ac:dyDescent="0.2">
      <c r="A430" s="252"/>
      <c r="B430" s="252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 spans="1:26" ht="17.25" customHeight="1" x14ac:dyDescent="0.2">
      <c r="A431" s="252"/>
      <c r="B431" s="252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 spans="1:26" ht="17.25" customHeight="1" x14ac:dyDescent="0.2">
      <c r="A432" s="252"/>
      <c r="B432" s="252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 spans="1:26" ht="17.25" customHeight="1" x14ac:dyDescent="0.2">
      <c r="A433" s="252"/>
      <c r="B433" s="252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 spans="1:26" ht="17.25" customHeight="1" x14ac:dyDescent="0.2">
      <c r="A434" s="252"/>
      <c r="B434" s="252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 spans="1:26" ht="17.25" customHeight="1" x14ac:dyDescent="0.2">
      <c r="A435" s="252"/>
      <c r="B435" s="252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 spans="1:26" ht="17.25" customHeight="1" x14ac:dyDescent="0.2">
      <c r="A436" s="252"/>
      <c r="B436" s="252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 spans="1:26" ht="17.25" customHeight="1" x14ac:dyDescent="0.2">
      <c r="A437" s="252"/>
      <c r="B437" s="252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 spans="1:26" ht="17.25" customHeight="1" x14ac:dyDescent="0.2">
      <c r="A438" s="252"/>
      <c r="B438" s="252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 spans="1:26" ht="17.25" customHeight="1" x14ac:dyDescent="0.2">
      <c r="A439" s="252"/>
      <c r="B439" s="252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 spans="1:26" ht="17.25" customHeight="1" x14ac:dyDescent="0.2">
      <c r="A440" s="252"/>
      <c r="B440" s="252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 spans="1:26" ht="17.25" customHeight="1" x14ac:dyDescent="0.2">
      <c r="A441" s="252"/>
      <c r="B441" s="252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 spans="1:26" ht="17.25" customHeight="1" x14ac:dyDescent="0.2">
      <c r="A442" s="252"/>
      <c r="B442" s="252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 spans="1:26" ht="17.25" customHeight="1" x14ac:dyDescent="0.2">
      <c r="A443" s="252"/>
      <c r="B443" s="252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 spans="1:26" ht="17.25" customHeight="1" x14ac:dyDescent="0.2">
      <c r="A444" s="252"/>
      <c r="B444" s="252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 spans="1:26" ht="17.25" customHeight="1" x14ac:dyDescent="0.2">
      <c r="A445" s="252"/>
      <c r="B445" s="252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 spans="1:26" ht="17.25" customHeight="1" x14ac:dyDescent="0.2">
      <c r="A446" s="252"/>
      <c r="B446" s="252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 spans="1:26" ht="17.25" customHeight="1" x14ac:dyDescent="0.2">
      <c r="A447" s="252"/>
      <c r="B447" s="252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 spans="1:26" ht="17.25" customHeight="1" x14ac:dyDescent="0.2">
      <c r="A448" s="252"/>
      <c r="B448" s="252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 spans="1:26" ht="17.25" customHeight="1" x14ac:dyDescent="0.2">
      <c r="A449" s="252"/>
      <c r="B449" s="252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 spans="1:26" ht="17.25" customHeight="1" x14ac:dyDescent="0.2">
      <c r="A450" s="252"/>
      <c r="B450" s="252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 spans="1:26" ht="17.25" customHeight="1" x14ac:dyDescent="0.2">
      <c r="A451" s="252"/>
      <c r="B451" s="252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 spans="1:26" ht="17.25" customHeight="1" x14ac:dyDescent="0.2">
      <c r="A452" s="252"/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 spans="1:26" ht="17.25" customHeight="1" x14ac:dyDescent="0.2">
      <c r="A453" s="252"/>
      <c r="B453" s="252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 spans="1:26" ht="17.25" customHeight="1" x14ac:dyDescent="0.2">
      <c r="A454" s="252"/>
      <c r="B454" s="252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 spans="1:26" ht="17.25" customHeight="1" x14ac:dyDescent="0.2">
      <c r="A455" s="252"/>
      <c r="B455" s="252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 spans="1:26" ht="17.25" customHeight="1" x14ac:dyDescent="0.2">
      <c r="A456" s="252"/>
      <c r="B456" s="252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 spans="1:26" ht="17.25" customHeight="1" x14ac:dyDescent="0.2">
      <c r="A457" s="252"/>
      <c r="B457" s="252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 spans="1:26" ht="17.25" customHeight="1" x14ac:dyDescent="0.2">
      <c r="A458" s="252"/>
      <c r="B458" s="252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 spans="1:26" ht="17.25" customHeight="1" x14ac:dyDescent="0.2">
      <c r="A459" s="252"/>
      <c r="B459" s="252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 spans="1:26" ht="17.25" customHeight="1" x14ac:dyDescent="0.2">
      <c r="A460" s="252"/>
      <c r="B460" s="252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 spans="1:26" ht="17.25" customHeight="1" x14ac:dyDescent="0.2">
      <c r="A461" s="252"/>
      <c r="B461" s="252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 spans="1:26" ht="17.25" customHeight="1" x14ac:dyDescent="0.2">
      <c r="A462" s="252"/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 spans="1:26" ht="17.25" customHeight="1" x14ac:dyDescent="0.2">
      <c r="A463" s="252"/>
      <c r="B463" s="252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 spans="1:26" ht="17.25" customHeight="1" x14ac:dyDescent="0.2">
      <c r="A464" s="252"/>
      <c r="B464" s="252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 spans="1:26" ht="17.25" customHeight="1" x14ac:dyDescent="0.2">
      <c r="A465" s="252"/>
      <c r="B465" s="252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 spans="1:26" ht="17.25" customHeight="1" x14ac:dyDescent="0.2">
      <c r="A466" s="252"/>
      <c r="B466" s="252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 spans="1:26" ht="17.25" customHeight="1" x14ac:dyDescent="0.2">
      <c r="A467" s="252"/>
      <c r="B467" s="252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 spans="1:26" ht="17.25" customHeight="1" x14ac:dyDescent="0.2">
      <c r="A468" s="252"/>
      <c r="B468" s="252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 spans="1:26" ht="17.25" customHeight="1" x14ac:dyDescent="0.2">
      <c r="A469" s="252"/>
      <c r="B469" s="252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 spans="1:26" ht="17.25" customHeight="1" x14ac:dyDescent="0.2">
      <c r="A470" s="252"/>
      <c r="B470" s="252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 spans="1:26" ht="17.25" customHeight="1" x14ac:dyDescent="0.2">
      <c r="A471" s="252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 spans="1:26" ht="17.25" customHeight="1" x14ac:dyDescent="0.2">
      <c r="A472" s="252"/>
      <c r="B472" s="252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 spans="1:26" ht="17.25" customHeight="1" x14ac:dyDescent="0.2">
      <c r="A473" s="252"/>
      <c r="B473" s="252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 spans="1:26" ht="17.25" customHeight="1" x14ac:dyDescent="0.2">
      <c r="A474" s="252"/>
      <c r="B474" s="252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 spans="1:26" ht="17.25" customHeight="1" x14ac:dyDescent="0.2">
      <c r="A475" s="252"/>
      <c r="B475" s="252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 spans="1:26" ht="17.25" customHeight="1" x14ac:dyDescent="0.2">
      <c r="A476" s="252"/>
      <c r="B476" s="252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 spans="1:26" ht="17.25" customHeight="1" x14ac:dyDescent="0.2">
      <c r="A477" s="252"/>
      <c r="B477" s="252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 spans="1:26" ht="17.25" customHeight="1" x14ac:dyDescent="0.2">
      <c r="A478" s="252"/>
      <c r="B478" s="252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 spans="1:26" ht="17.25" customHeight="1" x14ac:dyDescent="0.2">
      <c r="A479" s="252"/>
      <c r="B479" s="252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 spans="1:26" ht="17.25" customHeight="1" x14ac:dyDescent="0.2">
      <c r="A480" s="252"/>
      <c r="B480" s="252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 spans="1:26" ht="17.25" customHeight="1" x14ac:dyDescent="0.2">
      <c r="A481" s="252"/>
      <c r="B481" s="252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 spans="1:26" ht="17.25" customHeight="1" x14ac:dyDescent="0.2">
      <c r="A482" s="252"/>
      <c r="B482" s="252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 spans="1:26" ht="17.25" customHeight="1" x14ac:dyDescent="0.2">
      <c r="A483" s="252"/>
      <c r="B483" s="252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 spans="1:26" ht="17.25" customHeight="1" x14ac:dyDescent="0.2">
      <c r="A484" s="252"/>
      <c r="B484" s="252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 spans="1:26" ht="17.25" customHeight="1" x14ac:dyDescent="0.2">
      <c r="A485" s="252"/>
      <c r="B485" s="252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 spans="1:26" ht="17.25" customHeight="1" x14ac:dyDescent="0.2">
      <c r="A486" s="252"/>
      <c r="B486" s="252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 spans="1:26" ht="17.25" customHeight="1" x14ac:dyDescent="0.2">
      <c r="A487" s="252"/>
      <c r="B487" s="252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 spans="1:26" ht="17.25" customHeight="1" x14ac:dyDescent="0.2">
      <c r="A488" s="252"/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 spans="1:26" ht="17.25" customHeight="1" x14ac:dyDescent="0.2">
      <c r="A489" s="252"/>
      <c r="B489" s="252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 spans="1:26" ht="17.25" customHeight="1" x14ac:dyDescent="0.2">
      <c r="A490" s="252"/>
      <c r="B490" s="252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 spans="1:26" ht="17.25" customHeight="1" x14ac:dyDescent="0.2">
      <c r="A491" s="252"/>
      <c r="B491" s="252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 spans="1:26" ht="17.25" customHeight="1" x14ac:dyDescent="0.2">
      <c r="A492" s="252"/>
      <c r="B492" s="252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 spans="1:26" ht="17.25" customHeight="1" x14ac:dyDescent="0.2">
      <c r="A493" s="252"/>
      <c r="B493" s="252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 spans="1:26" ht="17.25" customHeight="1" x14ac:dyDescent="0.2">
      <c r="A494" s="252"/>
      <c r="B494" s="252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 spans="1:26" ht="17.25" customHeight="1" x14ac:dyDescent="0.2">
      <c r="A495" s="252"/>
      <c r="B495" s="252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 spans="1:26" ht="17.25" customHeight="1" x14ac:dyDescent="0.2">
      <c r="A496" s="252"/>
      <c r="B496" s="252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 spans="1:26" ht="17.25" customHeight="1" x14ac:dyDescent="0.2">
      <c r="A497" s="252"/>
      <c r="B497" s="252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 spans="1:26" ht="17.25" customHeight="1" x14ac:dyDescent="0.2">
      <c r="A498" s="252"/>
      <c r="B498" s="252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 spans="1:26" ht="17.25" customHeight="1" x14ac:dyDescent="0.2">
      <c r="A499" s="252"/>
      <c r="B499" s="252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</row>
    <row r="500" spans="1:26" ht="17.25" customHeight="1" x14ac:dyDescent="0.2">
      <c r="A500" s="252"/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 spans="1:26" ht="17.25" customHeight="1" x14ac:dyDescent="0.2">
      <c r="A501" s="252"/>
      <c r="B501" s="252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 spans="1:26" ht="17.25" customHeight="1" x14ac:dyDescent="0.2">
      <c r="A502" s="252"/>
      <c r="B502" s="252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 spans="1:26" ht="17.25" customHeight="1" x14ac:dyDescent="0.2">
      <c r="A503" s="252"/>
      <c r="B503" s="252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 spans="1:26" ht="17.25" customHeight="1" x14ac:dyDescent="0.2">
      <c r="A504" s="252"/>
      <c r="B504" s="252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 spans="1:26" ht="17.25" customHeight="1" x14ac:dyDescent="0.2">
      <c r="A505" s="252"/>
      <c r="B505" s="252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 spans="1:26" ht="17.25" customHeight="1" x14ac:dyDescent="0.2">
      <c r="A506" s="252"/>
      <c r="B506" s="252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 spans="1:26" ht="17.25" customHeight="1" x14ac:dyDescent="0.2">
      <c r="A507" s="252"/>
      <c r="B507" s="252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 spans="1:26" ht="17.25" customHeight="1" x14ac:dyDescent="0.2">
      <c r="A508" s="252"/>
      <c r="B508" s="252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 spans="1:26" ht="17.25" customHeight="1" x14ac:dyDescent="0.2">
      <c r="A509" s="252"/>
      <c r="B509" s="252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 spans="1:26" ht="17.25" customHeight="1" x14ac:dyDescent="0.2">
      <c r="A510" s="252"/>
      <c r="B510" s="252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 spans="1:26" ht="17.25" customHeight="1" x14ac:dyDescent="0.2">
      <c r="A511" s="252"/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 spans="1:26" ht="17.25" customHeight="1" x14ac:dyDescent="0.2">
      <c r="A512" s="252"/>
      <c r="B512" s="252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 spans="1:26" ht="17.25" customHeight="1" x14ac:dyDescent="0.2">
      <c r="A513" s="252"/>
      <c r="B513" s="252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 spans="1:26" ht="17.25" customHeight="1" x14ac:dyDescent="0.2">
      <c r="A514" s="252"/>
      <c r="B514" s="252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 spans="1:26" ht="17.25" customHeight="1" x14ac:dyDescent="0.2">
      <c r="A515" s="252"/>
      <c r="B515" s="252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 spans="1:26" ht="17.25" customHeight="1" x14ac:dyDescent="0.2">
      <c r="A516" s="252"/>
      <c r="B516" s="252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 spans="1:26" ht="17.25" customHeight="1" x14ac:dyDescent="0.2">
      <c r="A517" s="252"/>
      <c r="B517" s="252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 spans="1:26" ht="17.25" customHeight="1" x14ac:dyDescent="0.2">
      <c r="A518" s="252"/>
      <c r="B518" s="252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 spans="1:26" ht="17.25" customHeight="1" x14ac:dyDescent="0.2">
      <c r="A519" s="252"/>
      <c r="B519" s="252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 spans="1:26" ht="17.25" customHeight="1" x14ac:dyDescent="0.2">
      <c r="A520" s="252"/>
      <c r="B520" s="252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 spans="1:26" ht="17.25" customHeight="1" x14ac:dyDescent="0.2">
      <c r="A521" s="252"/>
      <c r="B521" s="252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 spans="1:26" ht="17.25" customHeight="1" x14ac:dyDescent="0.2">
      <c r="A522" s="252"/>
      <c r="B522" s="252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 spans="1:26" ht="17.25" customHeight="1" x14ac:dyDescent="0.2">
      <c r="A523" s="252"/>
      <c r="B523" s="252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 spans="1:26" ht="17.25" customHeight="1" x14ac:dyDescent="0.2">
      <c r="A524" s="252"/>
      <c r="B524" s="252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 spans="1:26" ht="17.25" customHeight="1" x14ac:dyDescent="0.2">
      <c r="A525" s="252"/>
      <c r="B525" s="252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 spans="1:26" ht="17.25" customHeight="1" x14ac:dyDescent="0.2">
      <c r="A526" s="252"/>
      <c r="B526" s="252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 spans="1:26" ht="17.25" customHeight="1" x14ac:dyDescent="0.2">
      <c r="A527" s="252"/>
      <c r="B527" s="252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 spans="1:26" ht="17.25" customHeight="1" x14ac:dyDescent="0.2">
      <c r="A528" s="252"/>
      <c r="B528" s="252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 spans="1:26" ht="17.25" customHeight="1" x14ac:dyDescent="0.2">
      <c r="A529" s="252"/>
      <c r="B529" s="252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 spans="1:26" ht="17.25" customHeight="1" x14ac:dyDescent="0.2">
      <c r="A530" s="252"/>
      <c r="B530" s="252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 spans="1:26" ht="17.25" customHeight="1" x14ac:dyDescent="0.2">
      <c r="A531" s="252"/>
      <c r="B531" s="252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 spans="1:26" ht="17.25" customHeight="1" x14ac:dyDescent="0.2">
      <c r="A532" s="252"/>
      <c r="B532" s="252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 spans="1:26" ht="17.25" customHeight="1" x14ac:dyDescent="0.2">
      <c r="A533" s="252"/>
      <c r="B533" s="252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 spans="1:26" ht="17.25" customHeight="1" x14ac:dyDescent="0.2">
      <c r="A534" s="252"/>
      <c r="B534" s="252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 spans="1:26" ht="17.25" customHeight="1" x14ac:dyDescent="0.2">
      <c r="A535" s="252"/>
      <c r="B535" s="252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 spans="1:26" ht="17.25" customHeight="1" x14ac:dyDescent="0.2">
      <c r="A536" s="252"/>
      <c r="B536" s="252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 spans="1:26" ht="17.25" customHeight="1" x14ac:dyDescent="0.2">
      <c r="A537" s="252"/>
      <c r="B537" s="252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 spans="1:26" ht="17.25" customHeight="1" x14ac:dyDescent="0.2">
      <c r="A538" s="252"/>
      <c r="B538" s="252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 spans="1:26" ht="17.25" customHeight="1" x14ac:dyDescent="0.2">
      <c r="A539" s="252"/>
      <c r="B539" s="252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 spans="1:26" ht="17.25" customHeight="1" x14ac:dyDescent="0.2">
      <c r="A540" s="252"/>
      <c r="B540" s="252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 spans="1:26" ht="17.25" customHeight="1" x14ac:dyDescent="0.2">
      <c r="A541" s="252"/>
      <c r="B541" s="252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 spans="1:26" ht="17.25" customHeight="1" x14ac:dyDescent="0.2">
      <c r="A542" s="252"/>
      <c r="B542" s="252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 spans="1:26" ht="17.25" customHeight="1" x14ac:dyDescent="0.2">
      <c r="A543" s="252"/>
      <c r="B543" s="252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 spans="1:26" ht="17.25" customHeight="1" x14ac:dyDescent="0.2">
      <c r="A544" s="252"/>
      <c r="B544" s="252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 spans="1:26" ht="17.25" customHeight="1" x14ac:dyDescent="0.2">
      <c r="A545" s="252"/>
      <c r="B545" s="252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 spans="1:26" ht="17.25" customHeight="1" x14ac:dyDescent="0.2">
      <c r="A546" s="252"/>
      <c r="B546" s="252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 spans="1:26" ht="17.25" customHeight="1" x14ac:dyDescent="0.2">
      <c r="A547" s="252"/>
      <c r="B547" s="252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 spans="1:26" ht="17.25" customHeight="1" x14ac:dyDescent="0.2">
      <c r="A548" s="252"/>
      <c r="B548" s="252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 spans="1:26" ht="17.25" customHeight="1" x14ac:dyDescent="0.2">
      <c r="A549" s="252"/>
      <c r="B549" s="252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 spans="1:26" ht="17.25" customHeight="1" x14ac:dyDescent="0.2">
      <c r="A550" s="252"/>
      <c r="B550" s="252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 spans="1:26" ht="17.25" customHeight="1" x14ac:dyDescent="0.2">
      <c r="A551" s="252"/>
      <c r="B551" s="252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 spans="1:26" ht="17.25" customHeight="1" x14ac:dyDescent="0.2">
      <c r="A552" s="252"/>
      <c r="B552" s="252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 spans="1:26" ht="17.25" customHeight="1" x14ac:dyDescent="0.2">
      <c r="A553" s="252"/>
      <c r="B553" s="252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 spans="1:26" ht="17.25" customHeight="1" x14ac:dyDescent="0.2">
      <c r="A554" s="252"/>
      <c r="B554" s="252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 spans="1:26" ht="17.25" customHeight="1" x14ac:dyDescent="0.2">
      <c r="A555" s="252"/>
      <c r="B555" s="252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 spans="1:26" ht="17.25" customHeight="1" x14ac:dyDescent="0.2">
      <c r="A556" s="252"/>
      <c r="B556" s="252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 spans="1:26" ht="17.25" customHeight="1" x14ac:dyDescent="0.2">
      <c r="A557" s="252"/>
      <c r="B557" s="252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 spans="1:26" ht="17.25" customHeight="1" x14ac:dyDescent="0.2">
      <c r="A558" s="252"/>
      <c r="B558" s="252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 spans="1:26" ht="17.25" customHeight="1" x14ac:dyDescent="0.2">
      <c r="A559" s="252"/>
      <c r="B559" s="252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 spans="1:26" ht="17.25" customHeight="1" x14ac:dyDescent="0.2">
      <c r="A560" s="252"/>
      <c r="B560" s="252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 spans="1:26" ht="17.25" customHeight="1" x14ac:dyDescent="0.2">
      <c r="A561" s="252"/>
      <c r="B561" s="252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</row>
    <row r="562" spans="1:26" ht="17.25" customHeight="1" x14ac:dyDescent="0.2">
      <c r="A562" s="252"/>
      <c r="B562" s="252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</row>
    <row r="563" spans="1:26" ht="17.25" customHeight="1" x14ac:dyDescent="0.2">
      <c r="A563" s="252"/>
      <c r="B563" s="252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</row>
    <row r="564" spans="1:26" ht="17.25" customHeight="1" x14ac:dyDescent="0.2">
      <c r="A564" s="252"/>
      <c r="B564" s="252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</row>
    <row r="565" spans="1:26" ht="17.25" customHeight="1" x14ac:dyDescent="0.2">
      <c r="A565" s="252"/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</row>
    <row r="566" spans="1:26" ht="17.25" customHeight="1" x14ac:dyDescent="0.2">
      <c r="A566" s="252"/>
      <c r="B566" s="252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</row>
    <row r="567" spans="1:26" ht="17.25" customHeight="1" x14ac:dyDescent="0.2">
      <c r="A567" s="252"/>
      <c r="B567" s="252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</row>
    <row r="568" spans="1:26" ht="17.25" customHeight="1" x14ac:dyDescent="0.2">
      <c r="A568" s="252"/>
      <c r="B568" s="252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</row>
    <row r="569" spans="1:26" ht="17.25" customHeight="1" x14ac:dyDescent="0.2">
      <c r="A569" s="252"/>
      <c r="B569" s="252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</row>
    <row r="570" spans="1:26" ht="17.25" customHeight="1" x14ac:dyDescent="0.2">
      <c r="A570" s="252"/>
      <c r="B570" s="252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</row>
    <row r="571" spans="1:26" ht="17.25" customHeight="1" x14ac:dyDescent="0.2">
      <c r="A571" s="252"/>
      <c r="B571" s="252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</row>
    <row r="572" spans="1:26" ht="17.25" customHeight="1" x14ac:dyDescent="0.2">
      <c r="A572" s="252"/>
      <c r="B572" s="252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</row>
    <row r="573" spans="1:26" ht="17.25" customHeight="1" x14ac:dyDescent="0.2">
      <c r="A573" s="252"/>
      <c r="B573" s="252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</row>
    <row r="574" spans="1:26" ht="17.25" customHeight="1" x14ac:dyDescent="0.2">
      <c r="A574" s="252"/>
      <c r="B574" s="252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</row>
    <row r="575" spans="1:26" ht="17.25" customHeight="1" x14ac:dyDescent="0.2">
      <c r="A575" s="252"/>
      <c r="B575" s="252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</row>
    <row r="576" spans="1:26" ht="17.25" customHeight="1" x14ac:dyDescent="0.2">
      <c r="A576" s="252"/>
      <c r="B576" s="252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</row>
    <row r="577" spans="1:26" ht="17.25" customHeight="1" x14ac:dyDescent="0.2">
      <c r="A577" s="252"/>
      <c r="B577" s="252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</row>
    <row r="578" spans="1:26" ht="17.25" customHeight="1" x14ac:dyDescent="0.2">
      <c r="A578" s="252"/>
      <c r="B578" s="252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</row>
    <row r="579" spans="1:26" ht="17.25" customHeight="1" x14ac:dyDescent="0.2">
      <c r="A579" s="252"/>
      <c r="B579" s="252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</row>
    <row r="580" spans="1:26" ht="17.25" customHeight="1" x14ac:dyDescent="0.2">
      <c r="A580" s="252"/>
      <c r="B580" s="252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</row>
    <row r="581" spans="1:26" ht="17.25" customHeight="1" x14ac:dyDescent="0.2">
      <c r="A581" s="252"/>
      <c r="B581" s="252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</row>
    <row r="582" spans="1:26" ht="17.25" customHeight="1" x14ac:dyDescent="0.2">
      <c r="A582" s="252"/>
      <c r="B582" s="252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</row>
    <row r="583" spans="1:26" ht="17.25" customHeight="1" x14ac:dyDescent="0.2">
      <c r="A583" s="252"/>
      <c r="B583" s="252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</row>
    <row r="584" spans="1:26" ht="17.25" customHeight="1" x14ac:dyDescent="0.2">
      <c r="A584" s="252"/>
      <c r="B584" s="252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</row>
    <row r="585" spans="1:26" ht="17.25" customHeight="1" x14ac:dyDescent="0.2">
      <c r="A585" s="252"/>
      <c r="B585" s="252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</row>
    <row r="586" spans="1:26" ht="17.25" customHeight="1" x14ac:dyDescent="0.2">
      <c r="A586" s="252"/>
      <c r="B586" s="252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</row>
    <row r="587" spans="1:26" ht="17.25" customHeight="1" x14ac:dyDescent="0.2">
      <c r="A587" s="252"/>
      <c r="B587" s="252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</row>
    <row r="588" spans="1:26" ht="17.25" customHeight="1" x14ac:dyDescent="0.2">
      <c r="A588" s="252"/>
      <c r="B588" s="252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</row>
    <row r="589" spans="1:26" ht="17.25" customHeight="1" x14ac:dyDescent="0.2">
      <c r="A589" s="252"/>
      <c r="B589" s="252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</row>
    <row r="590" spans="1:26" ht="17.25" customHeight="1" x14ac:dyDescent="0.2">
      <c r="A590" s="252"/>
      <c r="B590" s="252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</row>
    <row r="591" spans="1:26" ht="17.25" customHeight="1" x14ac:dyDescent="0.2">
      <c r="A591" s="252"/>
      <c r="B591" s="252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</row>
    <row r="592" spans="1:26" ht="17.25" customHeight="1" x14ac:dyDescent="0.2">
      <c r="A592" s="252"/>
      <c r="B592" s="252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</row>
    <row r="593" spans="1:26" ht="17.25" customHeight="1" x14ac:dyDescent="0.2">
      <c r="A593" s="252"/>
      <c r="B593" s="252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</row>
    <row r="594" spans="1:26" ht="17.25" customHeight="1" x14ac:dyDescent="0.2">
      <c r="A594" s="252"/>
      <c r="B594" s="252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</row>
    <row r="595" spans="1:26" ht="17.25" customHeight="1" x14ac:dyDescent="0.2">
      <c r="A595" s="252"/>
      <c r="B595" s="252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</row>
    <row r="596" spans="1:26" ht="17.25" customHeight="1" x14ac:dyDescent="0.2">
      <c r="A596" s="252"/>
      <c r="B596" s="252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</row>
    <row r="597" spans="1:26" ht="17.25" customHeight="1" x14ac:dyDescent="0.2">
      <c r="A597" s="252"/>
      <c r="B597" s="252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</row>
    <row r="598" spans="1:26" ht="17.25" customHeight="1" x14ac:dyDescent="0.2">
      <c r="A598" s="252"/>
      <c r="B598" s="252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</row>
    <row r="599" spans="1:26" ht="17.25" customHeight="1" x14ac:dyDescent="0.2">
      <c r="A599" s="252"/>
      <c r="B599" s="252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</row>
    <row r="600" spans="1:26" ht="17.25" customHeight="1" x14ac:dyDescent="0.2">
      <c r="A600" s="252"/>
      <c r="B600" s="252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</row>
    <row r="601" spans="1:26" ht="17.25" customHeight="1" x14ac:dyDescent="0.2">
      <c r="A601" s="252"/>
      <c r="B601" s="252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</row>
    <row r="602" spans="1:26" ht="17.25" customHeight="1" x14ac:dyDescent="0.2">
      <c r="A602" s="252"/>
      <c r="B602" s="252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</row>
    <row r="603" spans="1:26" ht="17.25" customHeight="1" x14ac:dyDescent="0.2">
      <c r="A603" s="252"/>
      <c r="B603" s="252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</row>
    <row r="604" spans="1:26" ht="17.25" customHeight="1" x14ac:dyDescent="0.2">
      <c r="A604" s="252"/>
      <c r="B604" s="252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</row>
    <row r="605" spans="1:26" ht="17.25" customHeight="1" x14ac:dyDescent="0.2">
      <c r="A605" s="252"/>
      <c r="B605" s="252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</row>
    <row r="606" spans="1:26" ht="17.25" customHeight="1" x14ac:dyDescent="0.2">
      <c r="A606" s="252"/>
      <c r="B606" s="252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</row>
    <row r="607" spans="1:26" ht="17.25" customHeight="1" x14ac:dyDescent="0.2">
      <c r="A607" s="252"/>
      <c r="B607" s="252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</row>
    <row r="608" spans="1:26" ht="17.25" customHeight="1" x14ac:dyDescent="0.2">
      <c r="A608" s="252"/>
      <c r="B608" s="252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</row>
    <row r="609" spans="1:26" ht="17.25" customHeight="1" x14ac:dyDescent="0.2">
      <c r="A609" s="252"/>
      <c r="B609" s="252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</row>
    <row r="610" spans="1:26" ht="17.25" customHeight="1" x14ac:dyDescent="0.2">
      <c r="A610" s="252"/>
      <c r="B610" s="252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</row>
    <row r="611" spans="1:26" ht="17.25" customHeight="1" x14ac:dyDescent="0.2">
      <c r="A611" s="252"/>
      <c r="B611" s="252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</row>
    <row r="612" spans="1:26" ht="17.25" customHeight="1" x14ac:dyDescent="0.2">
      <c r="A612" s="252"/>
      <c r="B612" s="252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</row>
    <row r="613" spans="1:26" ht="17.25" customHeight="1" x14ac:dyDescent="0.2">
      <c r="A613" s="252"/>
      <c r="B613" s="252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</row>
    <row r="614" spans="1:26" ht="17.25" customHeight="1" x14ac:dyDescent="0.2">
      <c r="A614" s="252"/>
      <c r="B614" s="252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</row>
    <row r="615" spans="1:26" ht="17.25" customHeight="1" x14ac:dyDescent="0.2">
      <c r="A615" s="252"/>
      <c r="B615" s="252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</row>
    <row r="616" spans="1:26" ht="17.25" customHeight="1" x14ac:dyDescent="0.2">
      <c r="A616" s="252"/>
      <c r="B616" s="252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</row>
    <row r="617" spans="1:26" ht="17.25" customHeight="1" x14ac:dyDescent="0.2">
      <c r="A617" s="252"/>
      <c r="B617" s="252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</row>
    <row r="618" spans="1:26" ht="17.25" customHeight="1" x14ac:dyDescent="0.2">
      <c r="A618" s="252"/>
      <c r="B618" s="252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</row>
    <row r="619" spans="1:26" ht="17.25" customHeight="1" x14ac:dyDescent="0.2">
      <c r="A619" s="252"/>
      <c r="B619" s="252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</row>
    <row r="620" spans="1:26" ht="17.25" customHeight="1" x14ac:dyDescent="0.2">
      <c r="A620" s="252"/>
      <c r="B620" s="252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</row>
    <row r="621" spans="1:26" ht="17.25" customHeight="1" x14ac:dyDescent="0.2">
      <c r="A621" s="252"/>
      <c r="B621" s="252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</row>
    <row r="622" spans="1:26" ht="17.25" customHeight="1" x14ac:dyDescent="0.2">
      <c r="A622" s="252"/>
      <c r="B622" s="252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</row>
    <row r="623" spans="1:26" ht="17.25" customHeight="1" x14ac:dyDescent="0.2">
      <c r="A623" s="252"/>
      <c r="B623" s="252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</row>
    <row r="624" spans="1:26" ht="17.25" customHeight="1" x14ac:dyDescent="0.2">
      <c r="A624" s="252"/>
      <c r="B624" s="252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</row>
    <row r="625" spans="1:26" ht="17.25" customHeight="1" x14ac:dyDescent="0.2">
      <c r="A625" s="252"/>
      <c r="B625" s="252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</row>
    <row r="626" spans="1:26" ht="17.25" customHeight="1" x14ac:dyDescent="0.2">
      <c r="A626" s="252"/>
      <c r="B626" s="252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</row>
    <row r="627" spans="1:26" ht="17.25" customHeight="1" x14ac:dyDescent="0.2">
      <c r="A627" s="252"/>
      <c r="B627" s="252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</row>
    <row r="628" spans="1:26" ht="17.25" customHeight="1" x14ac:dyDescent="0.2">
      <c r="A628" s="252"/>
      <c r="B628" s="252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</row>
    <row r="629" spans="1:26" ht="17.25" customHeight="1" x14ac:dyDescent="0.2">
      <c r="A629" s="252"/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</row>
    <row r="630" spans="1:26" ht="17.25" customHeight="1" x14ac:dyDescent="0.2">
      <c r="A630" s="252"/>
      <c r="B630" s="252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</row>
    <row r="631" spans="1:26" ht="17.25" customHeight="1" x14ac:dyDescent="0.2">
      <c r="A631" s="252"/>
      <c r="B631" s="252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</row>
    <row r="632" spans="1:26" ht="17.25" customHeight="1" x14ac:dyDescent="0.2">
      <c r="A632" s="252"/>
      <c r="B632" s="252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</row>
    <row r="633" spans="1:26" ht="17.25" customHeight="1" x14ac:dyDescent="0.2">
      <c r="A633" s="252"/>
      <c r="B633" s="252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</row>
    <row r="634" spans="1:26" ht="17.25" customHeight="1" x14ac:dyDescent="0.2">
      <c r="A634" s="252"/>
      <c r="B634" s="252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</row>
    <row r="635" spans="1:26" ht="17.25" customHeight="1" x14ac:dyDescent="0.2">
      <c r="A635" s="252"/>
      <c r="B635" s="252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</row>
    <row r="636" spans="1:26" ht="17.25" customHeight="1" x14ac:dyDescent="0.2">
      <c r="A636" s="252"/>
      <c r="B636" s="252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</row>
    <row r="637" spans="1:26" ht="17.25" customHeight="1" x14ac:dyDescent="0.2">
      <c r="A637" s="252"/>
      <c r="B637" s="252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</row>
    <row r="638" spans="1:26" ht="17.25" customHeight="1" x14ac:dyDescent="0.2">
      <c r="A638" s="252"/>
      <c r="B638" s="252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</row>
    <row r="639" spans="1:26" ht="17.25" customHeight="1" x14ac:dyDescent="0.2">
      <c r="A639" s="252"/>
      <c r="B639" s="252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</row>
    <row r="640" spans="1:26" ht="17.25" customHeight="1" x14ac:dyDescent="0.2">
      <c r="A640" s="252"/>
      <c r="B640" s="252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</row>
    <row r="641" spans="1:26" ht="17.25" customHeight="1" x14ac:dyDescent="0.2">
      <c r="A641" s="252"/>
      <c r="B641" s="252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</row>
    <row r="642" spans="1:26" ht="17.25" customHeight="1" x14ac:dyDescent="0.2">
      <c r="A642" s="252"/>
      <c r="B642" s="252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</row>
    <row r="643" spans="1:26" ht="17.25" customHeight="1" x14ac:dyDescent="0.2">
      <c r="A643" s="252"/>
      <c r="B643" s="252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</row>
    <row r="644" spans="1:26" ht="17.25" customHeight="1" x14ac:dyDescent="0.2">
      <c r="A644" s="252"/>
      <c r="B644" s="252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</row>
    <row r="645" spans="1:26" ht="17.25" customHeight="1" x14ac:dyDescent="0.2">
      <c r="A645" s="252"/>
      <c r="B645" s="252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</row>
    <row r="646" spans="1:26" ht="17.25" customHeight="1" x14ac:dyDescent="0.2">
      <c r="A646" s="252"/>
      <c r="B646" s="252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</row>
    <row r="647" spans="1:26" ht="17.25" customHeight="1" x14ac:dyDescent="0.2">
      <c r="A647" s="252"/>
      <c r="B647" s="252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</row>
    <row r="648" spans="1:26" ht="17.25" customHeight="1" x14ac:dyDescent="0.2">
      <c r="A648" s="252"/>
      <c r="B648" s="252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</row>
    <row r="649" spans="1:26" ht="17.25" customHeight="1" x14ac:dyDescent="0.2">
      <c r="A649" s="252"/>
      <c r="B649" s="252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</row>
    <row r="650" spans="1:26" ht="17.25" customHeight="1" x14ac:dyDescent="0.2">
      <c r="A650" s="252"/>
      <c r="B650" s="252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</row>
    <row r="651" spans="1:26" ht="17.25" customHeight="1" x14ac:dyDescent="0.2">
      <c r="A651" s="252"/>
      <c r="B651" s="252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</row>
    <row r="652" spans="1:26" ht="17.25" customHeight="1" x14ac:dyDescent="0.2">
      <c r="A652" s="252"/>
      <c r="B652" s="252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</row>
    <row r="653" spans="1:26" ht="17.25" customHeight="1" x14ac:dyDescent="0.2">
      <c r="A653" s="252"/>
      <c r="B653" s="252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</row>
    <row r="654" spans="1:26" ht="17.25" customHeight="1" x14ac:dyDescent="0.2">
      <c r="A654" s="252"/>
      <c r="B654" s="252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</row>
    <row r="655" spans="1:26" ht="17.25" customHeight="1" x14ac:dyDescent="0.2">
      <c r="A655" s="252"/>
      <c r="B655" s="252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</row>
    <row r="656" spans="1:26" ht="17.25" customHeight="1" x14ac:dyDescent="0.2">
      <c r="A656" s="252"/>
      <c r="B656" s="252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</row>
    <row r="657" spans="1:26" ht="17.25" customHeight="1" x14ac:dyDescent="0.2">
      <c r="A657" s="252"/>
      <c r="B657" s="252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</row>
    <row r="658" spans="1:26" ht="17.25" customHeight="1" x14ac:dyDescent="0.2">
      <c r="A658" s="252"/>
      <c r="B658" s="252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</row>
    <row r="659" spans="1:26" ht="17.25" customHeight="1" x14ac:dyDescent="0.2">
      <c r="A659" s="252"/>
      <c r="B659" s="252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</row>
    <row r="660" spans="1:26" ht="17.25" customHeight="1" x14ac:dyDescent="0.2">
      <c r="A660" s="252"/>
      <c r="B660" s="252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</row>
    <row r="661" spans="1:26" ht="17.25" customHeight="1" x14ac:dyDescent="0.2">
      <c r="A661" s="252"/>
      <c r="B661" s="252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</row>
    <row r="662" spans="1:26" ht="17.25" customHeight="1" x14ac:dyDescent="0.2">
      <c r="A662" s="252"/>
      <c r="B662" s="252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</row>
    <row r="663" spans="1:26" ht="17.25" customHeight="1" x14ac:dyDescent="0.2">
      <c r="A663" s="252"/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</row>
    <row r="664" spans="1:26" ht="17.25" customHeight="1" x14ac:dyDescent="0.2">
      <c r="A664" s="252"/>
      <c r="B664" s="252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</row>
    <row r="665" spans="1:26" ht="17.25" customHeight="1" x14ac:dyDescent="0.2">
      <c r="A665" s="252"/>
      <c r="B665" s="252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</row>
    <row r="666" spans="1:26" ht="17.25" customHeight="1" x14ac:dyDescent="0.2">
      <c r="A666" s="252"/>
      <c r="B666" s="252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</row>
    <row r="667" spans="1:26" ht="17.25" customHeight="1" x14ac:dyDescent="0.2">
      <c r="A667" s="252"/>
      <c r="B667" s="252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</row>
    <row r="668" spans="1:26" ht="17.25" customHeight="1" x14ac:dyDescent="0.2">
      <c r="A668" s="252"/>
      <c r="B668" s="252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</row>
    <row r="669" spans="1:26" ht="17.25" customHeight="1" x14ac:dyDescent="0.2">
      <c r="A669" s="252"/>
      <c r="B669" s="252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</row>
    <row r="670" spans="1:26" ht="17.25" customHeight="1" x14ac:dyDescent="0.2">
      <c r="A670" s="252"/>
      <c r="B670" s="252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</row>
    <row r="671" spans="1:26" ht="17.25" customHeight="1" x14ac:dyDescent="0.2">
      <c r="A671" s="252"/>
      <c r="B671" s="252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</row>
    <row r="672" spans="1:26" ht="17.25" customHeight="1" x14ac:dyDescent="0.2">
      <c r="A672" s="252"/>
      <c r="B672" s="252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</row>
    <row r="673" spans="1:26" ht="17.25" customHeight="1" x14ac:dyDescent="0.2">
      <c r="A673" s="252"/>
      <c r="B673" s="252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</row>
    <row r="674" spans="1:26" ht="17.25" customHeight="1" x14ac:dyDescent="0.2">
      <c r="A674" s="252"/>
      <c r="B674" s="252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</row>
    <row r="675" spans="1:26" ht="17.25" customHeight="1" x14ac:dyDescent="0.2">
      <c r="A675" s="252"/>
      <c r="B675" s="252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</row>
    <row r="676" spans="1:26" ht="17.25" customHeight="1" x14ac:dyDescent="0.2">
      <c r="A676" s="252"/>
      <c r="B676" s="252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</row>
    <row r="677" spans="1:26" ht="17.25" customHeight="1" x14ac:dyDescent="0.2">
      <c r="A677" s="252"/>
      <c r="B677" s="252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</row>
    <row r="678" spans="1:26" ht="17.25" customHeight="1" x14ac:dyDescent="0.2">
      <c r="A678" s="252"/>
      <c r="B678" s="252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</row>
    <row r="679" spans="1:26" ht="17.25" customHeight="1" x14ac:dyDescent="0.2">
      <c r="A679" s="252"/>
      <c r="B679" s="252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</row>
    <row r="680" spans="1:26" ht="17.25" customHeight="1" x14ac:dyDescent="0.2">
      <c r="A680" s="252"/>
      <c r="B680" s="252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</row>
    <row r="681" spans="1:26" ht="17.25" customHeight="1" x14ac:dyDescent="0.2">
      <c r="A681" s="252"/>
      <c r="B681" s="252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</row>
    <row r="682" spans="1:26" ht="17.25" customHeight="1" x14ac:dyDescent="0.2">
      <c r="A682" s="252"/>
      <c r="B682" s="252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</row>
    <row r="683" spans="1:26" ht="17.25" customHeight="1" x14ac:dyDescent="0.2">
      <c r="A683" s="252"/>
      <c r="B683" s="252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</row>
    <row r="684" spans="1:26" ht="17.25" customHeight="1" x14ac:dyDescent="0.2">
      <c r="A684" s="252"/>
      <c r="B684" s="252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</row>
    <row r="685" spans="1:26" ht="17.25" customHeight="1" x14ac:dyDescent="0.2">
      <c r="A685" s="252"/>
      <c r="B685" s="252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</row>
    <row r="686" spans="1:26" ht="17.25" customHeight="1" x14ac:dyDescent="0.2">
      <c r="A686" s="252"/>
      <c r="B686" s="252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</row>
    <row r="687" spans="1:26" ht="17.25" customHeight="1" x14ac:dyDescent="0.2">
      <c r="A687" s="252"/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</row>
    <row r="688" spans="1:26" ht="17.25" customHeight="1" x14ac:dyDescent="0.2">
      <c r="A688" s="252"/>
      <c r="B688" s="252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</row>
    <row r="689" spans="1:26" ht="17.25" customHeight="1" x14ac:dyDescent="0.2">
      <c r="A689" s="252"/>
      <c r="B689" s="252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</row>
    <row r="690" spans="1:26" ht="17.25" customHeight="1" x14ac:dyDescent="0.2">
      <c r="A690" s="252"/>
      <c r="B690" s="252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</row>
    <row r="691" spans="1:26" ht="17.25" customHeight="1" x14ac:dyDescent="0.2">
      <c r="A691" s="252"/>
      <c r="B691" s="252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</row>
    <row r="692" spans="1:26" ht="17.25" customHeight="1" x14ac:dyDescent="0.2">
      <c r="A692" s="252"/>
      <c r="B692" s="252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</row>
    <row r="693" spans="1:26" ht="17.25" customHeight="1" x14ac:dyDescent="0.2">
      <c r="A693" s="252"/>
      <c r="B693" s="252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</row>
    <row r="694" spans="1:26" ht="17.25" customHeight="1" x14ac:dyDescent="0.2">
      <c r="A694" s="252"/>
      <c r="B694" s="252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</row>
    <row r="695" spans="1:26" ht="17.25" customHeight="1" x14ac:dyDescent="0.2">
      <c r="A695" s="252"/>
      <c r="B695" s="252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</row>
    <row r="696" spans="1:26" ht="17.25" customHeight="1" x14ac:dyDescent="0.2">
      <c r="A696" s="252"/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</row>
    <row r="697" spans="1:26" ht="17.25" customHeight="1" x14ac:dyDescent="0.2">
      <c r="A697" s="252"/>
      <c r="B697" s="252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</row>
    <row r="698" spans="1:26" ht="17.25" customHeight="1" x14ac:dyDescent="0.2">
      <c r="A698" s="252"/>
      <c r="B698" s="252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</row>
    <row r="699" spans="1:26" ht="17.25" customHeight="1" x14ac:dyDescent="0.2">
      <c r="A699" s="252"/>
      <c r="B699" s="252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</row>
    <row r="700" spans="1:26" ht="17.25" customHeight="1" x14ac:dyDescent="0.2">
      <c r="A700" s="252"/>
      <c r="B700" s="252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</row>
    <row r="701" spans="1:26" ht="17.25" customHeight="1" x14ac:dyDescent="0.2">
      <c r="A701" s="252"/>
      <c r="B701" s="252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</row>
    <row r="702" spans="1:26" ht="17.25" customHeight="1" x14ac:dyDescent="0.2">
      <c r="A702" s="252"/>
      <c r="B702" s="252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</row>
    <row r="703" spans="1:26" ht="17.25" customHeight="1" x14ac:dyDescent="0.2">
      <c r="A703" s="252"/>
      <c r="B703" s="252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</row>
    <row r="704" spans="1:26" ht="17.25" customHeight="1" x14ac:dyDescent="0.2">
      <c r="A704" s="252"/>
      <c r="B704" s="252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</row>
    <row r="705" spans="1:26" ht="17.25" customHeight="1" x14ac:dyDescent="0.2">
      <c r="A705" s="252"/>
      <c r="B705" s="252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</row>
    <row r="706" spans="1:26" ht="17.25" customHeight="1" x14ac:dyDescent="0.2">
      <c r="A706" s="252"/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</row>
    <row r="707" spans="1:26" ht="17.25" customHeight="1" x14ac:dyDescent="0.2">
      <c r="A707" s="252"/>
      <c r="B707" s="252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</row>
    <row r="708" spans="1:26" ht="17.25" customHeight="1" x14ac:dyDescent="0.2">
      <c r="A708" s="252"/>
      <c r="B708" s="252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</row>
    <row r="709" spans="1:26" ht="17.25" customHeight="1" x14ac:dyDescent="0.2">
      <c r="A709" s="252"/>
      <c r="B709" s="252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</row>
    <row r="710" spans="1:26" ht="17.25" customHeight="1" x14ac:dyDescent="0.2">
      <c r="A710" s="252"/>
      <c r="B710" s="252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</row>
    <row r="711" spans="1:26" ht="17.25" customHeight="1" x14ac:dyDescent="0.2">
      <c r="A711" s="252"/>
      <c r="B711" s="252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</row>
    <row r="712" spans="1:26" ht="17.25" customHeight="1" x14ac:dyDescent="0.2">
      <c r="A712" s="252"/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</row>
    <row r="713" spans="1:26" ht="17.25" customHeight="1" x14ac:dyDescent="0.2">
      <c r="A713" s="252"/>
      <c r="B713" s="252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</row>
    <row r="714" spans="1:26" ht="17.25" customHeight="1" x14ac:dyDescent="0.2">
      <c r="A714" s="252"/>
      <c r="B714" s="252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</row>
    <row r="715" spans="1:26" ht="17.25" customHeight="1" x14ac:dyDescent="0.2">
      <c r="A715" s="252"/>
      <c r="B715" s="252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</row>
    <row r="716" spans="1:26" ht="17.25" customHeight="1" x14ac:dyDescent="0.2">
      <c r="A716" s="252"/>
      <c r="B716" s="252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</row>
    <row r="717" spans="1:26" ht="17.25" customHeight="1" x14ac:dyDescent="0.2">
      <c r="A717" s="252"/>
      <c r="B717" s="252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</row>
    <row r="718" spans="1:26" ht="17.25" customHeight="1" x14ac:dyDescent="0.2">
      <c r="A718" s="252"/>
      <c r="B718" s="252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</row>
    <row r="719" spans="1:26" ht="17.25" customHeight="1" x14ac:dyDescent="0.2">
      <c r="A719" s="252"/>
      <c r="B719" s="252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</row>
    <row r="720" spans="1:26" ht="17.25" customHeight="1" x14ac:dyDescent="0.2">
      <c r="A720" s="252"/>
      <c r="B720" s="252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</row>
    <row r="721" spans="1:26" ht="17.25" customHeight="1" x14ac:dyDescent="0.2">
      <c r="A721" s="252"/>
      <c r="B721" s="252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</row>
    <row r="722" spans="1:26" ht="17.25" customHeight="1" x14ac:dyDescent="0.2">
      <c r="A722" s="252"/>
      <c r="B722" s="252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</row>
    <row r="723" spans="1:26" ht="17.25" customHeight="1" x14ac:dyDescent="0.2">
      <c r="A723" s="252"/>
      <c r="B723" s="252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</row>
    <row r="724" spans="1:26" ht="17.25" customHeight="1" x14ac:dyDescent="0.2">
      <c r="A724" s="252"/>
      <c r="B724" s="252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</row>
    <row r="725" spans="1:26" ht="17.25" customHeight="1" x14ac:dyDescent="0.2">
      <c r="A725" s="252"/>
      <c r="B725" s="252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</row>
    <row r="726" spans="1:26" ht="17.25" customHeight="1" x14ac:dyDescent="0.2">
      <c r="A726" s="252"/>
      <c r="B726" s="252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</row>
    <row r="727" spans="1:26" ht="17.25" customHeight="1" x14ac:dyDescent="0.2">
      <c r="A727" s="252"/>
      <c r="B727" s="252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</row>
    <row r="728" spans="1:26" ht="17.25" customHeight="1" x14ac:dyDescent="0.2">
      <c r="A728" s="252"/>
      <c r="B728" s="252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</row>
    <row r="729" spans="1:26" ht="17.25" customHeight="1" x14ac:dyDescent="0.2">
      <c r="A729" s="252"/>
      <c r="B729" s="252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</row>
    <row r="730" spans="1:26" ht="17.25" customHeight="1" x14ac:dyDescent="0.2">
      <c r="A730" s="252"/>
      <c r="B730" s="252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</row>
    <row r="731" spans="1:26" ht="17.25" customHeight="1" x14ac:dyDescent="0.2">
      <c r="A731" s="252"/>
      <c r="B731" s="252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</row>
    <row r="732" spans="1:26" ht="17.25" customHeight="1" x14ac:dyDescent="0.2">
      <c r="A732" s="252"/>
      <c r="B732" s="252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</row>
    <row r="733" spans="1:26" ht="17.25" customHeight="1" x14ac:dyDescent="0.2">
      <c r="A733" s="252"/>
      <c r="B733" s="252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</row>
    <row r="734" spans="1:26" ht="17.25" customHeight="1" x14ac:dyDescent="0.2">
      <c r="A734" s="252"/>
      <c r="B734" s="252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</row>
    <row r="735" spans="1:26" ht="17.25" customHeight="1" x14ac:dyDescent="0.2">
      <c r="A735" s="252"/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</row>
    <row r="736" spans="1:26" ht="17.25" customHeight="1" x14ac:dyDescent="0.2">
      <c r="A736" s="252"/>
      <c r="B736" s="252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</row>
    <row r="737" spans="1:26" ht="17.25" customHeight="1" x14ac:dyDescent="0.2">
      <c r="A737" s="252"/>
      <c r="B737" s="252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</row>
    <row r="738" spans="1:26" ht="17.25" customHeight="1" x14ac:dyDescent="0.2">
      <c r="A738" s="252"/>
      <c r="B738" s="252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</row>
    <row r="739" spans="1:26" ht="17.25" customHeight="1" x14ac:dyDescent="0.2">
      <c r="A739" s="252"/>
      <c r="B739" s="252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</row>
    <row r="740" spans="1:26" ht="17.25" customHeight="1" x14ac:dyDescent="0.2">
      <c r="A740" s="252"/>
      <c r="B740" s="252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</row>
    <row r="741" spans="1:26" ht="17.25" customHeight="1" x14ac:dyDescent="0.2">
      <c r="A741" s="252"/>
      <c r="B741" s="252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</row>
    <row r="742" spans="1:26" ht="17.25" customHeight="1" x14ac:dyDescent="0.2">
      <c r="A742" s="252"/>
      <c r="B742" s="252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</row>
    <row r="743" spans="1:26" ht="17.25" customHeight="1" x14ac:dyDescent="0.2">
      <c r="A743" s="252"/>
      <c r="B743" s="252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</row>
    <row r="744" spans="1:26" ht="17.25" customHeight="1" x14ac:dyDescent="0.2">
      <c r="A744" s="252"/>
      <c r="B744" s="252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</row>
    <row r="745" spans="1:26" ht="17.25" customHeight="1" x14ac:dyDescent="0.2">
      <c r="A745" s="252"/>
      <c r="B745" s="252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</row>
    <row r="746" spans="1:26" ht="17.25" customHeight="1" x14ac:dyDescent="0.2">
      <c r="A746" s="252"/>
      <c r="B746" s="252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</row>
    <row r="747" spans="1:26" ht="17.25" customHeight="1" x14ac:dyDescent="0.2">
      <c r="A747" s="252"/>
      <c r="B747" s="252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</row>
    <row r="748" spans="1:26" ht="17.25" customHeight="1" x14ac:dyDescent="0.2">
      <c r="A748" s="252"/>
      <c r="B748" s="252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</row>
    <row r="749" spans="1:26" ht="17.25" customHeight="1" x14ac:dyDescent="0.2">
      <c r="A749" s="252"/>
      <c r="B749" s="252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</row>
    <row r="750" spans="1:26" ht="17.25" customHeight="1" x14ac:dyDescent="0.2">
      <c r="A750" s="252"/>
      <c r="B750" s="252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</row>
    <row r="751" spans="1:26" ht="17.25" customHeight="1" x14ac:dyDescent="0.2">
      <c r="A751" s="252"/>
      <c r="B751" s="252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</row>
    <row r="752" spans="1:26" ht="17.25" customHeight="1" x14ac:dyDescent="0.2">
      <c r="A752" s="252"/>
      <c r="B752" s="252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</row>
    <row r="753" spans="1:26" ht="17.25" customHeight="1" x14ac:dyDescent="0.2">
      <c r="A753" s="252"/>
      <c r="B753" s="252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</row>
    <row r="754" spans="1:26" ht="17.25" customHeight="1" x14ac:dyDescent="0.2">
      <c r="A754" s="252"/>
      <c r="B754" s="252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</row>
    <row r="755" spans="1:26" ht="17.25" customHeight="1" x14ac:dyDescent="0.2">
      <c r="A755" s="252"/>
      <c r="B755" s="252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</row>
    <row r="756" spans="1:26" ht="17.25" customHeight="1" x14ac:dyDescent="0.2">
      <c r="A756" s="252"/>
      <c r="B756" s="252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</row>
    <row r="757" spans="1:26" ht="17.25" customHeight="1" x14ac:dyDescent="0.2">
      <c r="A757" s="252"/>
      <c r="B757" s="252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</row>
    <row r="758" spans="1:26" ht="17.25" customHeight="1" x14ac:dyDescent="0.2">
      <c r="A758" s="252"/>
      <c r="B758" s="252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</row>
    <row r="759" spans="1:26" ht="17.25" customHeight="1" x14ac:dyDescent="0.2">
      <c r="A759" s="252"/>
      <c r="B759" s="252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</row>
    <row r="760" spans="1:26" ht="17.25" customHeight="1" x14ac:dyDescent="0.2">
      <c r="A760" s="252"/>
      <c r="B760" s="252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</row>
    <row r="761" spans="1:26" ht="17.25" customHeight="1" x14ac:dyDescent="0.2">
      <c r="A761" s="252"/>
      <c r="B761" s="252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</row>
    <row r="762" spans="1:26" ht="17.25" customHeight="1" x14ac:dyDescent="0.2">
      <c r="A762" s="252"/>
      <c r="B762" s="252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</row>
    <row r="763" spans="1:26" ht="17.25" customHeight="1" x14ac:dyDescent="0.2">
      <c r="A763" s="252"/>
      <c r="B763" s="252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</row>
    <row r="764" spans="1:26" ht="17.25" customHeight="1" x14ac:dyDescent="0.2">
      <c r="A764" s="252"/>
      <c r="B764" s="252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</row>
    <row r="765" spans="1:26" ht="17.25" customHeight="1" x14ac:dyDescent="0.2">
      <c r="A765" s="252"/>
      <c r="B765" s="252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</row>
    <row r="766" spans="1:26" ht="17.25" customHeight="1" x14ac:dyDescent="0.2">
      <c r="A766" s="252"/>
      <c r="B766" s="252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</row>
    <row r="767" spans="1:26" ht="17.25" customHeight="1" x14ac:dyDescent="0.2">
      <c r="A767" s="252"/>
      <c r="B767" s="252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</row>
    <row r="768" spans="1:26" ht="17.25" customHeight="1" x14ac:dyDescent="0.2">
      <c r="A768" s="252"/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</row>
    <row r="769" spans="1:26" ht="17.25" customHeight="1" x14ac:dyDescent="0.2">
      <c r="A769" s="252"/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</row>
    <row r="770" spans="1:26" ht="17.25" customHeight="1" x14ac:dyDescent="0.2">
      <c r="A770" s="252"/>
      <c r="B770" s="252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</row>
    <row r="771" spans="1:26" ht="17.25" customHeight="1" x14ac:dyDescent="0.2">
      <c r="A771" s="252"/>
      <c r="B771" s="252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</row>
    <row r="772" spans="1:26" ht="17.25" customHeight="1" x14ac:dyDescent="0.2">
      <c r="A772" s="252"/>
      <c r="B772" s="252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</row>
    <row r="773" spans="1:26" ht="17.25" customHeight="1" x14ac:dyDescent="0.2">
      <c r="A773" s="252"/>
      <c r="B773" s="252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</row>
    <row r="774" spans="1:26" ht="17.25" customHeight="1" x14ac:dyDescent="0.2">
      <c r="A774" s="252"/>
      <c r="B774" s="252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</row>
    <row r="775" spans="1:26" ht="17.25" customHeight="1" x14ac:dyDescent="0.2">
      <c r="A775" s="252"/>
      <c r="B775" s="252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</row>
    <row r="776" spans="1:26" ht="17.25" customHeight="1" x14ac:dyDescent="0.2">
      <c r="A776" s="252"/>
      <c r="B776" s="252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</row>
    <row r="777" spans="1:26" ht="17.25" customHeight="1" x14ac:dyDescent="0.2">
      <c r="A777" s="252"/>
      <c r="B777" s="252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</row>
    <row r="778" spans="1:26" ht="17.25" customHeight="1" x14ac:dyDescent="0.2">
      <c r="A778" s="252"/>
      <c r="B778" s="252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</row>
    <row r="779" spans="1:26" ht="17.25" customHeight="1" x14ac:dyDescent="0.2">
      <c r="A779" s="252"/>
      <c r="B779" s="252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</row>
    <row r="780" spans="1:26" ht="17.25" customHeight="1" x14ac:dyDescent="0.2">
      <c r="A780" s="252"/>
      <c r="B780" s="252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</row>
    <row r="781" spans="1:26" ht="17.25" customHeight="1" x14ac:dyDescent="0.2">
      <c r="A781" s="252"/>
      <c r="B781" s="252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</row>
    <row r="782" spans="1:26" ht="17.25" customHeight="1" x14ac:dyDescent="0.2">
      <c r="A782" s="252"/>
      <c r="B782" s="252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</row>
    <row r="783" spans="1:26" ht="17.25" customHeight="1" x14ac:dyDescent="0.2">
      <c r="A783" s="252"/>
      <c r="B783" s="252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</row>
    <row r="784" spans="1:26" ht="17.25" customHeight="1" x14ac:dyDescent="0.2">
      <c r="A784" s="252"/>
      <c r="B784" s="252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</row>
    <row r="785" spans="1:26" ht="17.25" customHeight="1" x14ac:dyDescent="0.2">
      <c r="A785" s="252"/>
      <c r="B785" s="252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</row>
    <row r="786" spans="1:26" ht="17.25" customHeight="1" x14ac:dyDescent="0.2">
      <c r="A786" s="252"/>
      <c r="B786" s="252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</row>
    <row r="787" spans="1:26" ht="17.25" customHeight="1" x14ac:dyDescent="0.2">
      <c r="A787" s="252"/>
      <c r="B787" s="252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</row>
    <row r="788" spans="1:26" ht="17.25" customHeight="1" x14ac:dyDescent="0.2">
      <c r="A788" s="252"/>
      <c r="B788" s="252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</row>
    <row r="789" spans="1:26" ht="17.25" customHeight="1" x14ac:dyDescent="0.2">
      <c r="A789" s="252"/>
      <c r="B789" s="252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</row>
    <row r="790" spans="1:26" ht="17.25" customHeight="1" x14ac:dyDescent="0.2">
      <c r="A790" s="252"/>
      <c r="B790" s="252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</row>
    <row r="791" spans="1:26" ht="17.25" customHeight="1" x14ac:dyDescent="0.2">
      <c r="A791" s="252"/>
      <c r="B791" s="252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</row>
    <row r="792" spans="1:26" ht="17.25" customHeight="1" x14ac:dyDescent="0.2">
      <c r="A792" s="252"/>
      <c r="B792" s="252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</row>
    <row r="793" spans="1:26" ht="17.25" customHeight="1" x14ac:dyDescent="0.2">
      <c r="A793" s="252"/>
      <c r="B793" s="252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</row>
    <row r="794" spans="1:26" ht="17.25" customHeight="1" x14ac:dyDescent="0.2">
      <c r="A794" s="252"/>
      <c r="B794" s="252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</row>
    <row r="795" spans="1:26" ht="17.25" customHeight="1" x14ac:dyDescent="0.2">
      <c r="A795" s="252"/>
      <c r="B795" s="252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</row>
    <row r="796" spans="1:26" ht="17.25" customHeight="1" x14ac:dyDescent="0.2">
      <c r="A796" s="252"/>
      <c r="B796" s="252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</row>
    <row r="797" spans="1:26" ht="17.25" customHeight="1" x14ac:dyDescent="0.2">
      <c r="A797" s="252"/>
      <c r="B797" s="252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</row>
    <row r="798" spans="1:26" ht="17.25" customHeight="1" x14ac:dyDescent="0.2">
      <c r="A798" s="252"/>
      <c r="B798" s="252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</row>
    <row r="799" spans="1:26" ht="17.25" customHeight="1" x14ac:dyDescent="0.2">
      <c r="A799" s="252"/>
      <c r="B799" s="252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</row>
    <row r="800" spans="1:26" ht="17.25" customHeight="1" x14ac:dyDescent="0.2">
      <c r="A800" s="252"/>
      <c r="B800" s="252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</row>
    <row r="801" spans="1:26" ht="17.25" customHeight="1" x14ac:dyDescent="0.2">
      <c r="A801" s="252"/>
      <c r="B801" s="252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</row>
    <row r="802" spans="1:26" ht="17.25" customHeight="1" x14ac:dyDescent="0.2">
      <c r="A802" s="252"/>
      <c r="B802" s="252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</row>
    <row r="803" spans="1:26" ht="17.25" customHeight="1" x14ac:dyDescent="0.2">
      <c r="A803" s="252"/>
      <c r="B803" s="252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</row>
    <row r="804" spans="1:26" ht="17.25" customHeight="1" x14ac:dyDescent="0.2">
      <c r="A804" s="252"/>
      <c r="B804" s="252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</row>
    <row r="805" spans="1:26" ht="17.25" customHeight="1" x14ac:dyDescent="0.2">
      <c r="A805" s="252"/>
      <c r="B805" s="252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</row>
    <row r="806" spans="1:26" ht="17.25" customHeight="1" x14ac:dyDescent="0.2">
      <c r="A806" s="252"/>
      <c r="B806" s="252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</row>
    <row r="807" spans="1:26" ht="17.25" customHeight="1" x14ac:dyDescent="0.2">
      <c r="A807" s="252"/>
      <c r="B807" s="252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</row>
    <row r="808" spans="1:26" ht="17.25" customHeight="1" x14ac:dyDescent="0.2">
      <c r="A808" s="252"/>
      <c r="B808" s="252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</row>
    <row r="809" spans="1:26" ht="17.25" customHeight="1" x14ac:dyDescent="0.2">
      <c r="A809" s="252"/>
      <c r="B809" s="252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</row>
    <row r="810" spans="1:26" ht="17.25" customHeight="1" x14ac:dyDescent="0.2">
      <c r="A810" s="252"/>
      <c r="B810" s="252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</row>
    <row r="811" spans="1:26" ht="17.25" customHeight="1" x14ac:dyDescent="0.2">
      <c r="A811" s="252"/>
      <c r="B811" s="252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</row>
    <row r="812" spans="1:26" ht="17.25" customHeight="1" x14ac:dyDescent="0.2">
      <c r="A812" s="252"/>
      <c r="B812" s="252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</row>
    <row r="813" spans="1:26" ht="17.25" customHeight="1" x14ac:dyDescent="0.2">
      <c r="A813" s="252"/>
      <c r="B813" s="252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</row>
    <row r="814" spans="1:26" ht="17.25" customHeight="1" x14ac:dyDescent="0.2">
      <c r="A814" s="252"/>
      <c r="B814" s="252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</row>
    <row r="815" spans="1:26" ht="17.25" customHeight="1" x14ac:dyDescent="0.2">
      <c r="A815" s="252"/>
      <c r="B815" s="252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</row>
    <row r="816" spans="1:26" ht="17.25" customHeight="1" x14ac:dyDescent="0.2">
      <c r="A816" s="252"/>
      <c r="B816" s="252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</row>
    <row r="817" spans="1:26" ht="17.25" customHeight="1" x14ac:dyDescent="0.2">
      <c r="A817" s="252"/>
      <c r="B817" s="252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</row>
    <row r="818" spans="1:26" ht="17.25" customHeight="1" x14ac:dyDescent="0.2">
      <c r="A818" s="252"/>
      <c r="B818" s="252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</row>
    <row r="819" spans="1:26" ht="17.25" customHeight="1" x14ac:dyDescent="0.2">
      <c r="A819" s="252"/>
      <c r="B819" s="252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</row>
    <row r="820" spans="1:26" ht="17.25" customHeight="1" x14ac:dyDescent="0.2">
      <c r="A820" s="252"/>
      <c r="B820" s="252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</row>
    <row r="821" spans="1:26" ht="17.25" customHeight="1" x14ac:dyDescent="0.2">
      <c r="A821" s="252"/>
      <c r="B821" s="252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</row>
    <row r="822" spans="1:26" ht="17.25" customHeight="1" x14ac:dyDescent="0.2">
      <c r="A822" s="252"/>
      <c r="B822" s="252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</row>
    <row r="823" spans="1:26" ht="17.25" customHeight="1" x14ac:dyDescent="0.2">
      <c r="A823" s="252"/>
      <c r="B823" s="252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</row>
    <row r="824" spans="1:26" ht="17.25" customHeight="1" x14ac:dyDescent="0.2">
      <c r="A824" s="252"/>
      <c r="B824" s="252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</row>
    <row r="825" spans="1:26" ht="17.25" customHeight="1" x14ac:dyDescent="0.2">
      <c r="A825" s="252"/>
      <c r="B825" s="252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</row>
    <row r="826" spans="1:26" ht="17.25" customHeight="1" x14ac:dyDescent="0.2">
      <c r="A826" s="252"/>
      <c r="B826" s="252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</row>
    <row r="827" spans="1:26" ht="17.25" customHeight="1" x14ac:dyDescent="0.2">
      <c r="A827" s="252"/>
      <c r="B827" s="252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</row>
    <row r="828" spans="1:26" ht="17.25" customHeight="1" x14ac:dyDescent="0.2">
      <c r="A828" s="252"/>
      <c r="B828" s="252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</row>
    <row r="829" spans="1:26" ht="17.25" customHeight="1" x14ac:dyDescent="0.2">
      <c r="A829" s="252"/>
      <c r="B829" s="252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</row>
    <row r="830" spans="1:26" ht="17.25" customHeight="1" x14ac:dyDescent="0.2">
      <c r="A830" s="252"/>
      <c r="B830" s="252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</row>
    <row r="831" spans="1:26" ht="17.25" customHeight="1" x14ac:dyDescent="0.2">
      <c r="A831" s="252"/>
      <c r="B831" s="252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</row>
    <row r="832" spans="1:26" ht="17.25" customHeight="1" x14ac:dyDescent="0.2">
      <c r="A832" s="252"/>
      <c r="B832" s="252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</row>
    <row r="833" spans="1:26" ht="17.25" customHeight="1" x14ac:dyDescent="0.2">
      <c r="A833" s="252"/>
      <c r="B833" s="252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</row>
    <row r="834" spans="1:26" ht="17.25" customHeight="1" x14ac:dyDescent="0.2">
      <c r="A834" s="252"/>
      <c r="B834" s="252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</row>
    <row r="835" spans="1:26" ht="17.25" customHeight="1" x14ac:dyDescent="0.2">
      <c r="A835" s="252"/>
      <c r="B835" s="252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</row>
    <row r="836" spans="1:26" ht="17.25" customHeight="1" x14ac:dyDescent="0.2">
      <c r="A836" s="252"/>
      <c r="B836" s="252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</row>
    <row r="837" spans="1:26" ht="17.25" customHeight="1" x14ac:dyDescent="0.2">
      <c r="A837" s="252"/>
      <c r="B837" s="252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</row>
    <row r="838" spans="1:26" ht="17.25" customHeight="1" x14ac:dyDescent="0.2">
      <c r="A838" s="252"/>
      <c r="B838" s="252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</row>
    <row r="839" spans="1:26" ht="17.25" customHeight="1" x14ac:dyDescent="0.2">
      <c r="A839" s="252"/>
      <c r="B839" s="252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</row>
    <row r="840" spans="1:26" ht="17.25" customHeight="1" x14ac:dyDescent="0.2">
      <c r="A840" s="252"/>
      <c r="B840" s="252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</row>
    <row r="841" spans="1:26" ht="17.25" customHeight="1" x14ac:dyDescent="0.2">
      <c r="A841" s="252"/>
      <c r="B841" s="252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</row>
    <row r="842" spans="1:26" ht="17.25" customHeight="1" x14ac:dyDescent="0.2">
      <c r="A842" s="252"/>
      <c r="B842" s="252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</row>
    <row r="843" spans="1:26" ht="17.25" customHeight="1" x14ac:dyDescent="0.2">
      <c r="A843" s="252"/>
      <c r="B843" s="252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</row>
    <row r="844" spans="1:26" ht="17.25" customHeight="1" x14ac:dyDescent="0.2">
      <c r="A844" s="252"/>
      <c r="B844" s="252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</row>
    <row r="845" spans="1:26" ht="17.25" customHeight="1" x14ac:dyDescent="0.2">
      <c r="A845" s="252"/>
      <c r="B845" s="252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</row>
    <row r="846" spans="1:26" ht="17.25" customHeight="1" x14ac:dyDescent="0.2">
      <c r="A846" s="252"/>
      <c r="B846" s="252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</row>
    <row r="847" spans="1:26" ht="17.25" customHeight="1" x14ac:dyDescent="0.2">
      <c r="A847" s="252"/>
      <c r="B847" s="252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</row>
    <row r="848" spans="1:26" ht="17.25" customHeight="1" x14ac:dyDescent="0.2">
      <c r="A848" s="252"/>
      <c r="B848" s="252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</row>
    <row r="849" spans="1:26" ht="17.25" customHeight="1" x14ac:dyDescent="0.2">
      <c r="A849" s="252"/>
      <c r="B849" s="252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</row>
    <row r="850" spans="1:26" ht="17.25" customHeight="1" x14ac:dyDescent="0.2">
      <c r="A850" s="252"/>
      <c r="B850" s="252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</row>
    <row r="851" spans="1:26" ht="17.25" customHeight="1" x14ac:dyDescent="0.2">
      <c r="A851" s="252"/>
      <c r="B851" s="252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</row>
    <row r="852" spans="1:26" ht="17.25" customHeight="1" x14ac:dyDescent="0.2">
      <c r="A852" s="252"/>
      <c r="B852" s="252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</row>
    <row r="853" spans="1:26" ht="17.25" customHeight="1" x14ac:dyDescent="0.2">
      <c r="A853" s="252"/>
      <c r="B853" s="252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</row>
    <row r="854" spans="1:26" ht="17.25" customHeight="1" x14ac:dyDescent="0.2">
      <c r="A854" s="252"/>
      <c r="B854" s="252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</row>
    <row r="855" spans="1:26" ht="17.25" customHeight="1" x14ac:dyDescent="0.2">
      <c r="A855" s="252"/>
      <c r="B855" s="252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</row>
    <row r="856" spans="1:26" ht="17.25" customHeight="1" x14ac:dyDescent="0.2">
      <c r="A856" s="252"/>
      <c r="B856" s="252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</row>
    <row r="857" spans="1:26" ht="17.25" customHeight="1" x14ac:dyDescent="0.2">
      <c r="A857" s="252"/>
      <c r="B857" s="252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</row>
    <row r="858" spans="1:26" ht="17.25" customHeight="1" x14ac:dyDescent="0.2">
      <c r="A858" s="252"/>
      <c r="B858" s="252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</row>
    <row r="859" spans="1:26" ht="17.25" customHeight="1" x14ac:dyDescent="0.2">
      <c r="A859" s="252"/>
      <c r="B859" s="252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</row>
    <row r="860" spans="1:26" ht="17.25" customHeight="1" x14ac:dyDescent="0.2">
      <c r="A860" s="252"/>
      <c r="B860" s="252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</row>
    <row r="861" spans="1:26" ht="17.25" customHeight="1" x14ac:dyDescent="0.2">
      <c r="A861" s="252"/>
      <c r="B861" s="252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</row>
    <row r="862" spans="1:26" ht="17.25" customHeight="1" x14ac:dyDescent="0.2">
      <c r="A862" s="252"/>
      <c r="B862" s="252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</row>
    <row r="863" spans="1:26" ht="17.25" customHeight="1" x14ac:dyDescent="0.2">
      <c r="A863" s="252"/>
      <c r="B863" s="252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</row>
    <row r="864" spans="1:26" ht="17.25" customHeight="1" x14ac:dyDescent="0.2">
      <c r="A864" s="252"/>
      <c r="B864" s="252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</row>
    <row r="865" spans="1:26" ht="17.25" customHeight="1" x14ac:dyDescent="0.2">
      <c r="A865" s="252"/>
      <c r="B865" s="252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</row>
    <row r="866" spans="1:26" ht="17.25" customHeight="1" x14ac:dyDescent="0.2">
      <c r="A866" s="252"/>
      <c r="B866" s="252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</row>
    <row r="867" spans="1:26" ht="17.25" customHeight="1" x14ac:dyDescent="0.2">
      <c r="A867" s="252"/>
      <c r="B867" s="252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</row>
    <row r="868" spans="1:26" ht="17.25" customHeight="1" x14ac:dyDescent="0.2">
      <c r="A868" s="252"/>
      <c r="B868" s="252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</row>
    <row r="869" spans="1:26" ht="17.25" customHeight="1" x14ac:dyDescent="0.2">
      <c r="A869" s="252"/>
      <c r="B869" s="252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</row>
    <row r="870" spans="1:26" ht="17.25" customHeight="1" x14ac:dyDescent="0.2">
      <c r="A870" s="252"/>
      <c r="B870" s="252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</row>
    <row r="871" spans="1:26" ht="17.25" customHeight="1" x14ac:dyDescent="0.2">
      <c r="A871" s="252"/>
      <c r="B871" s="252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</row>
    <row r="872" spans="1:26" ht="17.25" customHeight="1" x14ac:dyDescent="0.2">
      <c r="A872" s="252"/>
      <c r="B872" s="252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</row>
    <row r="873" spans="1:26" ht="17.25" customHeight="1" x14ac:dyDescent="0.2">
      <c r="A873" s="252"/>
      <c r="B873" s="252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</row>
    <row r="874" spans="1:26" ht="17.25" customHeight="1" x14ac:dyDescent="0.2">
      <c r="A874" s="252"/>
      <c r="B874" s="252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</row>
    <row r="875" spans="1:26" ht="17.25" customHeight="1" x14ac:dyDescent="0.2">
      <c r="A875" s="252"/>
      <c r="B875" s="252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</row>
    <row r="876" spans="1:26" ht="17.25" customHeight="1" x14ac:dyDescent="0.2">
      <c r="A876" s="252"/>
      <c r="B876" s="252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</row>
    <row r="877" spans="1:26" ht="17.25" customHeight="1" x14ac:dyDescent="0.2">
      <c r="A877" s="252"/>
      <c r="B877" s="252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</row>
    <row r="878" spans="1:26" ht="17.25" customHeight="1" x14ac:dyDescent="0.2">
      <c r="A878" s="252"/>
      <c r="B878" s="252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</row>
    <row r="879" spans="1:26" ht="17.25" customHeight="1" x14ac:dyDescent="0.2">
      <c r="A879" s="252"/>
      <c r="B879" s="252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</row>
    <row r="880" spans="1:26" ht="17.25" customHeight="1" x14ac:dyDescent="0.2">
      <c r="A880" s="252"/>
      <c r="B880" s="252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</row>
    <row r="881" spans="1:26" ht="17.25" customHeight="1" x14ac:dyDescent="0.2">
      <c r="A881" s="252"/>
      <c r="B881" s="252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</row>
    <row r="882" spans="1:26" ht="17.25" customHeight="1" x14ac:dyDescent="0.2">
      <c r="A882" s="252"/>
      <c r="B882" s="252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</row>
    <row r="883" spans="1:26" ht="17.25" customHeight="1" x14ac:dyDescent="0.2">
      <c r="A883" s="252"/>
      <c r="B883" s="252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</row>
    <row r="884" spans="1:26" ht="17.25" customHeight="1" x14ac:dyDescent="0.2">
      <c r="A884" s="252"/>
      <c r="B884" s="252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</row>
    <row r="885" spans="1:26" ht="17.25" customHeight="1" x14ac:dyDescent="0.2">
      <c r="A885" s="252"/>
      <c r="B885" s="252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</row>
    <row r="886" spans="1:26" ht="17.25" customHeight="1" x14ac:dyDescent="0.2">
      <c r="A886" s="252"/>
      <c r="B886" s="252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</row>
    <row r="887" spans="1:26" ht="17.25" customHeight="1" x14ac:dyDescent="0.2">
      <c r="A887" s="252"/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</row>
    <row r="888" spans="1:26" ht="17.25" customHeight="1" x14ac:dyDescent="0.2">
      <c r="A888" s="252"/>
      <c r="B888" s="252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</row>
    <row r="889" spans="1:26" ht="17.25" customHeight="1" x14ac:dyDescent="0.2">
      <c r="A889" s="252"/>
      <c r="B889" s="252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</row>
    <row r="890" spans="1:26" ht="17.25" customHeight="1" x14ac:dyDescent="0.2">
      <c r="A890" s="252"/>
      <c r="B890" s="252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</row>
    <row r="891" spans="1:26" ht="17.25" customHeight="1" x14ac:dyDescent="0.2">
      <c r="A891" s="252"/>
      <c r="B891" s="252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</row>
    <row r="892" spans="1:26" ht="17.25" customHeight="1" x14ac:dyDescent="0.2">
      <c r="A892" s="252"/>
      <c r="B892" s="252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</row>
    <row r="893" spans="1:26" ht="17.25" customHeight="1" x14ac:dyDescent="0.2">
      <c r="A893" s="252"/>
      <c r="B893" s="252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</row>
    <row r="894" spans="1:26" ht="17.25" customHeight="1" x14ac:dyDescent="0.2">
      <c r="A894" s="252"/>
      <c r="B894" s="252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</row>
    <row r="895" spans="1:26" ht="17.25" customHeight="1" x14ac:dyDescent="0.2">
      <c r="A895" s="252"/>
      <c r="B895" s="252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</row>
    <row r="896" spans="1:26" ht="17.25" customHeight="1" x14ac:dyDescent="0.2">
      <c r="A896" s="252"/>
      <c r="B896" s="252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</row>
    <row r="897" spans="1:26" ht="17.25" customHeight="1" x14ac:dyDescent="0.2">
      <c r="A897" s="252"/>
      <c r="B897" s="252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</row>
    <row r="898" spans="1:26" ht="17.25" customHeight="1" x14ac:dyDescent="0.2">
      <c r="A898" s="252"/>
      <c r="B898" s="252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</row>
    <row r="899" spans="1:26" ht="17.25" customHeight="1" x14ac:dyDescent="0.2">
      <c r="A899" s="252"/>
      <c r="B899" s="252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</row>
    <row r="900" spans="1:26" ht="17.25" customHeight="1" x14ac:dyDescent="0.2">
      <c r="A900" s="252"/>
      <c r="B900" s="252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</row>
    <row r="901" spans="1:26" ht="17.25" customHeight="1" x14ac:dyDescent="0.2">
      <c r="A901" s="252"/>
      <c r="B901" s="252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</row>
    <row r="902" spans="1:26" ht="17.25" customHeight="1" x14ac:dyDescent="0.2">
      <c r="A902" s="252"/>
      <c r="B902" s="252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</row>
    <row r="903" spans="1:26" ht="17.25" customHeight="1" x14ac:dyDescent="0.2">
      <c r="A903" s="252"/>
      <c r="B903" s="252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</row>
    <row r="904" spans="1:26" ht="17.25" customHeight="1" x14ac:dyDescent="0.2">
      <c r="A904" s="252"/>
      <c r="B904" s="252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</row>
    <row r="905" spans="1:26" ht="17.25" customHeight="1" x14ac:dyDescent="0.2">
      <c r="A905" s="252"/>
      <c r="B905" s="252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</row>
    <row r="906" spans="1:26" ht="17.25" customHeight="1" x14ac:dyDescent="0.2">
      <c r="A906" s="252"/>
      <c r="B906" s="252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</row>
    <row r="907" spans="1:26" ht="17.25" customHeight="1" x14ac:dyDescent="0.2">
      <c r="A907" s="252"/>
      <c r="B907" s="252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</row>
    <row r="908" spans="1:26" ht="17.25" customHeight="1" x14ac:dyDescent="0.2">
      <c r="A908" s="252"/>
      <c r="B908" s="252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</row>
    <row r="909" spans="1:26" ht="17.25" customHeight="1" x14ac:dyDescent="0.2">
      <c r="A909" s="252"/>
      <c r="B909" s="252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</row>
    <row r="910" spans="1:26" ht="17.25" customHeight="1" x14ac:dyDescent="0.2">
      <c r="A910" s="252"/>
      <c r="B910" s="252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</row>
    <row r="911" spans="1:26" ht="17.25" customHeight="1" x14ac:dyDescent="0.2">
      <c r="A911" s="252"/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</row>
    <row r="912" spans="1:26" ht="17.25" customHeight="1" x14ac:dyDescent="0.2">
      <c r="A912" s="252"/>
      <c r="B912" s="252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</row>
    <row r="913" spans="1:26" ht="17.25" customHeight="1" x14ac:dyDescent="0.2">
      <c r="A913" s="252"/>
      <c r="B913" s="252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</row>
    <row r="914" spans="1:26" ht="17.25" customHeight="1" x14ac:dyDescent="0.2">
      <c r="A914" s="252"/>
      <c r="B914" s="252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</row>
    <row r="915" spans="1:26" ht="17.25" customHeight="1" x14ac:dyDescent="0.2">
      <c r="A915" s="252"/>
      <c r="B915" s="252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</row>
    <row r="916" spans="1:26" ht="17.25" customHeight="1" x14ac:dyDescent="0.2">
      <c r="A916" s="252"/>
      <c r="B916" s="252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</row>
    <row r="917" spans="1:26" ht="17.25" customHeight="1" x14ac:dyDescent="0.2">
      <c r="A917" s="252"/>
      <c r="B917" s="252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</row>
    <row r="918" spans="1:26" ht="17.25" customHeight="1" x14ac:dyDescent="0.2">
      <c r="A918" s="252"/>
      <c r="B918" s="252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</row>
    <row r="919" spans="1:26" ht="17.25" customHeight="1" x14ac:dyDescent="0.2">
      <c r="A919" s="252"/>
      <c r="B919" s="252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</row>
    <row r="920" spans="1:26" ht="17.25" customHeight="1" x14ac:dyDescent="0.2">
      <c r="A920" s="252"/>
      <c r="B920" s="252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</row>
    <row r="921" spans="1:26" ht="17.25" customHeight="1" x14ac:dyDescent="0.2">
      <c r="A921" s="252"/>
      <c r="B921" s="252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</row>
    <row r="922" spans="1:26" ht="17.25" customHeight="1" x14ac:dyDescent="0.2">
      <c r="A922" s="252"/>
      <c r="B922" s="252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</row>
    <row r="923" spans="1:26" ht="17.25" customHeight="1" x14ac:dyDescent="0.2">
      <c r="A923" s="252"/>
      <c r="B923" s="252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</row>
    <row r="924" spans="1:26" ht="17.25" customHeight="1" x14ac:dyDescent="0.2">
      <c r="A924" s="252"/>
      <c r="B924" s="252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</row>
    <row r="925" spans="1:26" ht="17.25" customHeight="1" x14ac:dyDescent="0.2">
      <c r="A925" s="252"/>
      <c r="B925" s="252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</row>
    <row r="926" spans="1:26" ht="17.25" customHeight="1" x14ac:dyDescent="0.2">
      <c r="A926" s="252"/>
      <c r="B926" s="252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</row>
    <row r="927" spans="1:26" ht="17.25" customHeight="1" x14ac:dyDescent="0.2">
      <c r="A927" s="252"/>
      <c r="B927" s="252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</row>
    <row r="928" spans="1:26" ht="17.25" customHeight="1" x14ac:dyDescent="0.2">
      <c r="A928" s="252"/>
      <c r="B928" s="252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</row>
    <row r="929" spans="1:26" ht="17.25" customHeight="1" x14ac:dyDescent="0.2">
      <c r="A929" s="252"/>
      <c r="B929" s="252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</row>
    <row r="930" spans="1:26" ht="17.25" customHeight="1" x14ac:dyDescent="0.2">
      <c r="A930" s="252"/>
      <c r="B930" s="252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</row>
    <row r="931" spans="1:26" ht="17.25" customHeight="1" x14ac:dyDescent="0.2">
      <c r="A931" s="252"/>
      <c r="B931" s="252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</row>
    <row r="932" spans="1:26" ht="17.25" customHeight="1" x14ac:dyDescent="0.2">
      <c r="A932" s="252"/>
      <c r="B932" s="252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</row>
    <row r="933" spans="1:26" ht="17.25" customHeight="1" x14ac:dyDescent="0.2">
      <c r="A933" s="252"/>
      <c r="B933" s="252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</row>
    <row r="934" spans="1:26" ht="17.25" customHeight="1" x14ac:dyDescent="0.2">
      <c r="A934" s="252"/>
      <c r="B934" s="252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</row>
    <row r="935" spans="1:26" ht="17.25" customHeight="1" x14ac:dyDescent="0.2">
      <c r="A935" s="252"/>
      <c r="B935" s="252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</row>
    <row r="936" spans="1:26" ht="17.25" customHeight="1" x14ac:dyDescent="0.2">
      <c r="A936" s="252"/>
      <c r="B936" s="252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</row>
    <row r="937" spans="1:26" ht="17.25" customHeight="1" x14ac:dyDescent="0.2">
      <c r="A937" s="252"/>
      <c r="B937" s="252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</row>
    <row r="938" spans="1:26" ht="17.25" customHeight="1" x14ac:dyDescent="0.2">
      <c r="A938" s="252"/>
      <c r="B938" s="252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</row>
    <row r="939" spans="1:26" ht="17.25" customHeight="1" x14ac:dyDescent="0.2">
      <c r="A939" s="252"/>
      <c r="B939" s="252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</row>
    <row r="940" spans="1:26" ht="17.25" customHeight="1" x14ac:dyDescent="0.2">
      <c r="A940" s="252"/>
      <c r="B940" s="252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</row>
    <row r="941" spans="1:26" ht="17.25" customHeight="1" x14ac:dyDescent="0.2">
      <c r="A941" s="252"/>
      <c r="B941" s="252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</row>
    <row r="942" spans="1:26" ht="17.25" customHeight="1" x14ac:dyDescent="0.2">
      <c r="A942" s="252"/>
      <c r="B942" s="252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</row>
    <row r="943" spans="1:26" ht="17.25" customHeight="1" x14ac:dyDescent="0.2">
      <c r="A943" s="252"/>
      <c r="B943" s="252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</row>
    <row r="944" spans="1:26" ht="17.25" customHeight="1" x14ac:dyDescent="0.2">
      <c r="A944" s="252"/>
      <c r="B944" s="252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</row>
    <row r="945" spans="1:26" ht="17.25" customHeight="1" x14ac:dyDescent="0.2">
      <c r="A945" s="252"/>
      <c r="B945" s="252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</row>
    <row r="946" spans="1:26" ht="17.25" customHeight="1" x14ac:dyDescent="0.2">
      <c r="A946" s="252"/>
      <c r="B946" s="252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</row>
    <row r="947" spans="1:26" ht="17.25" customHeight="1" x14ac:dyDescent="0.2">
      <c r="A947" s="252"/>
      <c r="B947" s="252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</row>
    <row r="948" spans="1:26" ht="17.25" customHeight="1" x14ac:dyDescent="0.2">
      <c r="A948" s="252"/>
      <c r="B948" s="252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</row>
    <row r="949" spans="1:26" ht="17.25" customHeight="1" x14ac:dyDescent="0.2">
      <c r="A949" s="252"/>
      <c r="B949" s="252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</row>
    <row r="950" spans="1:26" ht="17.25" customHeight="1" x14ac:dyDescent="0.2">
      <c r="A950" s="252"/>
      <c r="B950" s="252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</row>
    <row r="951" spans="1:26" ht="17.25" customHeight="1" x14ac:dyDescent="0.2">
      <c r="A951" s="252"/>
      <c r="B951" s="252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</row>
    <row r="952" spans="1:26" ht="17.25" customHeight="1" x14ac:dyDescent="0.2">
      <c r="A952" s="252"/>
      <c r="B952" s="252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</row>
    <row r="953" spans="1:26" ht="17.25" customHeight="1" x14ac:dyDescent="0.2">
      <c r="A953" s="252"/>
      <c r="B953" s="252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</row>
    <row r="954" spans="1:26" ht="17.25" customHeight="1" x14ac:dyDescent="0.2">
      <c r="A954" s="252"/>
      <c r="B954" s="252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</row>
    <row r="955" spans="1:26" ht="17.25" customHeight="1" x14ac:dyDescent="0.2">
      <c r="A955" s="252"/>
      <c r="B955" s="252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</row>
    <row r="956" spans="1:26" ht="17.25" customHeight="1" x14ac:dyDescent="0.2">
      <c r="A956" s="252"/>
      <c r="B956" s="252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</row>
    <row r="957" spans="1:26" ht="17.25" customHeight="1" x14ac:dyDescent="0.2">
      <c r="A957" s="252"/>
      <c r="B957" s="252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</row>
    <row r="958" spans="1:26" ht="17.25" customHeight="1" x14ac:dyDescent="0.2">
      <c r="A958" s="252"/>
      <c r="B958" s="252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</row>
    <row r="959" spans="1:26" ht="17.25" customHeight="1" x14ac:dyDescent="0.2">
      <c r="A959" s="252"/>
      <c r="B959" s="252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</row>
    <row r="960" spans="1:26" ht="17.25" customHeight="1" x14ac:dyDescent="0.2">
      <c r="A960" s="252"/>
      <c r="B960" s="252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</row>
    <row r="961" spans="1:26" ht="17.25" customHeight="1" x14ac:dyDescent="0.2">
      <c r="A961" s="252"/>
      <c r="B961" s="252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</row>
    <row r="962" spans="1:26" ht="17.25" customHeight="1" x14ac:dyDescent="0.2">
      <c r="A962" s="252"/>
      <c r="B962" s="252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</row>
    <row r="963" spans="1:26" ht="17.25" customHeight="1" x14ac:dyDescent="0.2">
      <c r="A963" s="252"/>
      <c r="B963" s="252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</row>
    <row r="964" spans="1:26" ht="17.25" customHeight="1" x14ac:dyDescent="0.2">
      <c r="A964" s="252"/>
      <c r="B964" s="252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</row>
    <row r="965" spans="1:26" ht="17.25" customHeight="1" x14ac:dyDescent="0.2">
      <c r="A965" s="252"/>
      <c r="B965" s="252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</row>
    <row r="966" spans="1:26" ht="17.25" customHeight="1" x14ac:dyDescent="0.2">
      <c r="A966" s="252"/>
      <c r="B966" s="252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</row>
    <row r="967" spans="1:26" ht="17.25" customHeight="1" x14ac:dyDescent="0.2">
      <c r="A967" s="252"/>
      <c r="B967" s="252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</row>
    <row r="968" spans="1:26" ht="17.25" customHeight="1" x14ac:dyDescent="0.2">
      <c r="A968" s="252"/>
      <c r="B968" s="252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</row>
    <row r="969" spans="1:26" ht="17.25" customHeight="1" x14ac:dyDescent="0.2">
      <c r="A969" s="252"/>
      <c r="B969" s="252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</row>
    <row r="970" spans="1:26" ht="17.25" customHeight="1" x14ac:dyDescent="0.2">
      <c r="A970" s="252"/>
      <c r="B970" s="252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</row>
    <row r="971" spans="1:26" ht="17.25" customHeight="1" x14ac:dyDescent="0.2">
      <c r="A971" s="252"/>
      <c r="B971" s="252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</row>
    <row r="972" spans="1:26" ht="17.25" customHeight="1" x14ac:dyDescent="0.2">
      <c r="A972" s="252"/>
      <c r="B972" s="252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</row>
    <row r="973" spans="1:26" ht="17.25" customHeight="1" x14ac:dyDescent="0.2">
      <c r="A973" s="252"/>
      <c r="B973" s="252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</row>
    <row r="974" spans="1:26" ht="17.25" customHeight="1" x14ac:dyDescent="0.2">
      <c r="A974" s="252"/>
      <c r="B974" s="252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</row>
    <row r="975" spans="1:26" ht="17.25" customHeight="1" x14ac:dyDescent="0.2">
      <c r="A975" s="252"/>
      <c r="B975" s="252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</row>
    <row r="976" spans="1:26" ht="17.25" customHeight="1" x14ac:dyDescent="0.2">
      <c r="A976" s="252"/>
      <c r="B976" s="252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</row>
    <row r="977" spans="1:26" ht="17.25" customHeight="1" x14ac:dyDescent="0.2">
      <c r="A977" s="252"/>
      <c r="B977" s="252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</row>
    <row r="978" spans="1:26" ht="17.25" customHeight="1" x14ac:dyDescent="0.2">
      <c r="A978" s="252"/>
      <c r="B978" s="252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</row>
    <row r="979" spans="1:26" ht="17.25" customHeight="1" x14ac:dyDescent="0.2">
      <c r="A979" s="252"/>
      <c r="B979" s="252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</row>
    <row r="980" spans="1:26" ht="17.25" customHeight="1" x14ac:dyDescent="0.2">
      <c r="A980" s="252"/>
      <c r="B980" s="252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</row>
    <row r="981" spans="1:26" ht="17.25" customHeight="1" x14ac:dyDescent="0.2">
      <c r="A981" s="252"/>
      <c r="B981" s="252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</row>
    <row r="982" spans="1:26" ht="17.25" customHeight="1" x14ac:dyDescent="0.2">
      <c r="A982" s="252"/>
      <c r="B982" s="252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</row>
    <row r="983" spans="1:26" ht="17.25" customHeight="1" x14ac:dyDescent="0.2">
      <c r="A983" s="252"/>
      <c r="B983" s="252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</row>
    <row r="984" spans="1:26" ht="17.25" customHeight="1" x14ac:dyDescent="0.2">
      <c r="A984" s="252"/>
      <c r="B984" s="252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</row>
    <row r="985" spans="1:26" ht="17.25" customHeight="1" x14ac:dyDescent="0.2">
      <c r="A985" s="252"/>
      <c r="B985" s="252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</row>
    <row r="986" spans="1:26" ht="17.25" customHeight="1" x14ac:dyDescent="0.2">
      <c r="A986" s="252"/>
      <c r="B986" s="252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</row>
    <row r="987" spans="1:26" ht="17.25" customHeight="1" x14ac:dyDescent="0.2">
      <c r="A987" s="252"/>
      <c r="B987" s="252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</row>
    <row r="988" spans="1:26" ht="17.25" customHeight="1" x14ac:dyDescent="0.2">
      <c r="A988" s="252"/>
      <c r="B988" s="252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</row>
    <row r="989" spans="1:26" ht="17.25" customHeight="1" x14ac:dyDescent="0.2">
      <c r="A989" s="252"/>
      <c r="B989" s="252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</row>
    <row r="990" spans="1:26" ht="17.25" customHeight="1" x14ac:dyDescent="0.2">
      <c r="A990" s="252"/>
      <c r="B990" s="252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</row>
    <row r="991" spans="1:26" ht="17.25" customHeight="1" x14ac:dyDescent="0.2">
      <c r="A991" s="252"/>
      <c r="B991" s="252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</row>
    <row r="992" spans="1:26" ht="17.25" customHeight="1" x14ac:dyDescent="0.2">
      <c r="A992" s="252"/>
      <c r="B992" s="252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</row>
    <row r="993" spans="1:26" ht="17.25" customHeight="1" x14ac:dyDescent="0.2">
      <c r="A993" s="252"/>
      <c r="B993" s="252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</row>
    <row r="994" spans="1:26" ht="17.25" customHeight="1" x14ac:dyDescent="0.2">
      <c r="A994" s="252"/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</row>
    <row r="995" spans="1:26" ht="17.25" customHeight="1" x14ac:dyDescent="0.2">
      <c r="A995" s="252"/>
      <c r="B995" s="252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</row>
    <row r="996" spans="1:26" ht="17.25" customHeight="1" x14ac:dyDescent="0.2">
      <c r="A996" s="252"/>
      <c r="B996" s="252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</row>
    <row r="997" spans="1:26" ht="17.25" customHeight="1" x14ac:dyDescent="0.2">
      <c r="A997" s="252"/>
      <c r="B997" s="252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</row>
    <row r="998" spans="1:26" ht="17.25" customHeight="1" x14ac:dyDescent="0.2">
      <c r="A998" s="252"/>
      <c r="B998" s="252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</row>
    <row r="999" spans="1:26" ht="17.25" customHeight="1" x14ac:dyDescent="0.2">
      <c r="A999" s="252"/>
      <c r="B999" s="252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</row>
    <row r="1000" spans="1:26" ht="17.25" customHeight="1" x14ac:dyDescent="0.2">
      <c r="A1000" s="252"/>
      <c r="B1000" s="252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Y1005"/>
  <sheetViews>
    <sheetView showGridLines="0" zoomScaleNormal="100" workbookViewId="0">
      <pane xSplit="4" ySplit="6" topLeftCell="E64" activePane="bottomRight" state="frozen"/>
      <selection pane="topRight" activeCell="E1" sqref="E1"/>
      <selection pane="bottomLeft" activeCell="A7" sqref="A7"/>
      <selection pane="bottomRight" activeCell="E92" sqref="E92"/>
    </sheetView>
  </sheetViews>
  <sheetFormatPr defaultColWidth="14.42578125" defaultRowHeight="15" customHeight="1" x14ac:dyDescent="0.25"/>
  <cols>
    <col min="1" max="1" width="62" customWidth="1"/>
    <col min="2" max="2" width="24.7109375" customWidth="1"/>
    <col min="3" max="3" width="27.42578125" customWidth="1"/>
    <col min="4" max="4" width="36.140625" customWidth="1"/>
    <col min="5" max="5" width="17.28515625" customWidth="1"/>
    <col min="6" max="6" width="16" customWidth="1"/>
    <col min="7" max="16" width="17.28515625" customWidth="1"/>
    <col min="17" max="25" width="9.140625" customWidth="1"/>
  </cols>
  <sheetData>
    <row r="1" spans="1:25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 customHeight="1" x14ac:dyDescent="0.25">
      <c r="A3" s="103" t="s">
        <v>51</v>
      </c>
      <c r="B3" s="10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2" customHeight="1" thickBot="1" x14ac:dyDescent="0.3">
      <c r="A4" s="104" t="s">
        <v>52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3"/>
      <c r="R4" s="13"/>
      <c r="S4" s="13"/>
      <c r="T4" s="13"/>
      <c r="U4" s="13"/>
      <c r="V4" s="13"/>
      <c r="W4" s="13"/>
      <c r="X4" s="13"/>
      <c r="Y4" s="13"/>
    </row>
    <row r="5" spans="1:25" ht="12" customHeight="1" x14ac:dyDescent="0.25">
      <c r="A5" s="105"/>
      <c r="B5" s="106"/>
      <c r="C5" s="107"/>
      <c r="D5" s="108"/>
      <c r="E5" s="62">
        <v>41456</v>
      </c>
      <c r="F5" s="62">
        <v>41487</v>
      </c>
      <c r="G5" s="62">
        <v>41518</v>
      </c>
      <c r="H5" s="62">
        <v>41548</v>
      </c>
      <c r="I5" s="62">
        <v>41579</v>
      </c>
      <c r="J5" s="62">
        <v>41609</v>
      </c>
      <c r="K5" s="62">
        <v>41640</v>
      </c>
      <c r="L5" s="62">
        <v>41671</v>
      </c>
      <c r="M5" s="62">
        <v>41699</v>
      </c>
      <c r="N5" s="62">
        <v>41730</v>
      </c>
      <c r="O5" s="62">
        <v>41760</v>
      </c>
      <c r="P5" s="62">
        <v>41791</v>
      </c>
      <c r="Q5" s="11"/>
      <c r="R5" s="11"/>
      <c r="S5" s="11"/>
      <c r="T5" s="11"/>
      <c r="U5" s="11"/>
      <c r="V5" s="11"/>
      <c r="W5" s="11"/>
      <c r="X5" s="11"/>
      <c r="Y5" s="11"/>
    </row>
    <row r="6" spans="1:25" ht="12" customHeight="1" x14ac:dyDescent="0.25">
      <c r="A6" s="109" t="s">
        <v>16</v>
      </c>
      <c r="B6" s="254" t="s">
        <v>53</v>
      </c>
      <c r="C6" s="55" t="s">
        <v>54</v>
      </c>
      <c r="D6" s="56" t="s">
        <v>55</v>
      </c>
      <c r="E6" s="57" t="s">
        <v>17</v>
      </c>
      <c r="F6" s="57" t="s">
        <v>18</v>
      </c>
      <c r="G6" s="57" t="s">
        <v>19</v>
      </c>
      <c r="H6" s="57" t="s">
        <v>20</v>
      </c>
      <c r="I6" s="57" t="s">
        <v>21</v>
      </c>
      <c r="J6" s="57" t="s">
        <v>22</v>
      </c>
      <c r="K6" s="57" t="s">
        <v>23</v>
      </c>
      <c r="L6" s="57" t="s">
        <v>24</v>
      </c>
      <c r="M6" s="57" t="s">
        <v>25</v>
      </c>
      <c r="N6" s="57" t="s">
        <v>26</v>
      </c>
      <c r="O6" s="57" t="s">
        <v>27</v>
      </c>
      <c r="P6" s="57" t="s">
        <v>28</v>
      </c>
      <c r="Q6" s="11"/>
      <c r="R6" s="11"/>
      <c r="S6" s="11"/>
      <c r="T6" s="11"/>
      <c r="U6" s="11"/>
      <c r="V6" s="11"/>
      <c r="W6" s="11"/>
      <c r="X6" s="11"/>
      <c r="Y6" s="11"/>
    </row>
    <row r="7" spans="1:25" ht="12" customHeight="1" x14ac:dyDescent="0.25">
      <c r="A7" s="73" t="s">
        <v>29</v>
      </c>
      <c r="B7" s="110" t="s">
        <v>56</v>
      </c>
      <c r="C7" s="60" t="s">
        <v>57</v>
      </c>
      <c r="D7" s="61" t="s">
        <v>58</v>
      </c>
      <c r="E7" s="63">
        <v>-4328</v>
      </c>
      <c r="F7" s="63">
        <v>-3990.29</v>
      </c>
      <c r="G7" s="63">
        <v>-3990.62</v>
      </c>
      <c r="H7" s="63">
        <v>-3839.45</v>
      </c>
      <c r="I7" s="63">
        <v>-3817.86</v>
      </c>
      <c r="J7" s="63">
        <v>-4111.9799999999996</v>
      </c>
      <c r="K7" s="63">
        <v>-4484.66</v>
      </c>
      <c r="L7" s="63">
        <v>-4222.71</v>
      </c>
      <c r="M7" s="63">
        <v>-4838.3</v>
      </c>
      <c r="N7" s="63">
        <v>-3259.32</v>
      </c>
      <c r="O7" s="63">
        <v>0</v>
      </c>
      <c r="P7" s="63">
        <v>-2125.7199999999998</v>
      </c>
      <c r="Q7" s="2"/>
      <c r="R7" s="2"/>
      <c r="S7" s="2"/>
      <c r="T7" s="2"/>
      <c r="U7" s="2"/>
      <c r="V7" s="2"/>
      <c r="W7" s="2"/>
      <c r="X7" s="2"/>
      <c r="Y7" s="2"/>
    </row>
    <row r="8" spans="1:25" s="122" customFormat="1" ht="12" customHeight="1" x14ac:dyDescent="0.25">
      <c r="A8" s="117" t="s">
        <v>29</v>
      </c>
      <c r="B8" s="118"/>
      <c r="C8" s="119"/>
      <c r="D8" s="117" t="s">
        <v>36</v>
      </c>
      <c r="E8" s="120">
        <f>E7</f>
        <v>-4328</v>
      </c>
      <c r="F8" s="120">
        <f>F7</f>
        <v>-3990.29</v>
      </c>
      <c r="G8" s="269">
        <f t="shared" ref="G8:P8" si="0">G7</f>
        <v>-3990.62</v>
      </c>
      <c r="H8" s="120">
        <f t="shared" si="0"/>
        <v>-3839.45</v>
      </c>
      <c r="I8" s="120">
        <f t="shared" si="0"/>
        <v>-3817.86</v>
      </c>
      <c r="J8" s="120">
        <f t="shared" si="0"/>
        <v>-4111.9799999999996</v>
      </c>
      <c r="K8" s="120">
        <f t="shared" si="0"/>
        <v>-4484.66</v>
      </c>
      <c r="L8" s="120">
        <f t="shared" si="0"/>
        <v>-4222.71</v>
      </c>
      <c r="M8" s="120">
        <f t="shared" si="0"/>
        <v>-4838.3</v>
      </c>
      <c r="N8" s="120">
        <f t="shared" si="0"/>
        <v>-3259.32</v>
      </c>
      <c r="O8" s="120">
        <f t="shared" si="0"/>
        <v>0</v>
      </c>
      <c r="P8" s="120">
        <f t="shared" si="0"/>
        <v>-2125.7199999999998</v>
      </c>
      <c r="Q8" s="121"/>
      <c r="R8" s="121"/>
      <c r="S8" s="121"/>
      <c r="T8" s="121"/>
      <c r="U8" s="121"/>
      <c r="V8" s="121"/>
      <c r="W8" s="121"/>
      <c r="X8" s="121"/>
      <c r="Y8" s="121"/>
    </row>
    <row r="9" spans="1:25" ht="12" customHeight="1" x14ac:dyDescent="0.25">
      <c r="A9" s="61" t="s">
        <v>29</v>
      </c>
      <c r="B9" s="110" t="s">
        <v>56</v>
      </c>
      <c r="C9" s="60" t="s">
        <v>59</v>
      </c>
      <c r="D9" s="61" t="s">
        <v>39</v>
      </c>
      <c r="E9" s="63">
        <v>0</v>
      </c>
      <c r="F9" s="63">
        <v>0</v>
      </c>
      <c r="G9" s="63">
        <v>-2735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2"/>
      <c r="R9" s="2"/>
      <c r="S9" s="2"/>
      <c r="T9" s="2"/>
      <c r="U9" s="2"/>
      <c r="V9" s="2"/>
      <c r="W9" s="2"/>
      <c r="X9" s="2"/>
      <c r="Y9" s="2"/>
    </row>
    <row r="10" spans="1:25" ht="12" customHeight="1" x14ac:dyDescent="0.25">
      <c r="A10" s="61" t="s">
        <v>29</v>
      </c>
      <c r="B10" s="110" t="s">
        <v>56</v>
      </c>
      <c r="C10" s="60" t="s">
        <v>59</v>
      </c>
      <c r="D10" s="61" t="s">
        <v>43</v>
      </c>
      <c r="E10" s="63">
        <v>-1918</v>
      </c>
      <c r="F10" s="63">
        <v>-1970.98</v>
      </c>
      <c r="G10" s="63">
        <v>-2430.4699999999998</v>
      </c>
      <c r="H10" s="63">
        <v>-1660.32</v>
      </c>
      <c r="I10" s="63">
        <v>-3419.82</v>
      </c>
      <c r="J10" s="63">
        <v>-1996.6</v>
      </c>
      <c r="K10" s="63">
        <v>-1660.59</v>
      </c>
      <c r="L10" s="63">
        <v>124.35</v>
      </c>
      <c r="M10" s="63">
        <v>-5481.39</v>
      </c>
      <c r="N10" s="63">
        <v>-6336.58</v>
      </c>
      <c r="O10" s="63">
        <v>2700</v>
      </c>
      <c r="P10" s="63">
        <v>-30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12" customHeight="1" x14ac:dyDescent="0.25">
      <c r="A11" s="61" t="s">
        <v>29</v>
      </c>
      <c r="B11" s="110" t="s">
        <v>56</v>
      </c>
      <c r="C11" s="60" t="s">
        <v>59</v>
      </c>
      <c r="D11" s="61" t="s">
        <v>45</v>
      </c>
      <c r="E11" s="63">
        <v>-33635</v>
      </c>
      <c r="F11" s="63">
        <v>-33635</v>
      </c>
      <c r="G11" s="63">
        <v>-32984</v>
      </c>
      <c r="H11" s="63">
        <v>-33845</v>
      </c>
      <c r="I11" s="63">
        <v>-34503</v>
      </c>
      <c r="J11" s="63">
        <v>-32536</v>
      </c>
      <c r="K11" s="63">
        <v>-35084.25</v>
      </c>
      <c r="L11" s="63">
        <v>-32434</v>
      </c>
      <c r="M11" s="63">
        <v>-33973.199999999997</v>
      </c>
      <c r="N11" s="63">
        <v>-34069</v>
      </c>
      <c r="O11" s="63">
        <v>-32760</v>
      </c>
      <c r="P11" s="63">
        <v>-32612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s="122" customFormat="1" ht="12" customHeight="1" x14ac:dyDescent="0.25">
      <c r="A12" s="117" t="s">
        <v>29</v>
      </c>
      <c r="B12" s="118"/>
      <c r="C12" s="119"/>
      <c r="D12" s="117" t="s">
        <v>36</v>
      </c>
      <c r="E12" s="120">
        <f>SUM(E9:E11)</f>
        <v>-35553</v>
      </c>
      <c r="F12" s="120">
        <f t="shared" ref="F12:P12" si="1">SUM(F9:F11)</f>
        <v>-35605.980000000003</v>
      </c>
      <c r="G12" s="120">
        <f t="shared" si="1"/>
        <v>-38149.47</v>
      </c>
      <c r="H12" s="120">
        <f t="shared" si="1"/>
        <v>-35505.32</v>
      </c>
      <c r="I12" s="120">
        <f t="shared" si="1"/>
        <v>-37922.82</v>
      </c>
      <c r="J12" s="120">
        <f t="shared" si="1"/>
        <v>-34532.6</v>
      </c>
      <c r="K12" s="120">
        <f t="shared" si="1"/>
        <v>-36744.839999999997</v>
      </c>
      <c r="L12" s="120">
        <f t="shared" si="1"/>
        <v>-32309.65</v>
      </c>
      <c r="M12" s="120">
        <f t="shared" si="1"/>
        <v>-39454.589999999997</v>
      </c>
      <c r="N12" s="120">
        <f t="shared" si="1"/>
        <v>-40405.58</v>
      </c>
      <c r="O12" s="120">
        <f t="shared" si="1"/>
        <v>-30060</v>
      </c>
      <c r="P12" s="120">
        <f t="shared" si="1"/>
        <v>-32642</v>
      </c>
      <c r="Q12" s="121"/>
      <c r="R12" s="121"/>
      <c r="S12" s="121"/>
      <c r="T12" s="121"/>
      <c r="U12" s="121"/>
      <c r="V12" s="121"/>
      <c r="W12" s="121"/>
      <c r="X12" s="121"/>
      <c r="Y12" s="121"/>
    </row>
    <row r="13" spans="1:25" ht="12" customHeight="1" x14ac:dyDescent="0.25">
      <c r="A13" s="61" t="s">
        <v>29</v>
      </c>
      <c r="B13" s="110" t="s">
        <v>56</v>
      </c>
      <c r="C13" s="60" t="s">
        <v>60</v>
      </c>
      <c r="D13" s="61" t="s">
        <v>58</v>
      </c>
      <c r="E13" s="63">
        <v>-8420508.8399999999</v>
      </c>
      <c r="F13" s="63">
        <v>-8110263.4299999997</v>
      </c>
      <c r="G13" s="63">
        <v>-7489561.2000000002</v>
      </c>
      <c r="H13" s="63">
        <v>-7434427.04</v>
      </c>
      <c r="I13" s="63">
        <v>-7850416.3600000003</v>
      </c>
      <c r="J13" s="63">
        <v>-7660703.0700000003</v>
      </c>
      <c r="K13" s="63">
        <v>-11136928.869999999</v>
      </c>
      <c r="L13" s="63">
        <v>-9858066.8399999999</v>
      </c>
      <c r="M13" s="63">
        <v>-10389763.539999999</v>
      </c>
      <c r="N13" s="63">
        <v>-7591438.1900000004</v>
      </c>
      <c r="O13" s="63">
        <v>-7680670.1799999997</v>
      </c>
      <c r="P13" s="63">
        <v>-7380623.6200000001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s="122" customFormat="1" ht="12" customHeight="1" x14ac:dyDescent="0.25">
      <c r="A14" s="117" t="s">
        <v>29</v>
      </c>
      <c r="B14" s="118"/>
      <c r="C14" s="119"/>
      <c r="D14" s="117" t="s">
        <v>36</v>
      </c>
      <c r="E14" s="120">
        <f>E13</f>
        <v>-8420508.8399999999</v>
      </c>
      <c r="F14" s="120">
        <f t="shared" ref="F14:P14" si="2">F13</f>
        <v>-8110263.4299999997</v>
      </c>
      <c r="G14" s="120">
        <f t="shared" si="2"/>
        <v>-7489561.2000000002</v>
      </c>
      <c r="H14" s="120">
        <f t="shared" si="2"/>
        <v>-7434427.04</v>
      </c>
      <c r="I14" s="120">
        <f t="shared" si="2"/>
        <v>-7850416.3600000003</v>
      </c>
      <c r="J14" s="120">
        <f t="shared" si="2"/>
        <v>-7660703.0700000003</v>
      </c>
      <c r="K14" s="120">
        <f t="shared" si="2"/>
        <v>-11136928.869999999</v>
      </c>
      <c r="L14" s="120">
        <f t="shared" si="2"/>
        <v>-9858066.8399999999</v>
      </c>
      <c r="M14" s="120">
        <f t="shared" si="2"/>
        <v>-10389763.539999999</v>
      </c>
      <c r="N14" s="120">
        <f t="shared" si="2"/>
        <v>-7591438.1900000004</v>
      </c>
      <c r="O14" s="120">
        <f t="shared" si="2"/>
        <v>-7680670.1799999997</v>
      </c>
      <c r="P14" s="120">
        <f t="shared" si="2"/>
        <v>-7380623.6200000001</v>
      </c>
      <c r="Q14" s="121"/>
      <c r="R14" s="121"/>
      <c r="S14" s="121"/>
      <c r="T14" s="121"/>
      <c r="U14" s="121"/>
      <c r="V14" s="121"/>
      <c r="W14" s="121"/>
      <c r="X14" s="121"/>
      <c r="Y14" s="121"/>
    </row>
    <row r="15" spans="1:25" ht="12" customHeight="1" x14ac:dyDescent="0.25">
      <c r="A15" s="61" t="s">
        <v>29</v>
      </c>
      <c r="B15" s="110" t="s">
        <v>61</v>
      </c>
      <c r="C15" s="60" t="s">
        <v>62</v>
      </c>
      <c r="D15" s="61" t="s">
        <v>43</v>
      </c>
      <c r="E15" s="63">
        <v>35500.949999999997</v>
      </c>
      <c r="F15" s="63">
        <v>24210.95</v>
      </c>
      <c r="G15" s="63">
        <v>41241.32</v>
      </c>
      <c r="H15" s="63">
        <v>26123</v>
      </c>
      <c r="I15" s="63">
        <v>32233</v>
      </c>
      <c r="J15" s="63">
        <v>31527</v>
      </c>
      <c r="K15" s="63">
        <v>32471</v>
      </c>
      <c r="L15" s="63">
        <v>35288</v>
      </c>
      <c r="M15" s="63">
        <v>27349</v>
      </c>
      <c r="N15" s="63">
        <v>27343</v>
      </c>
      <c r="O15" s="63">
        <v>28172</v>
      </c>
      <c r="P15" s="63">
        <v>33589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s="122" customFormat="1" ht="12" customHeight="1" x14ac:dyDescent="0.25">
      <c r="A16" s="117" t="s">
        <v>29</v>
      </c>
      <c r="B16" s="118"/>
      <c r="C16" s="119"/>
      <c r="D16" s="117" t="s">
        <v>36</v>
      </c>
      <c r="E16" s="120">
        <f>E15</f>
        <v>35500.949999999997</v>
      </c>
      <c r="F16" s="120">
        <f>F15</f>
        <v>24210.95</v>
      </c>
      <c r="G16" s="120">
        <f t="shared" ref="G16:P16" si="3">G15</f>
        <v>41241.32</v>
      </c>
      <c r="H16" s="120">
        <f t="shared" si="3"/>
        <v>26123</v>
      </c>
      <c r="I16" s="120">
        <f t="shared" si="3"/>
        <v>32233</v>
      </c>
      <c r="J16" s="120">
        <f t="shared" si="3"/>
        <v>31527</v>
      </c>
      <c r="K16" s="120">
        <f t="shared" si="3"/>
        <v>32471</v>
      </c>
      <c r="L16" s="120">
        <f t="shared" si="3"/>
        <v>35288</v>
      </c>
      <c r="M16" s="120">
        <f t="shared" si="3"/>
        <v>27349</v>
      </c>
      <c r="N16" s="120">
        <f t="shared" si="3"/>
        <v>27343</v>
      </c>
      <c r="O16" s="120">
        <f t="shared" si="3"/>
        <v>28172</v>
      </c>
      <c r="P16" s="120">
        <f t="shared" si="3"/>
        <v>33589</v>
      </c>
      <c r="Q16" s="121"/>
      <c r="R16" s="121"/>
      <c r="S16" s="121"/>
      <c r="T16" s="121"/>
      <c r="U16" s="121"/>
      <c r="V16" s="121"/>
      <c r="W16" s="121"/>
      <c r="X16" s="121"/>
      <c r="Y16" s="121"/>
    </row>
    <row r="17" spans="1:25" ht="12" customHeight="1" x14ac:dyDescent="0.25">
      <c r="A17" s="61" t="s">
        <v>29</v>
      </c>
      <c r="B17" s="110" t="s">
        <v>6</v>
      </c>
      <c r="C17" s="60" t="s">
        <v>63</v>
      </c>
      <c r="D17" s="61" t="s">
        <v>64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12" customHeight="1" x14ac:dyDescent="0.25">
      <c r="A18" s="61" t="s">
        <v>29</v>
      </c>
      <c r="B18" s="110" t="s">
        <v>6</v>
      </c>
      <c r="C18" s="60" t="s">
        <v>63</v>
      </c>
      <c r="D18" s="61" t="s">
        <v>39</v>
      </c>
      <c r="E18" s="63">
        <v>19203.259999999998</v>
      </c>
      <c r="F18" s="63">
        <v>31298.22</v>
      </c>
      <c r="G18" s="63">
        <v>21319</v>
      </c>
      <c r="H18" s="63">
        <v>25800</v>
      </c>
      <c r="I18" s="63">
        <v>28652</v>
      </c>
      <c r="J18" s="63">
        <v>31034</v>
      </c>
      <c r="K18" s="63">
        <v>29518</v>
      </c>
      <c r="L18" s="63">
        <v>28654</v>
      </c>
      <c r="M18" s="63">
        <v>21938</v>
      </c>
      <c r="N18" s="63">
        <v>30933</v>
      </c>
      <c r="O18" s="63">
        <v>27132</v>
      </c>
      <c r="P18" s="63">
        <v>29759</v>
      </c>
      <c r="Q18" s="2"/>
      <c r="R18" s="2"/>
      <c r="S18" s="2"/>
      <c r="T18" s="2"/>
      <c r="U18" s="2"/>
      <c r="V18" s="2"/>
      <c r="W18" s="2"/>
      <c r="X18" s="2"/>
      <c r="Y18" s="2"/>
    </row>
    <row r="19" spans="1:25" ht="12" customHeight="1" x14ac:dyDescent="0.25">
      <c r="A19" s="61" t="s">
        <v>29</v>
      </c>
      <c r="B19" s="110" t="s">
        <v>6</v>
      </c>
      <c r="C19" s="60" t="s">
        <v>63</v>
      </c>
      <c r="D19" s="61" t="s">
        <v>43</v>
      </c>
      <c r="E19" s="63">
        <v>0</v>
      </c>
      <c r="F19" s="63">
        <v>0</v>
      </c>
      <c r="G19" s="63">
        <v>-76.260000000000005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s="122" customFormat="1" ht="12" customHeight="1" x14ac:dyDescent="0.25">
      <c r="A20" s="117" t="s">
        <v>29</v>
      </c>
      <c r="B20" s="118"/>
      <c r="C20" s="119"/>
      <c r="D20" s="117" t="s">
        <v>36</v>
      </c>
      <c r="E20" s="120">
        <f>SUM(E17:E19)</f>
        <v>19203.259999999998</v>
      </c>
      <c r="F20" s="120">
        <f t="shared" ref="F20:P20" si="4">SUM(F17:F19)</f>
        <v>31298.22</v>
      </c>
      <c r="G20" s="120">
        <f t="shared" si="4"/>
        <v>21242.74</v>
      </c>
      <c r="H20" s="120">
        <f t="shared" si="4"/>
        <v>25800</v>
      </c>
      <c r="I20" s="120">
        <f t="shared" si="4"/>
        <v>28652</v>
      </c>
      <c r="J20" s="120">
        <f t="shared" si="4"/>
        <v>31034</v>
      </c>
      <c r="K20" s="120">
        <f t="shared" si="4"/>
        <v>29518</v>
      </c>
      <c r="L20" s="120">
        <f t="shared" si="4"/>
        <v>28654</v>
      </c>
      <c r="M20" s="120">
        <f t="shared" si="4"/>
        <v>21938</v>
      </c>
      <c r="N20" s="120">
        <f t="shared" si="4"/>
        <v>30933</v>
      </c>
      <c r="O20" s="120">
        <f t="shared" si="4"/>
        <v>27132</v>
      </c>
      <c r="P20" s="120">
        <f t="shared" si="4"/>
        <v>29759</v>
      </c>
      <c r="Q20" s="121"/>
      <c r="R20" s="121"/>
      <c r="S20" s="121"/>
      <c r="T20" s="121"/>
      <c r="U20" s="121"/>
      <c r="V20" s="121"/>
      <c r="W20" s="121"/>
      <c r="X20" s="121"/>
      <c r="Y20" s="121"/>
    </row>
    <row r="21" spans="1:25" ht="12" customHeight="1" x14ac:dyDescent="0.25">
      <c r="A21" s="61" t="s">
        <v>33</v>
      </c>
      <c r="B21" s="110" t="s">
        <v>56</v>
      </c>
      <c r="C21" s="60" t="s">
        <v>59</v>
      </c>
      <c r="D21" s="61" t="s">
        <v>39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12.6" customHeight="1" x14ac:dyDescent="0.25">
      <c r="A22" s="61" t="s">
        <v>33</v>
      </c>
      <c r="B22" s="110" t="s">
        <v>56</v>
      </c>
      <c r="C22" s="60" t="s">
        <v>59</v>
      </c>
      <c r="D22" s="61" t="s">
        <v>45</v>
      </c>
      <c r="E22" s="63">
        <v>-640622.77</v>
      </c>
      <c r="F22" s="63">
        <v>-636288.53</v>
      </c>
      <c r="G22" s="63">
        <v>-705659.8</v>
      </c>
      <c r="H22" s="63">
        <v>-696657.68</v>
      </c>
      <c r="I22" s="63">
        <v>-716583.82</v>
      </c>
      <c r="J22" s="63">
        <v>-700597.39</v>
      </c>
      <c r="K22" s="63">
        <v>-702298.61</v>
      </c>
      <c r="L22" s="63">
        <v>-1161008.51</v>
      </c>
      <c r="M22" s="63">
        <v>-709243.73</v>
      </c>
      <c r="N22" s="63">
        <v>-559267.37</v>
      </c>
      <c r="O22" s="63">
        <v>-852086.9</v>
      </c>
      <c r="P22" s="63">
        <v>-522421.59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s="122" customFormat="1" ht="12" customHeight="1" x14ac:dyDescent="0.25">
      <c r="A23" s="117" t="s">
        <v>33</v>
      </c>
      <c r="B23" s="118"/>
      <c r="C23" s="119"/>
      <c r="D23" s="117" t="s">
        <v>36</v>
      </c>
      <c r="E23" s="120">
        <f>SUM(E21:E22)</f>
        <v>-640622.77</v>
      </c>
      <c r="F23" s="120">
        <f t="shared" ref="F23:P23" si="5">SUM(F21:F22)</f>
        <v>-636288.53</v>
      </c>
      <c r="G23" s="120">
        <f t="shared" si="5"/>
        <v>-705659.8</v>
      </c>
      <c r="H23" s="120">
        <f t="shared" si="5"/>
        <v>-696657.68</v>
      </c>
      <c r="I23" s="120">
        <f t="shared" si="5"/>
        <v>-716583.82</v>
      </c>
      <c r="J23" s="120">
        <f t="shared" si="5"/>
        <v>-700597.39</v>
      </c>
      <c r="K23" s="120">
        <f t="shared" si="5"/>
        <v>-702298.61</v>
      </c>
      <c r="L23" s="120">
        <f t="shared" si="5"/>
        <v>-1161008.51</v>
      </c>
      <c r="M23" s="120">
        <f t="shared" si="5"/>
        <v>-709243.73</v>
      </c>
      <c r="N23" s="120">
        <f t="shared" si="5"/>
        <v>-559267.37</v>
      </c>
      <c r="O23" s="120">
        <f t="shared" si="5"/>
        <v>-852086.9</v>
      </c>
      <c r="P23" s="120">
        <f t="shared" si="5"/>
        <v>-522421.59</v>
      </c>
      <c r="Q23" s="121"/>
      <c r="R23" s="121"/>
      <c r="S23" s="121"/>
      <c r="T23" s="121"/>
      <c r="U23" s="121"/>
      <c r="V23" s="121"/>
      <c r="W23" s="121"/>
      <c r="X23" s="121"/>
      <c r="Y23" s="121"/>
    </row>
    <row r="24" spans="1:25" ht="12" customHeight="1" x14ac:dyDescent="0.25">
      <c r="A24" s="61" t="s">
        <v>33</v>
      </c>
      <c r="B24" s="110" t="s">
        <v>56</v>
      </c>
      <c r="C24" s="60" t="s">
        <v>60</v>
      </c>
      <c r="D24" s="61" t="s">
        <v>58</v>
      </c>
      <c r="E24" s="63">
        <v>-19253389.969999999</v>
      </c>
      <c r="F24" s="63">
        <v>-16227016.039999999</v>
      </c>
      <c r="G24" s="63">
        <v>-17928777.91</v>
      </c>
      <c r="H24" s="63">
        <v>-16835148.079999998</v>
      </c>
      <c r="I24" s="63">
        <v>-15369889.779999999</v>
      </c>
      <c r="J24" s="63">
        <v>-17292177.359999999</v>
      </c>
      <c r="K24" s="63">
        <v>-24837841.800000001</v>
      </c>
      <c r="L24" s="63">
        <v>-22534389.699999999</v>
      </c>
      <c r="M24" s="63">
        <v>-21827423.09</v>
      </c>
      <c r="N24" s="63">
        <v>-18076038.940000001</v>
      </c>
      <c r="O24" s="63">
        <v>-16252553.880000001</v>
      </c>
      <c r="P24" s="63">
        <v>-17960185.859999999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s="122" customFormat="1" ht="12" customHeight="1" x14ac:dyDescent="0.25">
      <c r="A25" s="117" t="s">
        <v>33</v>
      </c>
      <c r="B25" s="118"/>
      <c r="C25" s="119"/>
      <c r="D25" s="117" t="s">
        <v>36</v>
      </c>
      <c r="E25" s="120">
        <f>SUM(E24)</f>
        <v>-19253389.969999999</v>
      </c>
      <c r="F25" s="120">
        <f t="shared" ref="F25:P25" si="6">SUM(F24)</f>
        <v>-16227016.039999999</v>
      </c>
      <c r="G25" s="120">
        <f t="shared" si="6"/>
        <v>-17928777.91</v>
      </c>
      <c r="H25" s="120">
        <f t="shared" si="6"/>
        <v>-16835148.079999998</v>
      </c>
      <c r="I25" s="120">
        <f t="shared" si="6"/>
        <v>-15369889.779999999</v>
      </c>
      <c r="J25" s="120">
        <f t="shared" si="6"/>
        <v>-17292177.359999999</v>
      </c>
      <c r="K25" s="120">
        <f t="shared" si="6"/>
        <v>-24837841.800000001</v>
      </c>
      <c r="L25" s="120">
        <f t="shared" si="6"/>
        <v>-22534389.699999999</v>
      </c>
      <c r="M25" s="120">
        <f t="shared" si="6"/>
        <v>-21827423.09</v>
      </c>
      <c r="N25" s="120">
        <f t="shared" si="6"/>
        <v>-18076038.940000001</v>
      </c>
      <c r="O25" s="120">
        <f t="shared" si="6"/>
        <v>-16252553.880000001</v>
      </c>
      <c r="P25" s="120">
        <f t="shared" si="6"/>
        <v>-17960185.859999999</v>
      </c>
      <c r="Q25" s="121"/>
      <c r="R25" s="121"/>
      <c r="S25" s="121"/>
      <c r="T25" s="121"/>
      <c r="U25" s="121"/>
      <c r="V25" s="121"/>
      <c r="W25" s="121"/>
      <c r="X25" s="121"/>
      <c r="Y25" s="121"/>
    </row>
    <row r="26" spans="1:25" ht="12" customHeight="1" x14ac:dyDescent="0.25">
      <c r="A26" s="61" t="s">
        <v>33</v>
      </c>
      <c r="B26" s="110" t="s">
        <v>61</v>
      </c>
      <c r="C26" s="60" t="s">
        <v>62</v>
      </c>
      <c r="D26" s="61" t="s">
        <v>58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2"/>
      <c r="R26" s="2"/>
      <c r="S26" s="2"/>
      <c r="T26" s="2"/>
      <c r="U26" s="2"/>
      <c r="V26" s="2"/>
      <c r="W26" s="2"/>
      <c r="X26" s="2"/>
      <c r="Y26" s="2"/>
    </row>
    <row r="27" spans="1:25" ht="12" customHeight="1" x14ac:dyDescent="0.25">
      <c r="A27" s="61" t="s">
        <v>33</v>
      </c>
      <c r="B27" s="110" t="s">
        <v>61</v>
      </c>
      <c r="C27" s="60" t="s">
        <v>62</v>
      </c>
      <c r="D27" s="61" t="s">
        <v>43</v>
      </c>
      <c r="E27" s="63">
        <v>686673.01</v>
      </c>
      <c r="F27" s="63">
        <v>867081.49</v>
      </c>
      <c r="G27" s="63">
        <v>6727.15</v>
      </c>
      <c r="H27" s="63">
        <v>401.530000000006</v>
      </c>
      <c r="I27" s="63">
        <v>144797.4</v>
      </c>
      <c r="J27" s="63">
        <v>652415.07999999996</v>
      </c>
      <c r="K27" s="63">
        <v>27790.66</v>
      </c>
      <c r="L27" s="63">
        <v>507467.89</v>
      </c>
      <c r="M27" s="63">
        <v>241353.12</v>
      </c>
      <c r="N27" s="63">
        <v>95261.1</v>
      </c>
      <c r="O27" s="63">
        <v>197723.18</v>
      </c>
      <c r="P27" s="63">
        <v>175247.34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s="122" customFormat="1" ht="12" customHeight="1" x14ac:dyDescent="0.25">
      <c r="A28" s="117" t="s">
        <v>33</v>
      </c>
      <c r="B28" s="118"/>
      <c r="C28" s="119"/>
      <c r="D28" s="117" t="s">
        <v>36</v>
      </c>
      <c r="E28" s="120">
        <f>SUM(E26:E27)</f>
        <v>686673.01</v>
      </c>
      <c r="F28" s="120">
        <f t="shared" ref="F28:P28" si="7">SUM(F26:F27)</f>
        <v>867081.49</v>
      </c>
      <c r="G28" s="120">
        <f t="shared" si="7"/>
        <v>6727.15</v>
      </c>
      <c r="H28" s="120">
        <f t="shared" si="7"/>
        <v>401.530000000006</v>
      </c>
      <c r="I28" s="120">
        <f t="shared" si="7"/>
        <v>144797.4</v>
      </c>
      <c r="J28" s="120">
        <f t="shared" si="7"/>
        <v>652415.07999999996</v>
      </c>
      <c r="K28" s="120">
        <f t="shared" si="7"/>
        <v>27790.66</v>
      </c>
      <c r="L28" s="120">
        <f t="shared" si="7"/>
        <v>507467.89</v>
      </c>
      <c r="M28" s="120">
        <f t="shared" si="7"/>
        <v>241353.12</v>
      </c>
      <c r="N28" s="120">
        <f t="shared" si="7"/>
        <v>95261.1</v>
      </c>
      <c r="O28" s="120">
        <f t="shared" si="7"/>
        <v>197723.18</v>
      </c>
      <c r="P28" s="120">
        <f t="shared" si="7"/>
        <v>175247.34</v>
      </c>
      <c r="Q28" s="121"/>
      <c r="R28" s="121"/>
      <c r="S28" s="121"/>
      <c r="T28" s="121"/>
      <c r="U28" s="121"/>
      <c r="V28" s="121"/>
      <c r="W28" s="121"/>
      <c r="X28" s="121"/>
      <c r="Y28" s="121"/>
    </row>
    <row r="29" spans="1:25" ht="12" customHeight="1" x14ac:dyDescent="0.25">
      <c r="A29" s="61" t="s">
        <v>33</v>
      </c>
      <c r="B29" s="110" t="s">
        <v>6</v>
      </c>
      <c r="C29" s="60" t="s">
        <v>63</v>
      </c>
      <c r="D29" s="61" t="s">
        <v>39</v>
      </c>
      <c r="E29" s="63">
        <v>419.97</v>
      </c>
      <c r="F29" s="63">
        <v>1185.1199999999999</v>
      </c>
      <c r="G29" s="63">
        <v>385.22</v>
      </c>
      <c r="H29" s="63">
        <v>-1715.64</v>
      </c>
      <c r="I29" s="63">
        <v>2183.44</v>
      </c>
      <c r="J29" s="63">
        <v>2171.11</v>
      </c>
      <c r="K29" s="63">
        <v>-4629.22</v>
      </c>
      <c r="L29" s="63">
        <v>0</v>
      </c>
      <c r="M29" s="63">
        <v>504.62</v>
      </c>
      <c r="N29" s="63">
        <v>196.37</v>
      </c>
      <c r="O29" s="63">
        <v>0</v>
      </c>
      <c r="P29" s="63">
        <v>438.21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ht="12" customHeight="1" x14ac:dyDescent="0.25">
      <c r="A30" s="61" t="s">
        <v>33</v>
      </c>
      <c r="B30" s="110" t="s">
        <v>6</v>
      </c>
      <c r="C30" s="60" t="s">
        <v>63</v>
      </c>
      <c r="D30" s="61" t="s">
        <v>43</v>
      </c>
      <c r="E30" s="63">
        <v>241319.39</v>
      </c>
      <c r="F30" s="63">
        <v>226992.54</v>
      </c>
      <c r="G30" s="63">
        <v>361607.83</v>
      </c>
      <c r="H30" s="63">
        <v>213619.63</v>
      </c>
      <c r="I30" s="63">
        <v>234778.41</v>
      </c>
      <c r="J30" s="63">
        <v>291204.88</v>
      </c>
      <c r="K30" s="63">
        <v>340663.51</v>
      </c>
      <c r="L30" s="63">
        <v>333661.90999999997</v>
      </c>
      <c r="M30" s="63">
        <v>288075.71000000002</v>
      </c>
      <c r="N30" s="63">
        <v>269918.43</v>
      </c>
      <c r="O30" s="63">
        <v>279490.76</v>
      </c>
      <c r="P30" s="63">
        <v>423169.31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12" customHeight="1" x14ac:dyDescent="0.25">
      <c r="A31" s="61" t="s">
        <v>33</v>
      </c>
      <c r="B31" s="110" t="s">
        <v>6</v>
      </c>
      <c r="C31" s="60" t="s">
        <v>63</v>
      </c>
      <c r="D31" s="61" t="s">
        <v>48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-629.44000000000005</v>
      </c>
      <c r="K31" s="63">
        <v>0</v>
      </c>
      <c r="L31" s="63">
        <v>629.44000000000005</v>
      </c>
      <c r="M31" s="63">
        <v>0</v>
      </c>
      <c r="N31" s="63">
        <v>0</v>
      </c>
      <c r="O31" s="63">
        <v>0</v>
      </c>
      <c r="P31" s="63">
        <v>0</v>
      </c>
      <c r="Q31" s="2"/>
      <c r="R31" s="2"/>
      <c r="S31" s="2"/>
      <c r="T31" s="2"/>
      <c r="U31" s="2"/>
      <c r="V31" s="2"/>
      <c r="W31" s="2"/>
      <c r="X31" s="2"/>
      <c r="Y31" s="2"/>
    </row>
    <row r="32" spans="1:25" ht="12" customHeight="1" x14ac:dyDescent="0.25">
      <c r="A32" s="61" t="s">
        <v>33</v>
      </c>
      <c r="B32" s="110" t="s">
        <v>6</v>
      </c>
      <c r="C32" s="60" t="s">
        <v>63</v>
      </c>
      <c r="D32" s="61" t="s">
        <v>45</v>
      </c>
      <c r="E32" s="63">
        <v>191.67</v>
      </c>
      <c r="F32" s="63">
        <v>0</v>
      </c>
      <c r="G32" s="63">
        <v>95.38</v>
      </c>
      <c r="H32" s="63">
        <v>-215.71</v>
      </c>
      <c r="I32" s="63">
        <v>384.38</v>
      </c>
      <c r="J32" s="63">
        <v>385.02</v>
      </c>
      <c r="K32" s="63">
        <v>-161.94999999999999</v>
      </c>
      <c r="L32" s="63">
        <v>-678.79</v>
      </c>
      <c r="M32" s="63">
        <v>0</v>
      </c>
      <c r="N32" s="63">
        <v>0</v>
      </c>
      <c r="O32" s="63">
        <v>52.74</v>
      </c>
      <c r="P32" s="63">
        <v>0</v>
      </c>
      <c r="Q32" s="2"/>
      <c r="R32" s="2"/>
      <c r="S32" s="2"/>
      <c r="T32" s="2"/>
      <c r="U32" s="2"/>
      <c r="V32" s="2"/>
      <c r="W32" s="2"/>
      <c r="X32" s="2"/>
      <c r="Y32" s="2"/>
    </row>
    <row r="33" spans="1:25" s="151" customFormat="1" ht="12" customHeight="1" thickBot="1" x14ac:dyDescent="0.3">
      <c r="A33" s="125" t="s">
        <v>33</v>
      </c>
      <c r="B33" s="126"/>
      <c r="C33" s="149"/>
      <c r="D33" s="125" t="s">
        <v>36</v>
      </c>
      <c r="E33" s="127">
        <f>SUM(E29:E32)</f>
        <v>241931.03000000003</v>
      </c>
      <c r="F33" s="127">
        <f>SUM(F29:F32)</f>
        <v>228177.66</v>
      </c>
      <c r="G33" s="127">
        <f t="shared" ref="G33:P33" si="8">SUM(G29:G32)</f>
        <v>362088.43</v>
      </c>
      <c r="H33" s="127">
        <f t="shared" si="8"/>
        <v>211688.28</v>
      </c>
      <c r="I33" s="127">
        <f t="shared" si="8"/>
        <v>237346.23</v>
      </c>
      <c r="J33" s="127">
        <f t="shared" si="8"/>
        <v>293131.57</v>
      </c>
      <c r="K33" s="127">
        <f t="shared" si="8"/>
        <v>335872.34</v>
      </c>
      <c r="L33" s="127">
        <f t="shared" si="8"/>
        <v>333612.56</v>
      </c>
      <c r="M33" s="127">
        <f t="shared" si="8"/>
        <v>288580.33</v>
      </c>
      <c r="N33" s="127">
        <f t="shared" si="8"/>
        <v>270114.8</v>
      </c>
      <c r="O33" s="127">
        <f t="shared" si="8"/>
        <v>279543.5</v>
      </c>
      <c r="P33" s="127">
        <f t="shared" si="8"/>
        <v>423607.52</v>
      </c>
      <c r="Q33" s="150"/>
      <c r="R33" s="150"/>
      <c r="S33" s="150"/>
      <c r="T33" s="150"/>
      <c r="U33" s="150"/>
      <c r="V33" s="150"/>
      <c r="W33" s="150"/>
      <c r="X33" s="150"/>
      <c r="Y33" s="150"/>
    </row>
    <row r="34" spans="1:25" s="156" customFormat="1" ht="12" customHeight="1" thickTop="1" thickBot="1" x14ac:dyDescent="0.3">
      <c r="A34" s="152" t="s">
        <v>65</v>
      </c>
      <c r="B34" s="152"/>
      <c r="C34" s="153"/>
      <c r="D34" s="152"/>
      <c r="E34" s="154">
        <f>SUMIFS(E7:E33, $D$7:$D$33, $D$8)</f>
        <v>-27371094.329999994</v>
      </c>
      <c r="F34" s="154">
        <f>SUMIFS(F7:F33, $D$7:$D$33, $D$8)</f>
        <v>-23862395.949999999</v>
      </c>
      <c r="G34" s="154">
        <f>SUMIFS(G7:G33, $D$7:$D$33, $D$8)</f>
        <v>-25734839.359999999</v>
      </c>
      <c r="H34" s="154">
        <f t="shared" ref="H34:P34" si="9">SUMIFS(H7:H33, $D$7:$D$33, $D$8)</f>
        <v>-24741564.759999994</v>
      </c>
      <c r="I34" s="154">
        <f t="shared" si="9"/>
        <v>-23535602.010000002</v>
      </c>
      <c r="J34" s="154">
        <f t="shared" si="9"/>
        <v>-24684014.75</v>
      </c>
      <c r="K34" s="154">
        <f t="shared" si="9"/>
        <v>-36292646.780000001</v>
      </c>
      <c r="L34" s="154">
        <f t="shared" si="9"/>
        <v>-32684974.959999997</v>
      </c>
      <c r="M34" s="154">
        <f t="shared" si="9"/>
        <v>-32391502.800000001</v>
      </c>
      <c r="N34" s="154">
        <f t="shared" si="9"/>
        <v>-25846757.5</v>
      </c>
      <c r="O34" s="154">
        <f t="shared" si="9"/>
        <v>-24282800.280000001</v>
      </c>
      <c r="P34" s="154">
        <f t="shared" si="9"/>
        <v>-25235795.93</v>
      </c>
      <c r="Q34" s="155"/>
      <c r="R34" s="155"/>
      <c r="S34" s="155"/>
      <c r="T34" s="155"/>
      <c r="U34" s="155"/>
      <c r="V34" s="155"/>
      <c r="W34" s="155"/>
      <c r="X34" s="155"/>
      <c r="Y34" s="155"/>
    </row>
    <row r="35" spans="1:25" ht="12" customHeight="1" thickTop="1" x14ac:dyDescent="0.25">
      <c r="A35" s="255" t="s">
        <v>66</v>
      </c>
      <c r="B35" s="255"/>
      <c r="C35" s="255"/>
      <c r="D35" s="256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46"/>
      <c r="R35" s="46"/>
      <c r="S35" s="46"/>
      <c r="T35" s="46"/>
      <c r="U35" s="46"/>
      <c r="V35" s="46"/>
      <c r="W35" s="46"/>
      <c r="X35" s="46"/>
      <c r="Y35" s="46"/>
    </row>
    <row r="36" spans="1:25" ht="12" customHeight="1" x14ac:dyDescent="0.25">
      <c r="A36" s="111" t="s">
        <v>34</v>
      </c>
      <c r="B36" s="258"/>
      <c r="C36" s="112" t="s">
        <v>54</v>
      </c>
      <c r="D36" s="113" t="s">
        <v>55</v>
      </c>
      <c r="E36" s="114" t="str">
        <f t="shared" ref="E36:P36" si="10">E6</f>
        <v>2013/Jul</v>
      </c>
      <c r="F36" s="114" t="str">
        <f t="shared" si="10"/>
        <v>2013/Aug</v>
      </c>
      <c r="G36" s="114" t="str">
        <f t="shared" si="10"/>
        <v>2013/Sep</v>
      </c>
      <c r="H36" s="114" t="str">
        <f t="shared" si="10"/>
        <v>2013/Oct</v>
      </c>
      <c r="I36" s="114" t="str">
        <f t="shared" si="10"/>
        <v>2013/Nov</v>
      </c>
      <c r="J36" s="114" t="str">
        <f t="shared" si="10"/>
        <v>2013/Dec</v>
      </c>
      <c r="K36" s="114" t="str">
        <f t="shared" si="10"/>
        <v>2014/Jan</v>
      </c>
      <c r="L36" s="114" t="str">
        <f t="shared" si="10"/>
        <v>2014/Feb</v>
      </c>
      <c r="M36" s="114" t="str">
        <f t="shared" si="10"/>
        <v>2014/Mar</v>
      </c>
      <c r="N36" s="114" t="str">
        <f t="shared" si="10"/>
        <v>2014/Apr</v>
      </c>
      <c r="O36" s="114" t="str">
        <f t="shared" si="10"/>
        <v>2014/May</v>
      </c>
      <c r="P36" s="114" t="str">
        <f t="shared" si="10"/>
        <v>2014/Jun</v>
      </c>
      <c r="Q36" s="2"/>
      <c r="R36" s="2"/>
      <c r="S36" s="2"/>
      <c r="T36" s="2"/>
      <c r="U36" s="2"/>
      <c r="V36" s="2"/>
      <c r="W36" s="2"/>
      <c r="X36" s="2"/>
      <c r="Y36" s="2"/>
    </row>
    <row r="37" spans="1:25" ht="12" customHeight="1" x14ac:dyDescent="0.25">
      <c r="A37" s="58"/>
      <c r="B37" s="59" t="s">
        <v>56</v>
      </c>
      <c r="C37" s="60" t="s">
        <v>57</v>
      </c>
      <c r="D37" s="61" t="s">
        <v>58</v>
      </c>
      <c r="E37" s="63">
        <f>SUMIFS(E7:E33, $B$7:$B$33, $B$37, $C$7:$C$33, $C$37, $D$7:$D$33, $D$37)</f>
        <v>-4328</v>
      </c>
      <c r="F37" s="63">
        <f t="shared" ref="F37:P37" si="11">SUMIFS(F7:F33, $B$7:$B$33, $B$37, $C$7:$C$33, $C$37, $D$7:$D$33, $D$37)</f>
        <v>-3990.29</v>
      </c>
      <c r="G37" s="63">
        <f t="shared" si="11"/>
        <v>-3990.62</v>
      </c>
      <c r="H37" s="63">
        <f t="shared" si="11"/>
        <v>-3839.45</v>
      </c>
      <c r="I37" s="63">
        <f t="shared" si="11"/>
        <v>-3817.86</v>
      </c>
      <c r="J37" s="63">
        <f t="shared" si="11"/>
        <v>-4111.9799999999996</v>
      </c>
      <c r="K37" s="63">
        <f t="shared" si="11"/>
        <v>-4484.66</v>
      </c>
      <c r="L37" s="63">
        <f t="shared" si="11"/>
        <v>-4222.71</v>
      </c>
      <c r="M37" s="63">
        <f t="shared" si="11"/>
        <v>-4838.3</v>
      </c>
      <c r="N37" s="63">
        <f t="shared" si="11"/>
        <v>-3259.32</v>
      </c>
      <c r="O37" s="63">
        <f t="shared" si="11"/>
        <v>0</v>
      </c>
      <c r="P37" s="63">
        <f t="shared" si="11"/>
        <v>-2125.7199999999998</v>
      </c>
      <c r="Q37" s="2"/>
      <c r="R37" s="2"/>
      <c r="S37" s="2"/>
      <c r="T37" s="2"/>
      <c r="U37" s="2"/>
      <c r="V37" s="2"/>
      <c r="W37" s="2"/>
      <c r="X37" s="2"/>
      <c r="Y37" s="2"/>
    </row>
    <row r="38" spans="1:25" ht="12" customHeight="1" x14ac:dyDescent="0.25">
      <c r="A38" s="58"/>
      <c r="B38" s="59" t="s">
        <v>56</v>
      </c>
      <c r="C38" s="60" t="s">
        <v>59</v>
      </c>
      <c r="D38" s="148" t="s">
        <v>39</v>
      </c>
      <c r="E38" s="63">
        <f>SUMIFS(E7:E33, $B$7:$B$33, $B$38, $C$7:$C$33, $C$38, $D$7:$D$33, $D$38)</f>
        <v>0</v>
      </c>
      <c r="F38" s="63">
        <f t="shared" ref="F38:P38" si="12">SUMIFS(F7:F33, $B$7:$B$33, $B$38, $C$7:$C$33, $C$38, $D$7:$D$33, $D$38)</f>
        <v>0</v>
      </c>
      <c r="G38" s="63">
        <f t="shared" si="12"/>
        <v>-2735</v>
      </c>
      <c r="H38" s="63">
        <f t="shared" si="12"/>
        <v>0</v>
      </c>
      <c r="I38" s="63">
        <f t="shared" si="12"/>
        <v>0</v>
      </c>
      <c r="J38" s="63">
        <f t="shared" si="12"/>
        <v>0</v>
      </c>
      <c r="K38" s="63">
        <f t="shared" si="12"/>
        <v>0</v>
      </c>
      <c r="L38" s="63">
        <f t="shared" si="12"/>
        <v>0</v>
      </c>
      <c r="M38" s="63">
        <f t="shared" si="12"/>
        <v>0</v>
      </c>
      <c r="N38" s="63">
        <f t="shared" si="12"/>
        <v>0</v>
      </c>
      <c r="O38" s="63">
        <f t="shared" si="12"/>
        <v>0</v>
      </c>
      <c r="P38" s="63">
        <f t="shared" si="12"/>
        <v>0</v>
      </c>
      <c r="Q38" s="2"/>
      <c r="R38" s="2"/>
      <c r="S38" s="2"/>
      <c r="T38" s="2"/>
      <c r="U38" s="2"/>
      <c r="V38" s="2"/>
      <c r="W38" s="2"/>
      <c r="X38" s="2"/>
      <c r="Y38" s="2"/>
    </row>
    <row r="39" spans="1:25" ht="12" customHeight="1" x14ac:dyDescent="0.25">
      <c r="A39" s="58"/>
      <c r="B39" s="59" t="s">
        <v>56</v>
      </c>
      <c r="C39" s="60" t="s">
        <v>59</v>
      </c>
      <c r="D39" s="61" t="s">
        <v>43</v>
      </c>
      <c r="E39" s="63">
        <f>SUMIFS(E7:E33, $B$7:$B$33, $B$39, $C$7:$C$33, $C$39, $D$7:$D$33, $D$39)</f>
        <v>-1918</v>
      </c>
      <c r="F39" s="63">
        <f t="shared" ref="F39:P39" si="13">SUMIFS(F7:F33, $B$7:$B$33, $B$39, $C$7:$C$33, $C$39, $D$7:$D$33, $D$39)</f>
        <v>-1970.98</v>
      </c>
      <c r="G39" s="63">
        <f t="shared" si="13"/>
        <v>-2430.4699999999998</v>
      </c>
      <c r="H39" s="63">
        <f t="shared" si="13"/>
        <v>-1660.32</v>
      </c>
      <c r="I39" s="63">
        <f t="shared" si="13"/>
        <v>-3419.82</v>
      </c>
      <c r="J39" s="63">
        <f t="shared" si="13"/>
        <v>-1996.6</v>
      </c>
      <c r="K39" s="63">
        <f t="shared" si="13"/>
        <v>-1660.59</v>
      </c>
      <c r="L39" s="63">
        <f t="shared" si="13"/>
        <v>124.35</v>
      </c>
      <c r="M39" s="63">
        <f t="shared" si="13"/>
        <v>-5481.39</v>
      </c>
      <c r="N39" s="63">
        <f t="shared" si="13"/>
        <v>-6336.58</v>
      </c>
      <c r="O39" s="63">
        <f t="shared" si="13"/>
        <v>2700</v>
      </c>
      <c r="P39" s="63">
        <f t="shared" si="13"/>
        <v>-30</v>
      </c>
      <c r="Q39" s="2"/>
      <c r="R39" s="2"/>
      <c r="S39" s="2"/>
      <c r="T39" s="2"/>
      <c r="U39" s="2"/>
      <c r="V39" s="2"/>
      <c r="W39" s="2"/>
      <c r="X39" s="2"/>
      <c r="Y39" s="2"/>
    </row>
    <row r="40" spans="1:25" ht="12" customHeight="1" x14ac:dyDescent="0.25">
      <c r="A40" s="58"/>
      <c r="B40" s="110" t="s">
        <v>56</v>
      </c>
      <c r="C40" s="60" t="s">
        <v>59</v>
      </c>
      <c r="D40" s="61" t="s">
        <v>45</v>
      </c>
      <c r="E40" s="63">
        <f>SUMIFS(E7:E33, $B$7:$B$33, $B$40, $C$7:$C$33, $C$40, $D$7:$D$33, $D$40)</f>
        <v>-674257.77</v>
      </c>
      <c r="F40" s="63">
        <f>SUMIFS(F7:F33, $B$7:$B$33, $B$40, $C$7:$C$33, $C$40, $D$7:$D$33, $D$40)</f>
        <v>-669923.53</v>
      </c>
      <c r="G40" s="63">
        <f t="shared" ref="G40:P40" si="14">SUMIFS(G7:G33, $B$7:$B$33, $B$40, $C$7:$C$33, $C$40, $D$7:$D$33, $D$40)</f>
        <v>-738643.8</v>
      </c>
      <c r="H40" s="63">
        <f t="shared" si="14"/>
        <v>-730502.68</v>
      </c>
      <c r="I40" s="63">
        <f t="shared" si="14"/>
        <v>-751086.82</v>
      </c>
      <c r="J40" s="63">
        <f t="shared" si="14"/>
        <v>-733133.39</v>
      </c>
      <c r="K40" s="63">
        <f t="shared" si="14"/>
        <v>-737382.86</v>
      </c>
      <c r="L40" s="63">
        <f t="shared" si="14"/>
        <v>-1193442.51</v>
      </c>
      <c r="M40" s="63">
        <f t="shared" si="14"/>
        <v>-743216.92999999993</v>
      </c>
      <c r="N40" s="63">
        <f t="shared" si="14"/>
        <v>-593336.37</v>
      </c>
      <c r="O40" s="63">
        <f t="shared" si="14"/>
        <v>-884846.9</v>
      </c>
      <c r="P40" s="63">
        <f t="shared" si="14"/>
        <v>-555033.59000000008</v>
      </c>
      <c r="Q40" s="2"/>
      <c r="R40" s="2"/>
      <c r="S40" s="2"/>
      <c r="T40" s="2"/>
      <c r="U40" s="2"/>
      <c r="V40" s="2"/>
      <c r="W40" s="2"/>
      <c r="X40" s="2"/>
      <c r="Y40" s="2"/>
    </row>
    <row r="41" spans="1:25" ht="12" customHeight="1" x14ac:dyDescent="0.25">
      <c r="A41" s="58"/>
      <c r="B41" s="110" t="s">
        <v>56</v>
      </c>
      <c r="C41" s="60" t="s">
        <v>60</v>
      </c>
      <c r="D41" s="61" t="s">
        <v>58</v>
      </c>
      <c r="E41" s="63">
        <f>SUMIFS(E7:E33, $B$7:$B$33, $B$41, $C$7:$C$33, $C$41, $D$7:$D$33, $D$41)</f>
        <v>-27673898.809999999</v>
      </c>
      <c r="F41" s="63">
        <f>SUMIFS(F7:F33, $B$7:$B$33, $B$41, $C$7:$C$33, $C$41, $D$7:$D$33, $D$41)</f>
        <v>-24337279.469999999</v>
      </c>
      <c r="G41" s="63">
        <f t="shared" ref="G41:P41" si="15">SUMIFS(G7:G33, $B$7:$B$33, $B$41, $C$7:$C$33, $C$41, $D$7:$D$33, $D$41)</f>
        <v>-25418339.109999999</v>
      </c>
      <c r="H41" s="63">
        <f t="shared" si="15"/>
        <v>-24269575.119999997</v>
      </c>
      <c r="I41" s="63">
        <f t="shared" si="15"/>
        <v>-23220306.140000001</v>
      </c>
      <c r="J41" s="63">
        <f t="shared" si="15"/>
        <v>-24952880.43</v>
      </c>
      <c r="K41" s="63">
        <f t="shared" si="15"/>
        <v>-35974770.670000002</v>
      </c>
      <c r="L41" s="63">
        <f t="shared" si="15"/>
        <v>-32392456.539999999</v>
      </c>
      <c r="M41" s="63">
        <f t="shared" si="15"/>
        <v>-32217186.629999999</v>
      </c>
      <c r="N41" s="63">
        <f t="shared" si="15"/>
        <v>-25667477.130000003</v>
      </c>
      <c r="O41" s="63">
        <f t="shared" si="15"/>
        <v>-23933224.060000002</v>
      </c>
      <c r="P41" s="63">
        <f t="shared" si="15"/>
        <v>-25340809.48</v>
      </c>
      <c r="Q41" s="2"/>
      <c r="R41" s="2"/>
      <c r="S41" s="2"/>
      <c r="T41" s="2"/>
      <c r="U41" s="2"/>
      <c r="V41" s="2"/>
      <c r="W41" s="2"/>
      <c r="X41" s="2"/>
      <c r="Y41" s="2"/>
    </row>
    <row r="42" spans="1:25" ht="12" customHeight="1" x14ac:dyDescent="0.25">
      <c r="A42" s="58"/>
      <c r="B42" s="110" t="s">
        <v>61</v>
      </c>
      <c r="C42" s="60" t="s">
        <v>62</v>
      </c>
      <c r="D42" s="61" t="s">
        <v>58</v>
      </c>
      <c r="E42" s="63">
        <f>SUMIFS(E7:E33, $B$7:$B$33, $B$42, $C$7:$C$33, $C$42, $D$7:$D$33, $D$42)</f>
        <v>0</v>
      </c>
      <c r="F42" s="63">
        <f>SUMIFS(F7:F33, $B$7:$B$33, $B$42, $C$7:$C$33, $C$42, $D$7:$D$33, $D$42)</f>
        <v>0</v>
      </c>
      <c r="G42" s="63">
        <f t="shared" ref="G42:P42" si="16">SUMIFS(G7:G33, $B$7:$B$33, $B$42, $C$7:$C$33, $C$42, $D$7:$D$33, $D$42)</f>
        <v>0</v>
      </c>
      <c r="H42" s="63">
        <f t="shared" si="16"/>
        <v>0</v>
      </c>
      <c r="I42" s="63">
        <f t="shared" si="16"/>
        <v>0</v>
      </c>
      <c r="J42" s="63">
        <f t="shared" si="16"/>
        <v>0</v>
      </c>
      <c r="K42" s="63">
        <f t="shared" si="16"/>
        <v>0</v>
      </c>
      <c r="L42" s="63">
        <f t="shared" si="16"/>
        <v>0</v>
      </c>
      <c r="M42" s="63">
        <f t="shared" si="16"/>
        <v>0</v>
      </c>
      <c r="N42" s="63">
        <f t="shared" si="16"/>
        <v>0</v>
      </c>
      <c r="O42" s="63">
        <f t="shared" si="16"/>
        <v>0</v>
      </c>
      <c r="P42" s="63">
        <f t="shared" si="16"/>
        <v>0</v>
      </c>
      <c r="Q42" s="2"/>
      <c r="R42" s="2"/>
      <c r="S42" s="2"/>
      <c r="T42" s="2"/>
      <c r="U42" s="2"/>
      <c r="V42" s="2"/>
      <c r="W42" s="2"/>
      <c r="X42" s="2"/>
      <c r="Y42" s="2"/>
    </row>
    <row r="43" spans="1:25" ht="12" customHeight="1" x14ac:dyDescent="0.25">
      <c r="A43" s="58"/>
      <c r="B43" s="110" t="s">
        <v>61</v>
      </c>
      <c r="C43" s="60" t="s">
        <v>62</v>
      </c>
      <c r="D43" s="61" t="s">
        <v>43</v>
      </c>
      <c r="E43" s="63">
        <f>SUMIFS(E7:E33, $B$7:$B$33, $B$43, $C$7:$C$33, $C$43, $D$7:$D$33, $D$43)</f>
        <v>722173.96</v>
      </c>
      <c r="F43" s="63">
        <f>SUMIFS(F7:F33, $B$7:$B$33, $B$43, $C$7:$C$33, $C$43, $D$7:$D$33, $D$43)</f>
        <v>891292.44</v>
      </c>
      <c r="G43" s="63">
        <f t="shared" ref="G43:P43" si="17">SUMIFS(G7:G33, $B$7:$B$33, $B$43, $C$7:$C$33, $C$43, $D$7:$D$33, $D$43)</f>
        <v>47968.47</v>
      </c>
      <c r="H43" s="63">
        <f t="shared" si="17"/>
        <v>26524.530000000006</v>
      </c>
      <c r="I43" s="63">
        <f t="shared" si="17"/>
        <v>177030.39999999999</v>
      </c>
      <c r="J43" s="63">
        <f t="shared" si="17"/>
        <v>683942.08</v>
      </c>
      <c r="K43" s="63">
        <f t="shared" si="17"/>
        <v>60261.66</v>
      </c>
      <c r="L43" s="63">
        <f t="shared" si="17"/>
        <v>542755.89</v>
      </c>
      <c r="M43" s="63">
        <f t="shared" si="17"/>
        <v>268702.12</v>
      </c>
      <c r="N43" s="63">
        <f t="shared" si="17"/>
        <v>122604.1</v>
      </c>
      <c r="O43" s="63">
        <f t="shared" si="17"/>
        <v>225895.18</v>
      </c>
      <c r="P43" s="63">
        <f t="shared" si="17"/>
        <v>208836.34</v>
      </c>
      <c r="Q43" s="2"/>
      <c r="R43" s="2"/>
      <c r="S43" s="2"/>
      <c r="T43" s="2"/>
      <c r="U43" s="2"/>
      <c r="V43" s="2"/>
      <c r="W43" s="2"/>
      <c r="X43" s="2"/>
      <c r="Y43" s="2"/>
    </row>
    <row r="44" spans="1:25" ht="12" customHeight="1" x14ac:dyDescent="0.25">
      <c r="A44" s="58"/>
      <c r="B44" s="110" t="s">
        <v>6</v>
      </c>
      <c r="C44" s="60" t="s">
        <v>63</v>
      </c>
      <c r="D44" s="61" t="s">
        <v>64</v>
      </c>
      <c r="E44" s="63">
        <f>SUMIFS(E7:E33, $B$7:$B$33, $B$44, $C$7:$C$33, $C$44, $D$7:$D$33, $D$44)</f>
        <v>0</v>
      </c>
      <c r="F44" s="63">
        <f>SUMIFS(F7:F33, $B$7:$B$33, $B$44, $C$7:$C$33, $C$44, $D$7:$D$33, $D$44)</f>
        <v>0</v>
      </c>
      <c r="G44" s="63">
        <f t="shared" ref="G44:P44" si="18">SUMIFS(G7:G33, $B$7:$B$33, $B$44, $C$7:$C$33, $C$44, $D$7:$D$33, $D$44)</f>
        <v>0</v>
      </c>
      <c r="H44" s="63">
        <f t="shared" si="18"/>
        <v>0</v>
      </c>
      <c r="I44" s="63">
        <f t="shared" si="18"/>
        <v>0</v>
      </c>
      <c r="J44" s="63">
        <f t="shared" si="18"/>
        <v>0</v>
      </c>
      <c r="K44" s="63">
        <f t="shared" si="18"/>
        <v>0</v>
      </c>
      <c r="L44" s="63">
        <f t="shared" si="18"/>
        <v>0</v>
      </c>
      <c r="M44" s="63">
        <f t="shared" si="18"/>
        <v>0</v>
      </c>
      <c r="N44" s="63">
        <f t="shared" si="18"/>
        <v>0</v>
      </c>
      <c r="O44" s="63">
        <f t="shared" si="18"/>
        <v>0</v>
      </c>
      <c r="P44" s="63">
        <f t="shared" si="18"/>
        <v>0</v>
      </c>
      <c r="Q44" s="2"/>
      <c r="R44" s="2"/>
      <c r="S44" s="2"/>
      <c r="T44" s="2"/>
      <c r="U44" s="2"/>
      <c r="V44" s="2"/>
      <c r="W44" s="2"/>
      <c r="X44" s="2"/>
      <c r="Y44" s="2"/>
    </row>
    <row r="45" spans="1:25" ht="12" customHeight="1" x14ac:dyDescent="0.25">
      <c r="A45" s="58"/>
      <c r="B45" s="110" t="s">
        <v>6</v>
      </c>
      <c r="C45" s="60" t="s">
        <v>63</v>
      </c>
      <c r="D45" s="61" t="s">
        <v>39</v>
      </c>
      <c r="E45" s="63">
        <f>SUMIFS(E7:E33, $B$7:$B$33, $B$45, $C$7:$C$33, $C$45, $D$7:$D$33, $D$45)</f>
        <v>19623.23</v>
      </c>
      <c r="F45" s="63">
        <f>SUMIFS(F7:F33, $B$7:$B$33, $B$45, $C$7:$C$33, $C$45, $D$7:$D$33, $D$45)</f>
        <v>32483.34</v>
      </c>
      <c r="G45" s="63">
        <f t="shared" ref="G45:P45" si="19">SUMIFS(G7:G33, $B$7:$B$33, $B$45, $C$7:$C$33, $C$45, $D$7:$D$33, $D$45)</f>
        <v>21704.22</v>
      </c>
      <c r="H45" s="63">
        <f t="shared" si="19"/>
        <v>24084.36</v>
      </c>
      <c r="I45" s="63">
        <f t="shared" si="19"/>
        <v>30835.439999999999</v>
      </c>
      <c r="J45" s="63">
        <f t="shared" si="19"/>
        <v>33205.11</v>
      </c>
      <c r="K45" s="63">
        <f t="shared" si="19"/>
        <v>24888.78</v>
      </c>
      <c r="L45" s="63">
        <f t="shared" si="19"/>
        <v>28654</v>
      </c>
      <c r="M45" s="63">
        <f t="shared" si="19"/>
        <v>22442.62</v>
      </c>
      <c r="N45" s="63">
        <f t="shared" si="19"/>
        <v>31129.37</v>
      </c>
      <c r="O45" s="63">
        <f t="shared" si="19"/>
        <v>27132</v>
      </c>
      <c r="P45" s="63">
        <f t="shared" si="19"/>
        <v>30197.21</v>
      </c>
      <c r="Q45" s="2"/>
      <c r="R45" s="2"/>
      <c r="S45" s="2"/>
      <c r="T45" s="2"/>
      <c r="U45" s="2"/>
      <c r="V45" s="2"/>
      <c r="W45" s="2"/>
      <c r="X45" s="2"/>
      <c r="Y45" s="2"/>
    </row>
    <row r="46" spans="1:25" ht="12" customHeight="1" x14ac:dyDescent="0.25">
      <c r="A46" s="58"/>
      <c r="B46" s="110" t="s">
        <v>6</v>
      </c>
      <c r="C46" s="60" t="s">
        <v>63</v>
      </c>
      <c r="D46" s="61" t="s">
        <v>43</v>
      </c>
      <c r="E46" s="63">
        <f>SUMIFS(E7:E33, $B$7:$B$33, $B$46, $C$7:$C$33, $C$46, $D$7:$D$33, $D$46)</f>
        <v>241319.39</v>
      </c>
      <c r="F46" s="63">
        <f>SUMIFS(F7:F33, $B$7:$B$33, $B$46, $C$7:$C$33, $C$46, $D$7:$D$33, $D$46)</f>
        <v>226992.54</v>
      </c>
      <c r="G46" s="63">
        <f t="shared" ref="G46:P46" si="20">SUMIFS(G7:G33, $B$7:$B$33, $B$46, $C$7:$C$33, $C$46, $D$7:$D$33, $D$46)</f>
        <v>361531.57</v>
      </c>
      <c r="H46" s="63">
        <f t="shared" si="20"/>
        <v>213619.63</v>
      </c>
      <c r="I46" s="63">
        <f t="shared" si="20"/>
        <v>234778.41</v>
      </c>
      <c r="J46" s="63">
        <f t="shared" si="20"/>
        <v>291204.88</v>
      </c>
      <c r="K46" s="63">
        <f t="shared" si="20"/>
        <v>340663.51</v>
      </c>
      <c r="L46" s="63">
        <f t="shared" si="20"/>
        <v>333661.90999999997</v>
      </c>
      <c r="M46" s="63">
        <f t="shared" si="20"/>
        <v>288075.71000000002</v>
      </c>
      <c r="N46" s="63">
        <f t="shared" si="20"/>
        <v>269918.43</v>
      </c>
      <c r="O46" s="63">
        <f t="shared" si="20"/>
        <v>279490.76</v>
      </c>
      <c r="P46" s="63">
        <f t="shared" si="20"/>
        <v>423169.31</v>
      </c>
      <c r="Q46" s="2"/>
      <c r="R46" s="2"/>
      <c r="S46" s="2"/>
      <c r="T46" s="2"/>
      <c r="U46" s="2"/>
      <c r="V46" s="2"/>
      <c r="W46" s="2"/>
      <c r="X46" s="2"/>
      <c r="Y46" s="2"/>
    </row>
    <row r="47" spans="1:25" ht="12" customHeight="1" x14ac:dyDescent="0.25">
      <c r="A47" s="58"/>
      <c r="B47" s="110" t="s">
        <v>6</v>
      </c>
      <c r="C47" s="60" t="s">
        <v>63</v>
      </c>
      <c r="D47" s="61" t="s">
        <v>48</v>
      </c>
      <c r="E47" s="63">
        <f>SUMIFS(E7:E33, $B$7:$B$33, $B$47, $C$7:$C$33, $C$47, $D$7:$D$33, $D$47)</f>
        <v>0</v>
      </c>
      <c r="F47" s="63">
        <f>SUMIFS(F7:F33, $B$7:$B$33, $B$47, $C$7:$C$33, $C$47, $D$7:$D$33, $D$47)</f>
        <v>0</v>
      </c>
      <c r="G47" s="63">
        <f t="shared" ref="G47:P47" si="21">SUMIFS(G7:G33, $B$7:$B$33, $B$47, $C$7:$C$33, $C$47, $D$7:$D$33, $D$47)</f>
        <v>0</v>
      </c>
      <c r="H47" s="63">
        <f t="shared" si="21"/>
        <v>0</v>
      </c>
      <c r="I47" s="63">
        <f t="shared" si="21"/>
        <v>0</v>
      </c>
      <c r="J47" s="63">
        <f t="shared" si="21"/>
        <v>-629.44000000000005</v>
      </c>
      <c r="K47" s="63">
        <f t="shared" si="21"/>
        <v>0</v>
      </c>
      <c r="L47" s="63">
        <f t="shared" si="21"/>
        <v>629.44000000000005</v>
      </c>
      <c r="M47" s="63">
        <f t="shared" si="21"/>
        <v>0</v>
      </c>
      <c r="N47" s="63">
        <f t="shared" si="21"/>
        <v>0</v>
      </c>
      <c r="O47" s="63">
        <f t="shared" si="21"/>
        <v>0</v>
      </c>
      <c r="P47" s="63">
        <f t="shared" si="21"/>
        <v>0</v>
      </c>
      <c r="Q47" s="2"/>
      <c r="R47" s="2"/>
      <c r="S47" s="2"/>
      <c r="T47" s="2"/>
      <c r="U47" s="2"/>
      <c r="V47" s="2"/>
      <c r="W47" s="2"/>
      <c r="X47" s="2"/>
      <c r="Y47" s="2"/>
    </row>
    <row r="48" spans="1:25" ht="12" customHeight="1" thickBot="1" x14ac:dyDescent="0.3">
      <c r="A48" s="58"/>
      <c r="B48" s="110" t="s">
        <v>6</v>
      </c>
      <c r="C48" s="60" t="s">
        <v>63</v>
      </c>
      <c r="D48" s="61" t="s">
        <v>45</v>
      </c>
      <c r="E48" s="63">
        <f>SUMIFS(E7:E33, $B$7:$B$33, $B$48, $C$7:$C$33, $C$48, $D$7:$D$33, $D$48)</f>
        <v>191.67</v>
      </c>
      <c r="F48" s="63">
        <f>SUMIFS(F7:F33, $B$7:$B$33, $B$48, $C$7:$C$33, $C$48, $D$7:$D$33, $D$48)</f>
        <v>0</v>
      </c>
      <c r="G48" s="63">
        <f t="shared" ref="G48:P48" si="22">SUMIFS(G7:G33, $B$7:$B$33, $B$48, $C$7:$C$33, $C$48, $D$7:$D$33, $D$48)</f>
        <v>95.38</v>
      </c>
      <c r="H48" s="63">
        <f t="shared" si="22"/>
        <v>-215.71</v>
      </c>
      <c r="I48" s="63">
        <f t="shared" si="22"/>
        <v>384.38</v>
      </c>
      <c r="J48" s="63">
        <f t="shared" si="22"/>
        <v>385.02</v>
      </c>
      <c r="K48" s="63">
        <f t="shared" si="22"/>
        <v>-161.94999999999999</v>
      </c>
      <c r="L48" s="63">
        <f t="shared" si="22"/>
        <v>-678.79</v>
      </c>
      <c r="M48" s="63">
        <f t="shared" si="22"/>
        <v>0</v>
      </c>
      <c r="N48" s="63">
        <f t="shared" si="22"/>
        <v>0</v>
      </c>
      <c r="O48" s="63">
        <f t="shared" si="22"/>
        <v>52.74</v>
      </c>
      <c r="P48" s="63">
        <f t="shared" si="22"/>
        <v>0</v>
      </c>
      <c r="Q48" s="2"/>
      <c r="R48" s="2"/>
      <c r="S48" s="2"/>
      <c r="T48" s="2"/>
      <c r="U48" s="2"/>
      <c r="V48" s="2"/>
      <c r="W48" s="2"/>
      <c r="X48" s="2"/>
      <c r="Y48" s="2"/>
    </row>
    <row r="49" spans="1:25" s="152" customFormat="1" ht="12" customHeight="1" thickTop="1" thickBot="1" x14ac:dyDescent="0.3">
      <c r="A49" s="152" t="s">
        <v>65</v>
      </c>
      <c r="E49" s="157">
        <f>SUM(E37:E48)</f>
        <v>-27371094.329999994</v>
      </c>
      <c r="F49" s="157">
        <f t="shared" ref="F49:P49" si="23">SUM(F37:F48)</f>
        <v>-23862395.949999999</v>
      </c>
      <c r="G49" s="157">
        <f t="shared" si="23"/>
        <v>-25734839.360000003</v>
      </c>
      <c r="H49" s="157">
        <f t="shared" si="23"/>
        <v>-24741564.759999998</v>
      </c>
      <c r="I49" s="157">
        <f t="shared" si="23"/>
        <v>-23535602.010000002</v>
      </c>
      <c r="J49" s="157">
        <f t="shared" si="23"/>
        <v>-24684014.750000004</v>
      </c>
      <c r="K49" s="157">
        <f t="shared" si="23"/>
        <v>-36292646.780000009</v>
      </c>
      <c r="L49" s="157">
        <f t="shared" si="23"/>
        <v>-32684974.959999993</v>
      </c>
      <c r="M49" s="157">
        <f t="shared" si="23"/>
        <v>-32391502.799999997</v>
      </c>
      <c r="N49" s="157">
        <f t="shared" si="23"/>
        <v>-25846757.5</v>
      </c>
      <c r="O49" s="157">
        <f t="shared" si="23"/>
        <v>-24282800.280000001</v>
      </c>
      <c r="P49" s="157">
        <f t="shared" si="23"/>
        <v>-25235795.93</v>
      </c>
    </row>
    <row r="50" spans="1:25" s="158" customFormat="1" ht="12" customHeight="1" thickTop="1" x14ac:dyDescent="0.25"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</row>
    <row r="51" spans="1:25" s="139" customFormat="1" ht="12.6" customHeight="1" x14ac:dyDescent="0.2">
      <c r="A51" s="133" t="s">
        <v>35</v>
      </c>
      <c r="B51" s="134" t="str">
        <f t="array" ref="B51">INDEX($B$7:$C$32,MATCH(C51,$C$7:$C$32,0),1)</f>
        <v>Revenue</v>
      </c>
      <c r="C51" s="135" t="s">
        <v>57</v>
      </c>
      <c r="D51" s="136" t="s">
        <v>58</v>
      </c>
      <c r="E51" s="137">
        <v>-523060.08</v>
      </c>
      <c r="F51" s="137">
        <v>-625712.19999999995</v>
      </c>
      <c r="G51" s="137">
        <v>-1167977.1499999999</v>
      </c>
      <c r="H51" s="137">
        <v>-601018.46</v>
      </c>
      <c r="I51" s="137">
        <v>-704627.26</v>
      </c>
      <c r="J51" s="137">
        <v>-893577.78</v>
      </c>
      <c r="K51" s="137">
        <v>-363753.66</v>
      </c>
      <c r="L51" s="137">
        <v>-9808.77</v>
      </c>
      <c r="M51" s="137">
        <v>-1430059.67</v>
      </c>
      <c r="N51" s="137">
        <v>-682429.47</v>
      </c>
      <c r="O51" s="137">
        <v>-816344.46</v>
      </c>
      <c r="P51" s="137">
        <v>-368690.28</v>
      </c>
      <c r="Q51" s="138"/>
      <c r="R51" s="138"/>
      <c r="S51" s="138"/>
      <c r="T51" s="138"/>
      <c r="U51" s="138"/>
      <c r="V51" s="138"/>
      <c r="W51" s="138"/>
      <c r="X51" s="138"/>
      <c r="Y51" s="138"/>
    </row>
    <row r="52" spans="1:25" s="146" customFormat="1" ht="12" customHeight="1" x14ac:dyDescent="0.2">
      <c r="A52" s="144"/>
      <c r="B52" s="145"/>
      <c r="C52" s="123"/>
      <c r="D52" s="117" t="s">
        <v>36</v>
      </c>
      <c r="E52" s="120">
        <f>(E51)</f>
        <v>-523060.08</v>
      </c>
      <c r="F52" s="120">
        <f t="shared" ref="F52:P52" si="24">(F51)</f>
        <v>-625712.19999999995</v>
      </c>
      <c r="G52" s="120">
        <f t="shared" si="24"/>
        <v>-1167977.1499999999</v>
      </c>
      <c r="H52" s="120">
        <f t="shared" si="24"/>
        <v>-601018.46</v>
      </c>
      <c r="I52" s="120">
        <f t="shared" si="24"/>
        <v>-704627.26</v>
      </c>
      <c r="J52" s="120">
        <f t="shared" si="24"/>
        <v>-893577.78</v>
      </c>
      <c r="K52" s="120">
        <f t="shared" si="24"/>
        <v>-363753.66</v>
      </c>
      <c r="L52" s="120">
        <f t="shared" si="24"/>
        <v>-9808.77</v>
      </c>
      <c r="M52" s="120">
        <f t="shared" si="24"/>
        <v>-1430059.67</v>
      </c>
      <c r="N52" s="120">
        <f t="shared" si="24"/>
        <v>-682429.47</v>
      </c>
      <c r="O52" s="120">
        <f t="shared" si="24"/>
        <v>-816344.46</v>
      </c>
      <c r="P52" s="120">
        <f t="shared" si="24"/>
        <v>-368690.28</v>
      </c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 s="139" customFormat="1" ht="12" customHeight="1" x14ac:dyDescent="0.2">
      <c r="A53" s="140"/>
      <c r="B53" s="134" t="str">
        <f t="shared" ref="B53:B56" si="25">INDEX($B$7:$C$32,MATCH(C53,$C$7:$C$32,0),1)</f>
        <v>Revenue</v>
      </c>
      <c r="C53" s="135" t="s">
        <v>59</v>
      </c>
      <c r="D53" s="136" t="s">
        <v>58</v>
      </c>
      <c r="E53" s="137">
        <v>-43875</v>
      </c>
      <c r="F53" s="137">
        <v>-42965</v>
      </c>
      <c r="G53" s="137">
        <v>-125182.5</v>
      </c>
      <c r="H53" s="137">
        <v>-52587.5</v>
      </c>
      <c r="I53" s="137">
        <v>-62990</v>
      </c>
      <c r="J53" s="137">
        <v>-33740</v>
      </c>
      <c r="K53" s="137">
        <v>-351677.5</v>
      </c>
      <c r="L53" s="137">
        <v>390387.5</v>
      </c>
      <c r="M53" s="137">
        <v>54180</v>
      </c>
      <c r="N53" s="137">
        <v>-61186.66</v>
      </c>
      <c r="O53" s="137">
        <v>-35663.339999999997</v>
      </c>
      <c r="P53" s="137">
        <v>44752.5</v>
      </c>
      <c r="Q53" s="138"/>
      <c r="R53" s="138"/>
      <c r="S53" s="138"/>
      <c r="T53" s="138"/>
      <c r="U53" s="138"/>
      <c r="V53" s="138"/>
      <c r="W53" s="138"/>
      <c r="X53" s="138"/>
      <c r="Y53" s="138"/>
    </row>
    <row r="54" spans="1:25" s="139" customFormat="1" ht="12" customHeight="1" x14ac:dyDescent="0.2">
      <c r="A54" s="140"/>
      <c r="B54" s="134" t="str">
        <f t="shared" si="25"/>
        <v>Revenue</v>
      </c>
      <c r="C54" s="135" t="s">
        <v>59</v>
      </c>
      <c r="D54" s="136" t="s">
        <v>39</v>
      </c>
      <c r="E54" s="137">
        <v>-14400</v>
      </c>
      <c r="F54" s="137">
        <v>-2640.08</v>
      </c>
      <c r="G54" s="137">
        <v>-22200</v>
      </c>
      <c r="H54" s="137">
        <v>-9700</v>
      </c>
      <c r="I54" s="137">
        <v>0</v>
      </c>
      <c r="J54" s="137">
        <v>0</v>
      </c>
      <c r="K54" s="137">
        <v>0</v>
      </c>
      <c r="L54" s="137">
        <v>-6900</v>
      </c>
      <c r="M54" s="137">
        <v>-11867.12</v>
      </c>
      <c r="N54" s="137">
        <v>-6600</v>
      </c>
      <c r="O54" s="137">
        <v>-21222.41</v>
      </c>
      <c r="P54" s="137">
        <v>-47356</v>
      </c>
      <c r="Q54" s="138"/>
      <c r="R54" s="138"/>
      <c r="S54" s="138"/>
      <c r="T54" s="138"/>
      <c r="U54" s="138"/>
      <c r="V54" s="138"/>
      <c r="W54" s="138"/>
      <c r="X54" s="138"/>
      <c r="Y54" s="138"/>
    </row>
    <row r="55" spans="1:25" s="139" customFormat="1" ht="12" customHeight="1" x14ac:dyDescent="0.2">
      <c r="A55" s="140"/>
      <c r="B55" s="134" t="str">
        <f t="shared" si="25"/>
        <v>Revenue</v>
      </c>
      <c r="C55" s="135" t="s">
        <v>59</v>
      </c>
      <c r="D55" s="136" t="s">
        <v>43</v>
      </c>
      <c r="E55" s="137">
        <v>-112019.04</v>
      </c>
      <c r="F55" s="137">
        <v>-56593.68</v>
      </c>
      <c r="G55" s="137">
        <v>15245.28</v>
      </c>
      <c r="H55" s="137">
        <v>-17989.46</v>
      </c>
      <c r="I55" s="137">
        <v>-39039.839999999997</v>
      </c>
      <c r="J55" s="137">
        <v>-12718.08</v>
      </c>
      <c r="K55" s="137">
        <v>-47213.279999999999</v>
      </c>
      <c r="L55" s="137">
        <v>-82579.679999999993</v>
      </c>
      <c r="M55" s="137">
        <v>-45786.239999999998</v>
      </c>
      <c r="N55" s="137">
        <v>-51798</v>
      </c>
      <c r="O55" s="137">
        <v>-63038.400000000001</v>
      </c>
      <c r="P55" s="137">
        <v>-59287.199999999997</v>
      </c>
      <c r="Q55" s="138"/>
      <c r="R55" s="138"/>
      <c r="S55" s="138"/>
      <c r="T55" s="138"/>
      <c r="U55" s="138"/>
      <c r="V55" s="138"/>
      <c r="W55" s="138"/>
      <c r="X55" s="138"/>
      <c r="Y55" s="138"/>
    </row>
    <row r="56" spans="1:25" s="139" customFormat="1" ht="12" customHeight="1" x14ac:dyDescent="0.2">
      <c r="A56" s="140"/>
      <c r="B56" s="134" t="str">
        <f t="shared" si="25"/>
        <v>Revenue</v>
      </c>
      <c r="C56" s="135" t="s">
        <v>59</v>
      </c>
      <c r="D56" s="136" t="s">
        <v>45</v>
      </c>
      <c r="E56" s="137">
        <v>0</v>
      </c>
      <c r="F56" s="137">
        <v>-155.6</v>
      </c>
      <c r="G56" s="137">
        <v>-78.400000000000006</v>
      </c>
      <c r="H56" s="137">
        <v>-14.3</v>
      </c>
      <c r="I56" s="137">
        <v>-14.3</v>
      </c>
      <c r="J56" s="137">
        <v>-14.3</v>
      </c>
      <c r="K56" s="137">
        <v>-14.3</v>
      </c>
      <c r="L56" s="137">
        <v>-9559.76</v>
      </c>
      <c r="M56" s="137">
        <v>-20.74</v>
      </c>
      <c r="N56" s="137">
        <v>-15.01</v>
      </c>
      <c r="O56" s="137">
        <v>-14.3</v>
      </c>
      <c r="P56" s="137">
        <v>-14.81</v>
      </c>
      <c r="Q56" s="138"/>
      <c r="R56" s="138"/>
      <c r="S56" s="138"/>
      <c r="T56" s="138"/>
      <c r="U56" s="138"/>
      <c r="V56" s="138"/>
      <c r="W56" s="138"/>
      <c r="X56" s="138"/>
      <c r="Y56" s="138"/>
    </row>
    <row r="57" spans="1:25" s="146" customFormat="1" ht="12" customHeight="1" x14ac:dyDescent="0.2">
      <c r="A57" s="144"/>
      <c r="B57" s="145"/>
      <c r="C57" s="123"/>
      <c r="D57" s="117" t="s">
        <v>36</v>
      </c>
      <c r="E57" s="120">
        <f>SUM(E53:E56)</f>
        <v>-170294.03999999998</v>
      </c>
      <c r="F57" s="120">
        <f t="shared" ref="F57:P57" si="26">SUM(F53:F56)</f>
        <v>-102354.36000000002</v>
      </c>
      <c r="G57" s="120">
        <f t="shared" si="26"/>
        <v>-132215.62</v>
      </c>
      <c r="H57" s="120">
        <f t="shared" si="26"/>
        <v>-80291.259999999995</v>
      </c>
      <c r="I57" s="120">
        <f t="shared" si="26"/>
        <v>-102044.14</v>
      </c>
      <c r="J57" s="120">
        <f t="shared" si="26"/>
        <v>-46472.380000000005</v>
      </c>
      <c r="K57" s="120">
        <f t="shared" si="26"/>
        <v>-398905.08</v>
      </c>
      <c r="L57" s="120">
        <f t="shared" si="26"/>
        <v>291348.06</v>
      </c>
      <c r="M57" s="120">
        <f t="shared" si="26"/>
        <v>-3494.1000000000004</v>
      </c>
      <c r="N57" s="120">
        <f t="shared" si="26"/>
        <v>-119599.67</v>
      </c>
      <c r="O57" s="120">
        <f t="shared" si="26"/>
        <v>-119938.45</v>
      </c>
      <c r="P57" s="120">
        <f t="shared" si="26"/>
        <v>-61905.509999999995</v>
      </c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 s="139" customFormat="1" ht="12" customHeight="1" x14ac:dyDescent="0.2">
      <c r="A58" s="140"/>
      <c r="B58" s="134" t="str">
        <f t="array" ref="B58">INDEX($B$7:$C$32,MATCH(C58,$C$7:$C$32,0),1)</f>
        <v>Revenue</v>
      </c>
      <c r="C58" s="135" t="s">
        <v>60</v>
      </c>
      <c r="D58" s="136" t="s">
        <v>58</v>
      </c>
      <c r="E58" s="137">
        <v>-14129829.77</v>
      </c>
      <c r="F58" s="137">
        <v>-15611382.09</v>
      </c>
      <c r="G58" s="137">
        <v>-13594969.91</v>
      </c>
      <c r="H58" s="137">
        <v>-12017513.630000001</v>
      </c>
      <c r="I58" s="137">
        <v>-13201916.050000001</v>
      </c>
      <c r="J58" s="137">
        <v>-11252368.68</v>
      </c>
      <c r="K58" s="137">
        <v>-17212321.559999999</v>
      </c>
      <c r="L58" s="137">
        <v>-17529825.809999999</v>
      </c>
      <c r="M58" s="137">
        <v>-15724212.93</v>
      </c>
      <c r="N58" s="137">
        <v>-16679290.880000001</v>
      </c>
      <c r="O58" s="137">
        <v>-16429594.83</v>
      </c>
      <c r="P58" s="137">
        <v>-17578135.390000001</v>
      </c>
      <c r="Q58" s="138"/>
      <c r="R58" s="138"/>
      <c r="S58" s="138"/>
      <c r="T58" s="138"/>
      <c r="U58" s="138"/>
      <c r="V58" s="138"/>
      <c r="W58" s="138"/>
      <c r="X58" s="138"/>
      <c r="Y58" s="138"/>
    </row>
    <row r="59" spans="1:25" s="146" customFormat="1" ht="12" customHeight="1" x14ac:dyDescent="0.2">
      <c r="A59" s="144"/>
      <c r="B59" s="145"/>
      <c r="C59" s="123"/>
      <c r="D59" s="117" t="s">
        <v>36</v>
      </c>
      <c r="E59" s="120">
        <f>(E58)</f>
        <v>-14129829.77</v>
      </c>
      <c r="F59" s="120">
        <f t="shared" ref="F59:P59" si="27">(F58)</f>
        <v>-15611382.09</v>
      </c>
      <c r="G59" s="120">
        <f t="shared" si="27"/>
        <v>-13594969.91</v>
      </c>
      <c r="H59" s="120">
        <f t="shared" si="27"/>
        <v>-12017513.630000001</v>
      </c>
      <c r="I59" s="120">
        <f t="shared" si="27"/>
        <v>-13201916.050000001</v>
      </c>
      <c r="J59" s="120">
        <f t="shared" si="27"/>
        <v>-11252368.68</v>
      </c>
      <c r="K59" s="120">
        <f t="shared" si="27"/>
        <v>-17212321.559999999</v>
      </c>
      <c r="L59" s="120">
        <f t="shared" si="27"/>
        <v>-17529825.809999999</v>
      </c>
      <c r="M59" s="120">
        <f t="shared" si="27"/>
        <v>-15724212.93</v>
      </c>
      <c r="N59" s="120">
        <f t="shared" si="27"/>
        <v>-16679290.880000001</v>
      </c>
      <c r="O59" s="120">
        <f t="shared" si="27"/>
        <v>-16429594.83</v>
      </c>
      <c r="P59" s="120">
        <f t="shared" si="27"/>
        <v>-17578135.390000001</v>
      </c>
      <c r="Q59" s="124"/>
      <c r="R59" s="124"/>
      <c r="S59" s="124"/>
      <c r="T59" s="124"/>
      <c r="U59" s="124"/>
      <c r="V59" s="124"/>
      <c r="W59" s="124"/>
      <c r="X59" s="124"/>
      <c r="Y59" s="124"/>
    </row>
    <row r="60" spans="1:25" s="139" customFormat="1" ht="12" customHeight="1" x14ac:dyDescent="0.2">
      <c r="A60" s="140"/>
      <c r="B60" s="142"/>
      <c r="C60" s="143"/>
      <c r="D60" s="133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38"/>
      <c r="R60" s="138"/>
      <c r="S60" s="138"/>
      <c r="T60" s="138"/>
      <c r="U60" s="138"/>
      <c r="V60" s="138"/>
      <c r="W60" s="138"/>
      <c r="X60" s="138"/>
      <c r="Y60" s="138"/>
    </row>
    <row r="61" spans="1:25" s="139" customFormat="1" ht="12" customHeight="1" x14ac:dyDescent="0.2">
      <c r="A61" s="140"/>
      <c r="B61" s="134" t="str">
        <f t="shared" ref="B61:B63" si="28">INDEX($B$7:$C$32,MATCH(C61,$C$7:$C$32,0),1)</f>
        <v>Production Costs</v>
      </c>
      <c r="C61" s="135" t="s">
        <v>62</v>
      </c>
      <c r="D61" s="136" t="s">
        <v>58</v>
      </c>
      <c r="E61" s="137">
        <v>0</v>
      </c>
      <c r="F61" s="137">
        <v>0</v>
      </c>
      <c r="G61" s="137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7">
        <v>0</v>
      </c>
      <c r="P61" s="137">
        <v>0</v>
      </c>
      <c r="Q61" s="138"/>
      <c r="R61" s="138"/>
      <c r="S61" s="138"/>
      <c r="T61" s="138"/>
      <c r="U61" s="138"/>
      <c r="V61" s="138"/>
      <c r="W61" s="138"/>
      <c r="X61" s="138"/>
      <c r="Y61" s="138"/>
    </row>
    <row r="62" spans="1:25" s="139" customFormat="1" ht="12" customHeight="1" x14ac:dyDescent="0.2">
      <c r="A62" s="140"/>
      <c r="B62" s="134" t="str">
        <f t="shared" si="28"/>
        <v>Production Costs</v>
      </c>
      <c r="C62" s="135" t="s">
        <v>62</v>
      </c>
      <c r="D62" s="136" t="s">
        <v>39</v>
      </c>
      <c r="E62" s="137">
        <v>0</v>
      </c>
      <c r="F62" s="137">
        <v>0</v>
      </c>
      <c r="G62" s="137">
        <v>1946.64</v>
      </c>
      <c r="H62" s="137">
        <v>2100.48</v>
      </c>
      <c r="I62" s="137">
        <v>1864.88</v>
      </c>
      <c r="J62" s="137">
        <v>1984.48</v>
      </c>
      <c r="K62" s="137">
        <v>2667.2</v>
      </c>
      <c r="L62" s="137">
        <v>0</v>
      </c>
      <c r="M62" s="137">
        <v>998.4</v>
      </c>
      <c r="N62" s="137">
        <v>0</v>
      </c>
      <c r="O62" s="137">
        <v>2326.08</v>
      </c>
      <c r="P62" s="137">
        <v>0</v>
      </c>
      <c r="Q62" s="138"/>
      <c r="R62" s="138"/>
      <c r="S62" s="138"/>
      <c r="T62" s="138"/>
      <c r="U62" s="138"/>
      <c r="V62" s="138"/>
      <c r="W62" s="138"/>
      <c r="X62" s="138"/>
      <c r="Y62" s="138"/>
    </row>
    <row r="63" spans="1:25" s="139" customFormat="1" ht="12" customHeight="1" x14ac:dyDescent="0.2">
      <c r="A63" s="140"/>
      <c r="B63" s="134" t="str">
        <f t="shared" si="28"/>
        <v>Production Costs</v>
      </c>
      <c r="C63" s="135" t="s">
        <v>62</v>
      </c>
      <c r="D63" s="136" t="s">
        <v>43</v>
      </c>
      <c r="E63" s="137">
        <v>125993.22</v>
      </c>
      <c r="F63" s="137">
        <v>75075.8</v>
      </c>
      <c r="G63" s="137">
        <v>42206.8</v>
      </c>
      <c r="H63" s="137">
        <v>69244.539999999994</v>
      </c>
      <c r="I63" s="137">
        <v>-22344.85</v>
      </c>
      <c r="J63" s="137">
        <v>7648.11</v>
      </c>
      <c r="K63" s="137">
        <v>473878.85</v>
      </c>
      <c r="L63" s="137">
        <v>464219.42</v>
      </c>
      <c r="M63" s="137">
        <v>220115.49</v>
      </c>
      <c r="N63" s="137">
        <v>224277.79</v>
      </c>
      <c r="O63" s="137">
        <v>261383.87</v>
      </c>
      <c r="P63" s="137">
        <v>-77601.91</v>
      </c>
      <c r="Q63" s="138"/>
      <c r="R63" s="138"/>
      <c r="S63" s="138"/>
      <c r="T63" s="138"/>
      <c r="U63" s="138"/>
      <c r="V63" s="138"/>
      <c r="W63" s="138"/>
      <c r="X63" s="138"/>
      <c r="Y63" s="138"/>
    </row>
    <row r="64" spans="1:25" s="146" customFormat="1" ht="12" customHeight="1" x14ac:dyDescent="0.2">
      <c r="A64" s="144"/>
      <c r="B64" s="145"/>
      <c r="C64" s="123"/>
      <c r="D64" s="117" t="s">
        <v>36</v>
      </c>
      <c r="E64" s="120">
        <f>SUM(E61:E63)</f>
        <v>125993.22</v>
      </c>
      <c r="F64" s="120">
        <f t="shared" ref="F64:J64" si="29">SUM(F61:F63)</f>
        <v>75075.8</v>
      </c>
      <c r="G64" s="120">
        <f t="shared" si="29"/>
        <v>44153.440000000002</v>
      </c>
      <c r="H64" s="120">
        <f t="shared" si="29"/>
        <v>71345.01999999999</v>
      </c>
      <c r="I64" s="120">
        <f t="shared" si="29"/>
        <v>-20479.969999999998</v>
      </c>
      <c r="J64" s="120">
        <f t="shared" si="29"/>
        <v>9632.59</v>
      </c>
      <c r="K64" s="120">
        <f t="shared" ref="K64" si="30">SUM(K61:K63)</f>
        <v>476546.05</v>
      </c>
      <c r="L64" s="120">
        <f t="shared" ref="L64" si="31">SUM(L61:L63)</f>
        <v>464219.42</v>
      </c>
      <c r="M64" s="120">
        <f t="shared" ref="M64" si="32">SUM(M61:M63)</f>
        <v>221113.88999999998</v>
      </c>
      <c r="N64" s="120">
        <f t="shared" ref="N64:O64" si="33">SUM(N61:N63)</f>
        <v>224277.79</v>
      </c>
      <c r="O64" s="120">
        <f t="shared" si="33"/>
        <v>263709.95</v>
      </c>
      <c r="P64" s="120">
        <f t="shared" ref="P64" si="34">SUM(P61:P63)</f>
        <v>-77601.91</v>
      </c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 s="139" customFormat="1" ht="12" customHeight="1" x14ac:dyDescent="0.2">
      <c r="A65" s="140"/>
      <c r="B65" s="134" t="str">
        <f>INDEX($B$7:$C$32,MATCH(C65,$C$7:$C$32,0),1)</f>
        <v>Other Production Costs</v>
      </c>
      <c r="C65" s="135" t="s">
        <v>63</v>
      </c>
      <c r="D65" s="136" t="s">
        <v>39</v>
      </c>
      <c r="E65" s="137">
        <v>3942.46</v>
      </c>
      <c r="F65" s="137">
        <v>18.18</v>
      </c>
      <c r="G65" s="137">
        <v>0</v>
      </c>
      <c r="H65" s="137">
        <v>-3960.64</v>
      </c>
      <c r="I65" s="137">
        <v>0</v>
      </c>
      <c r="J65" s="137">
        <v>0</v>
      </c>
      <c r="K65" s="137">
        <v>44.6</v>
      </c>
      <c r="L65" s="137">
        <v>0</v>
      </c>
      <c r="M65" s="137">
        <v>3801.77</v>
      </c>
      <c r="N65" s="137">
        <v>-3588.53</v>
      </c>
      <c r="O65" s="137">
        <v>0</v>
      </c>
      <c r="P65" s="137">
        <v>0</v>
      </c>
      <c r="Q65" s="138"/>
      <c r="R65" s="138"/>
      <c r="S65" s="138"/>
      <c r="T65" s="138"/>
      <c r="U65" s="138"/>
      <c r="V65" s="138"/>
      <c r="W65" s="138"/>
      <c r="X65" s="138"/>
      <c r="Y65" s="138"/>
    </row>
    <row r="66" spans="1:25" s="139" customFormat="1" ht="12" customHeight="1" x14ac:dyDescent="0.2">
      <c r="A66" s="140"/>
      <c r="B66" s="134" t="str">
        <f t="shared" ref="B66:B68" si="35">INDEX($B$7:$C$32,MATCH(C66,$C$7:$C$32,0),1)</f>
        <v>Other Production Costs</v>
      </c>
      <c r="C66" s="135" t="s">
        <v>63</v>
      </c>
      <c r="D66" s="136" t="s">
        <v>41</v>
      </c>
      <c r="E66" s="137">
        <v>0</v>
      </c>
      <c r="F66" s="137">
        <v>0</v>
      </c>
      <c r="G66" s="137">
        <v>0</v>
      </c>
      <c r="H66" s="137">
        <v>0</v>
      </c>
      <c r="I66" s="137">
        <v>0</v>
      </c>
      <c r="J66" s="137">
        <v>0</v>
      </c>
      <c r="K66" s="137">
        <v>0</v>
      </c>
      <c r="L66" s="137">
        <v>0</v>
      </c>
      <c r="M66" s="137">
        <v>0</v>
      </c>
      <c r="N66" s="137">
        <v>0</v>
      </c>
      <c r="O66" s="137">
        <v>0</v>
      </c>
      <c r="P66" s="137">
        <v>0</v>
      </c>
      <c r="Q66" s="138"/>
      <c r="R66" s="138"/>
      <c r="S66" s="138"/>
      <c r="T66" s="138"/>
      <c r="U66" s="138"/>
      <c r="V66" s="138"/>
      <c r="W66" s="138"/>
      <c r="X66" s="138"/>
      <c r="Y66" s="138"/>
    </row>
    <row r="67" spans="1:25" s="139" customFormat="1" ht="12" customHeight="1" x14ac:dyDescent="0.2">
      <c r="A67" s="140"/>
      <c r="B67" s="134" t="str">
        <f t="shared" si="35"/>
        <v>Other Production Costs</v>
      </c>
      <c r="C67" s="135" t="s">
        <v>63</v>
      </c>
      <c r="D67" s="136" t="s">
        <v>43</v>
      </c>
      <c r="E67" s="137">
        <v>-3087.39</v>
      </c>
      <c r="F67" s="137">
        <v>8624.93</v>
      </c>
      <c r="G67" s="137">
        <v>7004.54</v>
      </c>
      <c r="H67" s="137">
        <v>-316.62999999999897</v>
      </c>
      <c r="I67" s="137">
        <v>9314.75</v>
      </c>
      <c r="J67" s="137">
        <v>8194.59</v>
      </c>
      <c r="K67" s="137">
        <v>12940.64</v>
      </c>
      <c r="L67" s="137">
        <v>8327.32</v>
      </c>
      <c r="M67" s="137">
        <v>8943.59</v>
      </c>
      <c r="N67" s="137">
        <v>10661.68</v>
      </c>
      <c r="O67" s="137">
        <v>8678.7800000000007</v>
      </c>
      <c r="P67" s="137">
        <v>12419.05</v>
      </c>
      <c r="Q67" s="138"/>
      <c r="R67" s="138"/>
      <c r="S67" s="138"/>
      <c r="T67" s="138"/>
      <c r="U67" s="138"/>
      <c r="V67" s="138"/>
      <c r="W67" s="138"/>
      <c r="X67" s="138"/>
      <c r="Y67" s="138"/>
    </row>
    <row r="68" spans="1:25" s="139" customFormat="1" ht="12" customHeight="1" x14ac:dyDescent="0.2">
      <c r="A68" s="140"/>
      <c r="B68" s="134" t="str">
        <f t="shared" si="35"/>
        <v>Other Production Costs</v>
      </c>
      <c r="C68" s="135" t="s">
        <v>63</v>
      </c>
      <c r="D68" s="136" t="s">
        <v>45</v>
      </c>
      <c r="E68" s="137">
        <v>0</v>
      </c>
      <c r="F68" s="137">
        <v>0</v>
      </c>
      <c r="G68" s="137">
        <v>0</v>
      </c>
      <c r="H68" s="137">
        <v>0</v>
      </c>
      <c r="I68" s="137">
        <v>0</v>
      </c>
      <c r="J68" s="137">
        <v>0</v>
      </c>
      <c r="K68" s="137">
        <v>0</v>
      </c>
      <c r="L68" s="137">
        <v>0</v>
      </c>
      <c r="M68" s="137">
        <v>0</v>
      </c>
      <c r="N68" s="137">
        <v>0</v>
      </c>
      <c r="O68" s="137">
        <v>0</v>
      </c>
      <c r="P68" s="137">
        <v>0</v>
      </c>
      <c r="Q68" s="138"/>
      <c r="R68" s="138"/>
      <c r="S68" s="138"/>
      <c r="T68" s="138"/>
      <c r="U68" s="138"/>
      <c r="V68" s="138"/>
      <c r="W68" s="138"/>
      <c r="X68" s="138"/>
      <c r="Y68" s="138"/>
    </row>
    <row r="69" spans="1:25" s="162" customFormat="1" ht="18" customHeight="1" thickBot="1" x14ac:dyDescent="0.25">
      <c r="A69" s="160"/>
      <c r="B69" s="161"/>
      <c r="C69" s="149"/>
      <c r="D69" s="125" t="s">
        <v>36</v>
      </c>
      <c r="E69" s="127">
        <f>SUM(E65:E68)</f>
        <v>855.07000000000016</v>
      </c>
      <c r="F69" s="127">
        <f t="shared" ref="F69:P69" si="36">SUM(F65:F68)</f>
        <v>8643.11</v>
      </c>
      <c r="G69" s="127">
        <f t="shared" si="36"/>
        <v>7004.54</v>
      </c>
      <c r="H69" s="127">
        <f t="shared" si="36"/>
        <v>-4277.2699999999986</v>
      </c>
      <c r="I69" s="127">
        <f t="shared" si="36"/>
        <v>9314.75</v>
      </c>
      <c r="J69" s="127">
        <f t="shared" si="36"/>
        <v>8194.59</v>
      </c>
      <c r="K69" s="127">
        <f t="shared" si="36"/>
        <v>12985.24</v>
      </c>
      <c r="L69" s="127">
        <f t="shared" si="36"/>
        <v>8327.32</v>
      </c>
      <c r="M69" s="127">
        <f t="shared" si="36"/>
        <v>12745.36</v>
      </c>
      <c r="N69" s="127">
        <f t="shared" si="36"/>
        <v>7073.15</v>
      </c>
      <c r="O69" s="127">
        <f t="shared" si="36"/>
        <v>8678.7800000000007</v>
      </c>
      <c r="P69" s="127">
        <f t="shared" si="36"/>
        <v>12419.05</v>
      </c>
      <c r="Q69" s="150"/>
      <c r="R69" s="150"/>
      <c r="S69" s="150"/>
      <c r="T69" s="150"/>
      <c r="U69" s="150"/>
      <c r="V69" s="150"/>
      <c r="W69" s="150"/>
      <c r="X69" s="150"/>
      <c r="Y69" s="150"/>
    </row>
    <row r="70" spans="1:25" s="173" customFormat="1" ht="12" customHeight="1" thickTop="1" thickBot="1" x14ac:dyDescent="0.25">
      <c r="A70" s="253" t="s">
        <v>65</v>
      </c>
      <c r="B70" s="168"/>
      <c r="C70" s="169"/>
      <c r="D70" s="170"/>
      <c r="E70" s="171">
        <f>SUMIFS(E51:E69, $D$51:$D$69, "Total")</f>
        <v>-14696335.599999998</v>
      </c>
      <c r="F70" s="171">
        <f>SUMIFS(F51:F69, $D$51:$D$69, "Total")</f>
        <v>-16255729.74</v>
      </c>
      <c r="G70" s="171">
        <f t="shared" ref="G70:P70" si="37">SUMIFS(G51:G69, $D$51:$D$69, "Total")</f>
        <v>-14844004.700000001</v>
      </c>
      <c r="H70" s="171">
        <f t="shared" si="37"/>
        <v>-12631755.600000001</v>
      </c>
      <c r="I70" s="171">
        <f t="shared" si="37"/>
        <v>-14019752.670000002</v>
      </c>
      <c r="J70" s="171">
        <f t="shared" si="37"/>
        <v>-12174591.66</v>
      </c>
      <c r="K70" s="171">
        <f t="shared" si="37"/>
        <v>-17485449.009999998</v>
      </c>
      <c r="L70" s="171">
        <f t="shared" si="37"/>
        <v>-16775739.779999997</v>
      </c>
      <c r="M70" s="171">
        <f t="shared" si="37"/>
        <v>-16923907.449999999</v>
      </c>
      <c r="N70" s="171">
        <f t="shared" si="37"/>
        <v>-17249969.080000002</v>
      </c>
      <c r="O70" s="171">
        <f t="shared" si="37"/>
        <v>-17093489.009999998</v>
      </c>
      <c r="P70" s="171">
        <f t="shared" si="37"/>
        <v>-18073914.039999999</v>
      </c>
      <c r="Q70" s="172"/>
      <c r="R70" s="172"/>
      <c r="S70" s="172"/>
      <c r="T70" s="172"/>
      <c r="U70" s="172"/>
      <c r="V70" s="172"/>
      <c r="W70" s="172"/>
      <c r="X70" s="172"/>
      <c r="Y70" s="172"/>
    </row>
    <row r="71" spans="1:25" s="181" customFormat="1" ht="12" customHeight="1" thickTop="1" x14ac:dyDescent="0.2">
      <c r="A71" s="175"/>
      <c r="B71" s="176"/>
      <c r="C71" s="177"/>
      <c r="D71" s="178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80"/>
      <c r="R71" s="180"/>
      <c r="S71" s="180"/>
      <c r="T71" s="180"/>
      <c r="U71" s="180"/>
      <c r="V71" s="180"/>
      <c r="W71" s="180"/>
      <c r="X71" s="180"/>
      <c r="Y71" s="180"/>
    </row>
    <row r="72" spans="1:25" s="167" customFormat="1" ht="12" customHeight="1" x14ac:dyDescent="0.2">
      <c r="A72" s="163" t="s">
        <v>67</v>
      </c>
      <c r="B72" s="164"/>
      <c r="C72" s="165"/>
      <c r="D72" s="163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47"/>
      <c r="R72" s="47"/>
      <c r="S72" s="47"/>
      <c r="T72" s="47"/>
      <c r="U72" s="47"/>
      <c r="V72" s="47"/>
      <c r="W72" s="47"/>
      <c r="X72" s="47"/>
      <c r="Y72" s="47"/>
    </row>
    <row r="73" spans="1:25" s="101" customFormat="1" ht="12" customHeight="1" x14ac:dyDescent="0.2">
      <c r="A73" s="53" t="s">
        <v>50</v>
      </c>
      <c r="B73" s="54"/>
      <c r="C73" s="55" t="s">
        <v>54</v>
      </c>
      <c r="D73" s="56" t="s">
        <v>55</v>
      </c>
      <c r="E73" s="57" t="s">
        <v>17</v>
      </c>
      <c r="F73" s="57" t="s">
        <v>18</v>
      </c>
      <c r="G73" s="57" t="s">
        <v>19</v>
      </c>
      <c r="H73" s="57" t="s">
        <v>20</v>
      </c>
      <c r="I73" s="57" t="s">
        <v>21</v>
      </c>
      <c r="J73" s="57" t="s">
        <v>22</v>
      </c>
      <c r="K73" s="57" t="s">
        <v>23</v>
      </c>
      <c r="L73" s="57" t="s">
        <v>24</v>
      </c>
      <c r="M73" s="57" t="s">
        <v>25</v>
      </c>
      <c r="N73" s="57" t="s">
        <v>26</v>
      </c>
      <c r="O73" s="57" t="s">
        <v>27</v>
      </c>
      <c r="P73" s="57" t="s">
        <v>28</v>
      </c>
      <c r="Q73" s="2"/>
      <c r="R73" s="2"/>
      <c r="S73" s="2"/>
      <c r="T73" s="2"/>
      <c r="U73" s="2"/>
      <c r="V73" s="2"/>
      <c r="W73" s="2"/>
      <c r="X73" s="2"/>
      <c r="Y73" s="2"/>
    </row>
    <row r="74" spans="1:25" s="101" customFormat="1" ht="12" customHeight="1" x14ac:dyDescent="0.2">
      <c r="A74" s="58"/>
      <c r="B74" s="134" t="str">
        <f t="array" ref="B74">INDEX($B$7:$C$32,MATCH(C74,$C$7:$C$32,0),1)</f>
        <v>Revenue</v>
      </c>
      <c r="C74" s="135" t="s">
        <v>57</v>
      </c>
      <c r="D74" s="136" t="s">
        <v>58</v>
      </c>
      <c r="E74" s="63">
        <f>SUMIFS(E$37:E$69, $B$37:$B$69, $B74, $C$37:$C$69, $C74, $D$37:$D$69, $D74)</f>
        <v>-527388.08000000007</v>
      </c>
      <c r="F74" s="63">
        <f t="shared" ref="F74:P74" si="38">SUMIFS(F$37:F$69, $B$37:$B$69, $B74, $C$37:$C$69, $C74, $D$37:$D$69, $D74)</f>
        <v>-629702.49</v>
      </c>
      <c r="G74" s="63">
        <f t="shared" si="38"/>
        <v>-1171967.77</v>
      </c>
      <c r="H74" s="63">
        <f t="shared" si="38"/>
        <v>-604857.90999999992</v>
      </c>
      <c r="I74" s="63">
        <f t="shared" si="38"/>
        <v>-708445.12</v>
      </c>
      <c r="J74" s="63">
        <f t="shared" si="38"/>
        <v>-897689.76</v>
      </c>
      <c r="K74" s="63">
        <f t="shared" si="38"/>
        <v>-368238.31999999995</v>
      </c>
      <c r="L74" s="63">
        <f t="shared" si="38"/>
        <v>-14031.48</v>
      </c>
      <c r="M74" s="63">
        <f t="shared" si="38"/>
        <v>-1434897.97</v>
      </c>
      <c r="N74" s="63">
        <f t="shared" si="38"/>
        <v>-685688.78999999992</v>
      </c>
      <c r="O74" s="63">
        <f t="shared" si="38"/>
        <v>-816344.46</v>
      </c>
      <c r="P74" s="63">
        <f t="shared" si="38"/>
        <v>-370816</v>
      </c>
      <c r="Q74" s="2"/>
      <c r="R74" s="2"/>
      <c r="S74" s="2"/>
      <c r="T74" s="2"/>
      <c r="U74" s="2"/>
      <c r="V74" s="2"/>
      <c r="W74" s="2"/>
      <c r="X74" s="2"/>
      <c r="Y74" s="2"/>
    </row>
    <row r="75" spans="1:25" s="101" customFormat="1" ht="12" customHeight="1" x14ac:dyDescent="0.2">
      <c r="A75" s="58"/>
      <c r="B75" s="134" t="str">
        <f t="array" ref="B75">INDEX($B$7:$C$32,MATCH(C75,$C$7:$C$32,0),1)</f>
        <v>Revenue</v>
      </c>
      <c r="C75" s="135" t="s">
        <v>60</v>
      </c>
      <c r="D75" s="136" t="s">
        <v>58</v>
      </c>
      <c r="E75" s="63">
        <f>SUMIFS(E$37:E$69, $B$37:$B$69, $B75, $C$37:$C$69, $C75, $D$37:$D$69, $D75)</f>
        <v>-41803728.579999998</v>
      </c>
      <c r="F75" s="63">
        <f t="shared" ref="F75:P75" si="39">SUMIFS(F$37:F$69, $B$37:$B$69, $B75, $C$37:$C$69, $C75, $D$37:$D$69, $D75)</f>
        <v>-39948661.560000002</v>
      </c>
      <c r="G75" s="63">
        <f t="shared" si="39"/>
        <v>-39013309.019999996</v>
      </c>
      <c r="H75" s="63">
        <f t="shared" si="39"/>
        <v>-36287088.75</v>
      </c>
      <c r="I75" s="63">
        <f t="shared" si="39"/>
        <v>-36422222.189999998</v>
      </c>
      <c r="J75" s="63">
        <f t="shared" si="39"/>
        <v>-36205249.109999999</v>
      </c>
      <c r="K75" s="63">
        <f t="shared" si="39"/>
        <v>-53187092.230000004</v>
      </c>
      <c r="L75" s="63">
        <f t="shared" si="39"/>
        <v>-49922282.349999994</v>
      </c>
      <c r="M75" s="63">
        <f t="shared" si="39"/>
        <v>-47941399.560000002</v>
      </c>
      <c r="N75" s="63">
        <f t="shared" si="39"/>
        <v>-42346768.010000005</v>
      </c>
      <c r="O75" s="63">
        <f t="shared" si="39"/>
        <v>-40362818.890000001</v>
      </c>
      <c r="P75" s="63">
        <f t="shared" si="39"/>
        <v>-42918944.870000005</v>
      </c>
      <c r="Q75" s="2"/>
      <c r="R75" s="2"/>
      <c r="S75" s="2"/>
      <c r="T75" s="2"/>
      <c r="U75" s="2"/>
      <c r="V75" s="2"/>
      <c r="W75" s="2"/>
      <c r="X75" s="2"/>
      <c r="Y75" s="2"/>
    </row>
    <row r="76" spans="1:25" s="101" customFormat="1" ht="12" customHeight="1" x14ac:dyDescent="0.2">
      <c r="A76" s="58"/>
      <c r="B76" s="134" t="str">
        <f>INDEX($B$7:$C$32,MATCH(C76,$C$7:$C$32,0),1)</f>
        <v>Revenue</v>
      </c>
      <c r="C76" s="135" t="s">
        <v>59</v>
      </c>
      <c r="D76" s="136" t="s">
        <v>58</v>
      </c>
      <c r="E76" s="63">
        <f t="shared" ref="E76:P86" si="40">SUMIFS(E$37:E$69, $B$37:$B$69, $B76, $C$37:$C$69, $C76, $D$37:$D$69, $D76)</f>
        <v>-43875</v>
      </c>
      <c r="F76" s="63">
        <f t="shared" si="40"/>
        <v>-42965</v>
      </c>
      <c r="G76" s="63">
        <f t="shared" si="40"/>
        <v>-125182.5</v>
      </c>
      <c r="H76" s="63">
        <f t="shared" si="40"/>
        <v>-52587.5</v>
      </c>
      <c r="I76" s="63">
        <f t="shared" si="40"/>
        <v>-62990</v>
      </c>
      <c r="J76" s="63">
        <f t="shared" si="40"/>
        <v>-33740</v>
      </c>
      <c r="K76" s="63">
        <f t="shared" si="40"/>
        <v>-351677.5</v>
      </c>
      <c r="L76" s="63">
        <f t="shared" si="40"/>
        <v>390387.5</v>
      </c>
      <c r="M76" s="63">
        <f t="shared" si="40"/>
        <v>54180</v>
      </c>
      <c r="N76" s="63">
        <f t="shared" si="40"/>
        <v>-61186.66</v>
      </c>
      <c r="O76" s="63">
        <f t="shared" si="40"/>
        <v>-35663.339999999997</v>
      </c>
      <c r="P76" s="63">
        <f t="shared" si="40"/>
        <v>44752.5</v>
      </c>
      <c r="Q76" s="2"/>
      <c r="R76" s="2"/>
      <c r="S76" s="2"/>
      <c r="T76" s="2"/>
      <c r="U76" s="2"/>
      <c r="V76" s="2"/>
      <c r="W76" s="2"/>
      <c r="X76" s="2"/>
      <c r="Y76" s="2"/>
    </row>
    <row r="77" spans="1:25" s="101" customFormat="1" ht="12" customHeight="1" x14ac:dyDescent="0.2">
      <c r="A77" s="58"/>
      <c r="B77" s="134" t="str">
        <f t="shared" ref="B77:B79" si="41">INDEX($B$7:$C$32,MATCH(C77,$C$7:$C$32,0),1)</f>
        <v>Revenue</v>
      </c>
      <c r="C77" s="135" t="s">
        <v>59</v>
      </c>
      <c r="D77" s="136" t="s">
        <v>39</v>
      </c>
      <c r="E77" s="63">
        <f t="shared" si="40"/>
        <v>-14400</v>
      </c>
      <c r="F77" s="63">
        <f t="shared" si="40"/>
        <v>-2640.08</v>
      </c>
      <c r="G77" s="63">
        <f t="shared" si="40"/>
        <v>-24935</v>
      </c>
      <c r="H77" s="63">
        <f t="shared" si="40"/>
        <v>-9700</v>
      </c>
      <c r="I77" s="63">
        <f t="shared" si="40"/>
        <v>0</v>
      </c>
      <c r="J77" s="63">
        <f t="shared" si="40"/>
        <v>0</v>
      </c>
      <c r="K77" s="63">
        <f t="shared" si="40"/>
        <v>0</v>
      </c>
      <c r="L77" s="63">
        <f t="shared" si="40"/>
        <v>-6900</v>
      </c>
      <c r="M77" s="63">
        <f t="shared" si="40"/>
        <v>-11867.12</v>
      </c>
      <c r="N77" s="63">
        <f t="shared" si="40"/>
        <v>-6600</v>
      </c>
      <c r="O77" s="63">
        <f t="shared" si="40"/>
        <v>-21222.41</v>
      </c>
      <c r="P77" s="63">
        <f t="shared" si="40"/>
        <v>-47356</v>
      </c>
      <c r="Q77" s="2"/>
      <c r="R77" s="2"/>
      <c r="S77" s="2"/>
      <c r="T77" s="2"/>
      <c r="U77" s="2"/>
      <c r="V77" s="2"/>
      <c r="W77" s="2"/>
      <c r="X77" s="2"/>
      <c r="Y77" s="2"/>
    </row>
    <row r="78" spans="1:25" s="101" customFormat="1" ht="12" customHeight="1" x14ac:dyDescent="0.2">
      <c r="A78" s="58"/>
      <c r="B78" s="134" t="str">
        <f t="shared" si="41"/>
        <v>Revenue</v>
      </c>
      <c r="C78" s="135" t="s">
        <v>59</v>
      </c>
      <c r="D78" s="136" t="s">
        <v>43</v>
      </c>
      <c r="E78" s="63">
        <f t="shared" si="40"/>
        <v>-113937.04</v>
      </c>
      <c r="F78" s="63">
        <f t="shared" si="40"/>
        <v>-58564.66</v>
      </c>
      <c r="G78" s="63">
        <f t="shared" si="40"/>
        <v>12814.810000000001</v>
      </c>
      <c r="H78" s="63">
        <f t="shared" si="40"/>
        <v>-19649.78</v>
      </c>
      <c r="I78" s="63">
        <f t="shared" si="40"/>
        <v>-42459.659999999996</v>
      </c>
      <c r="J78" s="63">
        <f t="shared" si="40"/>
        <v>-14714.68</v>
      </c>
      <c r="K78" s="63">
        <f t="shared" si="40"/>
        <v>-48873.869999999995</v>
      </c>
      <c r="L78" s="63">
        <f t="shared" si="40"/>
        <v>-82455.329999999987</v>
      </c>
      <c r="M78" s="63">
        <f t="shared" si="40"/>
        <v>-51267.63</v>
      </c>
      <c r="N78" s="63">
        <f t="shared" si="40"/>
        <v>-58134.58</v>
      </c>
      <c r="O78" s="63">
        <f t="shared" si="40"/>
        <v>-60338.400000000001</v>
      </c>
      <c r="P78" s="63">
        <f t="shared" si="40"/>
        <v>-59317.2</v>
      </c>
      <c r="Q78" s="2"/>
      <c r="R78" s="2"/>
      <c r="S78" s="2"/>
      <c r="T78" s="2"/>
      <c r="U78" s="2"/>
      <c r="V78" s="2"/>
      <c r="W78" s="2"/>
      <c r="X78" s="2"/>
      <c r="Y78" s="2"/>
    </row>
    <row r="79" spans="1:25" s="101" customFormat="1" ht="12" customHeight="1" x14ac:dyDescent="0.2">
      <c r="A79" s="58"/>
      <c r="B79" s="134" t="str">
        <f t="shared" si="41"/>
        <v>Revenue</v>
      </c>
      <c r="C79" s="135" t="s">
        <v>59</v>
      </c>
      <c r="D79" s="136" t="s">
        <v>45</v>
      </c>
      <c r="E79" s="63">
        <f t="shared" si="40"/>
        <v>-674257.77</v>
      </c>
      <c r="F79" s="63">
        <f t="shared" si="40"/>
        <v>-670079.13</v>
      </c>
      <c r="G79" s="63">
        <f t="shared" si="40"/>
        <v>-738722.20000000007</v>
      </c>
      <c r="H79" s="63">
        <f t="shared" si="40"/>
        <v>-730516.9800000001</v>
      </c>
      <c r="I79" s="63">
        <f t="shared" si="40"/>
        <v>-751101.12</v>
      </c>
      <c r="J79" s="63">
        <f t="shared" si="40"/>
        <v>-733147.69000000006</v>
      </c>
      <c r="K79" s="63">
        <f t="shared" si="40"/>
        <v>-737397.16</v>
      </c>
      <c r="L79" s="63">
        <f t="shared" si="40"/>
        <v>-1203002.27</v>
      </c>
      <c r="M79" s="63">
        <f t="shared" si="40"/>
        <v>-743237.66999999993</v>
      </c>
      <c r="N79" s="63">
        <f t="shared" si="40"/>
        <v>-593351.38</v>
      </c>
      <c r="O79" s="63">
        <f t="shared" si="40"/>
        <v>-884861.20000000007</v>
      </c>
      <c r="P79" s="63">
        <f t="shared" si="40"/>
        <v>-555048.40000000014</v>
      </c>
      <c r="Q79" s="2"/>
      <c r="R79" s="2"/>
      <c r="S79" s="2"/>
      <c r="T79" s="2"/>
      <c r="U79" s="2"/>
      <c r="V79" s="2"/>
      <c r="W79" s="2"/>
      <c r="X79" s="2"/>
      <c r="Y79" s="2"/>
    </row>
    <row r="80" spans="1:25" s="101" customFormat="1" ht="12" customHeight="1" x14ac:dyDescent="0.2">
      <c r="A80" s="58"/>
      <c r="B80" s="134" t="str">
        <f t="shared" ref="B80:B82" si="42">INDEX($B$7:$C$32,MATCH(C80,$C$7:$C$32,0),1)</f>
        <v>Production Costs</v>
      </c>
      <c r="C80" s="135" t="s">
        <v>62</v>
      </c>
      <c r="D80" s="136" t="s">
        <v>58</v>
      </c>
      <c r="E80" s="63">
        <f t="shared" si="40"/>
        <v>0</v>
      </c>
      <c r="F80" s="63">
        <f t="shared" si="40"/>
        <v>0</v>
      </c>
      <c r="G80" s="63">
        <f t="shared" si="40"/>
        <v>0</v>
      </c>
      <c r="H80" s="63">
        <f t="shared" si="40"/>
        <v>0</v>
      </c>
      <c r="I80" s="63">
        <f t="shared" si="40"/>
        <v>0</v>
      </c>
      <c r="J80" s="63">
        <f t="shared" si="40"/>
        <v>0</v>
      </c>
      <c r="K80" s="63">
        <f t="shared" si="40"/>
        <v>0</v>
      </c>
      <c r="L80" s="63">
        <f t="shared" si="40"/>
        <v>0</v>
      </c>
      <c r="M80" s="63">
        <f t="shared" si="40"/>
        <v>0</v>
      </c>
      <c r="N80" s="63">
        <f t="shared" si="40"/>
        <v>0</v>
      </c>
      <c r="O80" s="63">
        <f t="shared" si="40"/>
        <v>0</v>
      </c>
      <c r="P80" s="63">
        <f t="shared" si="40"/>
        <v>0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s="101" customFormat="1" ht="12" customHeight="1" x14ac:dyDescent="0.2">
      <c r="A81" s="58"/>
      <c r="B81" s="134" t="str">
        <f t="shared" si="42"/>
        <v>Production Costs</v>
      </c>
      <c r="C81" s="135" t="s">
        <v>62</v>
      </c>
      <c r="D81" s="136" t="s">
        <v>39</v>
      </c>
      <c r="E81" s="63">
        <f t="shared" si="40"/>
        <v>0</v>
      </c>
      <c r="F81" s="63">
        <f t="shared" si="40"/>
        <v>0</v>
      </c>
      <c r="G81" s="63">
        <f t="shared" si="40"/>
        <v>1946.64</v>
      </c>
      <c r="H81" s="63">
        <f t="shared" si="40"/>
        <v>2100.48</v>
      </c>
      <c r="I81" s="63">
        <f t="shared" si="40"/>
        <v>1864.88</v>
      </c>
      <c r="J81" s="63">
        <f t="shared" si="40"/>
        <v>1984.48</v>
      </c>
      <c r="K81" s="63">
        <f t="shared" si="40"/>
        <v>2667.2</v>
      </c>
      <c r="L81" s="63">
        <f t="shared" si="40"/>
        <v>0</v>
      </c>
      <c r="M81" s="63">
        <f t="shared" si="40"/>
        <v>998.4</v>
      </c>
      <c r="N81" s="63">
        <f t="shared" si="40"/>
        <v>0</v>
      </c>
      <c r="O81" s="63">
        <f t="shared" si="40"/>
        <v>2326.08</v>
      </c>
      <c r="P81" s="63">
        <f t="shared" si="40"/>
        <v>0</v>
      </c>
      <c r="Q81" s="2"/>
      <c r="R81" s="2"/>
      <c r="S81" s="2"/>
      <c r="T81" s="2"/>
      <c r="U81" s="2"/>
      <c r="V81" s="2"/>
      <c r="W81" s="2"/>
      <c r="X81" s="2"/>
      <c r="Y81" s="2"/>
    </row>
    <row r="82" spans="1:25" s="101" customFormat="1" ht="12" customHeight="1" x14ac:dyDescent="0.2">
      <c r="A82" s="58" t="s">
        <v>68</v>
      </c>
      <c r="B82" s="134" t="str">
        <f t="shared" si="42"/>
        <v>Production Costs</v>
      </c>
      <c r="C82" s="135" t="s">
        <v>62</v>
      </c>
      <c r="D82" s="136" t="s">
        <v>43</v>
      </c>
      <c r="E82" s="63">
        <f t="shared" si="40"/>
        <v>848167.17999999993</v>
      </c>
      <c r="F82" s="63">
        <f t="shared" si="40"/>
        <v>966368.24</v>
      </c>
      <c r="G82" s="63">
        <f t="shared" si="40"/>
        <v>90175.27</v>
      </c>
      <c r="H82" s="63">
        <f t="shared" si="40"/>
        <v>95769.07</v>
      </c>
      <c r="I82" s="63">
        <f t="shared" si="40"/>
        <v>154685.54999999999</v>
      </c>
      <c r="J82" s="63">
        <f t="shared" si="40"/>
        <v>691590.19</v>
      </c>
      <c r="K82" s="63">
        <f t="shared" si="40"/>
        <v>534140.51</v>
      </c>
      <c r="L82" s="63">
        <f t="shared" si="40"/>
        <v>1006975.31</v>
      </c>
      <c r="M82" s="63">
        <f t="shared" si="40"/>
        <v>488817.61</v>
      </c>
      <c r="N82" s="63">
        <f t="shared" si="40"/>
        <v>346881.89</v>
      </c>
      <c r="O82" s="63">
        <f t="shared" si="40"/>
        <v>487279.05</v>
      </c>
      <c r="P82" s="63">
        <f t="shared" si="40"/>
        <v>131234.43</v>
      </c>
      <c r="Q82" s="2"/>
      <c r="R82" s="2"/>
      <c r="S82" s="2"/>
      <c r="T82" s="2"/>
      <c r="U82" s="2"/>
      <c r="V82" s="2"/>
      <c r="W82" s="2"/>
      <c r="X82" s="2"/>
      <c r="Y82" s="2"/>
    </row>
    <row r="83" spans="1:25" s="101" customFormat="1" ht="12" customHeight="1" x14ac:dyDescent="0.2">
      <c r="A83" s="58"/>
      <c r="B83" s="134" t="str">
        <f>INDEX($B$7:$C$32,MATCH(C83,$C$7:$C$32,0),1)</f>
        <v>Other Production Costs</v>
      </c>
      <c r="C83" s="135" t="s">
        <v>63</v>
      </c>
      <c r="D83" s="136" t="s">
        <v>39</v>
      </c>
      <c r="E83" s="63">
        <f t="shared" si="40"/>
        <v>23565.69</v>
      </c>
      <c r="F83" s="63">
        <f t="shared" si="40"/>
        <v>32501.52</v>
      </c>
      <c r="G83" s="63">
        <f t="shared" si="40"/>
        <v>21704.22</v>
      </c>
      <c r="H83" s="63">
        <f t="shared" si="40"/>
        <v>20123.72</v>
      </c>
      <c r="I83" s="63">
        <f t="shared" si="40"/>
        <v>30835.439999999999</v>
      </c>
      <c r="J83" s="63">
        <f t="shared" si="40"/>
        <v>33205.11</v>
      </c>
      <c r="K83" s="63">
        <f t="shared" si="40"/>
        <v>24933.379999999997</v>
      </c>
      <c r="L83" s="63">
        <f t="shared" si="40"/>
        <v>28654</v>
      </c>
      <c r="M83" s="63">
        <f t="shared" si="40"/>
        <v>26244.39</v>
      </c>
      <c r="N83" s="63">
        <f t="shared" si="40"/>
        <v>27540.84</v>
      </c>
      <c r="O83" s="63">
        <f t="shared" si="40"/>
        <v>27132</v>
      </c>
      <c r="P83" s="63">
        <f t="shared" si="40"/>
        <v>30197.21</v>
      </c>
      <c r="Q83" s="2"/>
      <c r="R83" s="2"/>
      <c r="S83" s="2"/>
      <c r="T83" s="2"/>
      <c r="U83" s="2"/>
      <c r="V83" s="2"/>
      <c r="W83" s="2"/>
      <c r="X83" s="2"/>
      <c r="Y83" s="2"/>
    </row>
    <row r="84" spans="1:25" s="101" customFormat="1" ht="12" customHeight="1" x14ac:dyDescent="0.2">
      <c r="A84" s="58"/>
      <c r="B84" s="134" t="str">
        <f t="shared" ref="B84:B86" si="43">INDEX($B$7:$C$32,MATCH(C84,$C$7:$C$32,0),1)</f>
        <v>Other Production Costs</v>
      </c>
      <c r="C84" s="135" t="s">
        <v>63</v>
      </c>
      <c r="D84" s="136" t="s">
        <v>41</v>
      </c>
      <c r="E84" s="63">
        <f t="shared" si="40"/>
        <v>0</v>
      </c>
      <c r="F84" s="63">
        <f t="shared" si="40"/>
        <v>0</v>
      </c>
      <c r="G84" s="63">
        <f t="shared" si="40"/>
        <v>0</v>
      </c>
      <c r="H84" s="63">
        <f t="shared" si="40"/>
        <v>0</v>
      </c>
      <c r="I84" s="63">
        <f t="shared" si="40"/>
        <v>0</v>
      </c>
      <c r="J84" s="63">
        <f t="shared" si="40"/>
        <v>0</v>
      </c>
      <c r="K84" s="63">
        <f t="shared" si="40"/>
        <v>0</v>
      </c>
      <c r="L84" s="63">
        <f t="shared" si="40"/>
        <v>0</v>
      </c>
      <c r="M84" s="63">
        <f t="shared" si="40"/>
        <v>0</v>
      </c>
      <c r="N84" s="63">
        <f t="shared" si="40"/>
        <v>0</v>
      </c>
      <c r="O84" s="63">
        <f t="shared" si="40"/>
        <v>0</v>
      </c>
      <c r="P84" s="63">
        <f t="shared" si="40"/>
        <v>0</v>
      </c>
      <c r="Q84" s="2"/>
      <c r="R84" s="2"/>
      <c r="S84" s="2"/>
      <c r="T84" s="2"/>
      <c r="U84" s="2"/>
      <c r="V84" s="2"/>
      <c r="W84" s="2"/>
      <c r="X84" s="2"/>
      <c r="Y84" s="2"/>
    </row>
    <row r="85" spans="1:25" s="101" customFormat="1" ht="12" customHeight="1" x14ac:dyDescent="0.2">
      <c r="A85" s="58"/>
      <c r="B85" s="134" t="str">
        <f t="shared" si="43"/>
        <v>Other Production Costs</v>
      </c>
      <c r="C85" s="135" t="s">
        <v>63</v>
      </c>
      <c r="D85" s="136" t="s">
        <v>43</v>
      </c>
      <c r="E85" s="63">
        <f t="shared" si="40"/>
        <v>238232</v>
      </c>
      <c r="F85" s="63">
        <f t="shared" si="40"/>
        <v>235617.47</v>
      </c>
      <c r="G85" s="63">
        <f t="shared" si="40"/>
        <v>368536.11</v>
      </c>
      <c r="H85" s="63">
        <f t="shared" si="40"/>
        <v>213303</v>
      </c>
      <c r="I85" s="63">
        <f t="shared" si="40"/>
        <v>244093.16</v>
      </c>
      <c r="J85" s="63">
        <f t="shared" si="40"/>
        <v>299399.47000000003</v>
      </c>
      <c r="K85" s="63">
        <f t="shared" si="40"/>
        <v>353604.15</v>
      </c>
      <c r="L85" s="63">
        <f t="shared" si="40"/>
        <v>341989.23</v>
      </c>
      <c r="M85" s="63">
        <f t="shared" si="40"/>
        <v>297019.30000000005</v>
      </c>
      <c r="N85" s="63">
        <f t="shared" si="40"/>
        <v>280580.11</v>
      </c>
      <c r="O85" s="63">
        <f t="shared" si="40"/>
        <v>288169.54000000004</v>
      </c>
      <c r="P85" s="63">
        <f t="shared" si="40"/>
        <v>435588.36</v>
      </c>
      <c r="Q85" s="2"/>
      <c r="R85" s="2"/>
      <c r="S85" s="2"/>
      <c r="T85" s="2"/>
      <c r="U85" s="2"/>
      <c r="V85" s="2"/>
      <c r="W85" s="2"/>
      <c r="X85" s="2"/>
      <c r="Y85" s="2"/>
    </row>
    <row r="86" spans="1:25" s="101" customFormat="1" ht="12" customHeight="1" x14ac:dyDescent="0.2">
      <c r="A86" s="58"/>
      <c r="B86" s="134" t="str">
        <f t="shared" si="43"/>
        <v>Other Production Costs</v>
      </c>
      <c r="C86" s="135" t="s">
        <v>63</v>
      </c>
      <c r="D86" s="136" t="s">
        <v>45</v>
      </c>
      <c r="E86" s="63">
        <f t="shared" si="40"/>
        <v>191.67</v>
      </c>
      <c r="F86" s="63">
        <f t="shared" si="40"/>
        <v>0</v>
      </c>
      <c r="G86" s="63">
        <f t="shared" si="40"/>
        <v>95.38</v>
      </c>
      <c r="H86" s="63">
        <f t="shared" si="40"/>
        <v>-215.71</v>
      </c>
      <c r="I86" s="63">
        <f t="shared" si="40"/>
        <v>384.38</v>
      </c>
      <c r="J86" s="63">
        <f t="shared" si="40"/>
        <v>385.02</v>
      </c>
      <c r="K86" s="63">
        <f t="shared" si="40"/>
        <v>-161.94999999999999</v>
      </c>
      <c r="L86" s="63">
        <f t="shared" si="40"/>
        <v>-678.79</v>
      </c>
      <c r="M86" s="289">
        <f t="shared" si="40"/>
        <v>0</v>
      </c>
      <c r="N86" s="292">
        <f t="shared" si="40"/>
        <v>0</v>
      </c>
      <c r="O86" s="293">
        <f t="shared" si="40"/>
        <v>52.74</v>
      </c>
      <c r="P86" s="288">
        <f t="shared" si="40"/>
        <v>0</v>
      </c>
      <c r="Q86" s="2"/>
      <c r="R86" s="2"/>
      <c r="S86" s="2"/>
      <c r="T86" s="2"/>
      <c r="U86" s="2"/>
      <c r="V86" s="2"/>
      <c r="W86" s="2"/>
      <c r="X86" s="2"/>
      <c r="Y86" s="2"/>
    </row>
    <row r="87" spans="1:25" s="279" customFormat="1" ht="12" customHeight="1" x14ac:dyDescent="0.2">
      <c r="A87" s="58"/>
      <c r="B87" s="299" t="s">
        <v>6</v>
      </c>
      <c r="C87" s="286" t="s">
        <v>63</v>
      </c>
      <c r="D87" s="299" t="s">
        <v>64</v>
      </c>
      <c r="E87" s="282">
        <f>SUMIFS($E36:$E48, $B$36:$B$48, $B$87, $C$36:$C$48, $C$87, $D$36:$D$48, $D$87)</f>
        <v>0</v>
      </c>
      <c r="F87" s="282">
        <f t="shared" ref="F87:P87" si="44">SUMIFS($E36:$E48, $B$36:$B$48, $B$87, $C$36:$C$48, $C$87, $D$36:$D$48, $D$87)</f>
        <v>0</v>
      </c>
      <c r="G87" s="282">
        <f t="shared" si="44"/>
        <v>0</v>
      </c>
      <c r="H87" s="282">
        <f t="shared" si="44"/>
        <v>0</v>
      </c>
      <c r="I87" s="282">
        <f t="shared" si="44"/>
        <v>0</v>
      </c>
      <c r="J87" s="282">
        <f t="shared" si="44"/>
        <v>0</v>
      </c>
      <c r="K87" s="282">
        <f t="shared" si="44"/>
        <v>0</v>
      </c>
      <c r="L87" s="283">
        <f t="shared" si="44"/>
        <v>0</v>
      </c>
      <c r="M87" s="283">
        <f t="shared" si="44"/>
        <v>0</v>
      </c>
      <c r="N87" s="290">
        <f t="shared" si="44"/>
        <v>0</v>
      </c>
      <c r="O87" s="291">
        <f t="shared" si="44"/>
        <v>0</v>
      </c>
      <c r="P87" s="283">
        <f t="shared" si="44"/>
        <v>0</v>
      </c>
      <c r="Q87" s="2"/>
      <c r="R87" s="2"/>
      <c r="S87" s="2"/>
      <c r="T87" s="2"/>
      <c r="U87" s="2"/>
      <c r="V87" s="2"/>
      <c r="W87" s="2"/>
      <c r="X87" s="2"/>
      <c r="Y87" s="2"/>
    </row>
    <row r="88" spans="1:25" s="101" customFormat="1" ht="12" customHeight="1" x14ac:dyDescent="0.2">
      <c r="A88" s="58"/>
      <c r="B88" s="59"/>
      <c r="C88" s="60"/>
      <c r="D88" s="61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287"/>
      <c r="P88" s="63"/>
      <c r="Q88" s="2"/>
      <c r="R88" s="2"/>
      <c r="S88" s="2"/>
      <c r="T88" s="2"/>
      <c r="U88" s="2"/>
      <c r="V88" s="2"/>
      <c r="W88" s="2"/>
      <c r="X88" s="2"/>
      <c r="Y88" s="2"/>
    </row>
    <row r="89" spans="1:25" s="146" customFormat="1" ht="12" customHeight="1" thickBot="1" x14ac:dyDescent="0.25">
      <c r="A89" s="144"/>
      <c r="B89" s="147"/>
      <c r="C89" s="174" t="s">
        <v>69</v>
      </c>
      <c r="D89" s="285" t="s">
        <v>69</v>
      </c>
      <c r="E89" s="120">
        <f>SUM(E74:E88)</f>
        <v>-42067429.93</v>
      </c>
      <c r="F89" s="120">
        <f t="shared" ref="F89:P89" si="45">SUM(F74:F88)</f>
        <v>-40118125.689999998</v>
      </c>
      <c r="G89" s="120">
        <f t="shared" si="45"/>
        <v>-40578844.059999995</v>
      </c>
      <c r="H89" s="120">
        <f t="shared" si="45"/>
        <v>-37373320.359999999</v>
      </c>
      <c r="I89" s="120">
        <f t="shared" si="45"/>
        <v>-37555354.679999992</v>
      </c>
      <c r="J89" s="120">
        <f t="shared" si="45"/>
        <v>-36857976.969999999</v>
      </c>
      <c r="K89" s="120">
        <f t="shared" si="45"/>
        <v>-53778095.789999999</v>
      </c>
      <c r="L89" s="120">
        <f t="shared" si="45"/>
        <v>-49461344.179999992</v>
      </c>
      <c r="M89" s="120">
        <f t="shared" si="45"/>
        <v>-49315410.250000007</v>
      </c>
      <c r="N89" s="120">
        <f t="shared" si="45"/>
        <v>-43096726.579999998</v>
      </c>
      <c r="O89" s="120">
        <f t="shared" si="45"/>
        <v>-41376289.290000007</v>
      </c>
      <c r="P89" s="120">
        <f t="shared" si="45"/>
        <v>-43309709.970000006</v>
      </c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 s="101" customFormat="1" ht="12" customHeight="1" x14ac:dyDescent="0.2">
      <c r="A90" s="58"/>
      <c r="B90" s="69"/>
      <c r="C90" s="65"/>
      <c r="D90" s="284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2"/>
      <c r="R90" s="2"/>
      <c r="S90" s="2"/>
      <c r="T90" s="2"/>
      <c r="U90" s="2"/>
      <c r="V90" s="2"/>
      <c r="W90" s="2"/>
      <c r="X90" s="2"/>
      <c r="Y90" s="2"/>
    </row>
    <row r="91" spans="1:25" s="101" customFormat="1" ht="12" customHeight="1" x14ac:dyDescent="0.2">
      <c r="A91" s="58"/>
      <c r="B91" s="69"/>
      <c r="C91" s="65"/>
      <c r="D91" s="73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2"/>
      <c r="R91" s="2"/>
      <c r="S91" s="2"/>
      <c r="T91" s="2"/>
      <c r="U91" s="2"/>
      <c r="V91" s="2"/>
      <c r="W91" s="2"/>
      <c r="X91" s="2"/>
      <c r="Y91" s="2"/>
    </row>
    <row r="92" spans="1:25" s="101" customFormat="1" ht="12" customHeight="1" x14ac:dyDescent="0.2">
      <c r="A92" s="58"/>
      <c r="B92" s="69"/>
      <c r="C92" s="65"/>
      <c r="D92" s="73"/>
      <c r="E92" s="75">
        <f>SUM(E74:P79)</f>
        <v>-524667422.37</v>
      </c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2"/>
      <c r="R92" s="2"/>
      <c r="S92" s="2"/>
      <c r="T92" s="2"/>
      <c r="U92" s="2"/>
      <c r="V92" s="2"/>
      <c r="W92" s="2"/>
      <c r="X92" s="2"/>
      <c r="Y92" s="2"/>
    </row>
    <row r="93" spans="1:25" s="101" customFormat="1" ht="12" customHeight="1" x14ac:dyDescent="0.2">
      <c r="A93" s="58"/>
      <c r="B93" s="69"/>
      <c r="C93" s="115"/>
      <c r="D93" s="73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2"/>
      <c r="R93" s="2"/>
      <c r="S93" s="2"/>
      <c r="T93" s="2"/>
      <c r="U93" s="2"/>
      <c r="V93" s="2"/>
      <c r="W93" s="2"/>
      <c r="X93" s="2"/>
      <c r="Y93" s="2"/>
    </row>
    <row r="94" spans="1:25" s="101" customFormat="1" ht="12" customHeight="1" x14ac:dyDescent="0.2">
      <c r="A94" s="58"/>
      <c r="B94" s="69"/>
      <c r="C94" s="65"/>
      <c r="D94" s="73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2"/>
      <c r="R94" s="2"/>
      <c r="S94" s="2"/>
      <c r="T94" s="2"/>
      <c r="U94" s="2"/>
      <c r="V94" s="2"/>
      <c r="W94" s="2"/>
      <c r="X94" s="2"/>
      <c r="Y94" s="2"/>
    </row>
    <row r="95" spans="1:25" s="101" customFormat="1" ht="12" customHeight="1" x14ac:dyDescent="0.2">
      <c r="A95" s="58"/>
      <c r="B95" s="69"/>
      <c r="C95" s="65"/>
      <c r="D95" s="73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2"/>
      <c r="R95" s="2"/>
      <c r="S95" s="2"/>
      <c r="T95" s="2"/>
      <c r="U95" s="2"/>
      <c r="V95" s="2"/>
      <c r="W95" s="2"/>
      <c r="X95" s="2"/>
      <c r="Y95" s="2"/>
    </row>
    <row r="96" spans="1:25" s="101" customFormat="1" ht="12" customHeight="1" x14ac:dyDescent="0.2">
      <c r="A96" s="58"/>
      <c r="B96" s="69"/>
      <c r="C96" s="65"/>
      <c r="D96" s="73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2"/>
      <c r="R96" s="2"/>
      <c r="S96" s="2"/>
      <c r="T96" s="2"/>
      <c r="U96" s="2"/>
      <c r="V96" s="2"/>
      <c r="W96" s="2"/>
      <c r="X96" s="2"/>
      <c r="Y96" s="2"/>
    </row>
    <row r="97" spans="1:25" s="101" customFormat="1" ht="12" customHeight="1" x14ac:dyDescent="0.2">
      <c r="A97" s="58"/>
      <c r="B97" s="69"/>
      <c r="C97" s="115"/>
      <c r="D97" s="73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2"/>
      <c r="R97" s="2"/>
      <c r="S97" s="2"/>
      <c r="T97" s="2"/>
      <c r="U97" s="2"/>
      <c r="V97" s="2"/>
      <c r="W97" s="2"/>
      <c r="X97" s="2"/>
      <c r="Y97" s="2"/>
    </row>
    <row r="98" spans="1:25" s="101" customFormat="1" ht="12" customHeight="1" x14ac:dyDescent="0.2">
      <c r="A98" s="58"/>
      <c r="B98" s="69"/>
      <c r="C98" s="65"/>
      <c r="D98" s="73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2"/>
      <c r="R98" s="2"/>
      <c r="S98" s="2"/>
      <c r="T98" s="2"/>
      <c r="U98" s="2"/>
      <c r="V98" s="2"/>
      <c r="W98" s="2"/>
      <c r="X98" s="2"/>
      <c r="Y98" s="2"/>
    </row>
    <row r="99" spans="1:25" s="101" customFormat="1" ht="12" customHeight="1" x14ac:dyDescent="0.2">
      <c r="A99" s="58"/>
      <c r="B99" s="69"/>
      <c r="C99" s="65"/>
      <c r="D99" s="73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2"/>
      <c r="R99" s="2"/>
      <c r="S99" s="2"/>
      <c r="T99" s="2"/>
      <c r="U99" s="2"/>
      <c r="V99" s="2"/>
      <c r="W99" s="2"/>
      <c r="X99" s="2"/>
      <c r="Y99" s="2"/>
    </row>
    <row r="100" spans="1:25" s="101" customFormat="1" ht="12" customHeight="1" x14ac:dyDescent="0.2">
      <c r="A100" s="58"/>
      <c r="B100" s="69"/>
      <c r="C100" s="65"/>
      <c r="D100" s="73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2"/>
      <c r="R100" s="2"/>
      <c r="S100" s="2"/>
      <c r="T100" s="2"/>
      <c r="U100" s="2"/>
      <c r="V100" s="2"/>
      <c r="W100" s="2"/>
      <c r="X100" s="2"/>
      <c r="Y100" s="2"/>
    </row>
    <row r="101" spans="1:25" s="101" customFormat="1" ht="12" customHeight="1" x14ac:dyDescent="0.2">
      <c r="A101" s="58"/>
      <c r="B101" s="69"/>
      <c r="C101" s="65"/>
      <c r="D101" s="73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2"/>
      <c r="R101" s="2"/>
      <c r="S101" s="2"/>
      <c r="T101" s="2"/>
      <c r="U101" s="2"/>
      <c r="V101" s="2"/>
      <c r="W101" s="2"/>
      <c r="X101" s="2"/>
      <c r="Y101" s="2"/>
    </row>
    <row r="102" spans="1:25" s="101" customFormat="1" ht="12" customHeight="1" x14ac:dyDescent="0.2">
      <c r="A102" s="58"/>
      <c r="B102" s="69"/>
      <c r="C102" s="65"/>
      <c r="D102" s="73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2"/>
      <c r="R102" s="2"/>
      <c r="S102" s="2"/>
      <c r="T102" s="2"/>
      <c r="U102" s="2"/>
      <c r="V102" s="2"/>
      <c r="W102" s="2"/>
      <c r="X102" s="2"/>
      <c r="Y102" s="2"/>
    </row>
    <row r="103" spans="1:25" s="101" customFormat="1" ht="12" customHeight="1" x14ac:dyDescent="0.2">
      <c r="A103" s="58"/>
      <c r="B103" s="69"/>
      <c r="C103" s="65"/>
      <c r="D103" s="73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2"/>
      <c r="R103" s="2"/>
      <c r="S103" s="2"/>
      <c r="T103" s="2"/>
      <c r="U103" s="2"/>
      <c r="V103" s="2"/>
      <c r="W103" s="2"/>
      <c r="X103" s="2"/>
      <c r="Y103" s="2"/>
    </row>
    <row r="104" spans="1:25" s="101" customFormat="1" ht="12" customHeight="1" x14ac:dyDescent="0.2">
      <c r="A104" s="58"/>
      <c r="B104" s="69"/>
      <c r="C104" s="65"/>
      <c r="D104" s="73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2"/>
      <c r="R104" s="2"/>
      <c r="S104" s="2"/>
      <c r="T104" s="2"/>
      <c r="U104" s="2"/>
      <c r="V104" s="2"/>
      <c r="W104" s="2"/>
      <c r="X104" s="2"/>
      <c r="Y104" s="2"/>
    </row>
    <row r="105" spans="1:25" s="101" customFormat="1" ht="12" customHeight="1" x14ac:dyDescent="0.2">
      <c r="A105" s="58"/>
      <c r="B105" s="69"/>
      <c r="C105" s="65"/>
      <c r="D105" s="73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2"/>
      <c r="R105" s="2"/>
      <c r="S105" s="2"/>
      <c r="T105" s="2"/>
      <c r="U105" s="2"/>
      <c r="V105" s="2"/>
      <c r="W105" s="2"/>
      <c r="X105" s="2"/>
      <c r="Y105" s="2"/>
    </row>
    <row r="106" spans="1:25" s="101" customFormat="1" ht="12" customHeight="1" x14ac:dyDescent="0.2">
      <c r="A106" s="58"/>
      <c r="B106" s="69"/>
      <c r="C106" s="65"/>
      <c r="D106" s="73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2"/>
      <c r="R106" s="2"/>
      <c r="S106" s="2"/>
      <c r="T106" s="2"/>
      <c r="U106" s="2"/>
      <c r="V106" s="2"/>
      <c r="W106" s="2"/>
      <c r="X106" s="2"/>
      <c r="Y106" s="2"/>
    </row>
    <row r="107" spans="1:25" s="101" customFormat="1" ht="12" customHeight="1" x14ac:dyDescent="0.2">
      <c r="A107" s="58"/>
      <c r="B107" s="69"/>
      <c r="C107" s="115"/>
      <c r="D107" s="73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2"/>
      <c r="R107" s="2"/>
      <c r="S107" s="2"/>
      <c r="T107" s="2"/>
      <c r="U107" s="2"/>
      <c r="V107" s="2"/>
      <c r="W107" s="2"/>
      <c r="X107" s="2"/>
      <c r="Y107" s="2"/>
    </row>
    <row r="108" spans="1:25" s="101" customFormat="1" ht="12" customHeight="1" x14ac:dyDescent="0.2">
      <c r="A108" s="58"/>
      <c r="B108" s="69"/>
      <c r="C108" s="65"/>
      <c r="D108" s="73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2"/>
      <c r="R108" s="2"/>
      <c r="S108" s="2"/>
      <c r="T108" s="2"/>
      <c r="U108" s="2"/>
      <c r="V108" s="2"/>
      <c r="W108" s="2"/>
      <c r="X108" s="2"/>
      <c r="Y108" s="2"/>
    </row>
    <row r="109" spans="1:25" s="101" customFormat="1" ht="12" customHeight="1" x14ac:dyDescent="0.2">
      <c r="A109" s="58"/>
      <c r="B109" s="69"/>
      <c r="C109" s="65"/>
      <c r="D109" s="73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2"/>
      <c r="R109" s="2"/>
      <c r="S109" s="2"/>
      <c r="T109" s="2"/>
      <c r="U109" s="2"/>
      <c r="V109" s="2"/>
      <c r="W109" s="2"/>
      <c r="X109" s="2"/>
      <c r="Y109" s="2"/>
    </row>
    <row r="110" spans="1:25" s="101" customFormat="1" ht="12" customHeight="1" x14ac:dyDescent="0.2">
      <c r="A110" s="58"/>
      <c r="B110" s="69"/>
      <c r="C110" s="65"/>
      <c r="D110" s="73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01" customFormat="1" ht="12" customHeight="1" x14ac:dyDescent="0.2">
      <c r="A111" s="58"/>
      <c r="B111" s="69"/>
      <c r="C111" s="65"/>
      <c r="D111" s="73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2"/>
      <c r="R111" s="2"/>
      <c r="S111" s="2"/>
      <c r="T111" s="2"/>
      <c r="U111" s="2"/>
      <c r="V111" s="2"/>
      <c r="W111" s="2"/>
      <c r="X111" s="2"/>
      <c r="Y111" s="2"/>
    </row>
    <row r="112" spans="1:25" s="101" customFormat="1" ht="12" customHeight="1" x14ac:dyDescent="0.2">
      <c r="A112" s="58"/>
      <c r="B112" s="69"/>
      <c r="C112" s="65"/>
      <c r="D112" s="73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2"/>
      <c r="R112" s="2"/>
      <c r="S112" s="2"/>
      <c r="T112" s="2"/>
      <c r="U112" s="2"/>
      <c r="V112" s="2"/>
      <c r="W112" s="2"/>
      <c r="X112" s="2"/>
      <c r="Y112" s="2"/>
    </row>
    <row r="113" spans="1:25" s="101" customFormat="1" ht="12" customHeight="1" x14ac:dyDescent="0.2">
      <c r="A113" s="58"/>
      <c r="B113" s="69"/>
      <c r="C113" s="65"/>
      <c r="D113" s="73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2"/>
      <c r="R113" s="2"/>
      <c r="S113" s="2"/>
      <c r="T113" s="2"/>
      <c r="U113" s="2"/>
      <c r="V113" s="2"/>
      <c r="W113" s="2"/>
      <c r="X113" s="2"/>
      <c r="Y113" s="2"/>
    </row>
    <row r="114" spans="1:25" s="101" customFormat="1" ht="12" customHeight="1" x14ac:dyDescent="0.2">
      <c r="A114" s="58"/>
      <c r="B114" s="69"/>
      <c r="C114" s="65"/>
      <c r="D114" s="73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2"/>
      <c r="R114" s="2"/>
      <c r="S114" s="2"/>
      <c r="T114" s="2"/>
      <c r="U114" s="2"/>
      <c r="V114" s="2"/>
      <c r="W114" s="2"/>
      <c r="X114" s="2"/>
      <c r="Y114" s="2"/>
    </row>
    <row r="115" spans="1:25" s="101" customFormat="1" ht="12" customHeight="1" x14ac:dyDescent="0.2">
      <c r="A115" s="58"/>
      <c r="B115" s="69"/>
      <c r="C115" s="65"/>
      <c r="D115" s="73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2"/>
      <c r="R115" s="2"/>
      <c r="S115" s="2"/>
      <c r="T115" s="2"/>
      <c r="U115" s="2"/>
      <c r="V115" s="2"/>
      <c r="W115" s="2"/>
      <c r="X115" s="2"/>
      <c r="Y115" s="2"/>
    </row>
    <row r="116" spans="1:25" s="101" customFormat="1" ht="12" customHeight="1" x14ac:dyDescent="0.2">
      <c r="A116" s="58"/>
      <c r="B116" s="69"/>
      <c r="C116" s="65"/>
      <c r="D116" s="73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2"/>
      <c r="R116" s="2"/>
      <c r="S116" s="2"/>
      <c r="T116" s="2"/>
      <c r="U116" s="2"/>
      <c r="V116" s="2"/>
      <c r="W116" s="2"/>
      <c r="X116" s="2"/>
      <c r="Y116" s="2"/>
    </row>
    <row r="117" spans="1:25" s="101" customFormat="1" ht="12" customHeight="1" x14ac:dyDescent="0.2">
      <c r="A117" s="58"/>
      <c r="B117" s="69"/>
      <c r="C117" s="65"/>
      <c r="D117" s="73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2"/>
      <c r="R117" s="2"/>
      <c r="S117" s="2"/>
      <c r="T117" s="2"/>
      <c r="U117" s="2"/>
      <c r="V117" s="2"/>
      <c r="W117" s="2"/>
      <c r="X117" s="2"/>
      <c r="Y117" s="2"/>
    </row>
    <row r="118" spans="1:25" s="101" customFormat="1" ht="12" customHeight="1" x14ac:dyDescent="0.2">
      <c r="A118" s="58"/>
      <c r="B118" s="69"/>
      <c r="C118" s="65"/>
      <c r="D118" s="73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2"/>
      <c r="R118" s="2"/>
      <c r="S118" s="2"/>
      <c r="T118" s="2"/>
      <c r="U118" s="2"/>
      <c r="V118" s="2"/>
      <c r="W118" s="2"/>
      <c r="X118" s="2"/>
      <c r="Y118" s="2"/>
    </row>
    <row r="119" spans="1:25" s="101" customFormat="1" ht="12" customHeight="1" x14ac:dyDescent="0.2">
      <c r="A119" s="58"/>
      <c r="B119" s="69"/>
      <c r="C119" s="65"/>
      <c r="D119" s="73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2"/>
      <c r="R119" s="2"/>
      <c r="S119" s="2"/>
      <c r="T119" s="2"/>
      <c r="U119" s="2"/>
      <c r="V119" s="2"/>
      <c r="W119" s="2"/>
      <c r="X119" s="2"/>
      <c r="Y119" s="2"/>
    </row>
    <row r="120" spans="1:25" s="101" customFormat="1" ht="12" customHeight="1" thickBot="1" x14ac:dyDescent="0.25">
      <c r="A120" s="128"/>
      <c r="B120" s="129"/>
      <c r="C120" s="130"/>
      <c r="D120" s="131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s="101" customFormat="1" ht="12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s="101" customFormat="1" ht="12" customHeight="1" x14ac:dyDescent="0.2">
      <c r="A122" s="300"/>
      <c r="B122" s="300"/>
      <c r="C122" s="300"/>
      <c r="D122" s="300"/>
      <c r="E122" s="300"/>
      <c r="F122" s="300"/>
      <c r="G122" s="300"/>
      <c r="H122" s="300"/>
      <c r="I122" s="300"/>
      <c r="J122" s="300"/>
      <c r="K122" s="300"/>
      <c r="L122" s="300"/>
      <c r="M122" s="300"/>
      <c r="N122" s="300"/>
      <c r="O122" s="300"/>
      <c r="P122" s="300"/>
      <c r="Q122" s="2"/>
      <c r="R122" s="2"/>
      <c r="S122" s="2"/>
      <c r="T122" s="2"/>
      <c r="U122" s="2"/>
      <c r="V122" s="2"/>
      <c r="W122" s="2"/>
      <c r="X122" s="2"/>
      <c r="Y122" s="2"/>
    </row>
    <row r="123" spans="1:25" s="101" customFormat="1" ht="12" customHeight="1" x14ac:dyDescent="0.2">
      <c r="A123" s="300"/>
      <c r="B123" s="300"/>
      <c r="C123" s="300"/>
      <c r="D123" s="300"/>
      <c r="E123" s="300"/>
      <c r="F123" s="300"/>
      <c r="G123" s="300"/>
      <c r="H123" s="300"/>
      <c r="I123" s="300"/>
      <c r="J123" s="300"/>
      <c r="K123" s="300"/>
      <c r="L123" s="300"/>
      <c r="M123" s="300"/>
      <c r="N123" s="300"/>
      <c r="O123" s="300"/>
      <c r="P123" s="300"/>
      <c r="Q123" s="2"/>
      <c r="R123" s="2"/>
      <c r="S123" s="2"/>
      <c r="T123" s="2"/>
      <c r="U123" s="2"/>
      <c r="V123" s="2"/>
      <c r="W123" s="2"/>
      <c r="X123" s="2"/>
      <c r="Y123" s="2"/>
    </row>
    <row r="124" spans="1:25" s="101" customFormat="1" ht="12" customHeight="1" x14ac:dyDescent="0.2">
      <c r="A124" s="300"/>
      <c r="B124" s="300"/>
      <c r="C124" s="300"/>
      <c r="D124" s="300"/>
      <c r="E124" s="300"/>
      <c r="F124" s="300"/>
      <c r="G124" s="300"/>
      <c r="H124" s="300"/>
      <c r="I124" s="300"/>
      <c r="J124" s="300"/>
      <c r="K124" s="300"/>
      <c r="L124" s="300"/>
      <c r="M124" s="300"/>
      <c r="N124" s="300"/>
      <c r="O124" s="300"/>
      <c r="P124" s="300"/>
      <c r="Q124" s="2"/>
      <c r="R124" s="2"/>
      <c r="S124" s="2"/>
      <c r="T124" s="2"/>
      <c r="U124" s="2"/>
      <c r="V124" s="2"/>
      <c r="W124" s="2"/>
      <c r="X124" s="2"/>
      <c r="Y124" s="2"/>
    </row>
    <row r="125" spans="1:25" s="101" customFormat="1" ht="12" customHeight="1" x14ac:dyDescent="0.2">
      <c r="A125" s="300"/>
      <c r="B125" s="300"/>
      <c r="C125" s="300"/>
      <c r="D125" s="300"/>
      <c r="E125" s="300"/>
      <c r="F125" s="300"/>
      <c r="G125" s="300"/>
      <c r="H125" s="300"/>
      <c r="I125" s="300"/>
      <c r="J125" s="300"/>
      <c r="K125" s="300"/>
      <c r="L125" s="300"/>
      <c r="M125" s="300"/>
      <c r="N125" s="300"/>
      <c r="O125" s="300"/>
      <c r="P125" s="300"/>
      <c r="Q125" s="2"/>
      <c r="R125" s="2"/>
      <c r="S125" s="2"/>
      <c r="T125" s="2"/>
      <c r="U125" s="2"/>
      <c r="V125" s="2"/>
      <c r="W125" s="2"/>
      <c r="X125" s="2"/>
      <c r="Y125" s="2"/>
    </row>
    <row r="126" spans="1:25" s="101" customFormat="1" ht="12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s="101" customFormat="1" ht="12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s="101" customFormat="1" ht="12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s="101" customFormat="1" ht="12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s="101" customFormat="1" ht="12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s="101" customFormat="1" ht="12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s="101" customFormat="1" ht="12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s="101" customFormat="1" ht="12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s="101" customFormat="1" ht="12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s="101" customFormat="1" ht="12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X1000"/>
  <sheetViews>
    <sheetView showGridLines="0" tabSelected="1" topLeftCell="I7" zoomScaleNormal="100" workbookViewId="0">
      <selection activeCell="R26" sqref="R26"/>
    </sheetView>
  </sheetViews>
  <sheetFormatPr defaultColWidth="14.42578125" defaultRowHeight="15" customHeight="1" x14ac:dyDescent="0.2"/>
  <cols>
    <col min="1" max="3" width="26.85546875" style="101" customWidth="1"/>
    <col min="4" max="4" width="35.85546875" style="101" customWidth="1"/>
    <col min="5" max="5" width="29.42578125" style="101" customWidth="1"/>
    <col min="6" max="16" width="26.85546875" style="101" customWidth="1"/>
    <col min="17" max="17" width="16.85546875" style="101" customWidth="1"/>
    <col min="18" max="18" width="15" style="101" bestFit="1" customWidth="1"/>
    <col min="19" max="24" width="8.7109375" style="101" customWidth="1"/>
    <col min="25" max="16384" width="14.42578125" style="101"/>
  </cols>
  <sheetData>
    <row r="1" spans="1:24" ht="12.75" customHeight="1" x14ac:dyDescent="0.2">
      <c r="A1" s="48" t="s">
        <v>70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2.75" customHeight="1" x14ac:dyDescent="0.2">
      <c r="A2" s="50" t="s">
        <v>71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4" ht="12.75" customHeight="1" x14ac:dyDescent="0.2">
      <c r="A3" s="50" t="s">
        <v>72</v>
      </c>
      <c r="B3" s="51"/>
      <c r="C3" s="51" t="s">
        <v>73</v>
      </c>
      <c r="D3" s="51" t="s">
        <v>74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</row>
    <row r="4" spans="1:24" s="146" customFormat="1" ht="12.75" customHeight="1" x14ac:dyDescent="0.2">
      <c r="A4" s="213" t="s">
        <v>75</v>
      </c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</row>
    <row r="5" spans="1:24" ht="12.75" customHeight="1" x14ac:dyDescent="0.2">
      <c r="A5" s="53" t="s">
        <v>50</v>
      </c>
      <c r="B5" s="54"/>
      <c r="C5" s="55" t="s">
        <v>54</v>
      </c>
      <c r="D5" s="56" t="s">
        <v>55</v>
      </c>
      <c r="E5" s="57" t="s">
        <v>17</v>
      </c>
      <c r="F5" s="57" t="s">
        <v>18</v>
      </c>
      <c r="G5" s="57" t="s">
        <v>19</v>
      </c>
      <c r="H5" s="57" t="s">
        <v>20</v>
      </c>
      <c r="I5" s="57" t="s">
        <v>21</v>
      </c>
      <c r="J5" s="57" t="s">
        <v>22</v>
      </c>
      <c r="K5" s="57" t="s">
        <v>23</v>
      </c>
      <c r="L5" s="57" t="s">
        <v>24</v>
      </c>
      <c r="M5" s="57" t="s">
        <v>25</v>
      </c>
      <c r="N5" s="57" t="s">
        <v>26</v>
      </c>
      <c r="O5" s="57" t="s">
        <v>27</v>
      </c>
      <c r="P5" s="57" t="s">
        <v>28</v>
      </c>
      <c r="Q5" s="2"/>
      <c r="R5" s="2"/>
      <c r="S5" s="2"/>
      <c r="T5" s="2"/>
      <c r="U5" s="2"/>
      <c r="V5" s="2"/>
      <c r="W5" s="2"/>
      <c r="X5" s="2"/>
    </row>
    <row r="6" spans="1:24" s="240" customFormat="1" ht="12.75" customHeight="1" x14ac:dyDescent="0.2">
      <c r="A6" s="234"/>
      <c r="B6" s="280" t="s">
        <v>56</v>
      </c>
      <c r="C6" s="236" t="s">
        <v>57</v>
      </c>
      <c r="D6" s="237" t="s">
        <v>58</v>
      </c>
      <c r="E6" s="238">
        <f>SUMIFS('CC BUDGET'!E$5:E$46,'CC BUDGET'!$A$5:$A$46,'Variance Analysis'!$A$5,'CC BUDGET'!$B$5:$B$46,'Variance Analysis'!$B6,'CC BUDGET'!$C$5:$C$46,'Variance Analysis'!$C6,'CC BUDGET'!$D$5:$D$46,'Variance Analysis'!$D6)</f>
        <v>-730166.36</v>
      </c>
      <c r="F6" s="238">
        <f>SUMIFS('CC BUDGET'!F$5:F$46,'CC BUDGET'!$A$5:$A$46,'Variance Analysis'!$A$5,'CC BUDGET'!$B$5:$B$46,'Variance Analysis'!$B6,'CC BUDGET'!$C$5:$C$46,'Variance Analysis'!$C6,'CC BUDGET'!$D$5:$D$46,'Variance Analysis'!$D6)</f>
        <v>-730166.36</v>
      </c>
      <c r="G6" s="238">
        <f>SUMIFS('CC BUDGET'!G$5:G$46,'CC BUDGET'!$A$5:$A$46,'Variance Analysis'!$A$5,'CC BUDGET'!$B$5:$B$46,'Variance Analysis'!$B6,'CC BUDGET'!$C$5:$C$46,'Variance Analysis'!$C6,'CC BUDGET'!$D$5:$D$46,'Variance Analysis'!$D6)</f>
        <v>-730166.36</v>
      </c>
      <c r="H6" s="238">
        <f>SUMIFS('CC BUDGET'!H$5:H$46,'CC BUDGET'!$A$5:$A$46,'Variance Analysis'!$A$5,'CC BUDGET'!$B$5:$B$46,'Variance Analysis'!$B6,'CC BUDGET'!$C$5:$C$46,'Variance Analysis'!$C6,'CC BUDGET'!$D$5:$D$46,'Variance Analysis'!$D6)</f>
        <v>-730166.36</v>
      </c>
      <c r="I6" s="238">
        <f>SUMIFS('CC BUDGET'!I$5:I$46,'CC BUDGET'!$A$5:$A$46,'Variance Analysis'!$A$5,'CC BUDGET'!$B$5:$B$46,'Variance Analysis'!$B6,'CC BUDGET'!$C$5:$C$46,'Variance Analysis'!$C6,'CC BUDGET'!$D$5:$D$46,'Variance Analysis'!$D6)</f>
        <v>-730166.36</v>
      </c>
      <c r="J6" s="238">
        <f>SUMIFS('CC BUDGET'!J$5:J$46,'CC BUDGET'!$A$5:$A$46,'Variance Analysis'!$A$5,'CC BUDGET'!$B$5:$B$46,'Variance Analysis'!$B6,'CC BUDGET'!$C$5:$C$46,'Variance Analysis'!$C6,'CC BUDGET'!$D$5:$D$46,'Variance Analysis'!$D6)</f>
        <v>-730166.36</v>
      </c>
      <c r="K6" s="238">
        <f>SUMIFS('CC BUDGET'!K$5:K$46,'CC BUDGET'!$A$5:$A$46,'Variance Analysis'!$A$5,'CC BUDGET'!$B$5:$B$46,'Variance Analysis'!$B6,'CC BUDGET'!$C$5:$C$46,'Variance Analysis'!$C6,'CC BUDGET'!$D$5:$D$46,'Variance Analysis'!$D6)</f>
        <v>-730166.36</v>
      </c>
      <c r="L6" s="238">
        <f>SUMIFS('CC BUDGET'!L$5:L$46,'CC BUDGET'!$A$5:$A$46,'Variance Analysis'!$A$5,'CC BUDGET'!$B$5:$B$46,'Variance Analysis'!$B6,'CC BUDGET'!$C$5:$C$46,'Variance Analysis'!$C6,'CC BUDGET'!$D$5:$D$46,'Variance Analysis'!$D6)</f>
        <v>-730166.36</v>
      </c>
      <c r="M6" s="238">
        <f>SUMIFS('CC BUDGET'!M$5:M$46,'CC BUDGET'!$A$5:$A$46,'Variance Analysis'!$A$5,'CC BUDGET'!$B$5:$B$46,'Variance Analysis'!$B6,'CC BUDGET'!$C$5:$C$46,'Variance Analysis'!$C6,'CC BUDGET'!$D$5:$D$46,'Variance Analysis'!$D6)</f>
        <v>-730166.36</v>
      </c>
      <c r="N6" s="238">
        <f>SUMIFS('CC BUDGET'!N$5:N$46,'CC BUDGET'!$A$5:$A$46,'Variance Analysis'!$A$5,'CC BUDGET'!$B$5:$B$46,'Variance Analysis'!$B6,'CC BUDGET'!$C$5:$C$46,'Variance Analysis'!$C6,'CC BUDGET'!$D$5:$D$46,'Variance Analysis'!$D6)</f>
        <v>-730166.36</v>
      </c>
      <c r="O6" s="238">
        <f>SUMIFS('CC BUDGET'!O$5:O$46,'CC BUDGET'!$A$5:$A$46,'Variance Analysis'!$A$5,'CC BUDGET'!$B$5:$B$46,'Variance Analysis'!$B6,'CC BUDGET'!$C$5:$C$46,'Variance Analysis'!$C6,'CC BUDGET'!$D$5:$D$46,'Variance Analysis'!$D6)</f>
        <v>-730166.36</v>
      </c>
      <c r="P6" s="238">
        <f>SUMIFS('CC BUDGET'!P$5:P$46,'CC BUDGET'!$A$5:$A$46,'Variance Analysis'!$A$5,'CC BUDGET'!$B$5:$B$46,'Variance Analysis'!$B6,'CC BUDGET'!$C$5:$C$46,'Variance Analysis'!$C6,'CC BUDGET'!$D$5:$D$46,'Variance Analysis'!$D6)</f>
        <v>-730166.36</v>
      </c>
      <c r="Q6" s="239"/>
      <c r="R6" s="239"/>
      <c r="S6" s="239"/>
      <c r="T6" s="239"/>
      <c r="U6" s="239"/>
      <c r="V6" s="239"/>
      <c r="W6" s="239"/>
      <c r="X6" s="239"/>
    </row>
    <row r="7" spans="1:24" s="240" customFormat="1" ht="12.75" customHeight="1" x14ac:dyDescent="0.2">
      <c r="A7" s="234"/>
      <c r="B7" s="280" t="s">
        <v>56</v>
      </c>
      <c r="C7" s="281" t="s">
        <v>60</v>
      </c>
      <c r="D7" s="237" t="s">
        <v>58</v>
      </c>
      <c r="E7" s="238">
        <f>SUMIFS('CC BUDGET'!E$5:E$46,'CC BUDGET'!$A$5:$A$46,'Variance Analysis'!$A$5,'CC BUDGET'!$B$5:$B$46,'Variance Analysis'!$B7,'CC BUDGET'!$C$5:$C$46,'Variance Analysis'!$C7,'CC BUDGET'!$D$5:$D$46,'Variance Analysis'!$D7)</f>
        <v>-40667768.119999997</v>
      </c>
      <c r="F7" s="238">
        <f>SUMIFS('CC BUDGET'!F$5:F$46,'CC BUDGET'!$A$5:$A$46,'Variance Analysis'!$A$5,'CC BUDGET'!$B$5:$B$46,'Variance Analysis'!$B7,'CC BUDGET'!$C$5:$C$46,'Variance Analysis'!$C7,'CC BUDGET'!$D$5:$D$46,'Variance Analysis'!$D7)</f>
        <v>-36410081.880000003</v>
      </c>
      <c r="G7" s="238">
        <f>SUMIFS('CC BUDGET'!G$5:G$46,'CC BUDGET'!$A$5:$A$46,'Variance Analysis'!$A$5,'CC BUDGET'!$B$5:$B$46,'Variance Analysis'!$B7,'CC BUDGET'!$C$5:$C$46,'Variance Analysis'!$C7,'CC BUDGET'!$D$5:$D$46,'Variance Analysis'!$D7)</f>
        <v>-38062487.909999996</v>
      </c>
      <c r="H7" s="238">
        <f>SUMIFS('CC BUDGET'!H$5:H$46,'CC BUDGET'!$A$5:$A$46,'Variance Analysis'!$A$5,'CC BUDGET'!$B$5:$B$46,'Variance Analysis'!$B7,'CC BUDGET'!$C$5:$C$46,'Variance Analysis'!$C7,'CC BUDGET'!$D$5:$D$46,'Variance Analysis'!$D7)</f>
        <v>-32036906.73</v>
      </c>
      <c r="I7" s="238">
        <f>SUMIFS('CC BUDGET'!I$5:I$46,'CC BUDGET'!$A$5:$A$46,'Variance Analysis'!$A$5,'CC BUDGET'!$B$5:$B$46,'Variance Analysis'!$B7,'CC BUDGET'!$C$5:$C$46,'Variance Analysis'!$C7,'CC BUDGET'!$D$5:$D$46,'Variance Analysis'!$D7)</f>
        <v>-37598700.829999998</v>
      </c>
      <c r="J7" s="238">
        <f>SUMIFS('CC BUDGET'!J$5:J$46,'CC BUDGET'!$A$5:$A$46,'Variance Analysis'!$A$5,'CC BUDGET'!$B$5:$B$46,'Variance Analysis'!$B7,'CC BUDGET'!$C$5:$C$46,'Variance Analysis'!$C7,'CC BUDGET'!$D$5:$D$46,'Variance Analysis'!$D7)</f>
        <v>-38136663.219999999</v>
      </c>
      <c r="K7" s="238">
        <f>SUMIFS('CC BUDGET'!K$5:K$46,'CC BUDGET'!$A$5:$A$46,'Variance Analysis'!$A$5,'CC BUDGET'!$B$5:$B$46,'Variance Analysis'!$B7,'CC BUDGET'!$C$5:$C$46,'Variance Analysis'!$C7,'CC BUDGET'!$D$5:$D$46,'Variance Analysis'!$D7)</f>
        <v>-47017962.68</v>
      </c>
      <c r="L7" s="238">
        <f>SUMIFS('CC BUDGET'!L$5:L$46,'CC BUDGET'!$A$5:$A$46,'Variance Analysis'!$A$5,'CC BUDGET'!$B$5:$B$46,'Variance Analysis'!$B7,'CC BUDGET'!$C$5:$C$46,'Variance Analysis'!$C7,'CC BUDGET'!$D$5:$D$46,'Variance Analysis'!$D7)</f>
        <v>-44981710.899999999</v>
      </c>
      <c r="M7" s="238">
        <f>SUMIFS('CC BUDGET'!M$5:M$46,'CC BUDGET'!$A$5:$A$46,'Variance Analysis'!$A$5,'CC BUDGET'!$B$5:$B$46,'Variance Analysis'!$B7,'CC BUDGET'!$C$5:$C$46,'Variance Analysis'!$C7,'CC BUDGET'!$D$5:$D$46,'Variance Analysis'!$D7)</f>
        <v>-45435104.350000001</v>
      </c>
      <c r="N7" s="238">
        <f>SUMIFS('CC BUDGET'!N$5:N$46,'CC BUDGET'!$A$5:$A$46,'Variance Analysis'!$A$5,'CC BUDGET'!$B$5:$B$46,'Variance Analysis'!$B7,'CC BUDGET'!$C$5:$C$46,'Variance Analysis'!$C7,'CC BUDGET'!$D$5:$D$46,'Variance Analysis'!$D7)</f>
        <v>-42682973.399999999</v>
      </c>
      <c r="O7" s="238">
        <f>SUMIFS('CC BUDGET'!O$5:O$46,'CC BUDGET'!$A$5:$A$46,'Variance Analysis'!$A$5,'CC BUDGET'!$B$5:$B$46,'Variance Analysis'!$B7,'CC BUDGET'!$C$5:$C$46,'Variance Analysis'!$C7,'CC BUDGET'!$D$5:$D$46,'Variance Analysis'!$D7)</f>
        <v>-41546626.119999997</v>
      </c>
      <c r="P7" s="238">
        <f>SUMIFS('CC BUDGET'!P$5:P$46,'CC BUDGET'!$A$5:$A$46,'Variance Analysis'!$A$5,'CC BUDGET'!$B$5:$B$46,'Variance Analysis'!$B7,'CC BUDGET'!$C$5:$C$46,'Variance Analysis'!$C7,'CC BUDGET'!$D$5:$D$46,'Variance Analysis'!$D7)</f>
        <v>-44627029.560000002</v>
      </c>
      <c r="Q7" s="239"/>
      <c r="R7" s="239"/>
      <c r="S7" s="239"/>
      <c r="T7" s="239"/>
      <c r="U7" s="239"/>
      <c r="V7" s="239"/>
      <c r="W7" s="239"/>
      <c r="X7" s="239"/>
    </row>
    <row r="8" spans="1:24" s="240" customFormat="1" ht="12.75" customHeight="1" x14ac:dyDescent="0.2">
      <c r="A8" s="234"/>
      <c r="B8" s="280" t="s">
        <v>56</v>
      </c>
      <c r="C8" s="281" t="s">
        <v>59</v>
      </c>
      <c r="D8" s="237" t="s">
        <v>58</v>
      </c>
      <c r="E8" s="238">
        <f>SUMIFS('CC BUDGET'!E$5:E$46,'CC BUDGET'!$A$5:$A$46,'Variance Analysis'!$A$5,'CC BUDGET'!$B$5:$B$46,'Variance Analysis'!$B8,'CC BUDGET'!$C$5:$C$46,'Variance Analysis'!$C8,'CC BUDGET'!$D$5:$D$46,'Variance Analysis'!$D8)</f>
        <v>-52333</v>
      </c>
      <c r="F8" s="238">
        <f>SUMIFS('CC BUDGET'!F$5:F$46,'CC BUDGET'!$A$5:$A$46,'Variance Analysis'!$A$5,'CC BUDGET'!$B$5:$B$46,'Variance Analysis'!$B8,'CC BUDGET'!$C$5:$C$46,'Variance Analysis'!$C8,'CC BUDGET'!$D$5:$D$46,'Variance Analysis'!$D8)</f>
        <v>-55414</v>
      </c>
      <c r="G8" s="238">
        <f>SUMIFS('CC BUDGET'!G$5:G$46,'CC BUDGET'!$A$5:$A$46,'Variance Analysis'!$A$5,'CC BUDGET'!$B$5:$B$46,'Variance Analysis'!$B8,'CC BUDGET'!$C$5:$C$46,'Variance Analysis'!$C8,'CC BUDGET'!$D$5:$D$46,'Variance Analysis'!$D8)</f>
        <v>-52593</v>
      </c>
      <c r="H8" s="238">
        <f>SUMIFS('CC BUDGET'!H$5:H$46,'CC BUDGET'!$A$5:$A$46,'Variance Analysis'!$A$5,'CC BUDGET'!$B$5:$B$46,'Variance Analysis'!$B8,'CC BUDGET'!$C$5:$C$46,'Variance Analysis'!$C8,'CC BUDGET'!$D$5:$D$46,'Variance Analysis'!$D8)</f>
        <v>-55278</v>
      </c>
      <c r="I8" s="238">
        <f>SUMIFS('CC BUDGET'!I$5:I$46,'CC BUDGET'!$A$5:$A$46,'Variance Analysis'!$A$5,'CC BUDGET'!$B$5:$B$46,'Variance Analysis'!$B8,'CC BUDGET'!$C$5:$C$46,'Variance Analysis'!$C8,'CC BUDGET'!$D$5:$D$46,'Variance Analysis'!$D8)</f>
        <v>-55751</v>
      </c>
      <c r="J8" s="238">
        <f>SUMIFS('CC BUDGET'!J$5:J$46,'CC BUDGET'!$A$5:$A$46,'Variance Analysis'!$A$5,'CC BUDGET'!$B$5:$B$46,'Variance Analysis'!$B8,'CC BUDGET'!$C$5:$C$46,'Variance Analysis'!$C8,'CC BUDGET'!$D$5:$D$46,'Variance Analysis'!$D8)</f>
        <v>-59099</v>
      </c>
      <c r="K8" s="238">
        <f>SUMIFS('CC BUDGET'!K$5:K$46,'CC BUDGET'!$A$5:$A$46,'Variance Analysis'!$A$5,'CC BUDGET'!$B$5:$B$46,'Variance Analysis'!$B8,'CC BUDGET'!$C$5:$C$46,'Variance Analysis'!$C8,'CC BUDGET'!$D$5:$D$46,'Variance Analysis'!$D8)</f>
        <v>-57767</v>
      </c>
      <c r="L8" s="238">
        <f>SUMIFS('CC BUDGET'!L$5:L$46,'CC BUDGET'!$A$5:$A$46,'Variance Analysis'!$A$5,'CC BUDGET'!$B$5:$B$46,'Variance Analysis'!$B8,'CC BUDGET'!$C$5:$C$46,'Variance Analysis'!$C8,'CC BUDGET'!$D$5:$D$46,'Variance Analysis'!$D8)</f>
        <v>-53650</v>
      </c>
      <c r="M8" s="238">
        <f>SUMIFS('CC BUDGET'!M$5:M$46,'CC BUDGET'!$A$5:$A$46,'Variance Analysis'!$A$5,'CC BUDGET'!$B$5:$B$46,'Variance Analysis'!$B8,'CC BUDGET'!$C$5:$C$46,'Variance Analysis'!$C8,'CC BUDGET'!$D$5:$D$46,'Variance Analysis'!$D8)</f>
        <v>-59187</v>
      </c>
      <c r="N8" s="238">
        <f>SUMIFS('CC BUDGET'!N$5:N$46,'CC BUDGET'!$A$5:$A$46,'Variance Analysis'!$A$5,'CC BUDGET'!$B$5:$B$46,'Variance Analysis'!$B8,'CC BUDGET'!$C$5:$C$46,'Variance Analysis'!$C8,'CC BUDGET'!$D$5:$D$46,'Variance Analysis'!$D8)</f>
        <v>-56588</v>
      </c>
      <c r="O8" s="238">
        <f>SUMIFS('CC BUDGET'!O$5:O$46,'CC BUDGET'!$A$5:$A$46,'Variance Analysis'!$A$5,'CC BUDGET'!$B$5:$B$46,'Variance Analysis'!$B8,'CC BUDGET'!$C$5:$C$46,'Variance Analysis'!$C8,'CC BUDGET'!$D$5:$D$46,'Variance Analysis'!$D8)</f>
        <v>-56791</v>
      </c>
      <c r="P8" s="238">
        <f>SUMIFS('CC BUDGET'!P$5:P$46,'CC BUDGET'!$A$5:$A$46,'Variance Analysis'!$A$5,'CC BUDGET'!$B$5:$B$46,'Variance Analysis'!$B8,'CC BUDGET'!$C$5:$C$46,'Variance Analysis'!$C8,'CC BUDGET'!$D$5:$D$46,'Variance Analysis'!$D8)</f>
        <v>-55541</v>
      </c>
      <c r="Q8" s="239"/>
      <c r="R8" s="239"/>
      <c r="S8" s="239"/>
      <c r="T8" s="239"/>
      <c r="U8" s="239"/>
      <c r="V8" s="239"/>
      <c r="W8" s="239"/>
      <c r="X8" s="239"/>
    </row>
    <row r="9" spans="1:24" s="240" customFormat="1" ht="12.75" customHeight="1" x14ac:dyDescent="0.2">
      <c r="A9" s="234"/>
      <c r="B9" s="280" t="s">
        <v>56</v>
      </c>
      <c r="C9" s="281" t="s">
        <v>59</v>
      </c>
      <c r="D9" s="237" t="s">
        <v>39</v>
      </c>
      <c r="E9" s="238">
        <f>SUMIFS('CC BUDGET'!E$5:E$46,'CC BUDGET'!$A$5:$A$46,'Variance Analysis'!$A$5,'CC BUDGET'!$B$5:$B$46,'Variance Analysis'!$B9,'CC BUDGET'!$C$5:$C$46,'Variance Analysis'!$C9,'CC BUDGET'!$D$5:$D$46,'Variance Analysis'!$D9)</f>
        <v>-14558.04</v>
      </c>
      <c r="F9" s="238">
        <f>SUMIFS('CC BUDGET'!F$5:F$46,'CC BUDGET'!$A$5:$A$46,'Variance Analysis'!$A$5,'CC BUDGET'!$B$5:$B$46,'Variance Analysis'!$B9,'CC BUDGET'!$C$5:$C$46,'Variance Analysis'!$C9,'CC BUDGET'!$D$5:$D$46,'Variance Analysis'!$D9)</f>
        <v>-14558.04</v>
      </c>
      <c r="G9" s="238">
        <f>SUMIFS('CC BUDGET'!G$5:G$46,'CC BUDGET'!$A$5:$A$46,'Variance Analysis'!$A$5,'CC BUDGET'!$B$5:$B$46,'Variance Analysis'!$B9,'CC BUDGET'!$C$5:$C$46,'Variance Analysis'!$C9,'CC BUDGET'!$D$5:$D$46,'Variance Analysis'!$D9)</f>
        <v>-14558.04</v>
      </c>
      <c r="H9" s="238">
        <f>SUMIFS('CC BUDGET'!H$5:H$46,'CC BUDGET'!$A$5:$A$46,'Variance Analysis'!$A$5,'CC BUDGET'!$B$5:$B$46,'Variance Analysis'!$B9,'CC BUDGET'!$C$5:$C$46,'Variance Analysis'!$C9,'CC BUDGET'!$D$5:$D$46,'Variance Analysis'!$D9)</f>
        <v>-14558.04</v>
      </c>
      <c r="I9" s="238">
        <f>SUMIFS('CC BUDGET'!I$5:I$46,'CC BUDGET'!$A$5:$A$46,'Variance Analysis'!$A$5,'CC BUDGET'!$B$5:$B$46,'Variance Analysis'!$B9,'CC BUDGET'!$C$5:$C$46,'Variance Analysis'!$C9,'CC BUDGET'!$D$5:$D$46,'Variance Analysis'!$D9)</f>
        <v>-14558.04</v>
      </c>
      <c r="J9" s="238">
        <f>SUMIFS('CC BUDGET'!J$5:J$46,'CC BUDGET'!$A$5:$A$46,'Variance Analysis'!$A$5,'CC BUDGET'!$B$5:$B$46,'Variance Analysis'!$B9,'CC BUDGET'!$C$5:$C$46,'Variance Analysis'!$C9,'CC BUDGET'!$D$5:$D$46,'Variance Analysis'!$D9)</f>
        <v>-14558.04</v>
      </c>
      <c r="K9" s="238">
        <f>SUMIFS('CC BUDGET'!K$5:K$46,'CC BUDGET'!$A$5:$A$46,'Variance Analysis'!$A$5,'CC BUDGET'!$B$5:$B$46,'Variance Analysis'!$B9,'CC BUDGET'!$C$5:$C$46,'Variance Analysis'!$C9,'CC BUDGET'!$D$5:$D$46,'Variance Analysis'!$D9)</f>
        <v>-14558.04</v>
      </c>
      <c r="L9" s="238">
        <f>SUMIFS('CC BUDGET'!L$5:L$46,'CC BUDGET'!$A$5:$A$46,'Variance Analysis'!$A$5,'CC BUDGET'!$B$5:$B$46,'Variance Analysis'!$B9,'CC BUDGET'!$C$5:$C$46,'Variance Analysis'!$C9,'CC BUDGET'!$D$5:$D$46,'Variance Analysis'!$D9)</f>
        <v>-14558.04</v>
      </c>
      <c r="M9" s="238">
        <f>SUMIFS('CC BUDGET'!M$5:M$46,'CC BUDGET'!$A$5:$A$46,'Variance Analysis'!$A$5,'CC BUDGET'!$B$5:$B$46,'Variance Analysis'!$B9,'CC BUDGET'!$C$5:$C$46,'Variance Analysis'!$C9,'CC BUDGET'!$D$5:$D$46,'Variance Analysis'!$D9)</f>
        <v>-156131.31</v>
      </c>
      <c r="N9" s="238">
        <f>SUMIFS('CC BUDGET'!N$5:N$46,'CC BUDGET'!$A$5:$A$46,'Variance Analysis'!$A$5,'CC BUDGET'!$B$5:$B$46,'Variance Analysis'!$B9,'CC BUDGET'!$C$5:$C$46,'Variance Analysis'!$C9,'CC BUDGET'!$D$5:$D$46,'Variance Analysis'!$D9)</f>
        <v>-14558.04</v>
      </c>
      <c r="O9" s="238">
        <f>SUMIFS('CC BUDGET'!O$5:O$46,'CC BUDGET'!$A$5:$A$46,'Variance Analysis'!$A$5,'CC BUDGET'!$B$5:$B$46,'Variance Analysis'!$B9,'CC BUDGET'!$C$5:$C$46,'Variance Analysis'!$C9,'CC BUDGET'!$D$5:$D$46,'Variance Analysis'!$D9)</f>
        <v>-14558.04</v>
      </c>
      <c r="P9" s="238">
        <f>SUMIFS('CC BUDGET'!P$5:P$46,'CC BUDGET'!$A$5:$A$46,'Variance Analysis'!$A$5,'CC BUDGET'!$B$5:$B$46,'Variance Analysis'!$B9,'CC BUDGET'!$C$5:$C$46,'Variance Analysis'!$C9,'CC BUDGET'!$D$5:$D$46,'Variance Analysis'!$D9)</f>
        <v>-14558.04</v>
      </c>
      <c r="Q9" s="239"/>
      <c r="R9" s="239"/>
      <c r="S9" s="239"/>
      <c r="T9" s="239"/>
      <c r="U9" s="239"/>
      <c r="V9" s="239"/>
      <c r="W9" s="239"/>
      <c r="X9" s="239"/>
    </row>
    <row r="10" spans="1:24" s="240" customFormat="1" ht="12.75" customHeight="1" x14ac:dyDescent="0.2">
      <c r="A10" s="234"/>
      <c r="B10" s="280" t="s">
        <v>56</v>
      </c>
      <c r="C10" s="281" t="s">
        <v>59</v>
      </c>
      <c r="D10" s="237" t="s">
        <v>43</v>
      </c>
      <c r="E10" s="238">
        <f>SUMIFS('CC BUDGET'!E$5:E$46,'CC BUDGET'!$A$5:$A$46,'Variance Analysis'!$A$5,'CC BUDGET'!$B$5:$B$46,'Variance Analysis'!$B10,'CC BUDGET'!$C$5:$C$46,'Variance Analysis'!$C10,'CC BUDGET'!$D$5:$D$46,'Variance Analysis'!$D10)</f>
        <v>-58191.39</v>
      </c>
      <c r="F10" s="238">
        <f>SUMIFS('CC BUDGET'!F$5:F$46,'CC BUDGET'!$A$5:$A$46,'Variance Analysis'!$A$5,'CC BUDGET'!$B$5:$B$46,'Variance Analysis'!$B10,'CC BUDGET'!$C$5:$C$46,'Variance Analysis'!$C10,'CC BUDGET'!$D$5:$D$46,'Variance Analysis'!$D10)</f>
        <v>-58191.39</v>
      </c>
      <c r="G10" s="238">
        <f>SUMIFS('CC BUDGET'!G$5:G$46,'CC BUDGET'!$A$5:$A$46,'Variance Analysis'!$A$5,'CC BUDGET'!$B$5:$B$46,'Variance Analysis'!$B10,'CC BUDGET'!$C$5:$C$46,'Variance Analysis'!$C10,'CC BUDGET'!$D$5:$D$46,'Variance Analysis'!$D10)</f>
        <v>-58191.39</v>
      </c>
      <c r="H10" s="238">
        <f>SUMIFS('CC BUDGET'!H$5:H$46,'CC BUDGET'!$A$5:$A$46,'Variance Analysis'!$A$5,'CC BUDGET'!$B$5:$B$46,'Variance Analysis'!$B10,'CC BUDGET'!$C$5:$C$46,'Variance Analysis'!$C10,'CC BUDGET'!$D$5:$D$46,'Variance Analysis'!$D10)</f>
        <v>-58191.39</v>
      </c>
      <c r="I10" s="238">
        <f>SUMIFS('CC BUDGET'!I$5:I$46,'CC BUDGET'!$A$5:$A$46,'Variance Analysis'!$A$5,'CC BUDGET'!$B$5:$B$46,'Variance Analysis'!$B10,'CC BUDGET'!$C$5:$C$46,'Variance Analysis'!$C10,'CC BUDGET'!$D$5:$D$46,'Variance Analysis'!$D10)</f>
        <v>-58191.39</v>
      </c>
      <c r="J10" s="238">
        <f>SUMIFS('CC BUDGET'!J$5:J$46,'CC BUDGET'!$A$5:$A$46,'Variance Analysis'!$A$5,'CC BUDGET'!$B$5:$B$46,'Variance Analysis'!$B10,'CC BUDGET'!$C$5:$C$46,'Variance Analysis'!$C10,'CC BUDGET'!$D$5:$D$46,'Variance Analysis'!$D10)</f>
        <v>-58191.39</v>
      </c>
      <c r="K10" s="238">
        <f>SUMIFS('CC BUDGET'!K$5:K$46,'CC BUDGET'!$A$5:$A$46,'Variance Analysis'!$A$5,'CC BUDGET'!$B$5:$B$46,'Variance Analysis'!$B10,'CC BUDGET'!$C$5:$C$46,'Variance Analysis'!$C10,'CC BUDGET'!$D$5:$D$46,'Variance Analysis'!$D10)</f>
        <v>-58191.39</v>
      </c>
      <c r="L10" s="238">
        <f>SUMIFS('CC BUDGET'!L$5:L$46,'CC BUDGET'!$A$5:$A$46,'Variance Analysis'!$A$5,'CC BUDGET'!$B$5:$B$46,'Variance Analysis'!$B10,'CC BUDGET'!$C$5:$C$46,'Variance Analysis'!$C10,'CC BUDGET'!$D$5:$D$46,'Variance Analysis'!$D10)</f>
        <v>-58191.39</v>
      </c>
      <c r="M10" s="238">
        <f>SUMIFS('CC BUDGET'!M$5:M$46,'CC BUDGET'!$A$5:$A$46,'Variance Analysis'!$A$5,'CC BUDGET'!$B$5:$B$46,'Variance Analysis'!$B10,'CC BUDGET'!$C$5:$C$46,'Variance Analysis'!$C10,'CC BUDGET'!$D$5:$D$46,'Variance Analysis'!$D10)</f>
        <v>-58191.39</v>
      </c>
      <c r="N10" s="238">
        <f>SUMIFS('CC BUDGET'!N$5:N$46,'CC BUDGET'!$A$5:$A$46,'Variance Analysis'!$A$5,'CC BUDGET'!$B$5:$B$46,'Variance Analysis'!$B10,'CC BUDGET'!$C$5:$C$46,'Variance Analysis'!$C10,'CC BUDGET'!$D$5:$D$46,'Variance Analysis'!$D10)</f>
        <v>-58191.39</v>
      </c>
      <c r="O10" s="238">
        <f>SUMIFS('CC BUDGET'!O$5:O$46,'CC BUDGET'!$A$5:$A$46,'Variance Analysis'!$A$5,'CC BUDGET'!$B$5:$B$46,'Variance Analysis'!$B10,'CC BUDGET'!$C$5:$C$46,'Variance Analysis'!$C10,'CC BUDGET'!$D$5:$D$46,'Variance Analysis'!$D10)</f>
        <v>-58191.39</v>
      </c>
      <c r="P10" s="238">
        <f>SUMIFS('CC BUDGET'!P$5:P$46,'CC BUDGET'!$A$5:$A$46,'Variance Analysis'!$A$5,'CC BUDGET'!$B$5:$B$46,'Variance Analysis'!$B10,'CC BUDGET'!$C$5:$C$46,'Variance Analysis'!$C10,'CC BUDGET'!$D$5:$D$46,'Variance Analysis'!$D10)</f>
        <v>-58191.39</v>
      </c>
      <c r="Q10" s="239"/>
      <c r="R10" s="239"/>
      <c r="S10" s="239"/>
      <c r="T10" s="239"/>
      <c r="U10" s="239"/>
      <c r="V10" s="239"/>
      <c r="W10" s="239"/>
      <c r="X10" s="239"/>
    </row>
    <row r="11" spans="1:24" s="240" customFormat="1" ht="12.75" customHeight="1" x14ac:dyDescent="0.2">
      <c r="A11" s="234"/>
      <c r="B11" s="280" t="s">
        <v>56</v>
      </c>
      <c r="C11" s="281" t="s">
        <v>59</v>
      </c>
      <c r="D11" s="237" t="s">
        <v>45</v>
      </c>
      <c r="E11" s="238">
        <f>SUMIFS('CC BUDGET'!E$5:E$46,'CC BUDGET'!$A$5:$A$46,'Variance Analysis'!$A$5,'CC BUDGET'!$B$5:$B$46,'Variance Analysis'!$B11,'CC BUDGET'!$C$5:$C$46,'Variance Analysis'!$C11,'CC BUDGET'!$D$5:$D$46,'Variance Analysis'!$D11)</f>
        <v>-716666.67</v>
      </c>
      <c r="F11" s="238">
        <f>SUMIFS('CC BUDGET'!F$5:F$46,'CC BUDGET'!$A$5:$A$46,'Variance Analysis'!$A$5,'CC BUDGET'!$B$5:$B$46,'Variance Analysis'!$B11,'CC BUDGET'!$C$5:$C$46,'Variance Analysis'!$C11,'CC BUDGET'!$D$5:$D$46,'Variance Analysis'!$D11)</f>
        <v>-716666.67</v>
      </c>
      <c r="G11" s="238">
        <f>SUMIFS('CC BUDGET'!G$5:G$46,'CC BUDGET'!$A$5:$A$46,'Variance Analysis'!$A$5,'CC BUDGET'!$B$5:$B$46,'Variance Analysis'!$B11,'CC BUDGET'!$C$5:$C$46,'Variance Analysis'!$C11,'CC BUDGET'!$D$5:$D$46,'Variance Analysis'!$D11)</f>
        <v>-716666.67</v>
      </c>
      <c r="H11" s="238">
        <f>SUMIFS('CC BUDGET'!H$5:H$46,'CC BUDGET'!$A$5:$A$46,'Variance Analysis'!$A$5,'CC BUDGET'!$B$5:$B$46,'Variance Analysis'!$B11,'CC BUDGET'!$C$5:$C$46,'Variance Analysis'!$C11,'CC BUDGET'!$D$5:$D$46,'Variance Analysis'!$D11)</f>
        <v>-716666.67</v>
      </c>
      <c r="I11" s="238">
        <f>SUMIFS('CC BUDGET'!I$5:I$46,'CC BUDGET'!$A$5:$A$46,'Variance Analysis'!$A$5,'CC BUDGET'!$B$5:$B$46,'Variance Analysis'!$B11,'CC BUDGET'!$C$5:$C$46,'Variance Analysis'!$C11,'CC BUDGET'!$D$5:$D$46,'Variance Analysis'!$D11)</f>
        <v>-716666.67</v>
      </c>
      <c r="J11" s="238">
        <f>SUMIFS('CC BUDGET'!J$5:J$46,'CC BUDGET'!$A$5:$A$46,'Variance Analysis'!$A$5,'CC BUDGET'!$B$5:$B$46,'Variance Analysis'!$B11,'CC BUDGET'!$C$5:$C$46,'Variance Analysis'!$C11,'CC BUDGET'!$D$5:$D$46,'Variance Analysis'!$D11)</f>
        <v>-716666.67</v>
      </c>
      <c r="K11" s="238">
        <f>SUMIFS('CC BUDGET'!K$5:K$46,'CC BUDGET'!$A$5:$A$46,'Variance Analysis'!$A$5,'CC BUDGET'!$B$5:$B$46,'Variance Analysis'!$B11,'CC BUDGET'!$C$5:$C$46,'Variance Analysis'!$C11,'CC BUDGET'!$D$5:$D$46,'Variance Analysis'!$D11)</f>
        <v>-716666.67</v>
      </c>
      <c r="L11" s="238">
        <f>SUMIFS('CC BUDGET'!L$5:L$46,'CC BUDGET'!$A$5:$A$46,'Variance Analysis'!$A$5,'CC BUDGET'!$B$5:$B$46,'Variance Analysis'!$B11,'CC BUDGET'!$C$5:$C$46,'Variance Analysis'!$C11,'CC BUDGET'!$D$5:$D$46,'Variance Analysis'!$D11)</f>
        <v>-716666.67</v>
      </c>
      <c r="M11" s="238">
        <f>SUMIFS('CC BUDGET'!M$5:M$46,'CC BUDGET'!$A$5:$A$46,'Variance Analysis'!$A$5,'CC BUDGET'!$B$5:$B$46,'Variance Analysis'!$B11,'CC BUDGET'!$C$5:$C$46,'Variance Analysis'!$C11,'CC BUDGET'!$D$5:$D$46,'Variance Analysis'!$D11)</f>
        <v>-716666.67</v>
      </c>
      <c r="N11" s="238">
        <f>SUMIFS('CC BUDGET'!N$5:N$46,'CC BUDGET'!$A$5:$A$46,'Variance Analysis'!$A$5,'CC BUDGET'!$B$5:$B$46,'Variance Analysis'!$B11,'CC BUDGET'!$C$5:$C$46,'Variance Analysis'!$C11,'CC BUDGET'!$D$5:$D$46,'Variance Analysis'!$D11)</f>
        <v>-716666.67</v>
      </c>
      <c r="O11" s="238">
        <f>SUMIFS('CC BUDGET'!O$5:O$46,'CC BUDGET'!$A$5:$A$46,'Variance Analysis'!$A$5,'CC BUDGET'!$B$5:$B$46,'Variance Analysis'!$B11,'CC BUDGET'!$C$5:$C$46,'Variance Analysis'!$C11,'CC BUDGET'!$D$5:$D$46,'Variance Analysis'!$D11)</f>
        <v>-716666.67</v>
      </c>
      <c r="P11" s="238">
        <f>SUMIFS('CC BUDGET'!P$5:P$46,'CC BUDGET'!$A$5:$A$46,'Variance Analysis'!$A$5,'CC BUDGET'!$B$5:$B$46,'Variance Analysis'!$B11,'CC BUDGET'!$C$5:$C$46,'Variance Analysis'!$C11,'CC BUDGET'!$D$5:$D$46,'Variance Analysis'!$D11)</f>
        <v>-716666.67</v>
      </c>
      <c r="Q11" s="239"/>
      <c r="R11" s="239"/>
      <c r="S11" s="239"/>
      <c r="T11" s="239"/>
      <c r="U11" s="239"/>
      <c r="V11" s="239"/>
      <c r="W11" s="239"/>
      <c r="X11" s="239"/>
    </row>
    <row r="12" spans="1:24" s="240" customFormat="1" ht="12.75" customHeight="1" x14ac:dyDescent="0.2">
      <c r="A12" s="234"/>
      <c r="B12" s="280" t="s">
        <v>61</v>
      </c>
      <c r="C12" s="281" t="s">
        <v>62</v>
      </c>
      <c r="D12" s="237" t="s">
        <v>43</v>
      </c>
      <c r="E12" s="238">
        <f>SUMIFS('CC BUDGET'!E$5:E$46,'CC BUDGET'!$A$5:$A$46,'Variance Analysis'!$A$5,'CC BUDGET'!$B$5:$B$46,'Variance Analysis'!$B12,'CC BUDGET'!$C$5:$C$46,'Variance Analysis'!$C12,'CC BUDGET'!$D$5:$D$46,'Variance Analysis'!$D12)</f>
        <v>349845</v>
      </c>
      <c r="F12" s="238">
        <f>SUMIFS('CC BUDGET'!F$5:F$46,'CC BUDGET'!$A$5:$A$46,'Variance Analysis'!$A$5,'CC BUDGET'!$B$5:$B$46,'Variance Analysis'!$B12,'CC BUDGET'!$C$5:$C$46,'Variance Analysis'!$C12,'CC BUDGET'!$D$5:$D$46,'Variance Analysis'!$D12)</f>
        <v>349845</v>
      </c>
      <c r="G12" s="238">
        <f>SUMIFS('CC BUDGET'!G$5:G$46,'CC BUDGET'!$A$5:$A$46,'Variance Analysis'!$A$5,'CC BUDGET'!$B$5:$B$46,'Variance Analysis'!$B12,'CC BUDGET'!$C$5:$C$46,'Variance Analysis'!$C12,'CC BUDGET'!$D$5:$D$46,'Variance Analysis'!$D12)</f>
        <v>349845</v>
      </c>
      <c r="H12" s="238">
        <f>SUMIFS('CC BUDGET'!H$5:H$46,'CC BUDGET'!$A$5:$A$46,'Variance Analysis'!$A$5,'CC BUDGET'!$B$5:$B$46,'Variance Analysis'!$B12,'CC BUDGET'!$C$5:$C$46,'Variance Analysis'!$C12,'CC BUDGET'!$D$5:$D$46,'Variance Analysis'!$D12)</f>
        <v>341420</v>
      </c>
      <c r="I12" s="238">
        <f>SUMIFS('CC BUDGET'!I$5:I$46,'CC BUDGET'!$A$5:$A$46,'Variance Analysis'!$A$5,'CC BUDGET'!$B$5:$B$46,'Variance Analysis'!$B12,'CC BUDGET'!$C$5:$C$46,'Variance Analysis'!$C12,'CC BUDGET'!$D$5:$D$46,'Variance Analysis'!$D12)</f>
        <v>341420</v>
      </c>
      <c r="J12" s="238">
        <f>SUMIFS('CC BUDGET'!J$5:J$46,'CC BUDGET'!$A$5:$A$46,'Variance Analysis'!$A$5,'CC BUDGET'!$B$5:$B$46,'Variance Analysis'!$B12,'CC BUDGET'!$C$5:$C$46,'Variance Analysis'!$C12,'CC BUDGET'!$D$5:$D$46,'Variance Analysis'!$D12)</f>
        <v>762757</v>
      </c>
      <c r="K12" s="238">
        <f>SUMIFS('CC BUDGET'!K$5:K$46,'CC BUDGET'!$A$5:$A$46,'Variance Analysis'!$A$5,'CC BUDGET'!$B$5:$B$46,'Variance Analysis'!$B12,'CC BUDGET'!$C$5:$C$46,'Variance Analysis'!$C12,'CC BUDGET'!$D$5:$D$46,'Variance Analysis'!$D12)</f>
        <v>762757</v>
      </c>
      <c r="L12" s="238">
        <f>SUMIFS('CC BUDGET'!L$5:L$46,'CC BUDGET'!$A$5:$A$46,'Variance Analysis'!$A$5,'CC BUDGET'!$B$5:$B$46,'Variance Analysis'!$B12,'CC BUDGET'!$C$5:$C$46,'Variance Analysis'!$C12,'CC BUDGET'!$D$5:$D$46,'Variance Analysis'!$D12)</f>
        <v>1165778</v>
      </c>
      <c r="M12" s="238">
        <f>SUMIFS('CC BUDGET'!M$5:M$46,'CC BUDGET'!$A$5:$A$46,'Variance Analysis'!$A$5,'CC BUDGET'!$B$5:$B$46,'Variance Analysis'!$B12,'CC BUDGET'!$C$5:$C$46,'Variance Analysis'!$C12,'CC BUDGET'!$D$5:$D$46,'Variance Analysis'!$D12)</f>
        <v>1165778</v>
      </c>
      <c r="N12" s="238">
        <f>SUMIFS('CC BUDGET'!N$5:N$46,'CC BUDGET'!$A$5:$A$46,'Variance Analysis'!$A$5,'CC BUDGET'!$B$5:$B$46,'Variance Analysis'!$B12,'CC BUDGET'!$C$5:$C$46,'Variance Analysis'!$C12,'CC BUDGET'!$D$5:$D$46,'Variance Analysis'!$D12)</f>
        <v>341420</v>
      </c>
      <c r="O12" s="238">
        <f>SUMIFS('CC BUDGET'!O$5:O$46,'CC BUDGET'!$A$5:$A$46,'Variance Analysis'!$A$5,'CC BUDGET'!$B$5:$B$46,'Variance Analysis'!$B12,'CC BUDGET'!$C$5:$C$46,'Variance Analysis'!$C12,'CC BUDGET'!$D$5:$D$46,'Variance Analysis'!$D12)</f>
        <v>341420</v>
      </c>
      <c r="P12" s="238">
        <f>SUMIFS('CC BUDGET'!P$5:P$46,'CC BUDGET'!$A$5:$A$46,'Variance Analysis'!$A$5,'CC BUDGET'!$B$5:$B$46,'Variance Analysis'!$B12,'CC BUDGET'!$C$5:$C$46,'Variance Analysis'!$C12,'CC BUDGET'!$D$5:$D$46,'Variance Analysis'!$D12)</f>
        <v>341420</v>
      </c>
      <c r="Q12" s="239"/>
      <c r="R12" s="239"/>
      <c r="S12" s="239"/>
      <c r="T12" s="239"/>
      <c r="U12" s="239"/>
      <c r="V12" s="239"/>
      <c r="W12" s="239"/>
      <c r="X12" s="239"/>
    </row>
    <row r="13" spans="1:24" s="240" customFormat="1" ht="12.75" customHeight="1" x14ac:dyDescent="0.2">
      <c r="A13" s="234"/>
      <c r="B13" s="280" t="s">
        <v>61</v>
      </c>
      <c r="C13" s="281" t="s">
        <v>62</v>
      </c>
      <c r="D13" s="237" t="s">
        <v>39</v>
      </c>
      <c r="E13" s="238">
        <f>SUMIFS('CC BUDGET'!E$5:E$46,'CC BUDGET'!$A$5:$A$46,'Variance Analysis'!$A$5,'CC BUDGET'!$B$5:$B$46,'Variance Analysis'!$B13,'CC BUDGET'!$C$5:$C$46,'Variance Analysis'!$C13,'CC BUDGET'!$D$5:$D$46,'Variance Analysis'!$D13)</f>
        <v>1050</v>
      </c>
      <c r="F13" s="238">
        <f>SUMIFS('CC BUDGET'!F$5:F$46,'CC BUDGET'!$A$5:$A$46,'Variance Analysis'!$A$5,'CC BUDGET'!$B$5:$B$46,'Variance Analysis'!$B13,'CC BUDGET'!$C$5:$C$46,'Variance Analysis'!$C13,'CC BUDGET'!$D$5:$D$46,'Variance Analysis'!$D13)</f>
        <v>1050</v>
      </c>
      <c r="G13" s="238">
        <f>SUMIFS('CC BUDGET'!G$5:G$46,'CC BUDGET'!$A$5:$A$46,'Variance Analysis'!$A$5,'CC BUDGET'!$B$5:$B$46,'Variance Analysis'!$B13,'CC BUDGET'!$C$5:$C$46,'Variance Analysis'!$C13,'CC BUDGET'!$D$5:$D$46,'Variance Analysis'!$D13)</f>
        <v>1050</v>
      </c>
      <c r="H13" s="238">
        <f>SUMIFS('CC BUDGET'!H$5:H$46,'CC BUDGET'!$A$5:$A$46,'Variance Analysis'!$A$5,'CC BUDGET'!$B$5:$B$46,'Variance Analysis'!$B13,'CC BUDGET'!$C$5:$C$46,'Variance Analysis'!$C13,'CC BUDGET'!$D$5:$D$46,'Variance Analysis'!$D13)</f>
        <v>1050</v>
      </c>
      <c r="I13" s="238">
        <f>SUMIFS('CC BUDGET'!I$5:I$46,'CC BUDGET'!$A$5:$A$46,'Variance Analysis'!$A$5,'CC BUDGET'!$B$5:$B$46,'Variance Analysis'!$B13,'CC BUDGET'!$C$5:$C$46,'Variance Analysis'!$C13,'CC BUDGET'!$D$5:$D$46,'Variance Analysis'!$D13)</f>
        <v>1050</v>
      </c>
      <c r="J13" s="238">
        <f>SUMIFS('CC BUDGET'!J$5:J$46,'CC BUDGET'!$A$5:$A$46,'Variance Analysis'!$A$5,'CC BUDGET'!$B$5:$B$46,'Variance Analysis'!$B13,'CC BUDGET'!$C$5:$C$46,'Variance Analysis'!$C13,'CC BUDGET'!$D$5:$D$46,'Variance Analysis'!$D13)</f>
        <v>1050</v>
      </c>
      <c r="K13" s="238">
        <f>SUMIFS('CC BUDGET'!K$5:K$46,'CC BUDGET'!$A$5:$A$46,'Variance Analysis'!$A$5,'CC BUDGET'!$B$5:$B$46,'Variance Analysis'!$B13,'CC BUDGET'!$C$5:$C$46,'Variance Analysis'!$C13,'CC BUDGET'!$D$5:$D$46,'Variance Analysis'!$D13)</f>
        <v>1050</v>
      </c>
      <c r="L13" s="238">
        <f>SUMIFS('CC BUDGET'!L$5:L$46,'CC BUDGET'!$A$5:$A$46,'Variance Analysis'!$A$5,'CC BUDGET'!$B$5:$B$46,'Variance Analysis'!$B13,'CC BUDGET'!$C$5:$C$46,'Variance Analysis'!$C13,'CC BUDGET'!$D$5:$D$46,'Variance Analysis'!$D13)</f>
        <v>1050</v>
      </c>
      <c r="M13" s="238">
        <f>SUMIFS('CC BUDGET'!M$5:M$46,'CC BUDGET'!$A$5:$A$46,'Variance Analysis'!$A$5,'CC BUDGET'!$B$5:$B$46,'Variance Analysis'!$B13,'CC BUDGET'!$C$5:$C$46,'Variance Analysis'!$C13,'CC BUDGET'!$D$5:$D$46,'Variance Analysis'!$D13)</f>
        <v>1050</v>
      </c>
      <c r="N13" s="238">
        <f>SUMIFS('CC BUDGET'!N$5:N$46,'CC BUDGET'!$A$5:$A$46,'Variance Analysis'!$A$5,'CC BUDGET'!$B$5:$B$46,'Variance Analysis'!$B13,'CC BUDGET'!$C$5:$C$46,'Variance Analysis'!$C13,'CC BUDGET'!$D$5:$D$46,'Variance Analysis'!$D13)</f>
        <v>1050</v>
      </c>
      <c r="O13" s="238">
        <f>SUMIFS('CC BUDGET'!O$5:O$46,'CC BUDGET'!$A$5:$A$46,'Variance Analysis'!$A$5,'CC BUDGET'!$B$5:$B$46,'Variance Analysis'!$B13,'CC BUDGET'!$C$5:$C$46,'Variance Analysis'!$C13,'CC BUDGET'!$D$5:$D$46,'Variance Analysis'!$D13)</f>
        <v>1050</v>
      </c>
      <c r="P13" s="238">
        <f>SUMIFS('CC BUDGET'!P$5:P$46,'CC BUDGET'!$A$5:$A$46,'Variance Analysis'!$A$5,'CC BUDGET'!$B$5:$B$46,'Variance Analysis'!$B13,'CC BUDGET'!$C$5:$C$46,'Variance Analysis'!$C13,'CC BUDGET'!$D$5:$D$46,'Variance Analysis'!$D13)</f>
        <v>1050</v>
      </c>
      <c r="Q13" s="239"/>
      <c r="R13" s="239"/>
      <c r="S13" s="239"/>
      <c r="T13" s="239"/>
      <c r="U13" s="239"/>
      <c r="V13" s="239"/>
      <c r="W13" s="239"/>
      <c r="X13" s="239"/>
    </row>
    <row r="14" spans="1:24" s="240" customFormat="1" ht="12.75" customHeight="1" x14ac:dyDescent="0.2">
      <c r="A14" s="234" t="s">
        <v>68</v>
      </c>
      <c r="B14" s="280" t="s">
        <v>6</v>
      </c>
      <c r="C14" s="281" t="s">
        <v>63</v>
      </c>
      <c r="D14" s="237" t="s">
        <v>43</v>
      </c>
      <c r="E14" s="238">
        <f>SUMIFS('CC BUDGET'!E$5:E$46,'CC BUDGET'!$A$5:$A$46,'Variance Analysis'!$A$5,'CC BUDGET'!$B$5:$B$46,'Variance Analysis'!$B14,'CC BUDGET'!$C$5:$C$46,'Variance Analysis'!$C14,'CC BUDGET'!$D$5:$D$46,'Variance Analysis'!$D14)</f>
        <v>483912.54</v>
      </c>
      <c r="F14" s="238">
        <f>SUMIFS('CC BUDGET'!F$5:F$46,'CC BUDGET'!$A$5:$A$46,'Variance Analysis'!$A$5,'CC BUDGET'!$B$5:$B$46,'Variance Analysis'!$B14,'CC BUDGET'!$C$5:$C$46,'Variance Analysis'!$C14,'CC BUDGET'!$D$5:$D$46,'Variance Analysis'!$D14)</f>
        <v>488662.54</v>
      </c>
      <c r="G14" s="238">
        <f>SUMIFS('CC BUDGET'!G$5:G$46,'CC BUDGET'!$A$5:$A$46,'Variance Analysis'!$A$5,'CC BUDGET'!$B$5:$B$46,'Variance Analysis'!$B14,'CC BUDGET'!$C$5:$C$46,'Variance Analysis'!$C14,'CC BUDGET'!$D$5:$D$46,'Variance Analysis'!$D14)</f>
        <v>483836.27999999997</v>
      </c>
      <c r="H14" s="238">
        <f>SUMIFS('CC BUDGET'!H$5:H$46,'CC BUDGET'!$A$5:$A$46,'Variance Analysis'!$A$5,'CC BUDGET'!$B$5:$B$46,'Variance Analysis'!$B14,'CC BUDGET'!$C$5:$C$46,'Variance Analysis'!$C14,'CC BUDGET'!$D$5:$D$46,'Variance Analysis'!$D14)</f>
        <v>483912.54</v>
      </c>
      <c r="I14" s="238">
        <f>SUMIFS('CC BUDGET'!I$5:I$46,'CC BUDGET'!$A$5:$A$46,'Variance Analysis'!$A$5,'CC BUDGET'!$B$5:$B$46,'Variance Analysis'!$B14,'CC BUDGET'!$C$5:$C$46,'Variance Analysis'!$C14,'CC BUDGET'!$D$5:$D$46,'Variance Analysis'!$D14)</f>
        <v>483912.54</v>
      </c>
      <c r="J14" s="238">
        <f>SUMIFS('CC BUDGET'!J$5:J$46,'CC BUDGET'!$A$5:$A$46,'Variance Analysis'!$A$5,'CC BUDGET'!$B$5:$B$46,'Variance Analysis'!$B14,'CC BUDGET'!$C$5:$C$46,'Variance Analysis'!$C14,'CC BUDGET'!$D$5:$D$46,'Variance Analysis'!$D14)</f>
        <v>483912.54</v>
      </c>
      <c r="K14" s="238">
        <f>SUMIFS('CC BUDGET'!K$5:K$46,'CC BUDGET'!$A$5:$A$46,'Variance Analysis'!$A$5,'CC BUDGET'!$B$5:$B$46,'Variance Analysis'!$B14,'CC BUDGET'!$C$5:$C$46,'Variance Analysis'!$C14,'CC BUDGET'!$D$5:$D$46,'Variance Analysis'!$D14)</f>
        <v>483912.54</v>
      </c>
      <c r="L14" s="238">
        <f>SUMIFS('CC BUDGET'!L$5:L$46,'CC BUDGET'!$A$5:$A$46,'Variance Analysis'!$A$5,'CC BUDGET'!$B$5:$B$46,'Variance Analysis'!$B14,'CC BUDGET'!$C$5:$C$46,'Variance Analysis'!$C14,'CC BUDGET'!$D$5:$D$46,'Variance Analysis'!$D14)</f>
        <v>488662.54</v>
      </c>
      <c r="M14" s="238">
        <f>SUMIFS('CC BUDGET'!M$5:M$46,'CC BUDGET'!$A$5:$A$46,'Variance Analysis'!$A$5,'CC BUDGET'!$B$5:$B$46,'Variance Analysis'!$B14,'CC BUDGET'!$C$5:$C$46,'Variance Analysis'!$C14,'CC BUDGET'!$D$5:$D$46,'Variance Analysis'!$D14)</f>
        <v>483912.54</v>
      </c>
      <c r="N14" s="238">
        <f>SUMIFS('CC BUDGET'!N$5:N$46,'CC BUDGET'!$A$5:$A$46,'Variance Analysis'!$A$5,'CC BUDGET'!$B$5:$B$46,'Variance Analysis'!$B14,'CC BUDGET'!$C$5:$C$46,'Variance Analysis'!$C14,'CC BUDGET'!$D$5:$D$46,'Variance Analysis'!$D14)</f>
        <v>483912.54</v>
      </c>
      <c r="O14" s="238">
        <f>SUMIFS('CC BUDGET'!O$5:O$46,'CC BUDGET'!$A$5:$A$46,'Variance Analysis'!$A$5,'CC BUDGET'!$B$5:$B$46,'Variance Analysis'!$B14,'CC BUDGET'!$C$5:$C$46,'Variance Analysis'!$C14,'CC BUDGET'!$D$5:$D$46,'Variance Analysis'!$D14)</f>
        <v>483912.54</v>
      </c>
      <c r="P14" s="238">
        <f>SUMIFS('CC BUDGET'!P$5:P$46,'CC BUDGET'!$A$5:$A$46,'Variance Analysis'!$A$5,'CC BUDGET'!$B$5:$B$46,'Variance Analysis'!$B14,'CC BUDGET'!$C$5:$C$46,'Variance Analysis'!$C14,'CC BUDGET'!$D$5:$D$46,'Variance Analysis'!$D14)</f>
        <v>483912.54</v>
      </c>
      <c r="Q14" s="239"/>
      <c r="R14" s="239"/>
      <c r="S14" s="239"/>
      <c r="T14" s="239"/>
      <c r="U14" s="239"/>
      <c r="V14" s="239"/>
      <c r="W14" s="239"/>
      <c r="X14" s="239"/>
    </row>
    <row r="15" spans="1:24" s="240" customFormat="1" ht="12.75" customHeight="1" x14ac:dyDescent="0.2">
      <c r="A15" s="234"/>
      <c r="B15" s="280" t="s">
        <v>6</v>
      </c>
      <c r="C15" s="281" t="s">
        <v>63</v>
      </c>
      <c r="D15" s="237" t="s">
        <v>64</v>
      </c>
      <c r="E15" s="238">
        <f>SUMIFS('CC BUDGET'!E$5:E$46,'CC BUDGET'!$A$5:$A$46,'Variance Analysis'!$A$5,'CC BUDGET'!$B$5:$B$46,'Variance Analysis'!$B15,'CC BUDGET'!$C$5:$C$46,'Variance Analysis'!$C15,'CC BUDGET'!$D$5:$D$46,'Variance Analysis'!$D15)</f>
        <v>0</v>
      </c>
      <c r="F15" s="238">
        <f>SUMIFS('CC BUDGET'!F$5:F$46,'CC BUDGET'!$A$5:$A$46,'Variance Analysis'!$A$5,'CC BUDGET'!$B$5:$B$46,'Variance Analysis'!$B15,'CC BUDGET'!$C$5:$C$46,'Variance Analysis'!$C15,'CC BUDGET'!$D$5:$D$46,'Variance Analysis'!$D15)</f>
        <v>0</v>
      </c>
      <c r="G15" s="238">
        <f>SUMIFS('CC BUDGET'!G$5:G$46,'CC BUDGET'!$A$5:$A$46,'Variance Analysis'!$A$5,'CC BUDGET'!$B$5:$B$46,'Variance Analysis'!$B15,'CC BUDGET'!$C$5:$C$46,'Variance Analysis'!$C15,'CC BUDGET'!$D$5:$D$46,'Variance Analysis'!$D15)</f>
        <v>0</v>
      </c>
      <c r="H15" s="238">
        <f>SUMIFS('CC BUDGET'!H$5:H$46,'CC BUDGET'!$A$5:$A$46,'Variance Analysis'!$A$5,'CC BUDGET'!$B$5:$B$46,'Variance Analysis'!$B15,'CC BUDGET'!$C$5:$C$46,'Variance Analysis'!$C15,'CC BUDGET'!$D$5:$D$46,'Variance Analysis'!$D15)</f>
        <v>0</v>
      </c>
      <c r="I15" s="238">
        <f>SUMIFS('CC BUDGET'!I$5:I$46,'CC BUDGET'!$A$5:$A$46,'Variance Analysis'!$A$5,'CC BUDGET'!$B$5:$B$46,'Variance Analysis'!$B15,'CC BUDGET'!$C$5:$C$46,'Variance Analysis'!$C15,'CC BUDGET'!$D$5:$D$46,'Variance Analysis'!$D15)</f>
        <v>0</v>
      </c>
      <c r="J15" s="238">
        <f>SUMIFS('CC BUDGET'!J$5:J$46,'CC BUDGET'!$A$5:$A$46,'Variance Analysis'!$A$5,'CC BUDGET'!$B$5:$B$46,'Variance Analysis'!$B15,'CC BUDGET'!$C$5:$C$46,'Variance Analysis'!$C15,'CC BUDGET'!$D$5:$D$46,'Variance Analysis'!$D15)</f>
        <v>0</v>
      </c>
      <c r="K15" s="238">
        <f>SUMIFS('CC BUDGET'!K$5:K$46,'CC BUDGET'!$A$5:$A$46,'Variance Analysis'!$A$5,'CC BUDGET'!$B$5:$B$46,'Variance Analysis'!$B15,'CC BUDGET'!$C$5:$C$46,'Variance Analysis'!$C15,'CC BUDGET'!$D$5:$D$46,'Variance Analysis'!$D15)</f>
        <v>0</v>
      </c>
      <c r="L15" s="238">
        <f>SUMIFS('CC BUDGET'!L$5:L$46,'CC BUDGET'!$A$5:$A$46,'Variance Analysis'!$A$5,'CC BUDGET'!$B$5:$B$46,'Variance Analysis'!$B15,'CC BUDGET'!$C$5:$C$46,'Variance Analysis'!$C15,'CC BUDGET'!$D$5:$D$46,'Variance Analysis'!$D15)</f>
        <v>0</v>
      </c>
      <c r="M15" s="238">
        <f>SUMIFS('CC BUDGET'!M$5:M$46,'CC BUDGET'!$A$5:$A$46,'Variance Analysis'!$A$5,'CC BUDGET'!$B$5:$B$46,'Variance Analysis'!$B15,'CC BUDGET'!$C$5:$C$46,'Variance Analysis'!$C15,'CC BUDGET'!$D$5:$D$46,'Variance Analysis'!$D15)</f>
        <v>0</v>
      </c>
      <c r="N15" s="238">
        <f>SUMIFS('CC BUDGET'!N$5:N$46,'CC BUDGET'!$A$5:$A$46,'Variance Analysis'!$A$5,'CC BUDGET'!$B$5:$B$46,'Variance Analysis'!$B15,'CC BUDGET'!$C$5:$C$46,'Variance Analysis'!$C15,'CC BUDGET'!$D$5:$D$46,'Variance Analysis'!$D15)</f>
        <v>0</v>
      </c>
      <c r="O15" s="238">
        <f>SUMIFS('CC BUDGET'!O$5:O$46,'CC BUDGET'!$A$5:$A$46,'Variance Analysis'!$A$5,'CC BUDGET'!$B$5:$B$46,'Variance Analysis'!$B15,'CC BUDGET'!$C$5:$C$46,'Variance Analysis'!$C15,'CC BUDGET'!$D$5:$D$46,'Variance Analysis'!$D15)</f>
        <v>0</v>
      </c>
      <c r="P15" s="238">
        <f>SUMIFS('CC BUDGET'!P$5:P$46,'CC BUDGET'!$A$5:$A$46,'Variance Analysis'!$A$5,'CC BUDGET'!$B$5:$B$46,'Variance Analysis'!$B15,'CC BUDGET'!$C$5:$C$46,'Variance Analysis'!$C15,'CC BUDGET'!$D$5:$D$46,'Variance Analysis'!$D15)</f>
        <v>0</v>
      </c>
      <c r="Q15" s="239"/>
      <c r="R15" s="239"/>
      <c r="S15" s="239"/>
      <c r="T15" s="239"/>
      <c r="U15" s="239"/>
      <c r="V15" s="239"/>
      <c r="W15" s="239"/>
      <c r="X15" s="239"/>
    </row>
    <row r="16" spans="1:24" s="240" customFormat="1" ht="12.75" customHeight="1" x14ac:dyDescent="0.2">
      <c r="A16" s="234"/>
      <c r="B16" s="280" t="s">
        <v>6</v>
      </c>
      <c r="C16" s="281" t="s">
        <v>63</v>
      </c>
      <c r="D16" s="237" t="s">
        <v>39</v>
      </c>
      <c r="E16" s="238">
        <f>SUMIFS('CC BUDGET'!E$5:E$46,'CC BUDGET'!$A$5:$A$46,'Variance Analysis'!$A$5,'CC BUDGET'!$B$5:$B$46,'Variance Analysis'!$B16,'CC BUDGET'!$C$5:$C$46,'Variance Analysis'!$C16,'CC BUDGET'!$D$5:$D$46,'Variance Analysis'!$D16)</f>
        <v>30000</v>
      </c>
      <c r="F16" s="238">
        <f>SUMIFS('CC BUDGET'!F$5:F$46,'CC BUDGET'!$A$5:$A$46,'Variance Analysis'!$A$5,'CC BUDGET'!$B$5:$B$46,'Variance Analysis'!$B16,'CC BUDGET'!$C$5:$C$46,'Variance Analysis'!$C16,'CC BUDGET'!$D$5:$D$46,'Variance Analysis'!$D16)</f>
        <v>30000</v>
      </c>
      <c r="G16" s="238">
        <f>SUMIFS('CC BUDGET'!G$5:G$46,'CC BUDGET'!$A$5:$A$46,'Variance Analysis'!$A$5,'CC BUDGET'!$B$5:$B$46,'Variance Analysis'!$B16,'CC BUDGET'!$C$5:$C$46,'Variance Analysis'!$C16,'CC BUDGET'!$D$5:$D$46,'Variance Analysis'!$D16)</f>
        <v>30000</v>
      </c>
      <c r="H16" s="238">
        <f>SUMIFS('CC BUDGET'!H$5:H$46,'CC BUDGET'!$A$5:$A$46,'Variance Analysis'!$A$5,'CC BUDGET'!$B$5:$B$46,'Variance Analysis'!$B16,'CC BUDGET'!$C$5:$C$46,'Variance Analysis'!$C16,'CC BUDGET'!$D$5:$D$46,'Variance Analysis'!$D16)</f>
        <v>30000</v>
      </c>
      <c r="I16" s="238">
        <f>SUMIFS('CC BUDGET'!I$5:I$46,'CC BUDGET'!$A$5:$A$46,'Variance Analysis'!$A$5,'CC BUDGET'!$B$5:$B$46,'Variance Analysis'!$B16,'CC BUDGET'!$C$5:$C$46,'Variance Analysis'!$C16,'CC BUDGET'!$D$5:$D$46,'Variance Analysis'!$D16)</f>
        <v>30000</v>
      </c>
      <c r="J16" s="238">
        <f>SUMIFS('CC BUDGET'!J$5:J$46,'CC BUDGET'!$A$5:$A$46,'Variance Analysis'!$A$5,'CC BUDGET'!$B$5:$B$46,'Variance Analysis'!$B16,'CC BUDGET'!$C$5:$C$46,'Variance Analysis'!$C16,'CC BUDGET'!$D$5:$D$46,'Variance Analysis'!$D16)</f>
        <v>30000</v>
      </c>
      <c r="K16" s="238">
        <f>SUMIFS('CC BUDGET'!K$5:K$46,'CC BUDGET'!$A$5:$A$46,'Variance Analysis'!$A$5,'CC BUDGET'!$B$5:$B$46,'Variance Analysis'!$B16,'CC BUDGET'!$C$5:$C$46,'Variance Analysis'!$C16,'CC BUDGET'!$D$5:$D$46,'Variance Analysis'!$D16)</f>
        <v>30000</v>
      </c>
      <c r="L16" s="238">
        <f>SUMIFS('CC BUDGET'!L$5:L$46,'CC BUDGET'!$A$5:$A$46,'Variance Analysis'!$A$5,'CC BUDGET'!$B$5:$B$46,'Variance Analysis'!$B16,'CC BUDGET'!$C$5:$C$46,'Variance Analysis'!$C16,'CC BUDGET'!$D$5:$D$46,'Variance Analysis'!$D16)</f>
        <v>30000</v>
      </c>
      <c r="M16" s="238">
        <f>SUMIFS('CC BUDGET'!M$5:M$46,'CC BUDGET'!$A$5:$A$46,'Variance Analysis'!$A$5,'CC BUDGET'!$B$5:$B$46,'Variance Analysis'!$B16,'CC BUDGET'!$C$5:$C$46,'Variance Analysis'!$C16,'CC BUDGET'!$D$5:$D$46,'Variance Analysis'!$D16)</f>
        <v>30000</v>
      </c>
      <c r="N16" s="238">
        <f>SUMIFS('CC BUDGET'!N$5:N$46,'CC BUDGET'!$A$5:$A$46,'Variance Analysis'!$A$5,'CC BUDGET'!$B$5:$B$46,'Variance Analysis'!$B16,'CC BUDGET'!$C$5:$C$46,'Variance Analysis'!$C16,'CC BUDGET'!$D$5:$D$46,'Variance Analysis'!$D16)</f>
        <v>30000</v>
      </c>
      <c r="O16" s="238">
        <f>SUMIFS('CC BUDGET'!O$5:O$46,'CC BUDGET'!$A$5:$A$46,'Variance Analysis'!$A$5,'CC BUDGET'!$B$5:$B$46,'Variance Analysis'!$B16,'CC BUDGET'!$C$5:$C$46,'Variance Analysis'!$C16,'CC BUDGET'!$D$5:$D$46,'Variance Analysis'!$D16)</f>
        <v>30000</v>
      </c>
      <c r="P16" s="238">
        <f>SUMIFS('CC BUDGET'!P$5:P$46,'CC BUDGET'!$A$5:$A$46,'Variance Analysis'!$A$5,'CC BUDGET'!$B$5:$B$46,'Variance Analysis'!$B16,'CC BUDGET'!$C$5:$C$46,'Variance Analysis'!$C16,'CC BUDGET'!$D$5:$D$46,'Variance Analysis'!$D16)</f>
        <v>30000</v>
      </c>
      <c r="Q16" s="239"/>
      <c r="R16" s="239"/>
      <c r="S16" s="239"/>
      <c r="T16" s="239"/>
      <c r="U16" s="239"/>
      <c r="V16" s="239"/>
      <c r="W16" s="239"/>
      <c r="X16" s="239"/>
    </row>
    <row r="17" spans="1:24" s="240" customFormat="1" ht="12.75" customHeight="1" x14ac:dyDescent="0.2">
      <c r="A17" s="234"/>
      <c r="B17" s="235" t="s">
        <v>6</v>
      </c>
      <c r="C17" s="236" t="s">
        <v>63</v>
      </c>
      <c r="D17" s="237" t="s">
        <v>45</v>
      </c>
      <c r="E17" s="238">
        <f>SUMIFS('CC BUDGET'!E$5:E$46,'CC BUDGET'!$A$5:$A$46,'Variance Analysis'!$A$5,'CC BUDGET'!$B$5:$B$46,'Variance Analysis'!$B17,'CC BUDGET'!$C$5:$C$46,'Variance Analysis'!$C17,'CC BUDGET'!$D$5:$D$46,'Variance Analysis'!$D17)</f>
        <v>0</v>
      </c>
      <c r="F17" s="238">
        <f>SUMIFS('CC BUDGET'!F$5:F$46,'CC BUDGET'!$A$5:$A$46,'Variance Analysis'!$A$5,'CC BUDGET'!$B$5:$B$46,'Variance Analysis'!$B17,'CC BUDGET'!$C$5:$C$46,'Variance Analysis'!$C17,'CC BUDGET'!$D$5:$D$46,'Variance Analysis'!$D17)</f>
        <v>0</v>
      </c>
      <c r="G17" s="238">
        <f>SUMIFS('CC BUDGET'!G$5:G$46,'CC BUDGET'!$A$5:$A$46,'Variance Analysis'!$A$5,'CC BUDGET'!$B$5:$B$46,'Variance Analysis'!$B17,'CC BUDGET'!$C$5:$C$46,'Variance Analysis'!$C17,'CC BUDGET'!$D$5:$D$46,'Variance Analysis'!$D17)</f>
        <v>0</v>
      </c>
      <c r="H17" s="238">
        <f>SUMIFS('CC BUDGET'!H$5:H$46,'CC BUDGET'!$A$5:$A$46,'Variance Analysis'!$A$5,'CC BUDGET'!$B$5:$B$46,'Variance Analysis'!$B17,'CC BUDGET'!$C$5:$C$46,'Variance Analysis'!$C17,'CC BUDGET'!$D$5:$D$46,'Variance Analysis'!$D17)</f>
        <v>0</v>
      </c>
      <c r="I17" s="238">
        <f>SUMIFS('CC BUDGET'!I$5:I$46,'CC BUDGET'!$A$5:$A$46,'Variance Analysis'!$A$5,'CC BUDGET'!$B$5:$B$46,'Variance Analysis'!$B17,'CC BUDGET'!$C$5:$C$46,'Variance Analysis'!$C17,'CC BUDGET'!$D$5:$D$46,'Variance Analysis'!$D17)</f>
        <v>0</v>
      </c>
      <c r="J17" s="238">
        <f>SUMIFS('CC BUDGET'!J$5:J$46,'CC BUDGET'!$A$5:$A$46,'Variance Analysis'!$A$5,'CC BUDGET'!$B$5:$B$46,'Variance Analysis'!$B17,'CC BUDGET'!$C$5:$C$46,'Variance Analysis'!$C17,'CC BUDGET'!$D$5:$D$46,'Variance Analysis'!$D17)</f>
        <v>0</v>
      </c>
      <c r="K17" s="238">
        <f>SUMIFS('CC BUDGET'!K$5:K$46,'CC BUDGET'!$A$5:$A$46,'Variance Analysis'!$A$5,'CC BUDGET'!$B$5:$B$46,'Variance Analysis'!$B17,'CC BUDGET'!$C$5:$C$46,'Variance Analysis'!$C17,'CC BUDGET'!$D$5:$D$46,'Variance Analysis'!$D17)</f>
        <v>0</v>
      </c>
      <c r="L17" s="238">
        <f>SUMIFS('CC BUDGET'!L$5:L$46,'CC BUDGET'!$A$5:$A$46,'Variance Analysis'!$A$5,'CC BUDGET'!$B$5:$B$46,'Variance Analysis'!$B17,'CC BUDGET'!$C$5:$C$46,'Variance Analysis'!$C17,'CC BUDGET'!$D$5:$D$46,'Variance Analysis'!$D17)</f>
        <v>0</v>
      </c>
      <c r="M17" s="238">
        <f>SUMIFS('CC BUDGET'!M$5:M$46,'CC BUDGET'!$A$5:$A$46,'Variance Analysis'!$A$5,'CC BUDGET'!$B$5:$B$46,'Variance Analysis'!$B17,'CC BUDGET'!$C$5:$C$46,'Variance Analysis'!$C17,'CC BUDGET'!$D$5:$D$46,'Variance Analysis'!$D17)</f>
        <v>0</v>
      </c>
      <c r="N17" s="238">
        <f>SUMIFS('CC BUDGET'!N$5:N$46,'CC BUDGET'!$A$5:$A$46,'Variance Analysis'!$A$5,'CC BUDGET'!$B$5:$B$46,'Variance Analysis'!$B17,'CC BUDGET'!$C$5:$C$46,'Variance Analysis'!$C17,'CC BUDGET'!$D$5:$D$46,'Variance Analysis'!$D17)</f>
        <v>0</v>
      </c>
      <c r="O17" s="238">
        <f>SUMIFS('CC BUDGET'!O$5:O$46,'CC BUDGET'!$A$5:$A$46,'Variance Analysis'!$A$5,'CC BUDGET'!$B$5:$B$46,'Variance Analysis'!$B17,'CC BUDGET'!$C$5:$C$46,'Variance Analysis'!$C17,'CC BUDGET'!$D$5:$D$46,'Variance Analysis'!$D17)</f>
        <v>0</v>
      </c>
      <c r="P17" s="238">
        <f>SUMIFS('CC BUDGET'!P$5:P$46,'CC BUDGET'!$A$5:$A$46,'Variance Analysis'!$A$5,'CC BUDGET'!$B$5:$B$46,'Variance Analysis'!$B17,'CC BUDGET'!$C$5:$C$46,'Variance Analysis'!$C17,'CC BUDGET'!$D$5:$D$46,'Variance Analysis'!$D17)</f>
        <v>0</v>
      </c>
      <c r="Q17" s="239"/>
      <c r="R17" s="239"/>
      <c r="S17" s="239"/>
      <c r="T17" s="239"/>
      <c r="U17" s="239"/>
      <c r="V17" s="239"/>
      <c r="W17" s="239"/>
      <c r="X17" s="239"/>
    </row>
    <row r="18" spans="1:24" s="240" customFormat="1" ht="12.75" customHeight="1" x14ac:dyDescent="0.2">
      <c r="A18" s="234"/>
      <c r="B18" s="235"/>
      <c r="C18" s="241"/>
      <c r="D18" s="237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9"/>
      <c r="R18" s="239"/>
      <c r="S18" s="239"/>
      <c r="T18" s="239"/>
      <c r="U18" s="239"/>
      <c r="V18" s="239"/>
      <c r="W18" s="239"/>
      <c r="X18" s="239"/>
    </row>
    <row r="19" spans="1:24" s="240" customFormat="1" ht="12.75" customHeight="1" x14ac:dyDescent="0.2">
      <c r="A19" s="234"/>
      <c r="B19" s="235"/>
      <c r="C19" s="236"/>
      <c r="D19" s="237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9"/>
      <c r="R19" s="239"/>
      <c r="S19" s="239"/>
      <c r="T19" s="239"/>
      <c r="U19" s="239"/>
      <c r="V19" s="239"/>
      <c r="W19" s="239"/>
      <c r="X19" s="239"/>
    </row>
    <row r="20" spans="1:24" s="240" customFormat="1" ht="12.75" customHeight="1" x14ac:dyDescent="0.2">
      <c r="A20" s="234"/>
      <c r="B20" s="242"/>
      <c r="C20" s="243"/>
      <c r="D20" s="244" t="s">
        <v>69</v>
      </c>
      <c r="E20" s="245">
        <f>SUM(E6:E19)</f>
        <v>-41374876.039999999</v>
      </c>
      <c r="F20" s="245">
        <f t="shared" ref="F20:P20" si="0">SUM(F6:F19)</f>
        <v>-37115520.800000004</v>
      </c>
      <c r="G20" s="245">
        <f t="shared" si="0"/>
        <v>-38769932.089999996</v>
      </c>
      <c r="H20" s="245">
        <f t="shared" si="0"/>
        <v>-32755384.649999999</v>
      </c>
      <c r="I20" s="245">
        <f t="shared" si="0"/>
        <v>-38317651.75</v>
      </c>
      <c r="J20" s="245">
        <f t="shared" si="0"/>
        <v>-38437625.140000001</v>
      </c>
      <c r="K20" s="245">
        <f t="shared" si="0"/>
        <v>-47317592.600000001</v>
      </c>
      <c r="L20" s="245">
        <f t="shared" si="0"/>
        <v>-44869452.82</v>
      </c>
      <c r="M20" s="245">
        <f t="shared" si="0"/>
        <v>-45474706.540000007</v>
      </c>
      <c r="N20" s="245">
        <f t="shared" si="0"/>
        <v>-43402761.32</v>
      </c>
      <c r="O20" s="245">
        <f t="shared" si="0"/>
        <v>-42266617.039999999</v>
      </c>
      <c r="P20" s="245">
        <f t="shared" si="0"/>
        <v>-45345770.480000004</v>
      </c>
      <c r="Q20" s="239"/>
      <c r="R20" s="239"/>
      <c r="S20" s="239"/>
      <c r="T20" s="239"/>
      <c r="U20" s="239"/>
      <c r="V20" s="239"/>
      <c r="W20" s="239"/>
      <c r="X20" s="239"/>
    </row>
    <row r="21" spans="1:24" s="240" customFormat="1" ht="12.75" customHeight="1" x14ac:dyDescent="0.2">
      <c r="A21" s="246"/>
      <c r="B21" s="295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</row>
    <row r="22" spans="1:24" s="146" customFormat="1" ht="12.75" customHeight="1" x14ac:dyDescent="0.2">
      <c r="A22" s="213" t="s">
        <v>76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</row>
    <row r="23" spans="1:24" ht="12.75" customHeight="1" x14ac:dyDescent="0.2">
      <c r="A23" s="53" t="s">
        <v>50</v>
      </c>
      <c r="B23" s="54"/>
      <c r="C23" s="55" t="s">
        <v>54</v>
      </c>
      <c r="D23" s="56" t="s">
        <v>55</v>
      </c>
      <c r="E23" s="57" t="s">
        <v>17</v>
      </c>
      <c r="F23" s="57" t="s">
        <v>18</v>
      </c>
      <c r="G23" s="57" t="s">
        <v>19</v>
      </c>
      <c r="H23" s="57" t="s">
        <v>20</v>
      </c>
      <c r="I23" s="57" t="s">
        <v>21</v>
      </c>
      <c r="J23" s="57" t="s">
        <v>22</v>
      </c>
      <c r="K23" s="57" t="s">
        <v>23</v>
      </c>
      <c r="L23" s="57" t="s">
        <v>24</v>
      </c>
      <c r="M23" s="57" t="s">
        <v>25</v>
      </c>
      <c r="N23" s="57" t="s">
        <v>26</v>
      </c>
      <c r="O23" s="57" t="s">
        <v>27</v>
      </c>
      <c r="P23" s="57" t="s">
        <v>28</v>
      </c>
      <c r="Q23" s="51"/>
      <c r="R23" s="51" t="s">
        <v>133</v>
      </c>
      <c r="S23" s="51"/>
      <c r="T23" s="51"/>
      <c r="U23" s="51"/>
      <c r="V23" s="51"/>
      <c r="W23" s="51"/>
      <c r="X23" s="51"/>
    </row>
    <row r="24" spans="1:24" s="240" customFormat="1" ht="12.75" customHeight="1" x14ac:dyDescent="0.2">
      <c r="A24" s="234"/>
      <c r="B24" s="235" t="s">
        <v>56</v>
      </c>
      <c r="C24" s="236" t="s">
        <v>57</v>
      </c>
      <c r="D24" s="237" t="s">
        <v>58</v>
      </c>
      <c r="E24" s="238">
        <f>SUMIFS('CC ACTUALS (checked)'!E$74:E$88, 'CC ACTUALS (checked)'!$B$74:$B$88, 'Variance Analysis'!$B24, 'CC ACTUALS (checked)'!$C$74:$C$88, 'Variance Analysis'!$C24, 'CC ACTUALS (checked)'!$D$74:$D$88, 'Variance Analysis'!$D24)</f>
        <v>-527388.08000000007</v>
      </c>
      <c r="F24" s="238">
        <f>SUMIFS('CC ACTUALS (checked)'!F$74:F$88, 'CC ACTUALS (checked)'!$B$74:$B$88, 'Variance Analysis'!$B24, 'CC ACTUALS (checked)'!$C$74:$C$88, 'Variance Analysis'!$C24, 'CC ACTUALS (checked)'!$D$74:$D$88, 'Variance Analysis'!$D24)</f>
        <v>-629702.49</v>
      </c>
      <c r="G24" s="238">
        <f>SUMIFS('CC ACTUALS (checked)'!G$74:G$88, 'CC ACTUALS (checked)'!$B$74:$B$88, 'Variance Analysis'!$B24, 'CC ACTUALS (checked)'!$C$74:$C$88, 'Variance Analysis'!$C24, 'CC ACTUALS (checked)'!$D$74:$D$88, 'Variance Analysis'!$D24)</f>
        <v>-1171967.77</v>
      </c>
      <c r="H24" s="238">
        <f>SUMIFS('CC ACTUALS (checked)'!H$74:H$88, 'CC ACTUALS (checked)'!$B$74:$B$88, 'Variance Analysis'!$B24, 'CC ACTUALS (checked)'!$C$74:$C$88, 'Variance Analysis'!$C24, 'CC ACTUALS (checked)'!$D$74:$D$88, 'Variance Analysis'!$D24)</f>
        <v>-604857.90999999992</v>
      </c>
      <c r="I24" s="238">
        <f>SUMIFS('CC ACTUALS (checked)'!I$74:I$88, 'CC ACTUALS (checked)'!$B$74:$B$88, 'Variance Analysis'!$B24, 'CC ACTUALS (checked)'!$C$74:$C$88, 'Variance Analysis'!$C24, 'CC ACTUALS (checked)'!$D$74:$D$88, 'Variance Analysis'!$D24)</f>
        <v>-708445.12</v>
      </c>
      <c r="J24" s="238">
        <f>SUMIFS('CC ACTUALS (checked)'!J$74:J$88, 'CC ACTUALS (checked)'!$B$74:$B$88, 'Variance Analysis'!$B24, 'CC ACTUALS (checked)'!$C$74:$C$88, 'Variance Analysis'!$C24, 'CC ACTUALS (checked)'!$D$74:$D$88, 'Variance Analysis'!$D24)</f>
        <v>-897689.76</v>
      </c>
      <c r="K24" s="238">
        <f>SUMIFS('CC ACTUALS (checked)'!K$74:K$88, 'CC ACTUALS (checked)'!$B$74:$B$88, 'Variance Analysis'!$B24, 'CC ACTUALS (checked)'!$C$74:$C$88, 'Variance Analysis'!$C24, 'CC ACTUALS (checked)'!$D$74:$D$88, 'Variance Analysis'!$D24)</f>
        <v>-368238.31999999995</v>
      </c>
      <c r="L24" s="238">
        <f>SUMIFS('CC ACTUALS (checked)'!L$74:L$88, 'CC ACTUALS (checked)'!$B$74:$B$88, 'Variance Analysis'!$B24, 'CC ACTUALS (checked)'!$C$74:$C$88, 'Variance Analysis'!$C24, 'CC ACTUALS (checked)'!$D$74:$D$88, 'Variance Analysis'!$D24)</f>
        <v>-14031.48</v>
      </c>
      <c r="M24" s="238">
        <f>SUMIFS('CC ACTUALS (checked)'!M$74:M$88, 'CC ACTUALS (checked)'!$B$74:$B$88, 'Variance Analysis'!$B24, 'CC ACTUALS (checked)'!$C$74:$C$88, 'Variance Analysis'!$C24, 'CC ACTUALS (checked)'!$D$74:$D$88, 'Variance Analysis'!$D24)</f>
        <v>-1434897.97</v>
      </c>
      <c r="N24" s="238">
        <f>SUMIFS('CC ACTUALS (checked)'!N$74:N$88, 'CC ACTUALS (checked)'!$B$74:$B$88, 'Variance Analysis'!$B24, 'CC ACTUALS (checked)'!$C$74:$C$88, 'Variance Analysis'!$C24, 'CC ACTUALS (checked)'!$D$74:$D$88, 'Variance Analysis'!$D24)</f>
        <v>-685688.78999999992</v>
      </c>
      <c r="O24" s="238">
        <f>SUMIFS('CC ACTUALS (checked)'!O$74:O$88, 'CC ACTUALS (checked)'!$B$74:$B$88, 'Variance Analysis'!$B24, 'CC ACTUALS (checked)'!$C$74:$C$88, 'Variance Analysis'!$C24, 'CC ACTUALS (checked)'!$D$74:$D$88, 'Variance Analysis'!$D24)</f>
        <v>-816344.46</v>
      </c>
      <c r="P24" s="238">
        <f>SUMIFS('CC ACTUALS (checked)'!P$74:P$88, 'CC ACTUALS (checked)'!$B$74:$B$88, 'Variance Analysis'!$B24, 'CC ACTUALS (checked)'!$C$74:$C$88, 'Variance Analysis'!$C24, 'CC ACTUALS (checked)'!$D$74:$D$88, 'Variance Analysis'!$D24)</f>
        <v>-370816</v>
      </c>
      <c r="Q24" s="246"/>
      <c r="R24" s="319">
        <f>SUM(E24:P29)</f>
        <v>-524667422.37</v>
      </c>
      <c r="S24" s="246"/>
      <c r="T24" s="246"/>
      <c r="U24" s="246"/>
      <c r="V24" s="246"/>
      <c r="W24" s="246"/>
      <c r="X24" s="246"/>
    </row>
    <row r="25" spans="1:24" s="240" customFormat="1" ht="12.75" customHeight="1" x14ac:dyDescent="0.2">
      <c r="A25" s="234"/>
      <c r="B25" s="235" t="s">
        <v>56</v>
      </c>
      <c r="C25" s="241" t="s">
        <v>60</v>
      </c>
      <c r="D25" s="237" t="s">
        <v>58</v>
      </c>
      <c r="E25" s="238">
        <f>SUMIFS('CC ACTUALS (checked)'!E$74:E$88, 'CC ACTUALS (checked)'!$B$74:$B$88, 'Variance Analysis'!$B25, 'CC ACTUALS (checked)'!$C$74:$C$88, 'Variance Analysis'!$C25, 'CC ACTUALS (checked)'!$D$74:$D$88, 'Variance Analysis'!$D25)</f>
        <v>-41803728.579999998</v>
      </c>
      <c r="F25" s="238">
        <f>SUMIFS('CC ACTUALS (checked)'!F$74:F$88, 'CC ACTUALS (checked)'!$B$74:$B$88, 'Variance Analysis'!$B25, 'CC ACTUALS (checked)'!$C$74:$C$88, 'Variance Analysis'!$C25, 'CC ACTUALS (checked)'!$D$74:$D$88, 'Variance Analysis'!$D25)</f>
        <v>-39948661.560000002</v>
      </c>
      <c r="G25" s="238">
        <f>SUMIFS('CC ACTUALS (checked)'!G$74:G$88, 'CC ACTUALS (checked)'!$B$74:$B$88, 'Variance Analysis'!$B25, 'CC ACTUALS (checked)'!$C$74:$C$88, 'Variance Analysis'!$C25, 'CC ACTUALS (checked)'!$D$74:$D$88, 'Variance Analysis'!$D25)</f>
        <v>-39013309.019999996</v>
      </c>
      <c r="H25" s="238">
        <f>SUMIFS('CC ACTUALS (checked)'!H$74:H$88, 'CC ACTUALS (checked)'!$B$74:$B$88, 'Variance Analysis'!$B25, 'CC ACTUALS (checked)'!$C$74:$C$88, 'Variance Analysis'!$C25, 'CC ACTUALS (checked)'!$D$74:$D$88, 'Variance Analysis'!$D25)</f>
        <v>-36287088.75</v>
      </c>
      <c r="I25" s="238">
        <f>SUMIFS('CC ACTUALS (checked)'!I$74:I$88, 'CC ACTUALS (checked)'!$B$74:$B$88, 'Variance Analysis'!$B25, 'CC ACTUALS (checked)'!$C$74:$C$88, 'Variance Analysis'!$C25, 'CC ACTUALS (checked)'!$D$74:$D$88, 'Variance Analysis'!$D25)</f>
        <v>-36422222.189999998</v>
      </c>
      <c r="J25" s="238">
        <f>SUMIFS('CC ACTUALS (checked)'!J$74:J$88, 'CC ACTUALS (checked)'!$B$74:$B$88, 'Variance Analysis'!$B25, 'CC ACTUALS (checked)'!$C$74:$C$88, 'Variance Analysis'!$C25, 'CC ACTUALS (checked)'!$D$74:$D$88, 'Variance Analysis'!$D25)</f>
        <v>-36205249.109999999</v>
      </c>
      <c r="K25" s="238">
        <f>SUMIFS('CC ACTUALS (checked)'!K$74:K$88, 'CC ACTUALS (checked)'!$B$74:$B$88, 'Variance Analysis'!$B25, 'CC ACTUALS (checked)'!$C$74:$C$88, 'Variance Analysis'!$C25, 'CC ACTUALS (checked)'!$D$74:$D$88, 'Variance Analysis'!$D25)</f>
        <v>-53187092.230000004</v>
      </c>
      <c r="L25" s="238">
        <f>SUMIFS('CC ACTUALS (checked)'!L$74:L$88, 'CC ACTUALS (checked)'!$B$74:$B$88, 'Variance Analysis'!$B25, 'CC ACTUALS (checked)'!$C$74:$C$88, 'Variance Analysis'!$C25, 'CC ACTUALS (checked)'!$D$74:$D$88, 'Variance Analysis'!$D25)</f>
        <v>-49922282.349999994</v>
      </c>
      <c r="M25" s="238">
        <f>SUMIFS('CC ACTUALS (checked)'!M$74:M$88, 'CC ACTUALS (checked)'!$B$74:$B$88, 'Variance Analysis'!$B25, 'CC ACTUALS (checked)'!$C$74:$C$88, 'Variance Analysis'!$C25, 'CC ACTUALS (checked)'!$D$74:$D$88, 'Variance Analysis'!$D25)</f>
        <v>-47941399.560000002</v>
      </c>
      <c r="N25" s="238">
        <f>SUMIFS('CC ACTUALS (checked)'!N$74:N$88, 'CC ACTUALS (checked)'!$B$74:$B$88, 'Variance Analysis'!$B25, 'CC ACTUALS (checked)'!$C$74:$C$88, 'Variance Analysis'!$C25, 'CC ACTUALS (checked)'!$D$74:$D$88, 'Variance Analysis'!$D25)</f>
        <v>-42346768.010000005</v>
      </c>
      <c r="O25" s="238">
        <f>SUMIFS('CC ACTUALS (checked)'!O$74:O$88, 'CC ACTUALS (checked)'!$B$74:$B$88, 'Variance Analysis'!$B25, 'CC ACTUALS (checked)'!$C$74:$C$88, 'Variance Analysis'!$C25, 'CC ACTUALS (checked)'!$D$74:$D$88, 'Variance Analysis'!$D25)</f>
        <v>-40362818.890000001</v>
      </c>
      <c r="P25" s="238">
        <f>SUMIFS('CC ACTUALS (checked)'!P$74:P$88, 'CC ACTUALS (checked)'!$B$74:$B$88, 'Variance Analysis'!$B25, 'CC ACTUALS (checked)'!$C$74:$C$88, 'Variance Analysis'!$C25, 'CC ACTUALS (checked)'!$D$74:$D$88, 'Variance Analysis'!$D25)</f>
        <v>-42918944.870000005</v>
      </c>
      <c r="Q25" s="246"/>
      <c r="R25" s="320">
        <f>SUM('Cost to Produce'!C8:N10)*1000</f>
        <v>7458933.6330000004</v>
      </c>
      <c r="S25" s="246"/>
      <c r="T25" s="246"/>
      <c r="U25" s="246"/>
      <c r="V25" s="246"/>
      <c r="W25" s="246"/>
      <c r="X25" s="246"/>
    </row>
    <row r="26" spans="1:24" s="240" customFormat="1" ht="12.75" customHeight="1" x14ac:dyDescent="0.2">
      <c r="A26" s="234"/>
      <c r="B26" s="235" t="s">
        <v>56</v>
      </c>
      <c r="C26" s="241" t="s">
        <v>59</v>
      </c>
      <c r="D26" s="237" t="s">
        <v>58</v>
      </c>
      <c r="E26" s="238">
        <f>SUMIFS('CC ACTUALS (checked)'!E$74:E$88, 'CC ACTUALS (checked)'!$B$74:$B$88, 'Variance Analysis'!$B26, 'CC ACTUALS (checked)'!$C$74:$C$88, 'Variance Analysis'!$C26, 'CC ACTUALS (checked)'!$D$74:$D$88, 'Variance Analysis'!$D26)</f>
        <v>-43875</v>
      </c>
      <c r="F26" s="238">
        <f>SUMIFS('CC ACTUALS (checked)'!F$74:F$88, 'CC ACTUALS (checked)'!$B$74:$B$88, 'Variance Analysis'!$B26, 'CC ACTUALS (checked)'!$C$74:$C$88, 'Variance Analysis'!$C26, 'CC ACTUALS (checked)'!$D$74:$D$88, 'Variance Analysis'!$D26)</f>
        <v>-42965</v>
      </c>
      <c r="G26" s="238">
        <f>SUMIFS('CC ACTUALS (checked)'!G$74:G$88, 'CC ACTUALS (checked)'!$B$74:$B$88, 'Variance Analysis'!$B26, 'CC ACTUALS (checked)'!$C$74:$C$88, 'Variance Analysis'!$C26, 'CC ACTUALS (checked)'!$D$74:$D$88, 'Variance Analysis'!$D26)</f>
        <v>-125182.5</v>
      </c>
      <c r="H26" s="238">
        <f>SUMIFS('CC ACTUALS (checked)'!H$74:H$88, 'CC ACTUALS (checked)'!$B$74:$B$88, 'Variance Analysis'!$B26, 'CC ACTUALS (checked)'!$C$74:$C$88, 'Variance Analysis'!$C26, 'CC ACTUALS (checked)'!$D$74:$D$88, 'Variance Analysis'!$D26)</f>
        <v>-52587.5</v>
      </c>
      <c r="I26" s="238">
        <f>SUMIFS('CC ACTUALS (checked)'!I$74:I$88, 'CC ACTUALS (checked)'!$B$74:$B$88, 'Variance Analysis'!$B26, 'CC ACTUALS (checked)'!$C$74:$C$88, 'Variance Analysis'!$C26, 'CC ACTUALS (checked)'!$D$74:$D$88, 'Variance Analysis'!$D26)</f>
        <v>-62990</v>
      </c>
      <c r="J26" s="238">
        <f>SUMIFS('CC ACTUALS (checked)'!J$74:J$88, 'CC ACTUALS (checked)'!$B$74:$B$88, 'Variance Analysis'!$B26, 'CC ACTUALS (checked)'!$C$74:$C$88, 'Variance Analysis'!$C26, 'CC ACTUALS (checked)'!$D$74:$D$88, 'Variance Analysis'!$D26)</f>
        <v>-33740</v>
      </c>
      <c r="K26" s="238">
        <f>SUMIFS('CC ACTUALS (checked)'!K$74:K$88, 'CC ACTUALS (checked)'!$B$74:$B$88, 'Variance Analysis'!$B26, 'CC ACTUALS (checked)'!$C$74:$C$88, 'Variance Analysis'!$C26, 'CC ACTUALS (checked)'!$D$74:$D$88, 'Variance Analysis'!$D26)</f>
        <v>-351677.5</v>
      </c>
      <c r="L26" s="238">
        <f>SUMIFS('CC ACTUALS (checked)'!L$74:L$88, 'CC ACTUALS (checked)'!$B$74:$B$88, 'Variance Analysis'!$B26, 'CC ACTUALS (checked)'!$C$74:$C$88, 'Variance Analysis'!$C26, 'CC ACTUALS (checked)'!$D$74:$D$88, 'Variance Analysis'!$D26)</f>
        <v>390387.5</v>
      </c>
      <c r="M26" s="238">
        <f>SUMIFS('CC ACTUALS (checked)'!M$74:M$88, 'CC ACTUALS (checked)'!$B$74:$B$88, 'Variance Analysis'!$B26, 'CC ACTUALS (checked)'!$C$74:$C$88, 'Variance Analysis'!$C26, 'CC ACTUALS (checked)'!$D$74:$D$88, 'Variance Analysis'!$D26)</f>
        <v>54180</v>
      </c>
      <c r="N26" s="238">
        <f>SUMIFS('CC ACTUALS (checked)'!N$74:N$88, 'CC ACTUALS (checked)'!$B$74:$B$88, 'Variance Analysis'!$B26, 'CC ACTUALS (checked)'!$C$74:$C$88, 'Variance Analysis'!$C26, 'CC ACTUALS (checked)'!$D$74:$D$88, 'Variance Analysis'!$D26)</f>
        <v>-61186.66</v>
      </c>
      <c r="O26" s="238">
        <f>SUMIFS('CC ACTUALS (checked)'!O$74:O$88, 'CC ACTUALS (checked)'!$B$74:$B$88, 'Variance Analysis'!$B26, 'CC ACTUALS (checked)'!$C$74:$C$88, 'Variance Analysis'!$C26, 'CC ACTUALS (checked)'!$D$74:$D$88, 'Variance Analysis'!$D26)</f>
        <v>-35663.339999999997</v>
      </c>
      <c r="P26" s="238">
        <f>SUMIFS('CC ACTUALS (checked)'!P$74:P$88, 'CC ACTUALS (checked)'!$B$74:$B$88, 'Variance Analysis'!$B26, 'CC ACTUALS (checked)'!$C$74:$C$88, 'Variance Analysis'!$C26, 'CC ACTUALS (checked)'!$D$74:$D$88, 'Variance Analysis'!$D26)</f>
        <v>44752.5</v>
      </c>
      <c r="Q26" s="246"/>
      <c r="R26" s="319">
        <f>R24/R25</f>
        <v>-70.340808510314844</v>
      </c>
      <c r="S26" s="246"/>
      <c r="T26" s="246"/>
      <c r="U26" s="246"/>
      <c r="V26" s="246"/>
      <c r="W26" s="246"/>
      <c r="X26" s="246"/>
    </row>
    <row r="27" spans="1:24" s="240" customFormat="1" ht="12.75" customHeight="1" x14ac:dyDescent="0.2">
      <c r="A27" s="234"/>
      <c r="B27" s="235" t="s">
        <v>56</v>
      </c>
      <c r="C27" s="241" t="s">
        <v>59</v>
      </c>
      <c r="D27" s="237" t="s">
        <v>39</v>
      </c>
      <c r="E27" s="238">
        <f>SUMIFS('CC ACTUALS (checked)'!E$74:E$88, 'CC ACTUALS (checked)'!$B$74:$B$88, 'Variance Analysis'!$B27, 'CC ACTUALS (checked)'!$C$74:$C$88, 'Variance Analysis'!$C27, 'CC ACTUALS (checked)'!$D$74:$D$88, 'Variance Analysis'!$D27)</f>
        <v>-14400</v>
      </c>
      <c r="F27" s="238">
        <f>SUMIFS('CC ACTUALS (checked)'!F$74:F$88, 'CC ACTUALS (checked)'!$B$74:$B$88, 'Variance Analysis'!$B27, 'CC ACTUALS (checked)'!$C$74:$C$88, 'Variance Analysis'!$C27, 'CC ACTUALS (checked)'!$D$74:$D$88, 'Variance Analysis'!$D27)</f>
        <v>-2640.08</v>
      </c>
      <c r="G27" s="238">
        <f>SUMIFS('CC ACTUALS (checked)'!G$74:G$88, 'CC ACTUALS (checked)'!$B$74:$B$88, 'Variance Analysis'!$B27, 'CC ACTUALS (checked)'!$C$74:$C$88, 'Variance Analysis'!$C27, 'CC ACTUALS (checked)'!$D$74:$D$88, 'Variance Analysis'!$D27)</f>
        <v>-24935</v>
      </c>
      <c r="H27" s="238">
        <f>SUMIFS('CC ACTUALS (checked)'!H$74:H$88, 'CC ACTUALS (checked)'!$B$74:$B$88, 'Variance Analysis'!$B27, 'CC ACTUALS (checked)'!$C$74:$C$88, 'Variance Analysis'!$C27, 'CC ACTUALS (checked)'!$D$74:$D$88, 'Variance Analysis'!$D27)</f>
        <v>-9700</v>
      </c>
      <c r="I27" s="238">
        <f>SUMIFS('CC ACTUALS (checked)'!I$74:I$88, 'CC ACTUALS (checked)'!$B$74:$B$88, 'Variance Analysis'!$B27, 'CC ACTUALS (checked)'!$C$74:$C$88, 'Variance Analysis'!$C27, 'CC ACTUALS (checked)'!$D$74:$D$88, 'Variance Analysis'!$D27)</f>
        <v>0</v>
      </c>
      <c r="J27" s="238">
        <f>SUMIFS('CC ACTUALS (checked)'!J$74:J$88, 'CC ACTUALS (checked)'!$B$74:$B$88, 'Variance Analysis'!$B27, 'CC ACTUALS (checked)'!$C$74:$C$88, 'Variance Analysis'!$C27, 'CC ACTUALS (checked)'!$D$74:$D$88, 'Variance Analysis'!$D27)</f>
        <v>0</v>
      </c>
      <c r="K27" s="238">
        <f>SUMIFS('CC ACTUALS (checked)'!K$74:K$88, 'CC ACTUALS (checked)'!$B$74:$B$88, 'Variance Analysis'!$B27, 'CC ACTUALS (checked)'!$C$74:$C$88, 'Variance Analysis'!$C27, 'CC ACTUALS (checked)'!$D$74:$D$88, 'Variance Analysis'!$D27)</f>
        <v>0</v>
      </c>
      <c r="L27" s="238">
        <f>SUMIFS('CC ACTUALS (checked)'!L$74:L$88, 'CC ACTUALS (checked)'!$B$74:$B$88, 'Variance Analysis'!$B27, 'CC ACTUALS (checked)'!$C$74:$C$88, 'Variance Analysis'!$C27, 'CC ACTUALS (checked)'!$D$74:$D$88, 'Variance Analysis'!$D27)</f>
        <v>-6900</v>
      </c>
      <c r="M27" s="238">
        <f>SUMIFS('CC ACTUALS (checked)'!M$74:M$88, 'CC ACTUALS (checked)'!$B$74:$B$88, 'Variance Analysis'!$B27, 'CC ACTUALS (checked)'!$C$74:$C$88, 'Variance Analysis'!$C27, 'CC ACTUALS (checked)'!$D$74:$D$88, 'Variance Analysis'!$D27)</f>
        <v>-11867.12</v>
      </c>
      <c r="N27" s="238">
        <f>SUMIFS('CC ACTUALS (checked)'!N$74:N$88, 'CC ACTUALS (checked)'!$B$74:$B$88, 'Variance Analysis'!$B27, 'CC ACTUALS (checked)'!$C$74:$C$88, 'Variance Analysis'!$C27, 'CC ACTUALS (checked)'!$D$74:$D$88, 'Variance Analysis'!$D27)</f>
        <v>-6600</v>
      </c>
      <c r="O27" s="238">
        <f>SUMIFS('CC ACTUALS (checked)'!O$74:O$88, 'CC ACTUALS (checked)'!$B$74:$B$88, 'Variance Analysis'!$B27, 'CC ACTUALS (checked)'!$C$74:$C$88, 'Variance Analysis'!$C27, 'CC ACTUALS (checked)'!$D$74:$D$88, 'Variance Analysis'!$D27)</f>
        <v>-21222.41</v>
      </c>
      <c r="P27" s="238">
        <f>SUMIFS('CC ACTUALS (checked)'!P$74:P$88, 'CC ACTUALS (checked)'!$B$74:$B$88, 'Variance Analysis'!$B27, 'CC ACTUALS (checked)'!$C$74:$C$88, 'Variance Analysis'!$C27, 'CC ACTUALS (checked)'!$D$74:$D$88, 'Variance Analysis'!$D27)</f>
        <v>-47356</v>
      </c>
      <c r="Q27" s="246"/>
      <c r="R27" s="246"/>
      <c r="S27" s="246"/>
      <c r="T27" s="246"/>
      <c r="U27" s="246"/>
      <c r="V27" s="246"/>
      <c r="W27" s="246"/>
      <c r="X27" s="246"/>
    </row>
    <row r="28" spans="1:24" s="240" customFormat="1" ht="12.75" customHeight="1" x14ac:dyDescent="0.2">
      <c r="A28" s="234"/>
      <c r="B28" s="235" t="s">
        <v>56</v>
      </c>
      <c r="C28" s="241" t="s">
        <v>59</v>
      </c>
      <c r="D28" s="237" t="s">
        <v>43</v>
      </c>
      <c r="E28" s="238">
        <f>SUMIFS('CC ACTUALS (checked)'!E$74:E$88, 'CC ACTUALS (checked)'!$B$74:$B$88, 'Variance Analysis'!$B28, 'CC ACTUALS (checked)'!$C$74:$C$88, 'Variance Analysis'!$C28, 'CC ACTUALS (checked)'!$D$74:$D$88, 'Variance Analysis'!$D28)</f>
        <v>-113937.04</v>
      </c>
      <c r="F28" s="238">
        <f>SUMIFS('CC ACTUALS (checked)'!F$74:F$88, 'CC ACTUALS (checked)'!$B$74:$B$88, 'Variance Analysis'!$B28, 'CC ACTUALS (checked)'!$C$74:$C$88, 'Variance Analysis'!$C28, 'CC ACTUALS (checked)'!$D$74:$D$88, 'Variance Analysis'!$D28)</f>
        <v>-58564.66</v>
      </c>
      <c r="G28" s="238">
        <f>SUMIFS('CC ACTUALS (checked)'!G$74:G$88, 'CC ACTUALS (checked)'!$B$74:$B$88, 'Variance Analysis'!$B28, 'CC ACTUALS (checked)'!$C$74:$C$88, 'Variance Analysis'!$C28, 'CC ACTUALS (checked)'!$D$74:$D$88, 'Variance Analysis'!$D28)</f>
        <v>12814.810000000001</v>
      </c>
      <c r="H28" s="238">
        <f>SUMIFS('CC ACTUALS (checked)'!H$74:H$88, 'CC ACTUALS (checked)'!$B$74:$B$88, 'Variance Analysis'!$B28, 'CC ACTUALS (checked)'!$C$74:$C$88, 'Variance Analysis'!$C28, 'CC ACTUALS (checked)'!$D$74:$D$88, 'Variance Analysis'!$D28)</f>
        <v>-19649.78</v>
      </c>
      <c r="I28" s="238">
        <f>SUMIFS('CC ACTUALS (checked)'!I$74:I$88, 'CC ACTUALS (checked)'!$B$74:$B$88, 'Variance Analysis'!$B28, 'CC ACTUALS (checked)'!$C$74:$C$88, 'Variance Analysis'!$C28, 'CC ACTUALS (checked)'!$D$74:$D$88, 'Variance Analysis'!$D28)</f>
        <v>-42459.659999999996</v>
      </c>
      <c r="J28" s="238">
        <f>SUMIFS('CC ACTUALS (checked)'!J$74:J$88, 'CC ACTUALS (checked)'!$B$74:$B$88, 'Variance Analysis'!$B28, 'CC ACTUALS (checked)'!$C$74:$C$88, 'Variance Analysis'!$C28, 'CC ACTUALS (checked)'!$D$74:$D$88, 'Variance Analysis'!$D28)</f>
        <v>-14714.68</v>
      </c>
      <c r="K28" s="238">
        <f>SUMIFS('CC ACTUALS (checked)'!K$74:K$88, 'CC ACTUALS (checked)'!$B$74:$B$88, 'Variance Analysis'!$B28, 'CC ACTUALS (checked)'!$C$74:$C$88, 'Variance Analysis'!$C28, 'CC ACTUALS (checked)'!$D$74:$D$88, 'Variance Analysis'!$D28)</f>
        <v>-48873.869999999995</v>
      </c>
      <c r="L28" s="238">
        <f>SUMIFS('CC ACTUALS (checked)'!L$74:L$88, 'CC ACTUALS (checked)'!$B$74:$B$88, 'Variance Analysis'!$B28, 'CC ACTUALS (checked)'!$C$74:$C$88, 'Variance Analysis'!$C28, 'CC ACTUALS (checked)'!$D$74:$D$88, 'Variance Analysis'!$D28)</f>
        <v>-82455.329999999987</v>
      </c>
      <c r="M28" s="238">
        <f>SUMIFS('CC ACTUALS (checked)'!M$74:M$88, 'CC ACTUALS (checked)'!$B$74:$B$88, 'Variance Analysis'!$B28, 'CC ACTUALS (checked)'!$C$74:$C$88, 'Variance Analysis'!$C28, 'CC ACTUALS (checked)'!$D$74:$D$88, 'Variance Analysis'!$D28)</f>
        <v>-51267.63</v>
      </c>
      <c r="N28" s="238">
        <f>SUMIFS('CC ACTUALS (checked)'!N$74:N$88, 'CC ACTUALS (checked)'!$B$74:$B$88, 'Variance Analysis'!$B28, 'CC ACTUALS (checked)'!$C$74:$C$88, 'Variance Analysis'!$C28, 'CC ACTUALS (checked)'!$D$74:$D$88, 'Variance Analysis'!$D28)</f>
        <v>-58134.58</v>
      </c>
      <c r="O28" s="238">
        <f>SUMIFS('CC ACTUALS (checked)'!O$74:O$88, 'CC ACTUALS (checked)'!$B$74:$B$88, 'Variance Analysis'!$B28, 'CC ACTUALS (checked)'!$C$74:$C$88, 'Variance Analysis'!$C28, 'CC ACTUALS (checked)'!$D$74:$D$88, 'Variance Analysis'!$D28)</f>
        <v>-60338.400000000001</v>
      </c>
      <c r="P28" s="238">
        <f>SUMIFS('CC ACTUALS (checked)'!P$74:P$88, 'CC ACTUALS (checked)'!$B$74:$B$88, 'Variance Analysis'!$B28, 'CC ACTUALS (checked)'!$C$74:$C$88, 'Variance Analysis'!$C28, 'CC ACTUALS (checked)'!$D$74:$D$88, 'Variance Analysis'!$D28)</f>
        <v>-59317.2</v>
      </c>
      <c r="Q28" s="246"/>
      <c r="R28" s="246"/>
      <c r="S28" s="246"/>
      <c r="T28" s="246"/>
      <c r="U28" s="246"/>
      <c r="V28" s="246"/>
      <c r="W28" s="246"/>
      <c r="X28" s="246"/>
    </row>
    <row r="29" spans="1:24" s="240" customFormat="1" ht="12.75" customHeight="1" x14ac:dyDescent="0.2">
      <c r="A29" s="234"/>
      <c r="B29" s="235" t="s">
        <v>56</v>
      </c>
      <c r="C29" s="241" t="s">
        <v>59</v>
      </c>
      <c r="D29" s="237" t="s">
        <v>45</v>
      </c>
      <c r="E29" s="238">
        <f>SUMIFS('CC ACTUALS (checked)'!E$74:E$88, 'CC ACTUALS (checked)'!$B$74:$B$88, 'Variance Analysis'!$B29, 'CC ACTUALS (checked)'!$C$74:$C$88, 'Variance Analysis'!$C29, 'CC ACTUALS (checked)'!$D$74:$D$88, 'Variance Analysis'!$D29)</f>
        <v>-674257.77</v>
      </c>
      <c r="F29" s="238">
        <f>SUMIFS('CC ACTUALS (checked)'!F$74:F$88, 'CC ACTUALS (checked)'!$B$74:$B$88, 'Variance Analysis'!$B29, 'CC ACTUALS (checked)'!$C$74:$C$88, 'Variance Analysis'!$C29, 'CC ACTUALS (checked)'!$D$74:$D$88, 'Variance Analysis'!$D29)</f>
        <v>-670079.13</v>
      </c>
      <c r="G29" s="238">
        <f>SUMIFS('CC ACTUALS (checked)'!G$74:G$88, 'CC ACTUALS (checked)'!$B$74:$B$88, 'Variance Analysis'!$B29, 'CC ACTUALS (checked)'!$C$74:$C$88, 'Variance Analysis'!$C29, 'CC ACTUALS (checked)'!$D$74:$D$88, 'Variance Analysis'!$D29)</f>
        <v>-738722.20000000007</v>
      </c>
      <c r="H29" s="238">
        <f>SUMIFS('CC ACTUALS (checked)'!H$74:H$88, 'CC ACTUALS (checked)'!$B$74:$B$88, 'Variance Analysis'!$B29, 'CC ACTUALS (checked)'!$C$74:$C$88, 'Variance Analysis'!$C29, 'CC ACTUALS (checked)'!$D$74:$D$88, 'Variance Analysis'!$D29)</f>
        <v>-730516.9800000001</v>
      </c>
      <c r="I29" s="238">
        <f>SUMIFS('CC ACTUALS (checked)'!I$74:I$88, 'CC ACTUALS (checked)'!$B$74:$B$88, 'Variance Analysis'!$B29, 'CC ACTUALS (checked)'!$C$74:$C$88, 'Variance Analysis'!$C29, 'CC ACTUALS (checked)'!$D$74:$D$88, 'Variance Analysis'!$D29)</f>
        <v>-751101.12</v>
      </c>
      <c r="J29" s="238">
        <f>SUMIFS('CC ACTUALS (checked)'!J$74:J$88, 'CC ACTUALS (checked)'!$B$74:$B$88, 'Variance Analysis'!$B29, 'CC ACTUALS (checked)'!$C$74:$C$88, 'Variance Analysis'!$C29, 'CC ACTUALS (checked)'!$D$74:$D$88, 'Variance Analysis'!$D29)</f>
        <v>-733147.69000000006</v>
      </c>
      <c r="K29" s="238">
        <f>SUMIFS('CC ACTUALS (checked)'!K$74:K$88, 'CC ACTUALS (checked)'!$B$74:$B$88, 'Variance Analysis'!$B29, 'CC ACTUALS (checked)'!$C$74:$C$88, 'Variance Analysis'!$C29, 'CC ACTUALS (checked)'!$D$74:$D$88, 'Variance Analysis'!$D29)</f>
        <v>-737397.16</v>
      </c>
      <c r="L29" s="238">
        <f>SUMIFS('CC ACTUALS (checked)'!L$74:L$88, 'CC ACTUALS (checked)'!$B$74:$B$88, 'Variance Analysis'!$B29, 'CC ACTUALS (checked)'!$C$74:$C$88, 'Variance Analysis'!$C29, 'CC ACTUALS (checked)'!$D$74:$D$88, 'Variance Analysis'!$D29)</f>
        <v>-1203002.27</v>
      </c>
      <c r="M29" s="238">
        <f>SUMIFS('CC ACTUALS (checked)'!M$74:M$88, 'CC ACTUALS (checked)'!$B$74:$B$88, 'Variance Analysis'!$B29, 'CC ACTUALS (checked)'!$C$74:$C$88, 'Variance Analysis'!$C29, 'CC ACTUALS (checked)'!$D$74:$D$88, 'Variance Analysis'!$D29)</f>
        <v>-743237.66999999993</v>
      </c>
      <c r="N29" s="238">
        <f>SUMIFS('CC ACTUALS (checked)'!N$74:N$88, 'CC ACTUALS (checked)'!$B$74:$B$88, 'Variance Analysis'!$B29, 'CC ACTUALS (checked)'!$C$74:$C$88, 'Variance Analysis'!$C29, 'CC ACTUALS (checked)'!$D$74:$D$88, 'Variance Analysis'!$D29)</f>
        <v>-593351.38</v>
      </c>
      <c r="O29" s="238">
        <f>SUMIFS('CC ACTUALS (checked)'!O$74:O$88, 'CC ACTUALS (checked)'!$B$74:$B$88, 'Variance Analysis'!$B29, 'CC ACTUALS (checked)'!$C$74:$C$88, 'Variance Analysis'!$C29, 'CC ACTUALS (checked)'!$D$74:$D$88, 'Variance Analysis'!$D29)</f>
        <v>-884861.20000000007</v>
      </c>
      <c r="P29" s="238">
        <f>SUMIFS('CC ACTUALS (checked)'!P$74:P$88, 'CC ACTUALS (checked)'!$B$74:$B$88, 'Variance Analysis'!$B29, 'CC ACTUALS (checked)'!$C$74:$C$88, 'Variance Analysis'!$C29, 'CC ACTUALS (checked)'!$D$74:$D$88, 'Variance Analysis'!$D29)</f>
        <v>-555048.40000000014</v>
      </c>
      <c r="Q29" s="246"/>
      <c r="R29" s="246"/>
      <c r="S29" s="246"/>
      <c r="T29" s="246"/>
      <c r="U29" s="246"/>
      <c r="V29" s="246"/>
      <c r="W29" s="246"/>
      <c r="X29" s="246"/>
    </row>
    <row r="30" spans="1:24" s="240" customFormat="1" ht="12.75" customHeight="1" x14ac:dyDescent="0.2">
      <c r="A30" s="234"/>
      <c r="B30" s="235" t="s">
        <v>61</v>
      </c>
      <c r="C30" s="241" t="s">
        <v>62</v>
      </c>
      <c r="D30" s="237" t="s">
        <v>43</v>
      </c>
      <c r="E30" s="238">
        <f>SUMIFS('CC ACTUALS (checked)'!E$74:E$88, 'CC ACTUALS (checked)'!$B$74:$B$88, 'Variance Analysis'!$B30, 'CC ACTUALS (checked)'!$C$74:$C$88, 'Variance Analysis'!$C30, 'CC ACTUALS (checked)'!$D$74:$D$88, 'Variance Analysis'!$D30)</f>
        <v>848167.17999999993</v>
      </c>
      <c r="F30" s="238">
        <f>SUMIFS('CC ACTUALS (checked)'!F$74:F$88, 'CC ACTUALS (checked)'!$B$74:$B$88, 'Variance Analysis'!$B30, 'CC ACTUALS (checked)'!$C$74:$C$88, 'Variance Analysis'!$C30, 'CC ACTUALS (checked)'!$D$74:$D$88, 'Variance Analysis'!$D30)</f>
        <v>966368.24</v>
      </c>
      <c r="G30" s="238">
        <f>SUMIFS('CC ACTUALS (checked)'!G$74:G$88, 'CC ACTUALS (checked)'!$B$74:$B$88, 'Variance Analysis'!$B30, 'CC ACTUALS (checked)'!$C$74:$C$88, 'Variance Analysis'!$C30, 'CC ACTUALS (checked)'!$D$74:$D$88, 'Variance Analysis'!$D30)</f>
        <v>90175.27</v>
      </c>
      <c r="H30" s="238">
        <f>SUMIFS('CC ACTUALS (checked)'!H$74:H$88, 'CC ACTUALS (checked)'!$B$74:$B$88, 'Variance Analysis'!$B30, 'CC ACTUALS (checked)'!$C$74:$C$88, 'Variance Analysis'!$C30, 'CC ACTUALS (checked)'!$D$74:$D$88, 'Variance Analysis'!$D30)</f>
        <v>95769.07</v>
      </c>
      <c r="I30" s="238">
        <f>SUMIFS('CC ACTUALS (checked)'!I$74:I$88, 'CC ACTUALS (checked)'!$B$74:$B$88, 'Variance Analysis'!$B30, 'CC ACTUALS (checked)'!$C$74:$C$88, 'Variance Analysis'!$C30, 'CC ACTUALS (checked)'!$D$74:$D$88, 'Variance Analysis'!$D30)</f>
        <v>154685.54999999999</v>
      </c>
      <c r="J30" s="238">
        <f>SUMIFS('CC ACTUALS (checked)'!J$74:J$88, 'CC ACTUALS (checked)'!$B$74:$B$88, 'Variance Analysis'!$B30, 'CC ACTUALS (checked)'!$C$74:$C$88, 'Variance Analysis'!$C30, 'CC ACTUALS (checked)'!$D$74:$D$88, 'Variance Analysis'!$D30)</f>
        <v>691590.19</v>
      </c>
      <c r="K30" s="238">
        <f>SUMIFS('CC ACTUALS (checked)'!K$74:K$88, 'CC ACTUALS (checked)'!$B$74:$B$88, 'Variance Analysis'!$B30, 'CC ACTUALS (checked)'!$C$74:$C$88, 'Variance Analysis'!$C30, 'CC ACTUALS (checked)'!$D$74:$D$88, 'Variance Analysis'!$D30)</f>
        <v>534140.51</v>
      </c>
      <c r="L30" s="238">
        <f>SUMIFS('CC ACTUALS (checked)'!L$74:L$88, 'CC ACTUALS (checked)'!$B$74:$B$88, 'Variance Analysis'!$B30, 'CC ACTUALS (checked)'!$C$74:$C$88, 'Variance Analysis'!$C30, 'CC ACTUALS (checked)'!$D$74:$D$88, 'Variance Analysis'!$D30)</f>
        <v>1006975.31</v>
      </c>
      <c r="M30" s="238">
        <f>SUMIFS('CC ACTUALS (checked)'!M$74:M$88, 'CC ACTUALS (checked)'!$B$74:$B$88, 'Variance Analysis'!$B30, 'CC ACTUALS (checked)'!$C$74:$C$88, 'Variance Analysis'!$C30, 'CC ACTUALS (checked)'!$D$74:$D$88, 'Variance Analysis'!$D30)</f>
        <v>488817.61</v>
      </c>
      <c r="N30" s="238">
        <f>SUMIFS('CC ACTUALS (checked)'!N$74:N$88, 'CC ACTUALS (checked)'!$B$74:$B$88, 'Variance Analysis'!$B30, 'CC ACTUALS (checked)'!$C$74:$C$88, 'Variance Analysis'!$C30, 'CC ACTUALS (checked)'!$D$74:$D$88, 'Variance Analysis'!$D30)</f>
        <v>346881.89</v>
      </c>
      <c r="O30" s="238">
        <f>SUMIFS('CC ACTUALS (checked)'!O$74:O$88, 'CC ACTUALS (checked)'!$B$74:$B$88, 'Variance Analysis'!$B30, 'CC ACTUALS (checked)'!$C$74:$C$88, 'Variance Analysis'!$C30, 'CC ACTUALS (checked)'!$D$74:$D$88, 'Variance Analysis'!$D30)</f>
        <v>487279.05</v>
      </c>
      <c r="P30" s="238">
        <f>SUMIFS('CC ACTUALS (checked)'!P$74:P$88, 'CC ACTUALS (checked)'!$B$74:$B$88, 'Variance Analysis'!$B30, 'CC ACTUALS (checked)'!$C$74:$C$88, 'Variance Analysis'!$C30, 'CC ACTUALS (checked)'!$D$74:$D$88, 'Variance Analysis'!$D30)</f>
        <v>131234.43</v>
      </c>
      <c r="Q30" s="246"/>
      <c r="R30" s="246"/>
      <c r="S30" s="246"/>
      <c r="T30" s="246"/>
      <c r="U30" s="246"/>
      <c r="V30" s="246"/>
      <c r="W30" s="246"/>
      <c r="X30" s="246"/>
    </row>
    <row r="31" spans="1:24" s="240" customFormat="1" ht="12.75" customHeight="1" x14ac:dyDescent="0.2">
      <c r="A31" s="234"/>
      <c r="B31" s="235" t="s">
        <v>61</v>
      </c>
      <c r="C31" s="241" t="s">
        <v>62</v>
      </c>
      <c r="D31" s="237" t="s">
        <v>39</v>
      </c>
      <c r="E31" s="238">
        <f>SUMIFS('CC ACTUALS (checked)'!E$74:E$88, 'CC ACTUALS (checked)'!$B$74:$B$88, 'Variance Analysis'!$B31, 'CC ACTUALS (checked)'!$C$74:$C$88, 'Variance Analysis'!$C31, 'CC ACTUALS (checked)'!$D$74:$D$88, 'Variance Analysis'!$D31)</f>
        <v>0</v>
      </c>
      <c r="F31" s="238">
        <f>SUMIFS('CC ACTUALS (checked)'!F$74:F$88, 'CC ACTUALS (checked)'!$B$74:$B$88, 'Variance Analysis'!$B31, 'CC ACTUALS (checked)'!$C$74:$C$88, 'Variance Analysis'!$C31, 'CC ACTUALS (checked)'!$D$74:$D$88, 'Variance Analysis'!$D31)</f>
        <v>0</v>
      </c>
      <c r="G31" s="238">
        <f>SUMIFS('CC ACTUALS (checked)'!G$74:G$88, 'CC ACTUALS (checked)'!$B$74:$B$88, 'Variance Analysis'!$B31, 'CC ACTUALS (checked)'!$C$74:$C$88, 'Variance Analysis'!$C31, 'CC ACTUALS (checked)'!$D$74:$D$88, 'Variance Analysis'!$D31)</f>
        <v>1946.64</v>
      </c>
      <c r="H31" s="238">
        <f>SUMIFS('CC ACTUALS (checked)'!H$74:H$88, 'CC ACTUALS (checked)'!$B$74:$B$88, 'Variance Analysis'!$B31, 'CC ACTUALS (checked)'!$C$74:$C$88, 'Variance Analysis'!$C31, 'CC ACTUALS (checked)'!$D$74:$D$88, 'Variance Analysis'!$D31)</f>
        <v>2100.48</v>
      </c>
      <c r="I31" s="238">
        <f>SUMIFS('CC ACTUALS (checked)'!I$74:I$88, 'CC ACTUALS (checked)'!$B$74:$B$88, 'Variance Analysis'!$B31, 'CC ACTUALS (checked)'!$C$74:$C$88, 'Variance Analysis'!$C31, 'CC ACTUALS (checked)'!$D$74:$D$88, 'Variance Analysis'!$D31)</f>
        <v>1864.88</v>
      </c>
      <c r="J31" s="238">
        <f>SUMIFS('CC ACTUALS (checked)'!J$74:J$88, 'CC ACTUALS (checked)'!$B$74:$B$88, 'Variance Analysis'!$B31, 'CC ACTUALS (checked)'!$C$74:$C$88, 'Variance Analysis'!$C31, 'CC ACTUALS (checked)'!$D$74:$D$88, 'Variance Analysis'!$D31)</f>
        <v>1984.48</v>
      </c>
      <c r="K31" s="238">
        <f>SUMIFS('CC ACTUALS (checked)'!K$74:K$88, 'CC ACTUALS (checked)'!$B$74:$B$88, 'Variance Analysis'!$B31, 'CC ACTUALS (checked)'!$C$74:$C$88, 'Variance Analysis'!$C31, 'CC ACTUALS (checked)'!$D$74:$D$88, 'Variance Analysis'!$D31)</f>
        <v>2667.2</v>
      </c>
      <c r="L31" s="238">
        <f>SUMIFS('CC ACTUALS (checked)'!L$74:L$88, 'CC ACTUALS (checked)'!$B$74:$B$88, 'Variance Analysis'!$B31, 'CC ACTUALS (checked)'!$C$74:$C$88, 'Variance Analysis'!$C31, 'CC ACTUALS (checked)'!$D$74:$D$88, 'Variance Analysis'!$D31)</f>
        <v>0</v>
      </c>
      <c r="M31" s="238">
        <f>SUMIFS('CC ACTUALS (checked)'!M$74:M$88, 'CC ACTUALS (checked)'!$B$74:$B$88, 'Variance Analysis'!$B31, 'CC ACTUALS (checked)'!$C$74:$C$88, 'Variance Analysis'!$C31, 'CC ACTUALS (checked)'!$D$74:$D$88, 'Variance Analysis'!$D31)</f>
        <v>998.4</v>
      </c>
      <c r="N31" s="238">
        <f>SUMIFS('CC ACTUALS (checked)'!N$74:N$88, 'CC ACTUALS (checked)'!$B$74:$B$88, 'Variance Analysis'!$B31, 'CC ACTUALS (checked)'!$C$74:$C$88, 'Variance Analysis'!$C31, 'CC ACTUALS (checked)'!$D$74:$D$88, 'Variance Analysis'!$D31)</f>
        <v>0</v>
      </c>
      <c r="O31" s="238">
        <f>SUMIFS('CC ACTUALS (checked)'!O$74:O$88, 'CC ACTUALS (checked)'!$B$74:$B$88, 'Variance Analysis'!$B31, 'CC ACTUALS (checked)'!$C$74:$C$88, 'Variance Analysis'!$C31, 'CC ACTUALS (checked)'!$D$74:$D$88, 'Variance Analysis'!$D31)</f>
        <v>2326.08</v>
      </c>
      <c r="P31" s="238">
        <f>SUMIFS('CC ACTUALS (checked)'!P$74:P$88, 'CC ACTUALS (checked)'!$B$74:$B$88, 'Variance Analysis'!$B31, 'CC ACTUALS (checked)'!$C$74:$C$88, 'Variance Analysis'!$C31, 'CC ACTUALS (checked)'!$D$74:$D$88, 'Variance Analysis'!$D31)</f>
        <v>0</v>
      </c>
      <c r="Q31" s="246"/>
      <c r="R31" s="246"/>
      <c r="S31" s="246"/>
      <c r="T31" s="246"/>
      <c r="U31" s="246"/>
      <c r="V31" s="246"/>
      <c r="W31" s="246"/>
      <c r="X31" s="246"/>
    </row>
    <row r="32" spans="1:24" s="240" customFormat="1" ht="12.75" customHeight="1" x14ac:dyDescent="0.2">
      <c r="A32" s="234" t="s">
        <v>68</v>
      </c>
      <c r="B32" s="235" t="s">
        <v>6</v>
      </c>
      <c r="C32" s="241" t="s">
        <v>63</v>
      </c>
      <c r="D32" s="237" t="s">
        <v>43</v>
      </c>
      <c r="E32" s="238">
        <f>SUMIFS('CC ACTUALS (checked)'!E$74:E$88, 'CC ACTUALS (checked)'!$B$74:$B$88, 'Variance Analysis'!$B32, 'CC ACTUALS (checked)'!$C$74:$C$88, 'Variance Analysis'!$C32, 'CC ACTUALS (checked)'!$D$74:$D$88, 'Variance Analysis'!$D32)</f>
        <v>238232</v>
      </c>
      <c r="F32" s="238">
        <f>SUMIFS('CC ACTUALS (checked)'!F$74:F$88, 'CC ACTUALS (checked)'!$B$74:$B$88, 'Variance Analysis'!$B32, 'CC ACTUALS (checked)'!$C$74:$C$88, 'Variance Analysis'!$C32, 'CC ACTUALS (checked)'!$D$74:$D$88, 'Variance Analysis'!$D32)</f>
        <v>235617.47</v>
      </c>
      <c r="G32" s="238">
        <f>SUMIFS('CC ACTUALS (checked)'!G$74:G$88, 'CC ACTUALS (checked)'!$B$74:$B$88, 'Variance Analysis'!$B32, 'CC ACTUALS (checked)'!$C$74:$C$88, 'Variance Analysis'!$C32, 'CC ACTUALS (checked)'!$D$74:$D$88, 'Variance Analysis'!$D32)</f>
        <v>368536.11</v>
      </c>
      <c r="H32" s="238">
        <f>SUMIFS('CC ACTUALS (checked)'!H$74:H$88, 'CC ACTUALS (checked)'!$B$74:$B$88, 'Variance Analysis'!$B32, 'CC ACTUALS (checked)'!$C$74:$C$88, 'Variance Analysis'!$C32, 'CC ACTUALS (checked)'!$D$74:$D$88, 'Variance Analysis'!$D32)</f>
        <v>213303</v>
      </c>
      <c r="I32" s="238">
        <f>SUMIFS('CC ACTUALS (checked)'!I$74:I$88, 'CC ACTUALS (checked)'!$B$74:$B$88, 'Variance Analysis'!$B32, 'CC ACTUALS (checked)'!$C$74:$C$88, 'Variance Analysis'!$C32, 'CC ACTUALS (checked)'!$D$74:$D$88, 'Variance Analysis'!$D32)</f>
        <v>244093.16</v>
      </c>
      <c r="J32" s="238">
        <f>SUMIFS('CC ACTUALS (checked)'!J$74:J$88, 'CC ACTUALS (checked)'!$B$74:$B$88, 'Variance Analysis'!$B32, 'CC ACTUALS (checked)'!$C$74:$C$88, 'Variance Analysis'!$C32, 'CC ACTUALS (checked)'!$D$74:$D$88, 'Variance Analysis'!$D32)</f>
        <v>299399.47000000003</v>
      </c>
      <c r="K32" s="238">
        <f>SUMIFS('CC ACTUALS (checked)'!K$74:K$88, 'CC ACTUALS (checked)'!$B$74:$B$88, 'Variance Analysis'!$B32, 'CC ACTUALS (checked)'!$C$74:$C$88, 'Variance Analysis'!$C32, 'CC ACTUALS (checked)'!$D$74:$D$88, 'Variance Analysis'!$D32)</f>
        <v>353604.15</v>
      </c>
      <c r="L32" s="238">
        <f>SUMIFS('CC ACTUALS (checked)'!L$74:L$88, 'CC ACTUALS (checked)'!$B$74:$B$88, 'Variance Analysis'!$B32, 'CC ACTUALS (checked)'!$C$74:$C$88, 'Variance Analysis'!$C32, 'CC ACTUALS (checked)'!$D$74:$D$88, 'Variance Analysis'!$D32)</f>
        <v>341989.23</v>
      </c>
      <c r="M32" s="238">
        <f>SUMIFS('CC ACTUALS (checked)'!M$74:M$88, 'CC ACTUALS (checked)'!$B$74:$B$88, 'Variance Analysis'!$B32, 'CC ACTUALS (checked)'!$C$74:$C$88, 'Variance Analysis'!$C32, 'CC ACTUALS (checked)'!$D$74:$D$88, 'Variance Analysis'!$D32)</f>
        <v>297019.30000000005</v>
      </c>
      <c r="N32" s="238">
        <f>SUMIFS('CC ACTUALS (checked)'!N$74:N$88, 'CC ACTUALS (checked)'!$B$74:$B$88, 'Variance Analysis'!$B32, 'CC ACTUALS (checked)'!$C$74:$C$88, 'Variance Analysis'!$C32, 'CC ACTUALS (checked)'!$D$74:$D$88, 'Variance Analysis'!$D32)</f>
        <v>280580.11</v>
      </c>
      <c r="O32" s="238">
        <f>SUMIFS('CC ACTUALS (checked)'!O$74:O$88, 'CC ACTUALS (checked)'!$B$74:$B$88, 'Variance Analysis'!$B32, 'CC ACTUALS (checked)'!$C$74:$C$88, 'Variance Analysis'!$C32, 'CC ACTUALS (checked)'!$D$74:$D$88, 'Variance Analysis'!$D32)</f>
        <v>288169.54000000004</v>
      </c>
      <c r="P32" s="238">
        <f>SUMIFS('CC ACTUALS (checked)'!P$74:P$88, 'CC ACTUALS (checked)'!$B$74:$B$88, 'Variance Analysis'!$B32, 'CC ACTUALS (checked)'!$C$74:$C$88, 'Variance Analysis'!$C32, 'CC ACTUALS (checked)'!$D$74:$D$88, 'Variance Analysis'!$D32)</f>
        <v>435588.36</v>
      </c>
      <c r="Q32" s="246"/>
      <c r="R32" s="246"/>
      <c r="S32" s="246"/>
      <c r="T32" s="246"/>
      <c r="U32" s="246"/>
      <c r="V32" s="246"/>
      <c r="W32" s="246"/>
      <c r="X32" s="246"/>
    </row>
    <row r="33" spans="1:24" s="240" customFormat="1" ht="12.75" customHeight="1" x14ac:dyDescent="0.2">
      <c r="A33" s="234"/>
      <c r="B33" s="235" t="s">
        <v>6</v>
      </c>
      <c r="C33" s="241" t="s">
        <v>63</v>
      </c>
      <c r="D33" s="237" t="s">
        <v>64</v>
      </c>
      <c r="E33" s="238">
        <f>SUMIFS('CC ACTUALS (checked)'!E$74:E$88, 'CC ACTUALS (checked)'!$B$74:$B$88, 'Variance Analysis'!$B33, 'CC ACTUALS (checked)'!$C$74:$C$88, 'Variance Analysis'!$C33, 'CC ACTUALS (checked)'!$D$74:$D$88, 'Variance Analysis'!$D33)</f>
        <v>0</v>
      </c>
      <c r="F33" s="238">
        <f>SUMIFS('CC ACTUALS (checked)'!F$74:F$88, 'CC ACTUALS (checked)'!$B$74:$B$88, 'Variance Analysis'!$B33, 'CC ACTUALS (checked)'!$C$74:$C$88, 'Variance Analysis'!$C33, 'CC ACTUALS (checked)'!$D$74:$D$88, 'Variance Analysis'!$D33)</f>
        <v>0</v>
      </c>
      <c r="G33" s="238">
        <f>SUMIFS('CC ACTUALS (checked)'!G$74:G$88, 'CC ACTUALS (checked)'!$B$74:$B$88, 'Variance Analysis'!$B33, 'CC ACTUALS (checked)'!$C$74:$C$88, 'Variance Analysis'!$C33, 'CC ACTUALS (checked)'!$D$74:$D$88, 'Variance Analysis'!$D33)</f>
        <v>0</v>
      </c>
      <c r="H33" s="238">
        <f>SUMIFS('CC ACTUALS (checked)'!H$74:H$88, 'CC ACTUALS (checked)'!$B$74:$B$88, 'Variance Analysis'!$B33, 'CC ACTUALS (checked)'!$C$74:$C$88, 'Variance Analysis'!$C33, 'CC ACTUALS (checked)'!$D$74:$D$88, 'Variance Analysis'!$D33)</f>
        <v>0</v>
      </c>
      <c r="I33" s="238">
        <f>SUMIFS('CC ACTUALS (checked)'!I$74:I$88, 'CC ACTUALS (checked)'!$B$74:$B$88, 'Variance Analysis'!$B33, 'CC ACTUALS (checked)'!$C$74:$C$88, 'Variance Analysis'!$C33, 'CC ACTUALS (checked)'!$D$74:$D$88, 'Variance Analysis'!$D33)</f>
        <v>0</v>
      </c>
      <c r="J33" s="238">
        <f>SUMIFS('CC ACTUALS (checked)'!J$74:J$88, 'CC ACTUALS (checked)'!$B$74:$B$88, 'Variance Analysis'!$B33, 'CC ACTUALS (checked)'!$C$74:$C$88, 'Variance Analysis'!$C33, 'CC ACTUALS (checked)'!$D$74:$D$88, 'Variance Analysis'!$D33)</f>
        <v>0</v>
      </c>
      <c r="K33" s="238">
        <f>SUMIFS('CC ACTUALS (checked)'!K$74:K$88, 'CC ACTUALS (checked)'!$B$74:$B$88, 'Variance Analysis'!$B33, 'CC ACTUALS (checked)'!$C$74:$C$88, 'Variance Analysis'!$C33, 'CC ACTUALS (checked)'!$D$74:$D$88, 'Variance Analysis'!$D33)</f>
        <v>0</v>
      </c>
      <c r="L33" s="238">
        <f>SUMIFS('CC ACTUALS (checked)'!L$74:L$88, 'CC ACTUALS (checked)'!$B$74:$B$88, 'Variance Analysis'!$B33, 'CC ACTUALS (checked)'!$C$74:$C$88, 'Variance Analysis'!$C33, 'CC ACTUALS (checked)'!$D$74:$D$88, 'Variance Analysis'!$D33)</f>
        <v>0</v>
      </c>
      <c r="M33" s="238">
        <f>SUMIFS('CC ACTUALS (checked)'!M$74:M$88, 'CC ACTUALS (checked)'!$B$74:$B$88, 'Variance Analysis'!$B33, 'CC ACTUALS (checked)'!$C$74:$C$88, 'Variance Analysis'!$C33, 'CC ACTUALS (checked)'!$D$74:$D$88, 'Variance Analysis'!$D33)</f>
        <v>0</v>
      </c>
      <c r="N33" s="238">
        <f>SUMIFS('CC ACTUALS (checked)'!N$74:N$88, 'CC ACTUALS (checked)'!$B$74:$B$88, 'Variance Analysis'!$B33, 'CC ACTUALS (checked)'!$C$74:$C$88, 'Variance Analysis'!$C33, 'CC ACTUALS (checked)'!$D$74:$D$88, 'Variance Analysis'!$D33)</f>
        <v>0</v>
      </c>
      <c r="O33" s="238">
        <f>SUMIFS('CC ACTUALS (checked)'!O$74:O$88, 'CC ACTUALS (checked)'!$B$74:$B$88, 'Variance Analysis'!$B33, 'CC ACTUALS (checked)'!$C$74:$C$88, 'Variance Analysis'!$C33, 'CC ACTUALS (checked)'!$D$74:$D$88, 'Variance Analysis'!$D33)</f>
        <v>0</v>
      </c>
      <c r="P33" s="238">
        <f>SUMIFS('CC ACTUALS (checked)'!P$74:P$88, 'CC ACTUALS (checked)'!$B$74:$B$88, 'Variance Analysis'!$B33, 'CC ACTUALS (checked)'!$C$74:$C$88, 'Variance Analysis'!$C33, 'CC ACTUALS (checked)'!$D$74:$D$88, 'Variance Analysis'!$D33)</f>
        <v>0</v>
      </c>
      <c r="Q33" s="246"/>
      <c r="R33" s="246"/>
      <c r="S33" s="246"/>
      <c r="T33" s="246"/>
      <c r="U33" s="246"/>
      <c r="V33" s="246"/>
      <c r="W33" s="246"/>
      <c r="X33" s="246"/>
    </row>
    <row r="34" spans="1:24" s="240" customFormat="1" ht="12.75" customHeight="1" x14ac:dyDescent="0.2">
      <c r="A34" s="234"/>
      <c r="B34" s="235" t="s">
        <v>6</v>
      </c>
      <c r="C34" s="241" t="s">
        <v>63</v>
      </c>
      <c r="D34" s="237" t="s">
        <v>39</v>
      </c>
      <c r="E34" s="238">
        <f>SUMIFS('CC ACTUALS (checked)'!E$74:E$88, 'CC ACTUALS (checked)'!$B$74:$B$88, 'Variance Analysis'!$B34, 'CC ACTUALS (checked)'!$C$74:$C$88, 'Variance Analysis'!$C34, 'CC ACTUALS (checked)'!$D$74:$D$88, 'Variance Analysis'!$D34)</f>
        <v>23565.69</v>
      </c>
      <c r="F34" s="238">
        <f>SUMIFS('CC ACTUALS (checked)'!F$74:F$88, 'CC ACTUALS (checked)'!$B$74:$B$88, 'Variance Analysis'!$B34, 'CC ACTUALS (checked)'!$C$74:$C$88, 'Variance Analysis'!$C34, 'CC ACTUALS (checked)'!$D$74:$D$88, 'Variance Analysis'!$D34)</f>
        <v>32501.52</v>
      </c>
      <c r="G34" s="238">
        <f>SUMIFS('CC ACTUALS (checked)'!G$74:G$88, 'CC ACTUALS (checked)'!$B$74:$B$88, 'Variance Analysis'!$B34, 'CC ACTUALS (checked)'!$C$74:$C$88, 'Variance Analysis'!$C34, 'CC ACTUALS (checked)'!$D$74:$D$88, 'Variance Analysis'!$D34)</f>
        <v>21704.22</v>
      </c>
      <c r="H34" s="238">
        <f>SUMIFS('CC ACTUALS (checked)'!H$74:H$88, 'CC ACTUALS (checked)'!$B$74:$B$88, 'Variance Analysis'!$B34, 'CC ACTUALS (checked)'!$C$74:$C$88, 'Variance Analysis'!$C34, 'CC ACTUALS (checked)'!$D$74:$D$88, 'Variance Analysis'!$D34)</f>
        <v>20123.72</v>
      </c>
      <c r="I34" s="238">
        <f>SUMIFS('CC ACTUALS (checked)'!I$74:I$88, 'CC ACTUALS (checked)'!$B$74:$B$88, 'Variance Analysis'!$B34, 'CC ACTUALS (checked)'!$C$74:$C$88, 'Variance Analysis'!$C34, 'CC ACTUALS (checked)'!$D$74:$D$88, 'Variance Analysis'!$D34)</f>
        <v>30835.439999999999</v>
      </c>
      <c r="J34" s="238">
        <f>SUMIFS('CC ACTUALS (checked)'!J$74:J$88, 'CC ACTUALS (checked)'!$B$74:$B$88, 'Variance Analysis'!$B34, 'CC ACTUALS (checked)'!$C$74:$C$88, 'Variance Analysis'!$C34, 'CC ACTUALS (checked)'!$D$74:$D$88, 'Variance Analysis'!$D34)</f>
        <v>33205.11</v>
      </c>
      <c r="K34" s="238">
        <f>SUMIFS('CC ACTUALS (checked)'!K$74:K$88, 'CC ACTUALS (checked)'!$B$74:$B$88, 'Variance Analysis'!$B34, 'CC ACTUALS (checked)'!$C$74:$C$88, 'Variance Analysis'!$C34, 'CC ACTUALS (checked)'!$D$74:$D$88, 'Variance Analysis'!$D34)</f>
        <v>24933.379999999997</v>
      </c>
      <c r="L34" s="238">
        <f>SUMIFS('CC ACTUALS (checked)'!L$74:L$88, 'CC ACTUALS (checked)'!$B$74:$B$88, 'Variance Analysis'!$B34, 'CC ACTUALS (checked)'!$C$74:$C$88, 'Variance Analysis'!$C34, 'CC ACTUALS (checked)'!$D$74:$D$88, 'Variance Analysis'!$D34)</f>
        <v>28654</v>
      </c>
      <c r="M34" s="238">
        <f>SUMIFS('CC ACTUALS (checked)'!M$74:M$88, 'CC ACTUALS (checked)'!$B$74:$B$88, 'Variance Analysis'!$B34, 'CC ACTUALS (checked)'!$C$74:$C$88, 'Variance Analysis'!$C34, 'CC ACTUALS (checked)'!$D$74:$D$88, 'Variance Analysis'!$D34)</f>
        <v>26244.39</v>
      </c>
      <c r="N34" s="238">
        <f>SUMIFS('CC ACTUALS (checked)'!N$74:N$88, 'CC ACTUALS (checked)'!$B$74:$B$88, 'Variance Analysis'!$B34, 'CC ACTUALS (checked)'!$C$74:$C$88, 'Variance Analysis'!$C34, 'CC ACTUALS (checked)'!$D$74:$D$88, 'Variance Analysis'!$D34)</f>
        <v>27540.84</v>
      </c>
      <c r="O34" s="238">
        <f>SUMIFS('CC ACTUALS (checked)'!O$74:O$88, 'CC ACTUALS (checked)'!$B$74:$B$88, 'Variance Analysis'!$B34, 'CC ACTUALS (checked)'!$C$74:$C$88, 'Variance Analysis'!$C34, 'CC ACTUALS (checked)'!$D$74:$D$88, 'Variance Analysis'!$D34)</f>
        <v>27132</v>
      </c>
      <c r="P34" s="238">
        <f>SUMIFS('CC ACTUALS (checked)'!P$74:P$88, 'CC ACTUALS (checked)'!$B$74:$B$88, 'Variance Analysis'!$B34, 'CC ACTUALS (checked)'!$C$74:$C$88, 'Variance Analysis'!$C34, 'CC ACTUALS (checked)'!$D$74:$D$88, 'Variance Analysis'!$D34)</f>
        <v>30197.21</v>
      </c>
      <c r="Q34" s="246"/>
      <c r="R34" s="246"/>
      <c r="S34" s="246"/>
      <c r="T34" s="246"/>
      <c r="U34" s="246"/>
      <c r="V34" s="246"/>
      <c r="W34" s="246"/>
      <c r="X34" s="246"/>
    </row>
    <row r="35" spans="1:24" s="240" customFormat="1" ht="12.75" customHeight="1" x14ac:dyDescent="0.2">
      <c r="A35" s="234"/>
      <c r="B35" s="235" t="s">
        <v>6</v>
      </c>
      <c r="C35" s="236" t="s">
        <v>63</v>
      </c>
      <c r="D35" s="237" t="s">
        <v>45</v>
      </c>
      <c r="E35" s="238">
        <f>SUMIFS('CC ACTUALS (checked)'!E$74:E$88, 'CC ACTUALS (checked)'!$B$74:$B$88, 'Variance Analysis'!$B35, 'CC ACTUALS (checked)'!$C$74:$C$88, 'Variance Analysis'!$C35, 'CC ACTUALS (checked)'!$D$74:$D$88, 'Variance Analysis'!$D35)</f>
        <v>191.67</v>
      </c>
      <c r="F35" s="238">
        <f>SUMIFS('CC ACTUALS (checked)'!F$74:F$88, 'CC ACTUALS (checked)'!$B$74:$B$88, 'Variance Analysis'!$B35, 'CC ACTUALS (checked)'!$C$74:$C$88, 'Variance Analysis'!$C35, 'CC ACTUALS (checked)'!$D$74:$D$88, 'Variance Analysis'!$D35)</f>
        <v>0</v>
      </c>
      <c r="G35" s="238">
        <f>SUMIFS('CC ACTUALS (checked)'!G$74:G$88, 'CC ACTUALS (checked)'!$B$74:$B$88, 'Variance Analysis'!$B35, 'CC ACTUALS (checked)'!$C$74:$C$88, 'Variance Analysis'!$C35, 'CC ACTUALS (checked)'!$D$74:$D$88, 'Variance Analysis'!$D35)</f>
        <v>95.38</v>
      </c>
      <c r="H35" s="238">
        <f>SUMIFS('CC ACTUALS (checked)'!H$74:H$88, 'CC ACTUALS (checked)'!$B$74:$B$88, 'Variance Analysis'!$B35, 'CC ACTUALS (checked)'!$C$74:$C$88, 'Variance Analysis'!$C35, 'CC ACTUALS (checked)'!$D$74:$D$88, 'Variance Analysis'!$D35)</f>
        <v>-215.71</v>
      </c>
      <c r="I35" s="238">
        <f>SUMIFS('CC ACTUALS (checked)'!I$74:I$88, 'CC ACTUALS (checked)'!$B$74:$B$88, 'Variance Analysis'!$B35, 'CC ACTUALS (checked)'!$C$74:$C$88, 'Variance Analysis'!$C35, 'CC ACTUALS (checked)'!$D$74:$D$88, 'Variance Analysis'!$D35)</f>
        <v>384.38</v>
      </c>
      <c r="J35" s="238">
        <f>SUMIFS('CC ACTUALS (checked)'!J$74:J$88, 'CC ACTUALS (checked)'!$B$74:$B$88, 'Variance Analysis'!$B35, 'CC ACTUALS (checked)'!$C$74:$C$88, 'Variance Analysis'!$C35, 'CC ACTUALS (checked)'!$D$74:$D$88, 'Variance Analysis'!$D35)</f>
        <v>385.02</v>
      </c>
      <c r="K35" s="238">
        <f>SUMIFS('CC ACTUALS (checked)'!K$74:K$88, 'CC ACTUALS (checked)'!$B$74:$B$88, 'Variance Analysis'!$B35, 'CC ACTUALS (checked)'!$C$74:$C$88, 'Variance Analysis'!$C35, 'CC ACTUALS (checked)'!$D$74:$D$88, 'Variance Analysis'!$D35)</f>
        <v>-161.94999999999999</v>
      </c>
      <c r="L35" s="238">
        <f>SUMIFS('CC ACTUALS (checked)'!L$74:L$88, 'CC ACTUALS (checked)'!$B$74:$B$88, 'Variance Analysis'!$B35, 'CC ACTUALS (checked)'!$C$74:$C$88, 'Variance Analysis'!$C35, 'CC ACTUALS (checked)'!$D$74:$D$88, 'Variance Analysis'!$D35)</f>
        <v>-678.79</v>
      </c>
      <c r="M35" s="238">
        <f>SUMIFS('CC ACTUALS (checked)'!M$74:M$88, 'CC ACTUALS (checked)'!$B$74:$B$88, 'Variance Analysis'!$B35, 'CC ACTUALS (checked)'!$C$74:$C$88, 'Variance Analysis'!$C35, 'CC ACTUALS (checked)'!$D$74:$D$88, 'Variance Analysis'!$D35)</f>
        <v>0</v>
      </c>
      <c r="N35" s="238">
        <f>SUMIFS('CC ACTUALS (checked)'!N$74:N$88, 'CC ACTUALS (checked)'!$B$74:$B$88, 'Variance Analysis'!$B35, 'CC ACTUALS (checked)'!$C$74:$C$88, 'Variance Analysis'!$C35, 'CC ACTUALS (checked)'!$D$74:$D$88, 'Variance Analysis'!$D35)</f>
        <v>0</v>
      </c>
      <c r="O35" s="238">
        <f>SUMIFS('CC ACTUALS (checked)'!O$74:O$88, 'CC ACTUALS (checked)'!$B$74:$B$88, 'Variance Analysis'!$B35, 'CC ACTUALS (checked)'!$C$74:$C$88, 'Variance Analysis'!$C35, 'CC ACTUALS (checked)'!$D$74:$D$88, 'Variance Analysis'!$D35)</f>
        <v>52.74</v>
      </c>
      <c r="P35" s="238">
        <f>SUMIFS('CC ACTUALS (checked)'!P$74:P$88, 'CC ACTUALS (checked)'!$B$74:$B$88, 'Variance Analysis'!$B35, 'CC ACTUALS (checked)'!$C$74:$C$88, 'Variance Analysis'!$C35, 'CC ACTUALS (checked)'!$D$74:$D$88, 'Variance Analysis'!$D35)</f>
        <v>0</v>
      </c>
      <c r="Q35" s="246"/>
      <c r="R35" s="246"/>
      <c r="S35" s="246"/>
      <c r="T35" s="246"/>
      <c r="U35" s="246"/>
      <c r="V35" s="246"/>
      <c r="W35" s="246"/>
      <c r="X35" s="246"/>
    </row>
    <row r="36" spans="1:24" s="240" customFormat="1" ht="12.75" customHeight="1" x14ac:dyDescent="0.2">
      <c r="A36" s="234"/>
      <c r="B36" s="235"/>
      <c r="C36" s="241"/>
      <c r="D36" s="237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46"/>
      <c r="R36" s="246"/>
      <c r="S36" s="246"/>
      <c r="T36" s="246"/>
      <c r="U36" s="246"/>
      <c r="V36" s="246"/>
      <c r="W36" s="246"/>
      <c r="X36" s="246"/>
    </row>
    <row r="37" spans="1:24" s="240" customFormat="1" ht="12.75" customHeight="1" x14ac:dyDescent="0.2">
      <c r="A37" s="234"/>
      <c r="B37" s="235"/>
      <c r="C37" s="236"/>
      <c r="D37" s="237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46"/>
      <c r="R37" s="246"/>
      <c r="S37" s="246"/>
      <c r="T37" s="246"/>
      <c r="U37" s="246"/>
      <c r="V37" s="246"/>
      <c r="W37" s="246"/>
      <c r="X37" s="246"/>
    </row>
    <row r="38" spans="1:24" ht="12.75" customHeight="1" x14ac:dyDescent="0.2">
      <c r="A38" s="58"/>
      <c r="B38" s="69"/>
      <c r="C38" s="71" t="s">
        <v>69</v>
      </c>
      <c r="D38" s="73" t="s">
        <v>69</v>
      </c>
      <c r="E38" s="75">
        <f>SUM(E24:E37)</f>
        <v>-42067429.93</v>
      </c>
      <c r="F38" s="75">
        <f t="shared" ref="F38:P38" si="1">SUM(F24:F37)</f>
        <v>-40118125.689999998</v>
      </c>
      <c r="G38" s="75">
        <f t="shared" si="1"/>
        <v>-40578844.059999995</v>
      </c>
      <c r="H38" s="75">
        <f t="shared" si="1"/>
        <v>-37373320.359999999</v>
      </c>
      <c r="I38" s="75">
        <f t="shared" si="1"/>
        <v>-37555354.679999992</v>
      </c>
      <c r="J38" s="75">
        <f t="shared" si="1"/>
        <v>-36857976.969999999</v>
      </c>
      <c r="K38" s="75">
        <f t="shared" si="1"/>
        <v>-53778095.789999999</v>
      </c>
      <c r="L38" s="75">
        <f t="shared" si="1"/>
        <v>-49461344.179999992</v>
      </c>
      <c r="M38" s="75">
        <f t="shared" si="1"/>
        <v>-49315410.250000007</v>
      </c>
      <c r="N38" s="75">
        <f t="shared" si="1"/>
        <v>-43096726.579999998</v>
      </c>
      <c r="O38" s="75">
        <f t="shared" si="1"/>
        <v>-41376289.290000007</v>
      </c>
      <c r="P38" s="75">
        <f t="shared" si="1"/>
        <v>-43309709.970000006</v>
      </c>
      <c r="Q38" s="51"/>
      <c r="R38" s="51"/>
      <c r="S38" s="51"/>
      <c r="T38" s="51"/>
      <c r="U38" s="51"/>
      <c r="V38" s="51"/>
      <c r="W38" s="51"/>
      <c r="X38" s="51"/>
    </row>
    <row r="39" spans="1:24" ht="12.75" customHeight="1" x14ac:dyDescent="0.2">
      <c r="A39" s="51"/>
      <c r="B39" s="51"/>
      <c r="C39" s="51"/>
      <c r="D39" s="51"/>
      <c r="E39" s="77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</row>
    <row r="40" spans="1:24" ht="12.75" customHeight="1" x14ac:dyDescent="0.2">
      <c r="A40" s="8" t="s">
        <v>77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</row>
    <row r="41" spans="1:24" ht="12.75" customHeight="1" x14ac:dyDescent="0.2">
      <c r="A41" s="53" t="s">
        <v>50</v>
      </c>
      <c r="B41" s="54"/>
      <c r="C41" s="55" t="s">
        <v>54</v>
      </c>
      <c r="D41" s="56" t="s">
        <v>55</v>
      </c>
      <c r="E41" s="57" t="s">
        <v>17</v>
      </c>
      <c r="F41" s="57" t="s">
        <v>18</v>
      </c>
      <c r="G41" s="57" t="s">
        <v>19</v>
      </c>
      <c r="H41" s="57" t="s">
        <v>20</v>
      </c>
      <c r="I41" s="57" t="s">
        <v>21</v>
      </c>
      <c r="J41" s="57" t="s">
        <v>22</v>
      </c>
      <c r="K41" s="57" t="s">
        <v>23</v>
      </c>
      <c r="L41" s="57" t="s">
        <v>24</v>
      </c>
      <c r="M41" s="57" t="s">
        <v>25</v>
      </c>
      <c r="N41" s="57" t="s">
        <v>26</v>
      </c>
      <c r="O41" s="57" t="s">
        <v>27</v>
      </c>
      <c r="P41" s="57" t="s">
        <v>28</v>
      </c>
      <c r="Q41" s="51"/>
      <c r="R41" s="51"/>
      <c r="S41" s="51"/>
      <c r="T41" s="51"/>
      <c r="U41" s="51"/>
      <c r="V41" s="51"/>
      <c r="W41" s="51"/>
      <c r="X41" s="51"/>
    </row>
    <row r="42" spans="1:24" s="240" customFormat="1" ht="12.75" customHeight="1" x14ac:dyDescent="0.2">
      <c r="A42" s="234"/>
      <c r="B42" s="235" t="s">
        <v>56</v>
      </c>
      <c r="C42" s="236" t="s">
        <v>57</v>
      </c>
      <c r="D42" s="237" t="s">
        <v>58</v>
      </c>
      <c r="E42" s="238">
        <f>E24-E6</f>
        <v>202778.27999999991</v>
      </c>
      <c r="F42" s="238">
        <f t="shared" ref="F42:P42" si="2">F24-F6</f>
        <v>100463.87</v>
      </c>
      <c r="G42" s="238">
        <f t="shared" si="2"/>
        <v>-441801.41000000003</v>
      </c>
      <c r="H42" s="238">
        <f t="shared" si="2"/>
        <v>125308.45000000007</v>
      </c>
      <c r="I42" s="238">
        <f t="shared" si="2"/>
        <v>21721.239999999991</v>
      </c>
      <c r="J42" s="238">
        <f t="shared" si="2"/>
        <v>-167523.40000000002</v>
      </c>
      <c r="K42" s="238">
        <f t="shared" si="2"/>
        <v>361928.04000000004</v>
      </c>
      <c r="L42" s="238">
        <f t="shared" si="2"/>
        <v>716134.88</v>
      </c>
      <c r="M42" s="238">
        <f t="shared" si="2"/>
        <v>-704731.61</v>
      </c>
      <c r="N42" s="238">
        <f t="shared" si="2"/>
        <v>44477.570000000065</v>
      </c>
      <c r="O42" s="238">
        <f t="shared" si="2"/>
        <v>-86178.099999999977</v>
      </c>
      <c r="P42" s="238">
        <f t="shared" si="2"/>
        <v>359350.36</v>
      </c>
      <c r="Q42" s="246"/>
      <c r="R42" s="319">
        <f>SUM(E42:P47)</f>
        <v>-16416851.880000019</v>
      </c>
      <c r="S42" s="246"/>
      <c r="T42" s="246"/>
      <c r="U42" s="246"/>
      <c r="V42" s="246"/>
      <c r="W42" s="246"/>
      <c r="X42" s="246"/>
    </row>
    <row r="43" spans="1:24" s="240" customFormat="1" ht="12.75" customHeight="1" x14ac:dyDescent="0.2">
      <c r="A43" s="234"/>
      <c r="B43" s="235" t="s">
        <v>56</v>
      </c>
      <c r="C43" s="241" t="s">
        <v>60</v>
      </c>
      <c r="D43" s="237" t="s">
        <v>58</v>
      </c>
      <c r="E43" s="238">
        <f t="shared" ref="E43:P52" si="3">E25-E7</f>
        <v>-1135960.4600000009</v>
      </c>
      <c r="F43" s="238">
        <f t="shared" si="3"/>
        <v>-3538579.6799999997</v>
      </c>
      <c r="G43" s="238">
        <f t="shared" si="3"/>
        <v>-950821.1099999994</v>
      </c>
      <c r="H43" s="238">
        <f t="shared" si="3"/>
        <v>-4250182.0199999996</v>
      </c>
      <c r="I43" s="238">
        <f t="shared" si="3"/>
        <v>1176478.6400000006</v>
      </c>
      <c r="J43" s="238">
        <f t="shared" si="3"/>
        <v>1931414.1099999994</v>
      </c>
      <c r="K43" s="238">
        <f t="shared" si="3"/>
        <v>-6169129.5500000045</v>
      </c>
      <c r="L43" s="238">
        <f t="shared" si="3"/>
        <v>-4940571.4499999955</v>
      </c>
      <c r="M43" s="238">
        <f t="shared" si="3"/>
        <v>-2506295.2100000009</v>
      </c>
      <c r="N43" s="238">
        <f t="shared" si="3"/>
        <v>336205.38999999315</v>
      </c>
      <c r="O43" s="238">
        <f t="shared" si="3"/>
        <v>1183807.2299999967</v>
      </c>
      <c r="P43" s="238">
        <f t="shared" si="3"/>
        <v>1708084.6899999976</v>
      </c>
      <c r="Q43" s="246"/>
      <c r="R43" s="246"/>
      <c r="S43" s="246"/>
      <c r="T43" s="246"/>
      <c r="U43" s="246"/>
      <c r="V43" s="246"/>
      <c r="W43" s="246"/>
      <c r="X43" s="246"/>
    </row>
    <row r="44" spans="1:24" s="240" customFormat="1" ht="12.75" customHeight="1" x14ac:dyDescent="0.2">
      <c r="A44" s="234"/>
      <c r="B44" s="235" t="s">
        <v>56</v>
      </c>
      <c r="C44" s="241" t="s">
        <v>59</v>
      </c>
      <c r="D44" s="237" t="s">
        <v>58</v>
      </c>
      <c r="E44" s="238">
        <f t="shared" si="3"/>
        <v>8458</v>
      </c>
      <c r="F44" s="238">
        <f t="shared" si="3"/>
        <v>12449</v>
      </c>
      <c r="G44" s="238">
        <f t="shared" si="3"/>
        <v>-72589.5</v>
      </c>
      <c r="H44" s="238">
        <f t="shared" si="3"/>
        <v>2690.5</v>
      </c>
      <c r="I44" s="238">
        <f t="shared" si="3"/>
        <v>-7239</v>
      </c>
      <c r="J44" s="238">
        <f t="shared" si="3"/>
        <v>25359</v>
      </c>
      <c r="K44" s="238">
        <f t="shared" si="3"/>
        <v>-293910.5</v>
      </c>
      <c r="L44" s="238">
        <f t="shared" si="3"/>
        <v>444037.5</v>
      </c>
      <c r="M44" s="238">
        <f t="shared" si="3"/>
        <v>113367</v>
      </c>
      <c r="N44" s="238">
        <f t="shared" si="3"/>
        <v>-4598.6600000000035</v>
      </c>
      <c r="O44" s="238">
        <f t="shared" si="3"/>
        <v>21127.660000000003</v>
      </c>
      <c r="P44" s="238">
        <f t="shared" si="3"/>
        <v>100293.5</v>
      </c>
      <c r="Q44" s="246"/>
      <c r="R44" s="246"/>
      <c r="S44" s="246"/>
      <c r="T44" s="246"/>
      <c r="U44" s="246"/>
      <c r="V44" s="246"/>
      <c r="W44" s="246"/>
      <c r="X44" s="246"/>
    </row>
    <row r="45" spans="1:24" s="240" customFormat="1" ht="12.75" customHeight="1" x14ac:dyDescent="0.2">
      <c r="A45" s="234"/>
      <c r="B45" s="235" t="s">
        <v>56</v>
      </c>
      <c r="C45" s="241" t="s">
        <v>59</v>
      </c>
      <c r="D45" s="237" t="s">
        <v>39</v>
      </c>
      <c r="E45" s="238">
        <f t="shared" si="3"/>
        <v>158.04000000000087</v>
      </c>
      <c r="F45" s="238">
        <f t="shared" si="3"/>
        <v>11917.960000000001</v>
      </c>
      <c r="G45" s="238">
        <f t="shared" si="3"/>
        <v>-10376.959999999999</v>
      </c>
      <c r="H45" s="238">
        <f t="shared" si="3"/>
        <v>4858.0400000000009</v>
      </c>
      <c r="I45" s="238">
        <f t="shared" si="3"/>
        <v>14558.04</v>
      </c>
      <c r="J45" s="238">
        <f t="shared" si="3"/>
        <v>14558.04</v>
      </c>
      <c r="K45" s="238">
        <f t="shared" si="3"/>
        <v>14558.04</v>
      </c>
      <c r="L45" s="238">
        <f t="shared" si="3"/>
        <v>7658.0400000000009</v>
      </c>
      <c r="M45" s="238">
        <f t="shared" si="3"/>
        <v>144264.19</v>
      </c>
      <c r="N45" s="238">
        <f t="shared" si="3"/>
        <v>7958.0400000000009</v>
      </c>
      <c r="O45" s="238">
        <f t="shared" si="3"/>
        <v>-6664.369999999999</v>
      </c>
      <c r="P45" s="238">
        <f t="shared" si="3"/>
        <v>-32797.96</v>
      </c>
      <c r="Q45" s="246"/>
      <c r="R45" s="246"/>
      <c r="S45" s="246"/>
      <c r="T45" s="246"/>
      <c r="U45" s="246"/>
      <c r="V45" s="246"/>
      <c r="W45" s="246"/>
      <c r="X45" s="246"/>
    </row>
    <row r="46" spans="1:24" s="240" customFormat="1" ht="12.75" customHeight="1" x14ac:dyDescent="0.2">
      <c r="A46" s="234"/>
      <c r="B46" s="235" t="s">
        <v>56</v>
      </c>
      <c r="C46" s="241" t="s">
        <v>59</v>
      </c>
      <c r="D46" s="237" t="s">
        <v>43</v>
      </c>
      <c r="E46" s="238">
        <f t="shared" si="3"/>
        <v>-55745.649999999994</v>
      </c>
      <c r="F46" s="238">
        <f t="shared" si="3"/>
        <v>-373.27000000000407</v>
      </c>
      <c r="G46" s="238">
        <f t="shared" si="3"/>
        <v>71006.2</v>
      </c>
      <c r="H46" s="238">
        <f t="shared" si="3"/>
        <v>38541.61</v>
      </c>
      <c r="I46" s="238">
        <f t="shared" si="3"/>
        <v>15731.730000000003</v>
      </c>
      <c r="J46" s="238">
        <f t="shared" si="3"/>
        <v>43476.71</v>
      </c>
      <c r="K46" s="238">
        <f t="shared" si="3"/>
        <v>9317.5200000000041</v>
      </c>
      <c r="L46" s="238">
        <f t="shared" si="3"/>
        <v>-24263.939999999988</v>
      </c>
      <c r="M46" s="238">
        <f t="shared" si="3"/>
        <v>6923.760000000002</v>
      </c>
      <c r="N46" s="238">
        <f t="shared" si="3"/>
        <v>56.809999999997672</v>
      </c>
      <c r="O46" s="238">
        <f t="shared" si="3"/>
        <v>-2147.010000000002</v>
      </c>
      <c r="P46" s="238">
        <f t="shared" si="3"/>
        <v>-1125.8099999999977</v>
      </c>
      <c r="Q46" s="246"/>
      <c r="R46" s="246"/>
      <c r="S46" s="246"/>
      <c r="T46" s="246"/>
      <c r="U46" s="246"/>
      <c r="V46" s="246"/>
      <c r="W46" s="246"/>
      <c r="X46" s="246"/>
    </row>
    <row r="47" spans="1:24" s="240" customFormat="1" ht="12.75" customHeight="1" x14ac:dyDescent="0.2">
      <c r="A47" s="234"/>
      <c r="B47" s="235" t="s">
        <v>56</v>
      </c>
      <c r="C47" s="241" t="s">
        <v>59</v>
      </c>
      <c r="D47" s="237" t="s">
        <v>45</v>
      </c>
      <c r="E47" s="238">
        <f t="shared" si="3"/>
        <v>42408.900000000023</v>
      </c>
      <c r="F47" s="238">
        <f t="shared" si="3"/>
        <v>46587.540000000037</v>
      </c>
      <c r="G47" s="238">
        <f t="shared" si="3"/>
        <v>-22055.530000000028</v>
      </c>
      <c r="H47" s="238">
        <f t="shared" si="3"/>
        <v>-13850.310000000056</v>
      </c>
      <c r="I47" s="238">
        <f t="shared" si="3"/>
        <v>-34434.449999999953</v>
      </c>
      <c r="J47" s="238">
        <f t="shared" si="3"/>
        <v>-16481.020000000019</v>
      </c>
      <c r="K47" s="238">
        <f t="shared" si="3"/>
        <v>-20730.489999999991</v>
      </c>
      <c r="L47" s="238">
        <f t="shared" si="3"/>
        <v>-486335.6</v>
      </c>
      <c r="M47" s="238">
        <f t="shared" si="3"/>
        <v>-26570.999999999884</v>
      </c>
      <c r="N47" s="238">
        <f t="shared" si="3"/>
        <v>123315.29000000004</v>
      </c>
      <c r="O47" s="238">
        <f t="shared" si="3"/>
        <v>-168194.53000000003</v>
      </c>
      <c r="P47" s="238">
        <f t="shared" si="3"/>
        <v>161618.2699999999</v>
      </c>
      <c r="Q47" s="246"/>
      <c r="R47" s="246"/>
      <c r="S47" s="246"/>
      <c r="T47" s="246"/>
      <c r="U47" s="246"/>
      <c r="V47" s="246"/>
      <c r="W47" s="246"/>
      <c r="X47" s="246"/>
    </row>
    <row r="48" spans="1:24" s="240" customFormat="1" ht="12.75" customHeight="1" x14ac:dyDescent="0.2">
      <c r="A48" s="234"/>
      <c r="B48" s="235" t="s">
        <v>61</v>
      </c>
      <c r="C48" s="241" t="s">
        <v>62</v>
      </c>
      <c r="D48" s="237" t="s">
        <v>43</v>
      </c>
      <c r="E48" s="238">
        <f t="shared" si="3"/>
        <v>498322.17999999993</v>
      </c>
      <c r="F48" s="238">
        <f t="shared" si="3"/>
        <v>616523.24</v>
      </c>
      <c r="G48" s="238">
        <f t="shared" si="3"/>
        <v>-259669.72999999998</v>
      </c>
      <c r="H48" s="238">
        <f t="shared" si="3"/>
        <v>-245650.93</v>
      </c>
      <c r="I48" s="238">
        <f t="shared" si="3"/>
        <v>-186734.45</v>
      </c>
      <c r="J48" s="238">
        <f t="shared" si="3"/>
        <v>-71166.810000000056</v>
      </c>
      <c r="K48" s="238">
        <f t="shared" si="3"/>
        <v>-228616.49</v>
      </c>
      <c r="L48" s="238">
        <f t="shared" si="3"/>
        <v>-158802.68999999994</v>
      </c>
      <c r="M48" s="238">
        <f t="shared" si="3"/>
        <v>-676960.39</v>
      </c>
      <c r="N48" s="238">
        <f t="shared" si="3"/>
        <v>5461.890000000014</v>
      </c>
      <c r="O48" s="238">
        <f t="shared" si="3"/>
        <v>145859.04999999999</v>
      </c>
      <c r="P48" s="238">
        <f t="shared" si="3"/>
        <v>-210185.57</v>
      </c>
      <c r="Q48" s="246"/>
      <c r="R48" s="246"/>
      <c r="S48" s="246"/>
      <c r="T48" s="246"/>
      <c r="U48" s="246"/>
      <c r="V48" s="246"/>
      <c r="W48" s="246"/>
      <c r="X48" s="246"/>
    </row>
    <row r="49" spans="1:24" s="240" customFormat="1" ht="12.75" customHeight="1" x14ac:dyDescent="0.2">
      <c r="A49" s="234"/>
      <c r="B49" s="235" t="s">
        <v>61</v>
      </c>
      <c r="C49" s="241" t="s">
        <v>62</v>
      </c>
      <c r="D49" s="237" t="s">
        <v>39</v>
      </c>
      <c r="E49" s="238">
        <f t="shared" si="3"/>
        <v>-1050</v>
      </c>
      <c r="F49" s="238">
        <f t="shared" si="3"/>
        <v>-1050</v>
      </c>
      <c r="G49" s="238">
        <f t="shared" si="3"/>
        <v>896.6400000000001</v>
      </c>
      <c r="H49" s="238">
        <f t="shared" si="3"/>
        <v>1050.48</v>
      </c>
      <c r="I49" s="238">
        <f t="shared" si="3"/>
        <v>814.88000000000011</v>
      </c>
      <c r="J49" s="238">
        <f t="shared" si="3"/>
        <v>934.48</v>
      </c>
      <c r="K49" s="238">
        <f t="shared" si="3"/>
        <v>1617.1999999999998</v>
      </c>
      <c r="L49" s="238">
        <f t="shared" si="3"/>
        <v>-1050</v>
      </c>
      <c r="M49" s="238">
        <f t="shared" si="3"/>
        <v>-51.600000000000023</v>
      </c>
      <c r="N49" s="238">
        <f t="shared" si="3"/>
        <v>-1050</v>
      </c>
      <c r="O49" s="238">
        <f t="shared" si="3"/>
        <v>1276.08</v>
      </c>
      <c r="P49" s="238">
        <f t="shared" si="3"/>
        <v>-1050</v>
      </c>
      <c r="Q49" s="246"/>
      <c r="R49" s="246"/>
      <c r="S49" s="246"/>
      <c r="T49" s="246"/>
      <c r="U49" s="246"/>
      <c r="V49" s="246"/>
      <c r="W49" s="246"/>
      <c r="X49" s="246"/>
    </row>
    <row r="50" spans="1:24" s="240" customFormat="1" ht="12.75" customHeight="1" x14ac:dyDescent="0.2">
      <c r="A50" s="234" t="s">
        <v>68</v>
      </c>
      <c r="B50" s="235" t="s">
        <v>6</v>
      </c>
      <c r="C50" s="241" t="s">
        <v>63</v>
      </c>
      <c r="D50" s="237" t="s">
        <v>43</v>
      </c>
      <c r="E50" s="238">
        <f t="shared" si="3"/>
        <v>-245680.53999999998</v>
      </c>
      <c r="F50" s="238">
        <f t="shared" si="3"/>
        <v>-253045.06999999998</v>
      </c>
      <c r="G50" s="238">
        <f t="shared" si="3"/>
        <v>-115300.16999999998</v>
      </c>
      <c r="H50" s="238">
        <f t="shared" si="3"/>
        <v>-270609.53999999998</v>
      </c>
      <c r="I50" s="238">
        <f t="shared" si="3"/>
        <v>-239819.37999999998</v>
      </c>
      <c r="J50" s="238">
        <f t="shared" si="3"/>
        <v>-184513.06999999995</v>
      </c>
      <c r="K50" s="238">
        <f t="shared" si="3"/>
        <v>-130308.38999999996</v>
      </c>
      <c r="L50" s="238">
        <f t="shared" si="3"/>
        <v>-146673.31</v>
      </c>
      <c r="M50" s="238">
        <f t="shared" si="3"/>
        <v>-186893.23999999993</v>
      </c>
      <c r="N50" s="238">
        <f t="shared" si="3"/>
        <v>-203332.43</v>
      </c>
      <c r="O50" s="238">
        <f t="shared" si="3"/>
        <v>-195742.99999999994</v>
      </c>
      <c r="P50" s="238">
        <f t="shared" si="3"/>
        <v>-48324.179999999993</v>
      </c>
      <c r="Q50" s="246"/>
      <c r="R50" s="246"/>
      <c r="S50" s="246"/>
      <c r="T50" s="246"/>
      <c r="U50" s="246"/>
      <c r="V50" s="246"/>
      <c r="W50" s="246"/>
      <c r="X50" s="246"/>
    </row>
    <row r="51" spans="1:24" s="240" customFormat="1" ht="12.75" customHeight="1" x14ac:dyDescent="0.2">
      <c r="A51" s="234"/>
      <c r="B51" s="235" t="s">
        <v>6</v>
      </c>
      <c r="C51" s="241" t="s">
        <v>63</v>
      </c>
      <c r="D51" s="237" t="s">
        <v>64</v>
      </c>
      <c r="E51" s="238">
        <f t="shared" si="3"/>
        <v>0</v>
      </c>
      <c r="F51" s="238">
        <f t="shared" si="3"/>
        <v>0</v>
      </c>
      <c r="G51" s="238">
        <f t="shared" si="3"/>
        <v>0</v>
      </c>
      <c r="H51" s="238">
        <f t="shared" si="3"/>
        <v>0</v>
      </c>
      <c r="I51" s="238">
        <f t="shared" si="3"/>
        <v>0</v>
      </c>
      <c r="J51" s="238">
        <f t="shared" si="3"/>
        <v>0</v>
      </c>
      <c r="K51" s="238">
        <f t="shared" si="3"/>
        <v>0</v>
      </c>
      <c r="L51" s="238">
        <f t="shared" si="3"/>
        <v>0</v>
      </c>
      <c r="M51" s="238">
        <f t="shared" si="3"/>
        <v>0</v>
      </c>
      <c r="N51" s="238">
        <f t="shared" si="3"/>
        <v>0</v>
      </c>
      <c r="O51" s="238">
        <f t="shared" si="3"/>
        <v>0</v>
      </c>
      <c r="P51" s="238">
        <f t="shared" si="3"/>
        <v>0</v>
      </c>
      <c r="Q51" s="246"/>
      <c r="R51" s="246"/>
      <c r="S51" s="246"/>
      <c r="T51" s="246"/>
      <c r="U51" s="246"/>
      <c r="V51" s="246"/>
      <c r="W51" s="246"/>
      <c r="X51" s="246"/>
    </row>
    <row r="52" spans="1:24" s="240" customFormat="1" ht="12.75" customHeight="1" x14ac:dyDescent="0.2">
      <c r="A52" s="234"/>
      <c r="B52" s="235" t="s">
        <v>6</v>
      </c>
      <c r="C52" s="241" t="s">
        <v>63</v>
      </c>
      <c r="D52" s="237" t="s">
        <v>39</v>
      </c>
      <c r="E52" s="238">
        <f t="shared" si="3"/>
        <v>-6434.3100000000013</v>
      </c>
      <c r="F52" s="238">
        <f t="shared" si="3"/>
        <v>2501.5200000000004</v>
      </c>
      <c r="G52" s="238">
        <f t="shared" si="3"/>
        <v>-8295.7799999999988</v>
      </c>
      <c r="H52" s="238">
        <f t="shared" si="3"/>
        <v>-9876.2799999999988</v>
      </c>
      <c r="I52" s="238">
        <f t="shared" si="3"/>
        <v>835.43999999999869</v>
      </c>
      <c r="J52" s="238">
        <f t="shared" si="3"/>
        <v>3205.1100000000006</v>
      </c>
      <c r="K52" s="238">
        <f t="shared" si="3"/>
        <v>-5066.6200000000026</v>
      </c>
      <c r="L52" s="238">
        <f t="shared" si="3"/>
        <v>-1346</v>
      </c>
      <c r="M52" s="238">
        <f t="shared" si="3"/>
        <v>-3755.6100000000006</v>
      </c>
      <c r="N52" s="238">
        <f t="shared" si="3"/>
        <v>-2459.16</v>
      </c>
      <c r="O52" s="238">
        <f t="shared" si="3"/>
        <v>-2868</v>
      </c>
      <c r="P52" s="238">
        <f t="shared" si="3"/>
        <v>197.20999999999913</v>
      </c>
      <c r="Q52" s="246"/>
      <c r="R52" s="246"/>
      <c r="S52" s="246"/>
      <c r="T52" s="246"/>
      <c r="U52" s="246"/>
      <c r="V52" s="246"/>
      <c r="W52" s="246"/>
      <c r="X52" s="246"/>
    </row>
    <row r="53" spans="1:24" s="240" customFormat="1" ht="12.75" customHeight="1" x14ac:dyDescent="0.2">
      <c r="A53" s="234"/>
      <c r="B53" s="235" t="s">
        <v>6</v>
      </c>
      <c r="C53" s="236" t="s">
        <v>63</v>
      </c>
      <c r="D53" s="237" t="s">
        <v>45</v>
      </c>
      <c r="E53" s="238">
        <f>E35-E17</f>
        <v>191.67</v>
      </c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46"/>
      <c r="R53" s="246"/>
      <c r="S53" s="246"/>
      <c r="T53" s="246"/>
      <c r="U53" s="246"/>
      <c r="V53" s="246"/>
      <c r="W53" s="246"/>
      <c r="X53" s="246"/>
    </row>
    <row r="54" spans="1:24" s="240" customFormat="1" ht="12.75" customHeight="1" x14ac:dyDescent="0.2">
      <c r="A54" s="234"/>
      <c r="B54" s="235"/>
      <c r="C54" s="241"/>
      <c r="D54" s="237"/>
      <c r="E54" s="238"/>
      <c r="F54" s="238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46"/>
      <c r="R54" s="246"/>
      <c r="S54" s="246"/>
      <c r="T54" s="246"/>
      <c r="U54" s="246"/>
      <c r="V54" s="246"/>
      <c r="W54" s="246"/>
      <c r="X54" s="246"/>
    </row>
    <row r="55" spans="1:24" s="240" customFormat="1" ht="12.75" customHeight="1" x14ac:dyDescent="0.2">
      <c r="A55" s="234"/>
      <c r="B55" s="235"/>
      <c r="C55" s="236"/>
      <c r="D55" s="237"/>
      <c r="E55" s="238"/>
      <c r="F55" s="238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46"/>
      <c r="R55" s="246"/>
      <c r="S55" s="246"/>
      <c r="T55" s="246"/>
      <c r="U55" s="246"/>
      <c r="V55" s="246"/>
      <c r="W55" s="246"/>
      <c r="X55" s="246"/>
    </row>
    <row r="56" spans="1:24" ht="12.75" customHeight="1" x14ac:dyDescent="0.2">
      <c r="A56" s="58"/>
      <c r="B56" s="69"/>
      <c r="C56" s="71" t="s">
        <v>69</v>
      </c>
      <c r="D56" s="73" t="s">
        <v>69</v>
      </c>
      <c r="E56" s="63">
        <f>SUM(E42:E55)</f>
        <v>-692553.89000000095</v>
      </c>
      <c r="F56" s="63">
        <f t="shared" ref="F56:P56" si="4">SUM(F42:F55)</f>
        <v>-3002604.8899999997</v>
      </c>
      <c r="G56" s="63">
        <f t="shared" si="4"/>
        <v>-1809007.3499999996</v>
      </c>
      <c r="H56" s="63">
        <f t="shared" si="4"/>
        <v>-4617719.9999999991</v>
      </c>
      <c r="I56" s="63">
        <f t="shared" si="4"/>
        <v>761912.69000000064</v>
      </c>
      <c r="J56" s="63">
        <f t="shared" si="4"/>
        <v>1579263.1499999997</v>
      </c>
      <c r="K56" s="63">
        <f t="shared" si="4"/>
        <v>-6460341.2400000049</v>
      </c>
      <c r="L56" s="63">
        <f t="shared" si="4"/>
        <v>-4591212.5699999956</v>
      </c>
      <c r="M56" s="63">
        <f t="shared" si="4"/>
        <v>-3840703.7100000009</v>
      </c>
      <c r="N56" s="63">
        <f t="shared" si="4"/>
        <v>306034.73999999324</v>
      </c>
      <c r="O56" s="63">
        <f t="shared" si="4"/>
        <v>890275.00999999652</v>
      </c>
      <c r="P56" s="63">
        <f t="shared" si="4"/>
        <v>2036060.5099999974</v>
      </c>
      <c r="Q56" s="77">
        <f>SUM(E56:P56)</f>
        <v>-19440597.550000008</v>
      </c>
      <c r="R56" s="51"/>
      <c r="S56" s="51"/>
      <c r="T56" s="51"/>
      <c r="U56" s="51"/>
      <c r="V56" s="51"/>
      <c r="W56" s="51"/>
      <c r="X56" s="51"/>
    </row>
    <row r="57" spans="1:24" ht="12.75" customHeight="1" x14ac:dyDescent="0.2">
      <c r="A57" s="81"/>
      <c r="B57" s="81"/>
      <c r="C57" s="67"/>
      <c r="D57" s="8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51"/>
      <c r="R57" s="51"/>
      <c r="S57" s="51"/>
      <c r="T57" s="51"/>
      <c r="U57" s="51"/>
      <c r="V57" s="51"/>
      <c r="W57" s="51"/>
      <c r="X57" s="51"/>
    </row>
    <row r="58" spans="1:24" ht="12.75" customHeight="1" x14ac:dyDescent="0.2">
      <c r="A58" s="67" t="s">
        <v>78</v>
      </c>
      <c r="B58" s="81"/>
      <c r="C58" s="67"/>
      <c r="D58" s="82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51"/>
      <c r="R58" s="51"/>
      <c r="S58" s="51"/>
      <c r="T58" s="51"/>
      <c r="U58" s="51"/>
      <c r="V58" s="51"/>
      <c r="W58" s="51"/>
      <c r="X58" s="51"/>
    </row>
    <row r="59" spans="1:24" ht="12.75" customHeight="1" x14ac:dyDescent="0.2">
      <c r="A59" s="53" t="s">
        <v>50</v>
      </c>
      <c r="B59" s="54"/>
      <c r="C59" s="55" t="s">
        <v>54</v>
      </c>
      <c r="D59" s="56" t="s">
        <v>55</v>
      </c>
      <c r="E59" s="57" t="s">
        <v>17</v>
      </c>
      <c r="F59" s="57" t="s">
        <v>18</v>
      </c>
      <c r="G59" s="57" t="s">
        <v>19</v>
      </c>
      <c r="H59" s="57" t="s">
        <v>20</v>
      </c>
      <c r="I59" s="57" t="s">
        <v>21</v>
      </c>
      <c r="J59" s="57" t="s">
        <v>22</v>
      </c>
      <c r="K59" s="57" t="s">
        <v>23</v>
      </c>
      <c r="L59" s="57" t="s">
        <v>24</v>
      </c>
      <c r="M59" s="57" t="s">
        <v>25</v>
      </c>
      <c r="N59" s="57" t="s">
        <v>26</v>
      </c>
      <c r="O59" s="57" t="s">
        <v>27</v>
      </c>
      <c r="P59" s="57" t="s">
        <v>28</v>
      </c>
      <c r="Q59" s="51"/>
      <c r="R59" s="51"/>
      <c r="S59" s="51"/>
      <c r="T59" s="51"/>
      <c r="U59" s="51"/>
      <c r="V59" s="51"/>
      <c r="W59" s="51"/>
      <c r="X59" s="51"/>
    </row>
    <row r="60" spans="1:24" s="240" customFormat="1" ht="12.75" customHeight="1" x14ac:dyDescent="0.2">
      <c r="A60" s="234"/>
      <c r="B60" s="235" t="s">
        <v>56</v>
      </c>
      <c r="C60" s="236" t="s">
        <v>57</v>
      </c>
      <c r="D60" s="237" t="s">
        <v>58</v>
      </c>
      <c r="E60" s="247">
        <f>E42/E6</f>
        <v>-0.27771517712757943</v>
      </c>
      <c r="F60" s="247">
        <f t="shared" ref="F60:P60" si="5">F42/F6</f>
        <v>-0.13759038419682879</v>
      </c>
      <c r="G60" s="247">
        <f t="shared" si="5"/>
        <v>0.60506952141700976</v>
      </c>
      <c r="H60" s="247">
        <f t="shared" si="5"/>
        <v>-0.17161630124948521</v>
      </c>
      <c r="I60" s="247">
        <f t="shared" si="5"/>
        <v>-2.9748343925348725E-2</v>
      </c>
      <c r="J60" s="247">
        <f t="shared" si="5"/>
        <v>0.22943182427631975</v>
      </c>
      <c r="K60" s="247">
        <f t="shared" si="5"/>
        <v>-0.49567887515387593</v>
      </c>
      <c r="L60" s="247">
        <f t="shared" si="5"/>
        <v>-0.98078317385095637</v>
      </c>
      <c r="M60" s="247">
        <f t="shared" si="5"/>
        <v>0.96516581508904353</v>
      </c>
      <c r="N60" s="247">
        <f t="shared" si="5"/>
        <v>-6.0914296298175206E-2</v>
      </c>
      <c r="O60" s="247">
        <f t="shared" si="5"/>
        <v>0.11802529494785267</v>
      </c>
      <c r="P60" s="247">
        <f t="shared" si="5"/>
        <v>-0.49214861117403436</v>
      </c>
      <c r="Q60" s="246"/>
      <c r="R60" s="246"/>
      <c r="S60" s="246"/>
      <c r="T60" s="246"/>
      <c r="U60" s="246"/>
      <c r="V60" s="246"/>
      <c r="W60" s="246"/>
      <c r="X60" s="246"/>
    </row>
    <row r="61" spans="1:24" s="240" customFormat="1" ht="12.75" customHeight="1" x14ac:dyDescent="0.2">
      <c r="A61" s="234"/>
      <c r="B61" s="235" t="s">
        <v>56</v>
      </c>
      <c r="C61" s="241" t="s">
        <v>60</v>
      </c>
      <c r="D61" s="237" t="s">
        <v>58</v>
      </c>
      <c r="E61" s="247">
        <f t="shared" ref="E61:P70" si="6">E43/E7</f>
        <v>2.7932697379607293E-2</v>
      </c>
      <c r="F61" s="247">
        <f t="shared" si="6"/>
        <v>9.7186809182753742E-2</v>
      </c>
      <c r="G61" s="247">
        <f t="shared" si="6"/>
        <v>2.4980529708101246E-2</v>
      </c>
      <c r="H61" s="247">
        <f t="shared" si="6"/>
        <v>0.13266518068737404</v>
      </c>
      <c r="I61" s="247">
        <f t="shared" si="6"/>
        <v>-3.1290406690363315E-2</v>
      </c>
      <c r="J61" s="247">
        <f t="shared" si="6"/>
        <v>-5.0644549022503586E-2</v>
      </c>
      <c r="K61" s="247">
        <f t="shared" si="6"/>
        <v>0.13120792987111207</v>
      </c>
      <c r="L61" s="247">
        <f t="shared" si="6"/>
        <v>0.10983511634280668</v>
      </c>
      <c r="M61" s="247">
        <f t="shared" si="6"/>
        <v>5.5162087682098626E-2</v>
      </c>
      <c r="N61" s="247">
        <f t="shared" si="6"/>
        <v>-7.8768034000178903E-3</v>
      </c>
      <c r="O61" s="247">
        <f t="shared" si="6"/>
        <v>-2.8493462419325731E-2</v>
      </c>
      <c r="P61" s="247">
        <f t="shared" si="6"/>
        <v>-3.8274666874332681E-2</v>
      </c>
      <c r="Q61" s="246"/>
      <c r="R61" s="246"/>
      <c r="S61" s="246"/>
      <c r="T61" s="246"/>
      <c r="U61" s="246"/>
      <c r="V61" s="246"/>
      <c r="W61" s="246"/>
      <c r="X61" s="246"/>
    </row>
    <row r="62" spans="1:24" s="240" customFormat="1" ht="12.75" customHeight="1" x14ac:dyDescent="0.2">
      <c r="A62" s="234"/>
      <c r="B62" s="235" t="s">
        <v>56</v>
      </c>
      <c r="C62" s="241" t="s">
        <v>59</v>
      </c>
      <c r="D62" s="237" t="s">
        <v>58</v>
      </c>
      <c r="E62" s="247">
        <f t="shared" si="6"/>
        <v>-0.1616188638144192</v>
      </c>
      <c r="F62" s="247">
        <f t="shared" si="6"/>
        <v>-0.22465441946078607</v>
      </c>
      <c r="G62" s="247">
        <f t="shared" si="6"/>
        <v>1.3802121955393303</v>
      </c>
      <c r="H62" s="247">
        <f t="shared" si="6"/>
        <v>-4.8672166142045663E-2</v>
      </c>
      <c r="I62" s="247">
        <f t="shared" si="6"/>
        <v>0.12984520457032162</v>
      </c>
      <c r="J62" s="247">
        <f t="shared" si="6"/>
        <v>-0.4290935548824853</v>
      </c>
      <c r="K62" s="247">
        <f t="shared" si="6"/>
        <v>5.0878615818720032</v>
      </c>
      <c r="L62" s="247">
        <f t="shared" si="6"/>
        <v>-8.276561043802424</v>
      </c>
      <c r="M62" s="247">
        <f t="shared" si="6"/>
        <v>-1.9154037204115768</v>
      </c>
      <c r="N62" s="247">
        <f t="shared" si="6"/>
        <v>8.1265639358167871E-2</v>
      </c>
      <c r="O62" s="247">
        <f t="shared" si="6"/>
        <v>-0.37202479266080901</v>
      </c>
      <c r="P62" s="247">
        <f t="shared" si="6"/>
        <v>-1.8057561081003224</v>
      </c>
      <c r="Q62" s="246"/>
      <c r="R62" s="246"/>
      <c r="S62" s="246"/>
      <c r="T62" s="246"/>
      <c r="U62" s="246"/>
      <c r="V62" s="246"/>
      <c r="W62" s="246"/>
      <c r="X62" s="246"/>
    </row>
    <row r="63" spans="1:24" s="240" customFormat="1" ht="12.75" customHeight="1" x14ac:dyDescent="0.2">
      <c r="A63" s="234"/>
      <c r="B63" s="235" t="s">
        <v>56</v>
      </c>
      <c r="C63" s="241" t="s">
        <v>59</v>
      </c>
      <c r="D63" s="237" t="s">
        <v>39</v>
      </c>
      <c r="E63" s="247">
        <f t="shared" si="6"/>
        <v>-1.0855856969756977E-2</v>
      </c>
      <c r="F63" s="247">
        <f t="shared" si="6"/>
        <v>-0.81865141186588308</v>
      </c>
      <c r="G63" s="247">
        <f t="shared" si="6"/>
        <v>0.7127992504485493</v>
      </c>
      <c r="H63" s="247">
        <f t="shared" si="6"/>
        <v>-0.33370151476435017</v>
      </c>
      <c r="I63" s="247">
        <f t="shared" si="6"/>
        <v>-1</v>
      </c>
      <c r="J63" s="247">
        <f t="shared" si="6"/>
        <v>-1</v>
      </c>
      <c r="K63" s="247">
        <f t="shared" si="6"/>
        <v>-1</v>
      </c>
      <c r="L63" s="247">
        <f t="shared" si="6"/>
        <v>-0.52603509813134186</v>
      </c>
      <c r="M63" s="247">
        <f t="shared" si="6"/>
        <v>-0.92399269563548792</v>
      </c>
      <c r="N63" s="247">
        <f t="shared" si="6"/>
        <v>-0.54664226777780534</v>
      </c>
      <c r="O63" s="247">
        <f t="shared" si="6"/>
        <v>0.45777934392267083</v>
      </c>
      <c r="P63" s="247">
        <f t="shared" si="6"/>
        <v>2.2529104192597353</v>
      </c>
      <c r="Q63" s="246"/>
      <c r="R63" s="246"/>
      <c r="S63" s="246"/>
      <c r="T63" s="246"/>
      <c r="U63" s="246"/>
      <c r="V63" s="246"/>
      <c r="W63" s="246"/>
      <c r="X63" s="246"/>
    </row>
    <row r="64" spans="1:24" s="240" customFormat="1" ht="12.75" customHeight="1" x14ac:dyDescent="0.2">
      <c r="A64" s="234"/>
      <c r="B64" s="235" t="s">
        <v>56</v>
      </c>
      <c r="C64" s="241" t="s">
        <v>59</v>
      </c>
      <c r="D64" s="237" t="s">
        <v>43</v>
      </c>
      <c r="E64" s="247">
        <f t="shared" si="6"/>
        <v>0.95797075821698008</v>
      </c>
      <c r="F64" s="247">
        <f t="shared" si="6"/>
        <v>6.4145228357666674E-3</v>
      </c>
      <c r="G64" s="247">
        <f t="shared" si="6"/>
        <v>-1.2202183175208565</v>
      </c>
      <c r="H64" s="247">
        <f t="shared" si="6"/>
        <v>-0.66232495907040545</v>
      </c>
      <c r="I64" s="247">
        <f t="shared" si="6"/>
        <v>-0.27034463345866122</v>
      </c>
      <c r="J64" s="247">
        <f t="shared" si="6"/>
        <v>-0.74713303806628439</v>
      </c>
      <c r="K64" s="247">
        <f t="shared" si="6"/>
        <v>-0.16011853299946957</v>
      </c>
      <c r="L64" s="247">
        <f t="shared" si="6"/>
        <v>0.41696787102009403</v>
      </c>
      <c r="M64" s="247">
        <f t="shared" si="6"/>
        <v>-0.11898255051133858</v>
      </c>
      <c r="N64" s="247">
        <f t="shared" si="6"/>
        <v>-9.7626126476782341E-4</v>
      </c>
      <c r="O64" s="247">
        <f t="shared" si="6"/>
        <v>3.6895664461701332E-2</v>
      </c>
      <c r="P64" s="247">
        <f t="shared" si="6"/>
        <v>1.9346676544416581E-2</v>
      </c>
      <c r="Q64" s="246"/>
      <c r="R64" s="246"/>
      <c r="S64" s="246"/>
      <c r="T64" s="246"/>
      <c r="U64" s="246"/>
      <c r="V64" s="246"/>
      <c r="W64" s="246"/>
      <c r="X64" s="246"/>
    </row>
    <row r="65" spans="1:24" s="240" customFormat="1" ht="12.75" customHeight="1" x14ac:dyDescent="0.2">
      <c r="A65" s="234"/>
      <c r="B65" s="235" t="s">
        <v>56</v>
      </c>
      <c r="C65" s="241" t="s">
        <v>59</v>
      </c>
      <c r="D65" s="237" t="s">
        <v>45</v>
      </c>
      <c r="E65" s="247">
        <f t="shared" si="6"/>
        <v>-5.9175209027092078E-2</v>
      </c>
      <c r="F65" s="247">
        <f t="shared" si="6"/>
        <v>-6.5005869465089031E-2</v>
      </c>
      <c r="G65" s="247">
        <f t="shared" si="6"/>
        <v>3.0775157996394652E-2</v>
      </c>
      <c r="H65" s="247">
        <f t="shared" si="6"/>
        <v>1.9326013863600014E-2</v>
      </c>
      <c r="I65" s="247">
        <f t="shared" si="6"/>
        <v>4.8048069543962402E-2</v>
      </c>
      <c r="J65" s="247">
        <f t="shared" si="6"/>
        <v>2.2996771986061551E-2</v>
      </c>
      <c r="K65" s="247">
        <f t="shared" si="6"/>
        <v>2.8926264981738288E-2</v>
      </c>
      <c r="L65" s="247">
        <f t="shared" si="6"/>
        <v>0.67860781079717292</v>
      </c>
      <c r="M65" s="247">
        <f t="shared" si="6"/>
        <v>3.7075813781042563E-2</v>
      </c>
      <c r="N65" s="247">
        <f t="shared" si="6"/>
        <v>-0.17206784571131239</v>
      </c>
      <c r="O65" s="247">
        <f t="shared" si="6"/>
        <v>0.23469004076888356</v>
      </c>
      <c r="P65" s="247">
        <f t="shared" si="6"/>
        <v>-0.22551386406737722</v>
      </c>
      <c r="Q65" s="246"/>
      <c r="R65" s="246"/>
      <c r="S65" s="246"/>
      <c r="T65" s="246"/>
      <c r="U65" s="246"/>
      <c r="V65" s="246"/>
      <c r="W65" s="246"/>
      <c r="X65" s="246"/>
    </row>
    <row r="66" spans="1:24" s="240" customFormat="1" ht="12.75" customHeight="1" x14ac:dyDescent="0.2">
      <c r="A66" s="234"/>
      <c r="B66" s="235" t="s">
        <v>61</v>
      </c>
      <c r="C66" s="241" t="s">
        <v>62</v>
      </c>
      <c r="D66" s="237" t="s">
        <v>43</v>
      </c>
      <c r="E66" s="247">
        <f t="shared" si="6"/>
        <v>1.4244084666066399</v>
      </c>
      <c r="F66" s="247">
        <f t="shared" si="6"/>
        <v>1.7622754076805442</v>
      </c>
      <c r="G66" s="247">
        <f t="shared" si="6"/>
        <v>-0.7422422215552601</v>
      </c>
      <c r="H66" s="247">
        <f t="shared" si="6"/>
        <v>-0.71949777400269466</v>
      </c>
      <c r="I66" s="247">
        <f t="shared" si="6"/>
        <v>-0.5469347138421885</v>
      </c>
      <c r="J66" s="247">
        <f t="shared" si="6"/>
        <v>-9.3302073923936524E-2</v>
      </c>
      <c r="K66" s="247">
        <f t="shared" si="6"/>
        <v>-0.29972388322886578</v>
      </c>
      <c r="L66" s="247">
        <f t="shared" si="6"/>
        <v>-0.13622035241701244</v>
      </c>
      <c r="M66" s="247">
        <f t="shared" si="6"/>
        <v>-0.58069408583795545</v>
      </c>
      <c r="N66" s="247">
        <f t="shared" si="6"/>
        <v>1.5997568976627068E-2</v>
      </c>
      <c r="O66" s="247">
        <f t="shared" si="6"/>
        <v>0.42721296350535992</v>
      </c>
      <c r="P66" s="247">
        <f t="shared" si="6"/>
        <v>-0.61562172690527794</v>
      </c>
      <c r="Q66" s="246"/>
      <c r="R66" s="246"/>
      <c r="S66" s="246"/>
      <c r="T66" s="246"/>
      <c r="U66" s="246"/>
      <c r="V66" s="246"/>
      <c r="W66" s="246"/>
      <c r="X66" s="246"/>
    </row>
    <row r="67" spans="1:24" s="240" customFormat="1" ht="12.75" customHeight="1" x14ac:dyDescent="0.2">
      <c r="A67" s="234"/>
      <c r="B67" s="235" t="s">
        <v>61</v>
      </c>
      <c r="C67" s="241" t="s">
        <v>62</v>
      </c>
      <c r="D67" s="237" t="s">
        <v>39</v>
      </c>
      <c r="E67" s="247">
        <f t="shared" si="6"/>
        <v>-1</v>
      </c>
      <c r="F67" s="247">
        <f t="shared" si="6"/>
        <v>-1</v>
      </c>
      <c r="G67" s="247">
        <f t="shared" si="6"/>
        <v>0.85394285714285723</v>
      </c>
      <c r="H67" s="247">
        <f t="shared" si="6"/>
        <v>1.0004571428571429</v>
      </c>
      <c r="I67" s="247">
        <f t="shared" si="6"/>
        <v>0.77607619047619059</v>
      </c>
      <c r="J67" s="247">
        <f t="shared" si="6"/>
        <v>0.88998095238095243</v>
      </c>
      <c r="K67" s="247">
        <f t="shared" si="6"/>
        <v>1.5401904761904761</v>
      </c>
      <c r="L67" s="247">
        <f t="shared" si="6"/>
        <v>-1</v>
      </c>
      <c r="M67" s="247">
        <f t="shared" si="6"/>
        <v>-4.9142857142857162E-2</v>
      </c>
      <c r="N67" s="247">
        <f t="shared" si="6"/>
        <v>-1</v>
      </c>
      <c r="O67" s="247">
        <f t="shared" si="6"/>
        <v>1.2153142857142856</v>
      </c>
      <c r="P67" s="247">
        <f t="shared" si="6"/>
        <v>-1</v>
      </c>
      <c r="Q67" s="246"/>
      <c r="R67" s="246"/>
      <c r="S67" s="246"/>
      <c r="T67" s="246"/>
      <c r="U67" s="246"/>
      <c r="V67" s="246"/>
      <c r="W67" s="246"/>
      <c r="X67" s="246"/>
    </row>
    <row r="68" spans="1:24" s="240" customFormat="1" ht="12.75" customHeight="1" x14ac:dyDescent="0.2">
      <c r="A68" s="234" t="s">
        <v>68</v>
      </c>
      <c r="B68" s="235" t="s">
        <v>6</v>
      </c>
      <c r="C68" s="241" t="s">
        <v>63</v>
      </c>
      <c r="D68" s="237" t="s">
        <v>43</v>
      </c>
      <c r="E68" s="247">
        <f t="shared" si="6"/>
        <v>-0.50769616344308832</v>
      </c>
      <c r="F68" s="247">
        <f>F50/F14</f>
        <v>-0.51783193776220293</v>
      </c>
      <c r="G68" s="247">
        <f>G50/G14</f>
        <v>-0.23830410154443149</v>
      </c>
      <c r="H68" s="247">
        <f t="shared" si="6"/>
        <v>-0.55921167077009415</v>
      </c>
      <c r="I68" s="247">
        <f t="shared" si="6"/>
        <v>-0.49558414005968926</v>
      </c>
      <c r="J68" s="247">
        <f t="shared" si="6"/>
        <v>-0.38129425205637357</v>
      </c>
      <c r="K68" s="247">
        <f t="shared" si="6"/>
        <v>-0.26928087046473309</v>
      </c>
      <c r="L68" s="247">
        <f t="shared" si="6"/>
        <v>-0.30015255517642092</v>
      </c>
      <c r="M68" s="247">
        <f t="shared" si="6"/>
        <v>-0.38621284747032997</v>
      </c>
      <c r="N68" s="247">
        <f t="shared" si="6"/>
        <v>-0.42018425478289939</v>
      </c>
      <c r="O68" s="247">
        <f t="shared" si="6"/>
        <v>-0.40450078024429775</v>
      </c>
      <c r="P68" s="247">
        <f t="shared" si="6"/>
        <v>-9.9861392308618402E-2</v>
      </c>
      <c r="Q68" s="246"/>
      <c r="R68" s="246"/>
      <c r="S68" s="246"/>
      <c r="T68" s="246"/>
      <c r="U68" s="246"/>
      <c r="V68" s="246"/>
      <c r="W68" s="246"/>
      <c r="X68" s="246"/>
    </row>
    <row r="69" spans="1:24" s="240" customFormat="1" ht="12.75" customHeight="1" x14ac:dyDescent="0.2">
      <c r="A69" s="234"/>
      <c r="B69" s="235" t="s">
        <v>6</v>
      </c>
      <c r="C69" s="241" t="s">
        <v>63</v>
      </c>
      <c r="D69" s="237" t="s">
        <v>64</v>
      </c>
      <c r="E69" s="247">
        <f>IFERROR(E51/E15,0)</f>
        <v>0</v>
      </c>
      <c r="F69" s="247">
        <f t="shared" ref="F69:P69" si="7">IFERROR(F51/F15,0)</f>
        <v>0</v>
      </c>
      <c r="G69" s="247">
        <f t="shared" si="7"/>
        <v>0</v>
      </c>
      <c r="H69" s="247">
        <f t="shared" si="7"/>
        <v>0</v>
      </c>
      <c r="I69" s="247">
        <f t="shared" si="7"/>
        <v>0</v>
      </c>
      <c r="J69" s="247">
        <f t="shared" si="7"/>
        <v>0</v>
      </c>
      <c r="K69" s="247">
        <f t="shared" si="7"/>
        <v>0</v>
      </c>
      <c r="L69" s="247">
        <f t="shared" si="7"/>
        <v>0</v>
      </c>
      <c r="M69" s="247">
        <f t="shared" si="7"/>
        <v>0</v>
      </c>
      <c r="N69" s="247">
        <f t="shared" si="7"/>
        <v>0</v>
      </c>
      <c r="O69" s="247">
        <f t="shared" si="7"/>
        <v>0</v>
      </c>
      <c r="P69" s="247">
        <f t="shared" si="7"/>
        <v>0</v>
      </c>
      <c r="Q69" s="246"/>
      <c r="R69" s="246"/>
      <c r="S69" s="246"/>
      <c r="T69" s="246"/>
      <c r="U69" s="246"/>
      <c r="V69" s="246"/>
      <c r="W69" s="246"/>
      <c r="X69" s="246"/>
    </row>
    <row r="70" spans="1:24" s="240" customFormat="1" ht="12.75" customHeight="1" x14ac:dyDescent="0.2">
      <c r="A70" s="234"/>
      <c r="B70" s="235" t="s">
        <v>6</v>
      </c>
      <c r="C70" s="241" t="s">
        <v>63</v>
      </c>
      <c r="D70" s="237" t="s">
        <v>39</v>
      </c>
      <c r="E70" s="247">
        <f>E52/E16</f>
        <v>-0.21447700000000006</v>
      </c>
      <c r="F70" s="247">
        <f t="shared" si="6"/>
        <v>8.3384000000000014E-2</v>
      </c>
      <c r="G70" s="247">
        <f t="shared" si="6"/>
        <v>-0.27652599999999994</v>
      </c>
      <c r="H70" s="247">
        <f t="shared" si="6"/>
        <v>-0.3292093333333333</v>
      </c>
      <c r="I70" s="247">
        <f t="shared" si="6"/>
        <v>2.7847999999999956E-2</v>
      </c>
      <c r="J70" s="247">
        <f t="shared" si="6"/>
        <v>0.10683700000000002</v>
      </c>
      <c r="K70" s="247">
        <f t="shared" si="6"/>
        <v>-0.16888733333333342</v>
      </c>
      <c r="L70" s="247">
        <f t="shared" si="6"/>
        <v>-4.4866666666666666E-2</v>
      </c>
      <c r="M70" s="247">
        <f t="shared" si="6"/>
        <v>-0.12518700000000002</v>
      </c>
      <c r="N70" s="247">
        <f t="shared" si="6"/>
        <v>-8.1971999999999989E-2</v>
      </c>
      <c r="O70" s="247">
        <f t="shared" si="6"/>
        <v>-9.5600000000000004E-2</v>
      </c>
      <c r="P70" s="247">
        <f t="shared" si="6"/>
        <v>6.5736666666666374E-3</v>
      </c>
      <c r="Q70" s="246"/>
      <c r="R70" s="246"/>
      <c r="S70" s="246"/>
      <c r="T70" s="246"/>
      <c r="U70" s="246"/>
      <c r="V70" s="246"/>
      <c r="W70" s="246"/>
      <c r="X70" s="246"/>
    </row>
    <row r="71" spans="1:24" s="240" customFormat="1" ht="12.75" customHeight="1" x14ac:dyDescent="0.2">
      <c r="A71" s="234"/>
      <c r="B71" s="235"/>
      <c r="C71" s="236"/>
      <c r="D71" s="237"/>
      <c r="E71" s="247"/>
      <c r="F71" s="247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6"/>
      <c r="R71" s="246"/>
      <c r="S71" s="246"/>
      <c r="T71" s="246"/>
      <c r="U71" s="246"/>
      <c r="V71" s="246"/>
      <c r="W71" s="246"/>
      <c r="X71" s="246"/>
    </row>
    <row r="72" spans="1:24" s="240" customFormat="1" ht="12.75" customHeight="1" x14ac:dyDescent="0.2">
      <c r="A72" s="234"/>
      <c r="B72" s="235"/>
      <c r="C72" s="241"/>
      <c r="D72" s="23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6"/>
      <c r="R72" s="246"/>
      <c r="S72" s="246"/>
      <c r="T72" s="246"/>
      <c r="U72" s="246"/>
      <c r="V72" s="246"/>
      <c r="W72" s="246"/>
      <c r="X72" s="246"/>
    </row>
    <row r="73" spans="1:24" s="240" customFormat="1" ht="12.75" customHeight="1" x14ac:dyDescent="0.2">
      <c r="A73" s="234"/>
      <c r="B73" s="235"/>
      <c r="C73" s="236"/>
      <c r="D73" s="23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6"/>
      <c r="R73" s="246"/>
      <c r="S73" s="246"/>
      <c r="T73" s="246"/>
      <c r="U73" s="246"/>
      <c r="V73" s="246"/>
      <c r="W73" s="246"/>
      <c r="X73" s="246"/>
    </row>
    <row r="74" spans="1:24" ht="12.75" customHeight="1" x14ac:dyDescent="0.2">
      <c r="A74" s="58"/>
      <c r="B74" s="69"/>
      <c r="C74" s="71" t="s">
        <v>69</v>
      </c>
      <c r="D74" s="73" t="s">
        <v>69</v>
      </c>
      <c r="E74" s="294">
        <f>E56/E20</f>
        <v>1.6738512746973803E-2</v>
      </c>
      <c r="F74" s="294">
        <f t="shared" ref="F74:P74" si="8">F56/F20</f>
        <v>8.0898902272711723E-2</v>
      </c>
      <c r="G74" s="294">
        <f t="shared" si="8"/>
        <v>4.6660059806155819E-2</v>
      </c>
      <c r="H74" s="294">
        <f t="shared" si="8"/>
        <v>0.14097590516312253</v>
      </c>
      <c r="I74" s="294">
        <f t="shared" si="8"/>
        <v>-1.9884117507279152E-2</v>
      </c>
      <c r="J74" s="294">
        <f t="shared" si="8"/>
        <v>-4.1086387211694414E-2</v>
      </c>
      <c r="K74" s="294">
        <f t="shared" si="8"/>
        <v>0.13653148617708849</v>
      </c>
      <c r="L74" s="294">
        <f t="shared" si="8"/>
        <v>0.10232379227841887</v>
      </c>
      <c r="M74" s="294">
        <f t="shared" si="8"/>
        <v>8.4458020781765342E-2</v>
      </c>
      <c r="N74" s="294">
        <f t="shared" si="8"/>
        <v>-7.0510430832651282E-3</v>
      </c>
      <c r="O74" s="294">
        <f t="shared" si="8"/>
        <v>-2.1063313611247005E-2</v>
      </c>
      <c r="P74" s="294">
        <f t="shared" si="8"/>
        <v>-4.4900781008848728E-2</v>
      </c>
      <c r="Q74" s="51"/>
      <c r="R74" s="51"/>
      <c r="S74" s="51"/>
      <c r="T74" s="51"/>
      <c r="U74" s="51"/>
      <c r="V74" s="51"/>
      <c r="W74" s="51"/>
      <c r="X74" s="51"/>
    </row>
    <row r="75" spans="1:24" ht="12.75" customHeight="1" x14ac:dyDescent="0.2">
      <c r="A75" s="81"/>
      <c r="B75" s="81"/>
      <c r="C75" s="67"/>
      <c r="D75" s="8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51"/>
      <c r="R75" s="51"/>
      <c r="S75" s="51"/>
      <c r="T75" s="51"/>
      <c r="U75" s="51"/>
      <c r="V75" s="51"/>
      <c r="W75" s="51"/>
      <c r="X75" s="51"/>
    </row>
    <row r="76" spans="1:24" ht="12.75" customHeight="1" x14ac:dyDescent="0.2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</row>
    <row r="77" spans="1:24" ht="12.75" customHeight="1" x14ac:dyDescent="0.2">
      <c r="A77" s="48" t="s">
        <v>79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</row>
    <row r="78" spans="1:24" ht="12.75" customHeight="1" x14ac:dyDescent="0.2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</row>
    <row r="79" spans="1:24" ht="12.75" customHeight="1" x14ac:dyDescent="0.2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</row>
    <row r="80" spans="1:24" ht="12.75" customHeight="1" x14ac:dyDescent="0.2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</row>
    <row r="81" spans="1:24" ht="12.75" customHeight="1" x14ac:dyDescent="0.2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</row>
    <row r="82" spans="1:24" ht="12.75" customHeight="1" x14ac:dyDescent="0.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</row>
    <row r="83" spans="1:24" ht="12.75" customHeight="1" x14ac:dyDescent="0.2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</row>
    <row r="84" spans="1:24" ht="12.75" customHeight="1" x14ac:dyDescent="0.2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</row>
    <row r="85" spans="1:24" ht="12.75" customHeight="1" x14ac:dyDescent="0.2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</row>
    <row r="86" spans="1:24" ht="12.75" customHeight="1" x14ac:dyDescent="0.2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</row>
    <row r="87" spans="1:24" ht="12.75" customHeight="1" x14ac:dyDescent="0.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</row>
    <row r="88" spans="1:24" ht="12.75" customHeight="1" x14ac:dyDescent="0.2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</row>
    <row r="89" spans="1:24" ht="12.75" customHeight="1" x14ac:dyDescent="0.2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</row>
    <row r="90" spans="1:24" ht="12.7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</row>
    <row r="91" spans="1:24" ht="12.75" customHeight="1" x14ac:dyDescent="0.2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</row>
    <row r="92" spans="1:24" ht="12.75" customHeight="1" x14ac:dyDescent="0.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</row>
    <row r="93" spans="1:24" ht="12.75" customHeight="1" x14ac:dyDescent="0.2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</row>
    <row r="94" spans="1:24" ht="12.75" customHeight="1" x14ac:dyDescent="0.2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</row>
    <row r="95" spans="1:24" ht="12.75" customHeight="1" x14ac:dyDescent="0.2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</row>
    <row r="96" spans="1:24" ht="12.75" customHeight="1" x14ac:dyDescent="0.2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</row>
    <row r="97" spans="1:24" ht="12.75" customHeight="1" x14ac:dyDescent="0.2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</row>
    <row r="98" spans="1:24" ht="12.75" customHeight="1" x14ac:dyDescent="0.2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</row>
    <row r="99" spans="1:24" ht="12.75" customHeight="1" x14ac:dyDescent="0.2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</row>
    <row r="100" spans="1:24" ht="12.75" customHeight="1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</row>
    <row r="101" spans="1:24" ht="12.75" customHeight="1" x14ac:dyDescent="0.2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</row>
    <row r="102" spans="1:24" ht="12.75" customHeight="1" x14ac:dyDescent="0.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</row>
    <row r="103" spans="1:24" ht="12.75" customHeight="1" x14ac:dyDescent="0.2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</row>
    <row r="104" spans="1:24" ht="12.75" customHeight="1" x14ac:dyDescent="0.2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</row>
    <row r="105" spans="1:24" ht="12.75" customHeight="1" x14ac:dyDescent="0.2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</row>
    <row r="106" spans="1:24" ht="12.75" customHeight="1" x14ac:dyDescent="0.2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</row>
    <row r="107" spans="1:24" ht="12.75" customHeight="1" x14ac:dyDescent="0.2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</row>
    <row r="108" spans="1:24" ht="12.75" customHeight="1" x14ac:dyDescent="0.2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</row>
    <row r="109" spans="1:24" ht="12.75" customHeight="1" x14ac:dyDescent="0.2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</row>
    <row r="110" spans="1:24" ht="12.75" customHeight="1" x14ac:dyDescent="0.2">
      <c r="A110" s="52" t="s">
        <v>80</v>
      </c>
      <c r="B110" s="57" t="s">
        <v>17</v>
      </c>
      <c r="C110" s="57" t="s">
        <v>18</v>
      </c>
      <c r="D110" s="57" t="s">
        <v>19</v>
      </c>
      <c r="E110" s="57" t="s">
        <v>20</v>
      </c>
      <c r="F110" s="57" t="s">
        <v>21</v>
      </c>
      <c r="G110" s="57" t="s">
        <v>22</v>
      </c>
      <c r="H110" s="57" t="s">
        <v>23</v>
      </c>
      <c r="I110" s="57" t="s">
        <v>24</v>
      </c>
      <c r="J110" s="57" t="s">
        <v>25</v>
      </c>
      <c r="K110" s="57" t="s">
        <v>26</v>
      </c>
      <c r="L110" s="57" t="s">
        <v>27</v>
      </c>
      <c r="M110" s="57" t="s">
        <v>28</v>
      </c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</row>
    <row r="111" spans="1:24" ht="12.75" customHeight="1" x14ac:dyDescent="0.2">
      <c r="A111" s="85" t="s">
        <v>81</v>
      </c>
      <c r="B111" s="220">
        <f>EBIT!C4-EBIT!C12</f>
        <v>1599888.1799999923</v>
      </c>
      <c r="C111" s="220">
        <f>EBIT!D4-EBIT!D12</f>
        <v>4328086.93</v>
      </c>
      <c r="D111" s="220">
        <f>EBIT!E4-EBIT!E12</f>
        <v>-1431477.2300000079</v>
      </c>
      <c r="E111" s="220">
        <f>EBIT!F4-EBIT!F12</f>
        <v>2215747.2699999996</v>
      </c>
      <c r="F111" s="220">
        <f>EBIT!G4-EBIT!G12</f>
        <v>1376432.5</v>
      </c>
      <c r="G111" s="220">
        <f>EBIT!H4-EBIT!H12</f>
        <v>-378530.18999999948</v>
      </c>
      <c r="H111" s="220">
        <f>EBIT!I4-EBIT!I12</f>
        <v>1493530.5199999958</v>
      </c>
      <c r="I111" s="220">
        <f>EBIT!J4-EBIT!J12</f>
        <v>2510810.7199999988</v>
      </c>
      <c r="J111" s="220">
        <f>EBIT!K4-EBIT!K12</f>
        <v>1341124.4199999962</v>
      </c>
      <c r="K111" s="220">
        <f>EBIT!L4-EBIT!L12</f>
        <v>-1472383.2699999996</v>
      </c>
      <c r="L111" s="220">
        <f>EBIT!M4-EBIT!M12</f>
        <v>1016344.3699999973</v>
      </c>
      <c r="M111" s="220">
        <f>EBIT!N4-EBIT!N12</f>
        <v>-4782360.3599999957</v>
      </c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</row>
    <row r="112" spans="1:24" ht="12.75" customHeight="1" x14ac:dyDescent="0.2">
      <c r="A112" s="85" t="s">
        <v>82</v>
      </c>
      <c r="B112" s="220">
        <f>EBIT!C5-EBIT!C13</f>
        <v>497272.17999999993</v>
      </c>
      <c r="C112" s="220">
        <f>EBIT!D5-EBIT!D13</f>
        <v>615473.24</v>
      </c>
      <c r="D112" s="220">
        <f>EBIT!E5-EBIT!E13</f>
        <v>-258773.09</v>
      </c>
      <c r="E112" s="220">
        <f>EBIT!F5-EBIT!F13</f>
        <v>-244600.45</v>
      </c>
      <c r="F112" s="220">
        <f>EBIT!G5-EBIT!G13</f>
        <v>-185919.57</v>
      </c>
      <c r="G112" s="220">
        <f>EBIT!H5-EBIT!H13</f>
        <v>-70232.330000000075</v>
      </c>
      <c r="H112" s="220">
        <f>EBIT!I5-EBIT!I13</f>
        <v>-226999.29000000004</v>
      </c>
      <c r="I112" s="220">
        <f>EBIT!J5-EBIT!J13</f>
        <v>-159852.68999999994</v>
      </c>
      <c r="J112" s="220">
        <f>EBIT!K5-EBIT!K13</f>
        <v>-677011.99</v>
      </c>
      <c r="K112" s="220">
        <f>EBIT!L5-EBIT!L13</f>
        <v>4411.890000000014</v>
      </c>
      <c r="L112" s="220">
        <f>EBIT!M5-EBIT!M13</f>
        <v>147135.13</v>
      </c>
      <c r="M112" s="220">
        <f>EBIT!N5-EBIT!N13</f>
        <v>-211235.57</v>
      </c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</row>
    <row r="113" spans="1:24" ht="12.75" customHeight="1" x14ac:dyDescent="0.2">
      <c r="A113" s="85" t="s">
        <v>83</v>
      </c>
      <c r="B113" s="220">
        <f>EBIT!C6-EBIT!C14</f>
        <v>-251923.17999999993</v>
      </c>
      <c r="C113" s="220">
        <f>EBIT!D6-EBIT!D14</f>
        <v>-250543.55</v>
      </c>
      <c r="D113" s="220">
        <f>EBIT!E6-EBIT!E14</f>
        <v>-123500.56999999995</v>
      </c>
      <c r="E113" s="220">
        <f>EBIT!F6-EBIT!F14</f>
        <v>-280701.52999999997</v>
      </c>
      <c r="F113" s="220">
        <f>EBIT!G6-EBIT!G14</f>
        <v>-238599.56</v>
      </c>
      <c r="G113" s="220">
        <f>EBIT!H6-EBIT!H14</f>
        <v>-181552.37999999995</v>
      </c>
      <c r="H113" s="220">
        <f>EBIT!I6-EBIT!I14</f>
        <v>-135536.95999999996</v>
      </c>
      <c r="I113" s="220">
        <f>EBIT!J6-EBIT!J14</f>
        <v>-148068.65999999997</v>
      </c>
      <c r="J113" s="220">
        <f>EBIT!K6-EBIT!K14</f>
        <v>-190648.84999999998</v>
      </c>
      <c r="K113" s="220">
        <f>EBIT!L6-EBIT!L14</f>
        <v>-205791.58999999997</v>
      </c>
      <c r="L113" s="220">
        <f>EBIT!M6-EBIT!M14</f>
        <v>-198558.25999999995</v>
      </c>
      <c r="M113" s="220">
        <f>EBIT!N6-EBIT!N14</f>
        <v>-48126.969999999972</v>
      </c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ht="12.75" customHeight="1" thickBot="1" x14ac:dyDescent="0.25">
      <c r="A114" s="91" t="s">
        <v>56</v>
      </c>
      <c r="B114" s="220">
        <f>EBIT!C15-EBIT!C7</f>
        <v>937902.8900000006</v>
      </c>
      <c r="C114" s="220">
        <f>EBIT!D15-EBIT!D7</f>
        <v>3367534.5799999982</v>
      </c>
      <c r="D114" s="220">
        <f>EBIT!E15-EBIT!E7</f>
        <v>1426638.3099999949</v>
      </c>
      <c r="E114" s="220">
        <f>EBIT!F15-EBIT!F7</f>
        <v>4092633.7300000042</v>
      </c>
      <c r="F114" s="220">
        <f>EBIT!G15-EBIT!G7</f>
        <v>-1186816.1999999955</v>
      </c>
      <c r="G114" s="220">
        <f>EBIT!H15-EBIT!H7</f>
        <v>-1830803.4400000051</v>
      </c>
      <c r="H114" s="220">
        <f>EBIT!I15-EBIT!I7</f>
        <v>6097966.9399999976</v>
      </c>
      <c r="I114" s="220">
        <f>EBIT!J15-EBIT!J7</f>
        <v>4283340.5699999928</v>
      </c>
      <c r="J114" s="220">
        <f>EBIT!K15-EBIT!K7</f>
        <v>2973042.8700000048</v>
      </c>
      <c r="K114" s="220">
        <f>EBIT!L15-EBIT!L7</f>
        <v>-507414.43999999762</v>
      </c>
      <c r="L114" s="220">
        <f>EBIT!M15-EBIT!M7</f>
        <v>-941750.87999999523</v>
      </c>
      <c r="M114" s="220">
        <f>EBIT!N15-EBIT!N7</f>
        <v>-2295423.049999997</v>
      </c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</row>
    <row r="115" spans="1:24" ht="12.75" customHeight="1" thickTop="1" thickBot="1" x14ac:dyDescent="0.25">
      <c r="A115" s="221" t="s">
        <v>84</v>
      </c>
      <c r="B115" s="222">
        <f>EBIT!C8-EBIT!C16</f>
        <v>-907334.28999999166</v>
      </c>
      <c r="C115" s="222">
        <f>EBIT!D8-EBIT!D16</f>
        <v>-1325482.0399999991</v>
      </c>
      <c r="D115" s="222">
        <f>EBIT!E8-EBIT!E16</f>
        <v>3240389.200000003</v>
      </c>
      <c r="E115" s="222">
        <f>EBIT!F8-EBIT!F16</f>
        <v>2402188.4400000013</v>
      </c>
      <c r="F115" s="222">
        <f>EBIT!G8-EBIT!G16</f>
        <v>-2138729.5699999966</v>
      </c>
      <c r="G115" s="222">
        <f>EBIT!H8-EBIT!H16</f>
        <v>-1200488.5400000066</v>
      </c>
      <c r="H115" s="222">
        <f>EBIT!I8-EBIT!I16</f>
        <v>4966972.6700000018</v>
      </c>
      <c r="I115" s="222">
        <f>EBIT!J8-EBIT!J16</f>
        <v>2080451.1999999955</v>
      </c>
      <c r="J115" s="222">
        <f>EBIT!K8-EBIT!K16</f>
        <v>2499579.2900000028</v>
      </c>
      <c r="K115" s="222">
        <f>EBIT!L8-EBIT!L16</f>
        <v>1166348.5300000012</v>
      </c>
      <c r="L115" s="222">
        <f>EBIT!M8-EBIT!M16</f>
        <v>-1906672.1199999936</v>
      </c>
      <c r="M115" s="222">
        <f>EBIT!N8-EBIT!N16</f>
        <v>2746299.8499999978</v>
      </c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</row>
    <row r="116" spans="1:24" ht="12.75" customHeight="1" thickTop="1" x14ac:dyDescent="0.2">
      <c r="A116" s="51"/>
      <c r="B116" s="2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</row>
    <row r="117" spans="1:24" ht="12.75" customHeight="1" x14ac:dyDescent="0.2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</row>
    <row r="118" spans="1:24" ht="12.75" customHeight="1" x14ac:dyDescent="0.2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</row>
    <row r="119" spans="1:24" ht="12.75" customHeight="1" x14ac:dyDescent="0.2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</row>
    <row r="120" spans="1:24" ht="12.75" customHeight="1" x14ac:dyDescent="0.2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</row>
    <row r="121" spans="1:24" ht="12.75" customHeight="1" x14ac:dyDescent="0.2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</row>
    <row r="122" spans="1:24" ht="12.75" customHeight="1" x14ac:dyDescent="0.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</row>
    <row r="123" spans="1:24" ht="12.75" customHeight="1" x14ac:dyDescent="0.2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</row>
    <row r="124" spans="1:24" ht="12.75" customHeight="1" x14ac:dyDescent="0.2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</row>
    <row r="125" spans="1:24" ht="12.75" customHeight="1" x14ac:dyDescent="0.2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</row>
    <row r="126" spans="1:24" ht="12.75" customHeight="1" x14ac:dyDescent="0.2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</row>
    <row r="127" spans="1:24" ht="12.75" customHeight="1" x14ac:dyDescent="0.2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</row>
    <row r="128" spans="1:24" ht="12.75" customHeight="1" x14ac:dyDescent="0.2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</row>
    <row r="129" spans="1:24" ht="12.75" customHeight="1" x14ac:dyDescent="0.2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</row>
    <row r="130" spans="1:24" ht="12.75" customHeight="1" x14ac:dyDescent="0.2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</row>
    <row r="131" spans="1:24" ht="12.75" customHeight="1" x14ac:dyDescent="0.2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</row>
    <row r="132" spans="1:24" ht="12.75" customHeight="1" x14ac:dyDescent="0.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</row>
    <row r="133" spans="1:24" ht="12.75" customHeight="1" x14ac:dyDescent="0.2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</row>
    <row r="134" spans="1:24" ht="12.75" customHeight="1" x14ac:dyDescent="0.2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</row>
    <row r="135" spans="1:24" ht="12.75" customHeight="1" x14ac:dyDescent="0.2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</row>
    <row r="136" spans="1:24" ht="12.75" customHeight="1" x14ac:dyDescent="0.2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</row>
    <row r="137" spans="1:24" ht="12.75" customHeight="1" x14ac:dyDescent="0.2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</row>
    <row r="138" spans="1:24" ht="12.75" customHeight="1" x14ac:dyDescent="0.2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</row>
    <row r="139" spans="1:24" ht="12.75" customHeight="1" x14ac:dyDescent="0.2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</row>
    <row r="140" spans="1:24" ht="12.75" customHeight="1" x14ac:dyDescent="0.2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</row>
    <row r="141" spans="1:24" ht="12.75" customHeight="1" x14ac:dyDescent="0.2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</row>
    <row r="142" spans="1:24" ht="12.75" customHeight="1" x14ac:dyDescent="0.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</row>
    <row r="143" spans="1:24" ht="12.75" customHeight="1" x14ac:dyDescent="0.2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</row>
    <row r="144" spans="1:24" ht="12.75" customHeight="1" x14ac:dyDescent="0.2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</row>
    <row r="145" spans="1:24" ht="12.75" customHeight="1" x14ac:dyDescent="0.2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</row>
    <row r="146" spans="1:24" ht="12.75" customHeight="1" x14ac:dyDescent="0.2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</row>
    <row r="147" spans="1:24" ht="12.75" customHeight="1" x14ac:dyDescent="0.2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</row>
    <row r="148" spans="1:24" ht="12.75" customHeight="1" x14ac:dyDescent="0.2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</row>
    <row r="149" spans="1:24" ht="12.75" customHeight="1" x14ac:dyDescent="0.2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</row>
    <row r="150" spans="1:24" ht="12.75" customHeight="1" x14ac:dyDescent="0.2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</row>
    <row r="151" spans="1:24" ht="12.75" customHeight="1" x14ac:dyDescent="0.2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</row>
    <row r="152" spans="1:24" ht="12.75" customHeight="1" x14ac:dyDescent="0.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</row>
    <row r="153" spans="1:24" ht="12.75" customHeight="1" x14ac:dyDescent="0.2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</row>
    <row r="154" spans="1:24" ht="12.75" customHeight="1" x14ac:dyDescent="0.2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</row>
    <row r="155" spans="1:24" ht="12.75" customHeight="1" x14ac:dyDescent="0.2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</row>
    <row r="156" spans="1:24" ht="12.75" customHeight="1" x14ac:dyDescent="0.2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</row>
    <row r="157" spans="1:24" ht="12.75" customHeight="1" x14ac:dyDescent="0.2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</row>
    <row r="158" spans="1:24" ht="12.75" customHeight="1" x14ac:dyDescent="0.2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</row>
    <row r="159" spans="1:24" ht="12.75" customHeight="1" x14ac:dyDescent="0.2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</row>
    <row r="160" spans="1:24" ht="12.75" customHeight="1" x14ac:dyDescent="0.2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</row>
    <row r="161" spans="1:24" ht="12.75" customHeight="1" x14ac:dyDescent="0.2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</row>
    <row r="162" spans="1:24" ht="12.75" customHeight="1" x14ac:dyDescent="0.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</row>
    <row r="163" spans="1:24" ht="12.75" customHeight="1" x14ac:dyDescent="0.2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</row>
    <row r="164" spans="1:24" ht="12.75" customHeight="1" x14ac:dyDescent="0.2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</row>
    <row r="165" spans="1:24" ht="12.75" customHeight="1" x14ac:dyDescent="0.2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</row>
    <row r="166" spans="1:24" ht="12.75" customHeight="1" x14ac:dyDescent="0.2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</row>
    <row r="167" spans="1:24" ht="12.75" customHeight="1" x14ac:dyDescent="0.2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</row>
    <row r="168" spans="1:24" ht="12.75" customHeight="1" x14ac:dyDescent="0.2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</row>
    <row r="169" spans="1:24" ht="12.75" customHeight="1" x14ac:dyDescent="0.2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</row>
    <row r="170" spans="1:24" ht="12.75" customHeight="1" x14ac:dyDescent="0.2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</row>
    <row r="171" spans="1:24" ht="12.75" customHeight="1" x14ac:dyDescent="0.2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</row>
    <row r="172" spans="1:24" ht="12.75" customHeight="1" x14ac:dyDescent="0.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</row>
    <row r="173" spans="1:24" ht="12.75" customHeight="1" x14ac:dyDescent="0.2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</row>
    <row r="174" spans="1:24" ht="12.75" customHeight="1" x14ac:dyDescent="0.2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</row>
    <row r="175" spans="1:24" ht="12.75" customHeight="1" x14ac:dyDescent="0.2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</row>
    <row r="176" spans="1:24" ht="12.75" customHeight="1" x14ac:dyDescent="0.2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</row>
    <row r="177" spans="1:24" ht="12.75" customHeight="1" x14ac:dyDescent="0.2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</row>
    <row r="178" spans="1:24" ht="12.75" customHeight="1" x14ac:dyDescent="0.2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</row>
    <row r="179" spans="1:24" ht="12.75" customHeight="1" x14ac:dyDescent="0.2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</row>
    <row r="180" spans="1:24" ht="12.75" customHeight="1" x14ac:dyDescent="0.2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</row>
    <row r="181" spans="1:24" ht="12.75" customHeight="1" x14ac:dyDescent="0.2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</row>
    <row r="182" spans="1:24" ht="12.75" customHeight="1" x14ac:dyDescent="0.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</row>
    <row r="183" spans="1:24" ht="12.75" customHeight="1" x14ac:dyDescent="0.2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</row>
    <row r="184" spans="1:24" ht="12.75" customHeight="1" x14ac:dyDescent="0.2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</row>
    <row r="185" spans="1:24" ht="12.75" customHeight="1" x14ac:dyDescent="0.2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</row>
    <row r="186" spans="1:24" ht="12.75" customHeight="1" x14ac:dyDescent="0.2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</row>
    <row r="187" spans="1:24" ht="12.75" customHeight="1" x14ac:dyDescent="0.2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</row>
    <row r="188" spans="1:24" ht="12.75" customHeight="1" x14ac:dyDescent="0.2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</row>
    <row r="189" spans="1:24" ht="12.75" customHeight="1" x14ac:dyDescent="0.2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</row>
    <row r="190" spans="1:24" ht="12.75" customHeight="1" x14ac:dyDescent="0.2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</row>
    <row r="191" spans="1:24" ht="12.75" customHeight="1" x14ac:dyDescent="0.2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</row>
    <row r="192" spans="1:24" ht="12.75" customHeight="1" x14ac:dyDescent="0.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</row>
    <row r="193" spans="1:24" ht="12.75" customHeight="1" x14ac:dyDescent="0.2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</row>
    <row r="194" spans="1:24" ht="12.75" customHeight="1" x14ac:dyDescent="0.2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</row>
    <row r="195" spans="1:24" ht="12.75" customHeight="1" x14ac:dyDescent="0.2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</row>
    <row r="196" spans="1:24" ht="12.75" customHeight="1" x14ac:dyDescent="0.2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</row>
    <row r="197" spans="1:24" ht="12.75" customHeight="1" x14ac:dyDescent="0.2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</row>
    <row r="198" spans="1:24" ht="12.75" customHeight="1" x14ac:dyDescent="0.2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</row>
    <row r="199" spans="1:24" ht="12.75" customHeight="1" x14ac:dyDescent="0.2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</row>
    <row r="200" spans="1:24" ht="12.75" customHeight="1" x14ac:dyDescent="0.2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</row>
    <row r="201" spans="1:24" ht="12.75" customHeight="1" x14ac:dyDescent="0.2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</row>
    <row r="202" spans="1:24" ht="12.75" customHeight="1" x14ac:dyDescent="0.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</row>
    <row r="203" spans="1:24" ht="12.75" customHeight="1" x14ac:dyDescent="0.2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</row>
    <row r="204" spans="1:24" ht="12.75" customHeight="1" x14ac:dyDescent="0.2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</row>
    <row r="205" spans="1:24" ht="12.75" customHeight="1" x14ac:dyDescent="0.2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</row>
    <row r="206" spans="1:24" ht="12.75" customHeight="1" x14ac:dyDescent="0.2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</row>
    <row r="207" spans="1:24" ht="12.75" customHeight="1" x14ac:dyDescent="0.2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</row>
    <row r="208" spans="1:24" ht="12.75" customHeight="1" x14ac:dyDescent="0.2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</row>
    <row r="209" spans="1:24" ht="12.75" customHeight="1" x14ac:dyDescent="0.2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</row>
    <row r="210" spans="1:24" ht="12.75" customHeight="1" x14ac:dyDescent="0.2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</row>
    <row r="211" spans="1:24" ht="12.75" customHeight="1" x14ac:dyDescent="0.2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</row>
    <row r="212" spans="1:24" ht="12.75" customHeight="1" x14ac:dyDescent="0.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</row>
    <row r="213" spans="1:24" ht="12.75" customHeight="1" x14ac:dyDescent="0.2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</row>
    <row r="214" spans="1:24" ht="12.75" customHeight="1" x14ac:dyDescent="0.2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</row>
    <row r="215" spans="1:24" ht="12.75" customHeight="1" x14ac:dyDescent="0.2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</row>
    <row r="216" spans="1:24" ht="12.75" customHeight="1" x14ac:dyDescent="0.2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</row>
    <row r="217" spans="1:24" ht="12.75" customHeight="1" x14ac:dyDescent="0.2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</row>
    <row r="218" spans="1:24" ht="12.75" customHeight="1" x14ac:dyDescent="0.2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</row>
    <row r="219" spans="1:24" ht="12.75" customHeight="1" x14ac:dyDescent="0.2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</row>
    <row r="220" spans="1:24" ht="12.75" customHeight="1" x14ac:dyDescent="0.2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</row>
    <row r="221" spans="1:24" ht="12.75" customHeight="1" x14ac:dyDescent="0.2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</row>
    <row r="222" spans="1:24" ht="12.75" customHeight="1" x14ac:dyDescent="0.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</row>
    <row r="223" spans="1:24" ht="12.75" customHeight="1" x14ac:dyDescent="0.2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</row>
    <row r="224" spans="1:24" ht="12.75" customHeight="1" x14ac:dyDescent="0.2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</row>
    <row r="225" spans="1:24" ht="12.75" customHeight="1" x14ac:dyDescent="0.2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</row>
    <row r="226" spans="1:24" ht="12.75" customHeight="1" x14ac:dyDescent="0.2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</row>
    <row r="227" spans="1:24" ht="12.75" customHeight="1" x14ac:dyDescent="0.2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</row>
    <row r="228" spans="1:24" ht="12.75" customHeight="1" x14ac:dyDescent="0.2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</row>
    <row r="229" spans="1:24" ht="12.75" customHeight="1" x14ac:dyDescent="0.2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</row>
    <row r="230" spans="1:24" ht="12.75" customHeight="1" x14ac:dyDescent="0.2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</row>
    <row r="231" spans="1:24" ht="12.75" customHeight="1" x14ac:dyDescent="0.2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</row>
    <row r="232" spans="1:24" ht="12.75" customHeight="1" x14ac:dyDescent="0.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</row>
    <row r="233" spans="1:24" ht="12.75" customHeight="1" x14ac:dyDescent="0.2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</row>
    <row r="234" spans="1:24" ht="12.75" customHeight="1" x14ac:dyDescent="0.2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</row>
    <row r="235" spans="1:24" ht="12.75" customHeight="1" x14ac:dyDescent="0.2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</row>
    <row r="236" spans="1:24" ht="12.75" customHeight="1" x14ac:dyDescent="0.2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</row>
    <row r="237" spans="1:24" ht="12.75" customHeight="1" x14ac:dyDescent="0.2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</row>
    <row r="238" spans="1:24" ht="12.75" customHeight="1" x14ac:dyDescent="0.2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</row>
    <row r="239" spans="1:24" ht="12.75" customHeight="1" x14ac:dyDescent="0.2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</row>
    <row r="240" spans="1:24" ht="12.75" customHeight="1" x14ac:dyDescent="0.2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</row>
    <row r="241" spans="1:24" ht="12.75" customHeight="1" x14ac:dyDescent="0.2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</row>
    <row r="242" spans="1:24" ht="12.75" customHeight="1" x14ac:dyDescent="0.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</row>
    <row r="243" spans="1:24" ht="12.75" customHeight="1" x14ac:dyDescent="0.2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</row>
    <row r="244" spans="1:24" ht="12.75" customHeight="1" x14ac:dyDescent="0.2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</row>
    <row r="245" spans="1:24" ht="12.75" customHeight="1" x14ac:dyDescent="0.2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</row>
    <row r="246" spans="1:24" ht="12.75" customHeight="1" x14ac:dyDescent="0.2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</row>
    <row r="247" spans="1:24" ht="12.75" customHeight="1" x14ac:dyDescent="0.2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</row>
    <row r="248" spans="1:24" ht="12.75" customHeight="1" x14ac:dyDescent="0.2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</row>
    <row r="249" spans="1:24" ht="12.75" customHeight="1" x14ac:dyDescent="0.2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</row>
    <row r="250" spans="1:24" ht="12.75" customHeight="1" x14ac:dyDescent="0.2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</row>
    <row r="251" spans="1:24" ht="12.75" customHeight="1" x14ac:dyDescent="0.2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</row>
    <row r="252" spans="1:24" ht="12.75" customHeight="1" x14ac:dyDescent="0.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</row>
    <row r="253" spans="1:24" ht="12.75" customHeight="1" x14ac:dyDescent="0.2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</row>
    <row r="254" spans="1:24" ht="12.75" customHeight="1" x14ac:dyDescent="0.2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</row>
    <row r="255" spans="1:24" ht="12.75" customHeight="1" x14ac:dyDescent="0.2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</row>
    <row r="256" spans="1:24" ht="12.75" customHeight="1" x14ac:dyDescent="0.2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</row>
    <row r="257" spans="1:24" ht="12.75" customHeight="1" x14ac:dyDescent="0.2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</row>
    <row r="258" spans="1:24" ht="12.75" customHeight="1" x14ac:dyDescent="0.2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</row>
    <row r="259" spans="1:24" ht="12.75" customHeight="1" x14ac:dyDescent="0.2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</row>
    <row r="260" spans="1:24" ht="12.75" customHeight="1" x14ac:dyDescent="0.2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</row>
    <row r="261" spans="1:24" ht="12.75" customHeight="1" x14ac:dyDescent="0.2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</row>
    <row r="262" spans="1:24" ht="12.75" customHeight="1" x14ac:dyDescent="0.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</row>
    <row r="263" spans="1:24" ht="12.75" customHeight="1" x14ac:dyDescent="0.2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</row>
    <row r="264" spans="1:24" ht="12.75" customHeight="1" x14ac:dyDescent="0.2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</row>
    <row r="265" spans="1:24" ht="12.75" customHeight="1" x14ac:dyDescent="0.2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</row>
    <row r="266" spans="1:24" ht="12.75" customHeight="1" x14ac:dyDescent="0.2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</row>
    <row r="267" spans="1:24" ht="12.75" customHeight="1" x14ac:dyDescent="0.2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</row>
    <row r="268" spans="1:24" ht="12.75" customHeight="1" x14ac:dyDescent="0.2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</row>
    <row r="269" spans="1:24" ht="12.75" customHeight="1" x14ac:dyDescent="0.2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</row>
    <row r="270" spans="1:24" ht="12.75" customHeight="1" x14ac:dyDescent="0.2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</row>
    <row r="271" spans="1:24" ht="12.75" customHeight="1" x14ac:dyDescent="0.2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</row>
    <row r="272" spans="1:24" ht="12.75" customHeight="1" x14ac:dyDescent="0.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</row>
    <row r="273" spans="1:24" ht="12.75" customHeight="1" x14ac:dyDescent="0.2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</row>
    <row r="274" spans="1:24" ht="12.75" customHeight="1" x14ac:dyDescent="0.2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</row>
    <row r="275" spans="1:24" ht="12.75" customHeight="1" x14ac:dyDescent="0.2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</row>
    <row r="276" spans="1:24" ht="12.75" customHeight="1" x14ac:dyDescent="0.2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</row>
    <row r="277" spans="1:24" ht="12.75" customHeight="1" x14ac:dyDescent="0.2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</row>
    <row r="278" spans="1:24" ht="12.75" customHeight="1" x14ac:dyDescent="0.2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</row>
    <row r="279" spans="1:24" ht="12.75" customHeight="1" x14ac:dyDescent="0.2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</row>
    <row r="280" spans="1:24" ht="12.75" customHeight="1" x14ac:dyDescent="0.2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</row>
    <row r="281" spans="1:24" ht="12.75" customHeight="1" x14ac:dyDescent="0.2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</row>
    <row r="282" spans="1:24" ht="12.75" customHeight="1" x14ac:dyDescent="0.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</row>
    <row r="283" spans="1:24" ht="12.75" customHeight="1" x14ac:dyDescent="0.2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</row>
    <row r="284" spans="1:24" ht="12.75" customHeight="1" x14ac:dyDescent="0.2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</row>
    <row r="285" spans="1:24" ht="12.75" customHeight="1" x14ac:dyDescent="0.2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</row>
    <row r="286" spans="1:24" ht="12.75" customHeight="1" x14ac:dyDescent="0.2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</row>
    <row r="287" spans="1:24" ht="12.75" customHeight="1" x14ac:dyDescent="0.2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</row>
    <row r="288" spans="1:24" ht="12.75" customHeight="1" x14ac:dyDescent="0.2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</row>
    <row r="289" spans="1:24" ht="12.75" customHeight="1" x14ac:dyDescent="0.2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</row>
    <row r="290" spans="1:24" ht="12.75" customHeight="1" x14ac:dyDescent="0.2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</row>
    <row r="291" spans="1:24" ht="12.75" customHeight="1" x14ac:dyDescent="0.2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</row>
    <row r="292" spans="1:24" ht="12.75" customHeight="1" x14ac:dyDescent="0.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</row>
    <row r="293" spans="1:24" ht="12.75" customHeight="1" x14ac:dyDescent="0.2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</row>
    <row r="294" spans="1:24" ht="12.75" customHeight="1" x14ac:dyDescent="0.2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</row>
    <row r="295" spans="1:24" ht="12.75" customHeight="1" x14ac:dyDescent="0.2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</row>
    <row r="296" spans="1:24" ht="12.75" customHeight="1" x14ac:dyDescent="0.2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</row>
    <row r="297" spans="1:24" ht="12.75" customHeight="1" x14ac:dyDescent="0.2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</row>
    <row r="298" spans="1:24" ht="12.75" customHeight="1" x14ac:dyDescent="0.2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</row>
    <row r="299" spans="1:24" ht="12.75" customHeight="1" x14ac:dyDescent="0.2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</row>
    <row r="300" spans="1:24" ht="12.75" customHeight="1" x14ac:dyDescent="0.2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</row>
    <row r="301" spans="1:24" ht="12.75" customHeight="1" x14ac:dyDescent="0.2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</row>
    <row r="302" spans="1:24" ht="12.75" customHeight="1" x14ac:dyDescent="0.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</row>
    <row r="303" spans="1:24" ht="12.75" customHeight="1" x14ac:dyDescent="0.2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</row>
    <row r="304" spans="1:24" ht="12.75" customHeight="1" x14ac:dyDescent="0.2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</row>
    <row r="305" spans="1:24" ht="12.75" customHeight="1" x14ac:dyDescent="0.2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</row>
    <row r="306" spans="1:24" ht="12.75" customHeight="1" x14ac:dyDescent="0.2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</row>
    <row r="307" spans="1:24" ht="12.75" customHeight="1" x14ac:dyDescent="0.2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</row>
    <row r="308" spans="1:24" ht="12.75" customHeight="1" x14ac:dyDescent="0.2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</row>
    <row r="309" spans="1:24" ht="12.75" customHeight="1" x14ac:dyDescent="0.2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</row>
    <row r="310" spans="1:24" ht="12.75" customHeight="1" x14ac:dyDescent="0.2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</row>
    <row r="311" spans="1:24" ht="12.75" customHeight="1" x14ac:dyDescent="0.2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</row>
    <row r="312" spans="1:24" ht="12.75" customHeight="1" x14ac:dyDescent="0.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</row>
    <row r="313" spans="1:24" ht="12.75" customHeight="1" x14ac:dyDescent="0.2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</row>
    <row r="314" spans="1:24" ht="12.75" customHeight="1" x14ac:dyDescent="0.2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</row>
    <row r="315" spans="1:24" ht="12.75" customHeight="1" x14ac:dyDescent="0.2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</row>
    <row r="316" spans="1:24" ht="12.75" customHeight="1" x14ac:dyDescent="0.2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</row>
    <row r="317" spans="1:24" ht="12.75" customHeight="1" x14ac:dyDescent="0.2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</row>
    <row r="318" spans="1:24" ht="12.75" customHeight="1" x14ac:dyDescent="0.2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</row>
    <row r="319" spans="1:24" ht="12.75" customHeight="1" x14ac:dyDescent="0.2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</row>
    <row r="320" spans="1:24" ht="12.75" customHeight="1" x14ac:dyDescent="0.2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</row>
    <row r="321" spans="1:24" ht="12.75" customHeight="1" x14ac:dyDescent="0.2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</row>
    <row r="322" spans="1:24" ht="12.75" customHeight="1" x14ac:dyDescent="0.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</row>
    <row r="323" spans="1:24" ht="12.75" customHeight="1" x14ac:dyDescent="0.2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</row>
    <row r="324" spans="1:24" ht="12.75" customHeight="1" x14ac:dyDescent="0.2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</row>
    <row r="325" spans="1:24" ht="12.75" customHeight="1" x14ac:dyDescent="0.2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</row>
    <row r="326" spans="1:24" ht="12.75" customHeight="1" x14ac:dyDescent="0.2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</row>
    <row r="327" spans="1:24" ht="12.75" customHeight="1" x14ac:dyDescent="0.2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</row>
    <row r="328" spans="1:24" ht="12.75" customHeight="1" x14ac:dyDescent="0.2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</row>
    <row r="329" spans="1:24" ht="12.75" customHeight="1" x14ac:dyDescent="0.2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</row>
    <row r="330" spans="1:24" ht="12.75" customHeight="1" x14ac:dyDescent="0.2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</row>
    <row r="331" spans="1:24" ht="12.75" customHeight="1" x14ac:dyDescent="0.2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</row>
    <row r="332" spans="1:24" ht="12.75" customHeight="1" x14ac:dyDescent="0.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</row>
    <row r="333" spans="1:24" ht="12.75" customHeight="1" x14ac:dyDescent="0.2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</row>
    <row r="334" spans="1:24" ht="12.75" customHeight="1" x14ac:dyDescent="0.2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</row>
    <row r="335" spans="1:24" ht="12.75" customHeight="1" x14ac:dyDescent="0.2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</row>
    <row r="336" spans="1:24" ht="12.75" customHeight="1" x14ac:dyDescent="0.2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</row>
    <row r="337" spans="1:24" ht="12.75" customHeight="1" x14ac:dyDescent="0.2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</row>
    <row r="338" spans="1:24" ht="12.75" customHeight="1" x14ac:dyDescent="0.2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</row>
    <row r="339" spans="1:24" ht="12.75" customHeight="1" x14ac:dyDescent="0.2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</row>
    <row r="340" spans="1:24" ht="12.75" customHeight="1" x14ac:dyDescent="0.2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</row>
    <row r="341" spans="1:24" ht="12.75" customHeight="1" x14ac:dyDescent="0.2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</row>
    <row r="342" spans="1:24" ht="12.75" customHeight="1" x14ac:dyDescent="0.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</row>
    <row r="343" spans="1:24" ht="12.75" customHeight="1" x14ac:dyDescent="0.2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</row>
    <row r="344" spans="1:24" ht="12.75" customHeight="1" x14ac:dyDescent="0.2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</row>
    <row r="345" spans="1:24" ht="12.75" customHeight="1" x14ac:dyDescent="0.2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</row>
    <row r="346" spans="1:24" ht="12.75" customHeight="1" x14ac:dyDescent="0.2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</row>
    <row r="347" spans="1:24" ht="12.75" customHeight="1" x14ac:dyDescent="0.2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</row>
    <row r="348" spans="1:24" ht="12.75" customHeight="1" x14ac:dyDescent="0.2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</row>
    <row r="349" spans="1:24" ht="12.75" customHeight="1" x14ac:dyDescent="0.2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</row>
    <row r="350" spans="1:24" ht="12.75" customHeight="1" x14ac:dyDescent="0.2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</row>
    <row r="351" spans="1:24" ht="12.75" customHeight="1" x14ac:dyDescent="0.2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</row>
    <row r="352" spans="1:24" ht="12.75" customHeight="1" x14ac:dyDescent="0.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</row>
    <row r="353" spans="1:24" ht="12.75" customHeight="1" x14ac:dyDescent="0.2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</row>
    <row r="354" spans="1:24" ht="12.75" customHeight="1" x14ac:dyDescent="0.2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</row>
    <row r="355" spans="1:24" ht="12.75" customHeight="1" x14ac:dyDescent="0.2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</row>
    <row r="356" spans="1:24" ht="12.75" customHeight="1" x14ac:dyDescent="0.2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</row>
    <row r="357" spans="1:24" ht="12.75" customHeight="1" x14ac:dyDescent="0.2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</row>
    <row r="358" spans="1:24" ht="12.75" customHeight="1" x14ac:dyDescent="0.2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</row>
    <row r="359" spans="1:24" ht="12.75" customHeight="1" x14ac:dyDescent="0.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</row>
    <row r="360" spans="1:24" ht="12.75" customHeight="1" x14ac:dyDescent="0.2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</row>
    <row r="361" spans="1:24" ht="12.75" customHeight="1" x14ac:dyDescent="0.2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</row>
    <row r="362" spans="1:24" ht="12.75" customHeight="1" x14ac:dyDescent="0.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</row>
    <row r="363" spans="1:24" ht="12.75" customHeight="1" x14ac:dyDescent="0.2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</row>
    <row r="364" spans="1:24" ht="12.75" customHeight="1" x14ac:dyDescent="0.2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</row>
    <row r="365" spans="1:24" ht="12.75" customHeight="1" x14ac:dyDescent="0.2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</row>
    <row r="366" spans="1:24" ht="12.75" customHeight="1" x14ac:dyDescent="0.2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</row>
    <row r="367" spans="1:24" ht="12.75" customHeight="1" x14ac:dyDescent="0.2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</row>
    <row r="368" spans="1:24" ht="12.75" customHeight="1" x14ac:dyDescent="0.2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</row>
    <row r="369" spans="1:24" ht="12.75" customHeight="1" x14ac:dyDescent="0.2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</row>
    <row r="370" spans="1:24" ht="12.75" customHeight="1" x14ac:dyDescent="0.2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</row>
    <row r="371" spans="1:24" ht="12.75" customHeight="1" x14ac:dyDescent="0.2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</row>
    <row r="372" spans="1:24" ht="12.75" customHeight="1" x14ac:dyDescent="0.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</row>
    <row r="373" spans="1:24" ht="12.75" customHeight="1" x14ac:dyDescent="0.2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</row>
    <row r="374" spans="1:24" ht="12.75" customHeight="1" x14ac:dyDescent="0.2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</row>
    <row r="375" spans="1:24" ht="12.75" customHeight="1" x14ac:dyDescent="0.2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</row>
    <row r="376" spans="1:24" ht="12.75" customHeight="1" x14ac:dyDescent="0.2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</row>
    <row r="377" spans="1:24" ht="12.75" customHeight="1" x14ac:dyDescent="0.2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</row>
    <row r="378" spans="1:24" ht="12.75" customHeight="1" x14ac:dyDescent="0.2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</row>
    <row r="379" spans="1:24" ht="12.75" customHeight="1" x14ac:dyDescent="0.2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</row>
    <row r="380" spans="1:24" ht="12.75" customHeight="1" x14ac:dyDescent="0.2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</row>
    <row r="381" spans="1:24" ht="12.75" customHeight="1" x14ac:dyDescent="0.2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</row>
    <row r="382" spans="1:24" ht="12.75" customHeight="1" x14ac:dyDescent="0.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</row>
    <row r="383" spans="1:24" ht="12.75" customHeight="1" x14ac:dyDescent="0.2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</row>
    <row r="384" spans="1:24" ht="12.75" customHeight="1" x14ac:dyDescent="0.2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</row>
    <row r="385" spans="1:24" ht="12.75" customHeight="1" x14ac:dyDescent="0.2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</row>
    <row r="386" spans="1:24" ht="12.75" customHeight="1" x14ac:dyDescent="0.2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</row>
    <row r="387" spans="1:24" ht="12.75" customHeight="1" x14ac:dyDescent="0.2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</row>
    <row r="388" spans="1:24" ht="12.75" customHeight="1" x14ac:dyDescent="0.2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</row>
    <row r="389" spans="1:24" ht="12.75" customHeight="1" x14ac:dyDescent="0.2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</row>
    <row r="390" spans="1:24" ht="12.75" customHeight="1" x14ac:dyDescent="0.2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</row>
    <row r="391" spans="1:24" ht="12.75" customHeight="1" x14ac:dyDescent="0.2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</row>
    <row r="392" spans="1:24" ht="12.75" customHeight="1" x14ac:dyDescent="0.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</row>
    <row r="393" spans="1:24" ht="12.75" customHeight="1" x14ac:dyDescent="0.2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</row>
    <row r="394" spans="1:24" ht="12.75" customHeight="1" x14ac:dyDescent="0.2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</row>
    <row r="395" spans="1:24" ht="12.75" customHeight="1" x14ac:dyDescent="0.2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</row>
    <row r="396" spans="1:24" ht="12.75" customHeight="1" x14ac:dyDescent="0.2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</row>
    <row r="397" spans="1:24" ht="12.75" customHeight="1" x14ac:dyDescent="0.2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</row>
    <row r="398" spans="1:24" ht="12.75" customHeight="1" x14ac:dyDescent="0.2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</row>
    <row r="399" spans="1:24" ht="12.75" customHeight="1" x14ac:dyDescent="0.2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</row>
    <row r="400" spans="1:24" ht="12.75" customHeight="1" x14ac:dyDescent="0.2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</row>
    <row r="401" spans="1:24" ht="12.75" customHeight="1" x14ac:dyDescent="0.2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</row>
    <row r="402" spans="1:24" ht="12.75" customHeight="1" x14ac:dyDescent="0.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</row>
    <row r="403" spans="1:24" ht="12.75" customHeight="1" x14ac:dyDescent="0.2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</row>
    <row r="404" spans="1:24" ht="12.75" customHeight="1" x14ac:dyDescent="0.2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</row>
    <row r="405" spans="1:24" ht="12.75" customHeight="1" x14ac:dyDescent="0.2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</row>
    <row r="406" spans="1:24" ht="12.75" customHeight="1" x14ac:dyDescent="0.2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</row>
    <row r="407" spans="1:24" ht="12.75" customHeight="1" x14ac:dyDescent="0.2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</row>
    <row r="408" spans="1:24" ht="12.75" customHeight="1" x14ac:dyDescent="0.2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</row>
    <row r="409" spans="1:24" ht="12.75" customHeight="1" x14ac:dyDescent="0.2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</row>
    <row r="410" spans="1:24" ht="12.75" customHeight="1" x14ac:dyDescent="0.2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</row>
    <row r="411" spans="1:24" ht="12.75" customHeight="1" x14ac:dyDescent="0.2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</row>
    <row r="412" spans="1:24" ht="12.75" customHeight="1" x14ac:dyDescent="0.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</row>
    <row r="413" spans="1:24" ht="12.75" customHeight="1" x14ac:dyDescent="0.2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</row>
    <row r="414" spans="1:24" ht="12.75" customHeight="1" x14ac:dyDescent="0.2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</row>
    <row r="415" spans="1:24" ht="12.75" customHeight="1" x14ac:dyDescent="0.2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</row>
    <row r="416" spans="1:24" ht="12.75" customHeight="1" x14ac:dyDescent="0.2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</row>
    <row r="417" spans="1:24" ht="12.75" customHeight="1" x14ac:dyDescent="0.2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</row>
    <row r="418" spans="1:24" ht="12.75" customHeight="1" x14ac:dyDescent="0.2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</row>
    <row r="419" spans="1:24" ht="12.75" customHeight="1" x14ac:dyDescent="0.2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</row>
    <row r="420" spans="1:24" ht="12.75" customHeight="1" x14ac:dyDescent="0.2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</row>
    <row r="421" spans="1:24" ht="12.75" customHeight="1" x14ac:dyDescent="0.2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</row>
    <row r="422" spans="1:24" ht="12.75" customHeight="1" x14ac:dyDescent="0.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</row>
    <row r="423" spans="1:24" ht="12.75" customHeight="1" x14ac:dyDescent="0.2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</row>
    <row r="424" spans="1:24" ht="12.75" customHeight="1" x14ac:dyDescent="0.2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</row>
    <row r="425" spans="1:24" ht="12.75" customHeight="1" x14ac:dyDescent="0.2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</row>
    <row r="426" spans="1:24" ht="12.75" customHeight="1" x14ac:dyDescent="0.2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</row>
    <row r="427" spans="1:24" ht="12.75" customHeight="1" x14ac:dyDescent="0.2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</row>
    <row r="428" spans="1:24" ht="12.75" customHeight="1" x14ac:dyDescent="0.2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</row>
    <row r="429" spans="1:24" ht="12.75" customHeight="1" x14ac:dyDescent="0.2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</row>
    <row r="430" spans="1:24" ht="12.75" customHeight="1" x14ac:dyDescent="0.2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</row>
    <row r="431" spans="1:24" ht="12.75" customHeight="1" x14ac:dyDescent="0.2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</row>
    <row r="432" spans="1:24" ht="12.75" customHeight="1" x14ac:dyDescent="0.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</row>
    <row r="433" spans="1:24" ht="12.75" customHeight="1" x14ac:dyDescent="0.2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</row>
    <row r="434" spans="1:24" ht="12.75" customHeight="1" x14ac:dyDescent="0.2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</row>
    <row r="435" spans="1:24" ht="12.75" customHeight="1" x14ac:dyDescent="0.2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</row>
    <row r="436" spans="1:24" ht="12.75" customHeight="1" x14ac:dyDescent="0.2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</row>
    <row r="437" spans="1:24" ht="12.75" customHeight="1" x14ac:dyDescent="0.2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</row>
    <row r="438" spans="1:24" ht="12.75" customHeight="1" x14ac:dyDescent="0.2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</row>
    <row r="439" spans="1:24" ht="12.75" customHeight="1" x14ac:dyDescent="0.2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</row>
    <row r="440" spans="1:24" ht="12.75" customHeight="1" x14ac:dyDescent="0.2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</row>
    <row r="441" spans="1:24" ht="12.75" customHeight="1" x14ac:dyDescent="0.2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</row>
    <row r="442" spans="1:24" ht="12.75" customHeight="1" x14ac:dyDescent="0.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</row>
    <row r="443" spans="1:24" ht="12.75" customHeight="1" x14ac:dyDescent="0.2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</row>
    <row r="444" spans="1:24" ht="12.75" customHeight="1" x14ac:dyDescent="0.2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</row>
    <row r="445" spans="1:24" ht="12.75" customHeight="1" x14ac:dyDescent="0.2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</row>
    <row r="446" spans="1:24" ht="12.75" customHeight="1" x14ac:dyDescent="0.2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</row>
    <row r="447" spans="1:24" ht="12.75" customHeight="1" x14ac:dyDescent="0.2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</row>
    <row r="448" spans="1:24" ht="12.75" customHeight="1" x14ac:dyDescent="0.2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</row>
    <row r="449" spans="1:24" ht="12.75" customHeight="1" x14ac:dyDescent="0.2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</row>
    <row r="450" spans="1:24" ht="12.75" customHeight="1" x14ac:dyDescent="0.2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</row>
    <row r="451" spans="1:24" ht="12.75" customHeight="1" x14ac:dyDescent="0.2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</row>
    <row r="452" spans="1:24" ht="12.75" customHeight="1" x14ac:dyDescent="0.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</row>
    <row r="453" spans="1:24" ht="12.75" customHeight="1" x14ac:dyDescent="0.2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</row>
    <row r="454" spans="1:24" ht="12.75" customHeight="1" x14ac:dyDescent="0.2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</row>
    <row r="455" spans="1:24" ht="12.75" customHeight="1" x14ac:dyDescent="0.2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</row>
    <row r="456" spans="1:24" ht="12.75" customHeight="1" x14ac:dyDescent="0.2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</row>
    <row r="457" spans="1:24" ht="12.75" customHeight="1" x14ac:dyDescent="0.2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</row>
    <row r="458" spans="1:24" ht="12.75" customHeight="1" x14ac:dyDescent="0.2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</row>
    <row r="459" spans="1:24" ht="12.75" customHeight="1" x14ac:dyDescent="0.2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</row>
    <row r="460" spans="1:24" ht="12.75" customHeight="1" x14ac:dyDescent="0.2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</row>
    <row r="461" spans="1:24" ht="12.75" customHeight="1" x14ac:dyDescent="0.2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</row>
    <row r="462" spans="1:24" ht="12.75" customHeight="1" x14ac:dyDescent="0.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</row>
    <row r="463" spans="1:24" ht="12.75" customHeight="1" x14ac:dyDescent="0.2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</row>
    <row r="464" spans="1:24" ht="12.75" customHeight="1" x14ac:dyDescent="0.2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</row>
    <row r="465" spans="1:24" ht="12.75" customHeight="1" x14ac:dyDescent="0.2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</row>
    <row r="466" spans="1:24" ht="12.75" customHeight="1" x14ac:dyDescent="0.2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</row>
    <row r="467" spans="1:24" ht="12.75" customHeight="1" x14ac:dyDescent="0.2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</row>
    <row r="468" spans="1:24" ht="12.75" customHeight="1" x14ac:dyDescent="0.2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</row>
    <row r="469" spans="1:24" ht="12.75" customHeight="1" x14ac:dyDescent="0.2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</row>
    <row r="470" spans="1:24" ht="12.75" customHeight="1" x14ac:dyDescent="0.2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</row>
    <row r="471" spans="1:24" ht="12.75" customHeight="1" x14ac:dyDescent="0.2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</row>
    <row r="472" spans="1:24" ht="12.75" customHeight="1" x14ac:dyDescent="0.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</row>
    <row r="473" spans="1:24" ht="12.75" customHeight="1" x14ac:dyDescent="0.2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</row>
    <row r="474" spans="1:24" ht="12.75" customHeight="1" x14ac:dyDescent="0.2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</row>
    <row r="475" spans="1:24" ht="12.75" customHeight="1" x14ac:dyDescent="0.2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</row>
    <row r="476" spans="1:24" ht="12.75" customHeight="1" x14ac:dyDescent="0.2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</row>
    <row r="477" spans="1:24" ht="12.75" customHeight="1" x14ac:dyDescent="0.2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</row>
    <row r="478" spans="1:24" ht="12.75" customHeight="1" x14ac:dyDescent="0.2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</row>
    <row r="479" spans="1:24" ht="12.75" customHeight="1" x14ac:dyDescent="0.2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</row>
    <row r="480" spans="1:24" ht="12.75" customHeight="1" x14ac:dyDescent="0.2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</row>
    <row r="481" spans="1:24" ht="12.75" customHeight="1" x14ac:dyDescent="0.2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</row>
    <row r="482" spans="1:24" ht="12.75" customHeight="1" x14ac:dyDescent="0.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</row>
    <row r="483" spans="1:24" ht="12.75" customHeight="1" x14ac:dyDescent="0.2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</row>
    <row r="484" spans="1:24" ht="12.75" customHeight="1" x14ac:dyDescent="0.2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</row>
    <row r="485" spans="1:24" ht="12.75" customHeight="1" x14ac:dyDescent="0.2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</row>
    <row r="486" spans="1:24" ht="12.75" customHeight="1" x14ac:dyDescent="0.2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</row>
    <row r="487" spans="1:24" ht="12.75" customHeight="1" x14ac:dyDescent="0.2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</row>
    <row r="488" spans="1:24" ht="12.75" customHeight="1" x14ac:dyDescent="0.2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</row>
    <row r="489" spans="1:24" ht="12.75" customHeight="1" x14ac:dyDescent="0.2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</row>
    <row r="490" spans="1:24" ht="12.75" customHeight="1" x14ac:dyDescent="0.2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</row>
    <row r="491" spans="1:24" ht="12.75" customHeight="1" x14ac:dyDescent="0.2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</row>
    <row r="492" spans="1:24" ht="12.75" customHeight="1" x14ac:dyDescent="0.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</row>
    <row r="493" spans="1:24" ht="12.75" customHeight="1" x14ac:dyDescent="0.2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</row>
    <row r="494" spans="1:24" ht="12.75" customHeight="1" x14ac:dyDescent="0.2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</row>
    <row r="495" spans="1:24" ht="12.75" customHeight="1" x14ac:dyDescent="0.2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</row>
    <row r="496" spans="1:24" ht="12.75" customHeight="1" x14ac:dyDescent="0.2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</row>
    <row r="497" spans="1:24" ht="12.75" customHeight="1" x14ac:dyDescent="0.2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</row>
    <row r="498" spans="1:24" ht="12.75" customHeight="1" x14ac:dyDescent="0.2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</row>
    <row r="499" spans="1:24" ht="12.75" customHeight="1" x14ac:dyDescent="0.2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</row>
    <row r="500" spans="1:24" ht="12.75" customHeight="1" x14ac:dyDescent="0.2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</row>
    <row r="501" spans="1:24" ht="12.75" customHeight="1" x14ac:dyDescent="0.2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</row>
    <row r="502" spans="1:24" ht="12.75" customHeight="1" x14ac:dyDescent="0.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</row>
    <row r="503" spans="1:24" ht="12.75" customHeight="1" x14ac:dyDescent="0.2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</row>
    <row r="504" spans="1:24" ht="12.75" customHeight="1" x14ac:dyDescent="0.2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</row>
    <row r="505" spans="1:24" ht="12.75" customHeight="1" x14ac:dyDescent="0.2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</row>
    <row r="506" spans="1:24" ht="12.75" customHeight="1" x14ac:dyDescent="0.2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</row>
    <row r="507" spans="1:24" ht="12.75" customHeight="1" x14ac:dyDescent="0.2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</row>
    <row r="508" spans="1:24" ht="12.75" customHeight="1" x14ac:dyDescent="0.2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</row>
    <row r="509" spans="1:24" ht="12.75" customHeight="1" x14ac:dyDescent="0.2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</row>
    <row r="510" spans="1:24" ht="12.75" customHeight="1" x14ac:dyDescent="0.2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</row>
    <row r="511" spans="1:24" ht="12.75" customHeight="1" x14ac:dyDescent="0.2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</row>
    <row r="512" spans="1:24" ht="12.75" customHeight="1" x14ac:dyDescent="0.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</row>
    <row r="513" spans="1:24" ht="12.75" customHeight="1" x14ac:dyDescent="0.2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</row>
    <row r="514" spans="1:24" ht="12.75" customHeight="1" x14ac:dyDescent="0.2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</row>
    <row r="515" spans="1:24" ht="12.75" customHeight="1" x14ac:dyDescent="0.2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</row>
    <row r="516" spans="1:24" ht="12.75" customHeight="1" x14ac:dyDescent="0.2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</row>
    <row r="517" spans="1:24" ht="12.75" customHeight="1" x14ac:dyDescent="0.2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</row>
    <row r="518" spans="1:24" ht="12.75" customHeight="1" x14ac:dyDescent="0.2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</row>
    <row r="519" spans="1:24" ht="12.75" customHeight="1" x14ac:dyDescent="0.2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</row>
    <row r="520" spans="1:24" ht="12.75" customHeight="1" x14ac:dyDescent="0.2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</row>
    <row r="521" spans="1:24" ht="12.75" customHeight="1" x14ac:dyDescent="0.2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</row>
    <row r="522" spans="1:24" ht="12.75" customHeight="1" x14ac:dyDescent="0.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</row>
    <row r="523" spans="1:24" ht="12.75" customHeight="1" x14ac:dyDescent="0.2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</row>
    <row r="524" spans="1:24" ht="12.75" customHeight="1" x14ac:dyDescent="0.2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</row>
    <row r="525" spans="1:24" ht="12.75" customHeight="1" x14ac:dyDescent="0.2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</row>
    <row r="526" spans="1:24" ht="12.75" customHeight="1" x14ac:dyDescent="0.2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</row>
    <row r="527" spans="1:24" ht="12.75" customHeight="1" x14ac:dyDescent="0.2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</row>
    <row r="528" spans="1:24" ht="12.75" customHeight="1" x14ac:dyDescent="0.2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</row>
    <row r="529" spans="1:24" ht="12.75" customHeight="1" x14ac:dyDescent="0.2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</row>
    <row r="530" spans="1:24" ht="12.75" customHeight="1" x14ac:dyDescent="0.2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</row>
    <row r="531" spans="1:24" ht="12.75" customHeight="1" x14ac:dyDescent="0.2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</row>
    <row r="532" spans="1:24" ht="12.75" customHeight="1" x14ac:dyDescent="0.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</row>
    <row r="533" spans="1:24" ht="12.75" customHeight="1" x14ac:dyDescent="0.2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</row>
    <row r="534" spans="1:24" ht="12.75" customHeight="1" x14ac:dyDescent="0.2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</row>
    <row r="535" spans="1:24" ht="12.75" customHeight="1" x14ac:dyDescent="0.2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</row>
    <row r="536" spans="1:24" ht="12.75" customHeight="1" x14ac:dyDescent="0.2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</row>
    <row r="537" spans="1:24" ht="12.75" customHeight="1" x14ac:dyDescent="0.2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</row>
    <row r="538" spans="1:24" ht="12.75" customHeight="1" x14ac:dyDescent="0.2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</row>
    <row r="539" spans="1:24" ht="12.75" customHeight="1" x14ac:dyDescent="0.2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</row>
    <row r="540" spans="1:24" ht="12.75" customHeight="1" x14ac:dyDescent="0.2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</row>
    <row r="541" spans="1:24" ht="12.75" customHeight="1" x14ac:dyDescent="0.2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</row>
    <row r="542" spans="1:24" ht="12.75" customHeight="1" x14ac:dyDescent="0.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</row>
    <row r="543" spans="1:24" ht="12.75" customHeight="1" x14ac:dyDescent="0.2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</row>
    <row r="544" spans="1:24" ht="12.75" customHeight="1" x14ac:dyDescent="0.2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</row>
    <row r="545" spans="1:24" ht="12.75" customHeight="1" x14ac:dyDescent="0.2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</row>
    <row r="546" spans="1:24" ht="12.75" customHeight="1" x14ac:dyDescent="0.2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</row>
    <row r="547" spans="1:24" ht="12.75" customHeight="1" x14ac:dyDescent="0.2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</row>
    <row r="548" spans="1:24" ht="12.75" customHeight="1" x14ac:dyDescent="0.2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</row>
    <row r="549" spans="1:24" ht="12.75" customHeight="1" x14ac:dyDescent="0.2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</row>
    <row r="550" spans="1:24" ht="12.75" customHeight="1" x14ac:dyDescent="0.2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</row>
    <row r="551" spans="1:24" ht="12.75" customHeight="1" x14ac:dyDescent="0.2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</row>
    <row r="552" spans="1:24" ht="12.75" customHeight="1" x14ac:dyDescent="0.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</row>
    <row r="553" spans="1:24" ht="12.75" customHeight="1" x14ac:dyDescent="0.2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</row>
    <row r="554" spans="1:24" ht="12.75" customHeight="1" x14ac:dyDescent="0.2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</row>
    <row r="555" spans="1:24" ht="12.75" customHeight="1" x14ac:dyDescent="0.2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</row>
    <row r="556" spans="1:24" ht="12.75" customHeight="1" x14ac:dyDescent="0.2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</row>
    <row r="557" spans="1:24" ht="12.75" customHeight="1" x14ac:dyDescent="0.2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</row>
    <row r="558" spans="1:24" ht="12.75" customHeight="1" x14ac:dyDescent="0.2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</row>
    <row r="559" spans="1:24" ht="12.75" customHeight="1" x14ac:dyDescent="0.2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</row>
    <row r="560" spans="1:24" ht="12.75" customHeight="1" x14ac:dyDescent="0.2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</row>
    <row r="561" spans="1:24" ht="12.75" customHeight="1" x14ac:dyDescent="0.2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</row>
    <row r="562" spans="1:24" ht="12.75" customHeight="1" x14ac:dyDescent="0.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</row>
    <row r="563" spans="1:24" ht="12.75" customHeight="1" x14ac:dyDescent="0.2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</row>
    <row r="564" spans="1:24" ht="12.75" customHeight="1" x14ac:dyDescent="0.2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</row>
    <row r="565" spans="1:24" ht="12.75" customHeight="1" x14ac:dyDescent="0.2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</row>
    <row r="566" spans="1:24" ht="12.75" customHeight="1" x14ac:dyDescent="0.2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</row>
    <row r="567" spans="1:24" ht="12.75" customHeight="1" x14ac:dyDescent="0.2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</row>
    <row r="568" spans="1:24" ht="12.75" customHeight="1" x14ac:dyDescent="0.2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</row>
    <row r="569" spans="1:24" ht="12.75" customHeight="1" x14ac:dyDescent="0.2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</row>
    <row r="570" spans="1:24" ht="12.75" customHeight="1" x14ac:dyDescent="0.2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</row>
    <row r="571" spans="1:24" ht="12.75" customHeight="1" x14ac:dyDescent="0.2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</row>
    <row r="572" spans="1:24" ht="12.75" customHeight="1" x14ac:dyDescent="0.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</row>
    <row r="573" spans="1:24" ht="12.75" customHeight="1" x14ac:dyDescent="0.2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</row>
    <row r="574" spans="1:24" ht="12.75" customHeight="1" x14ac:dyDescent="0.2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</row>
    <row r="575" spans="1:24" ht="12.75" customHeight="1" x14ac:dyDescent="0.2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</row>
    <row r="576" spans="1:24" ht="12.75" customHeight="1" x14ac:dyDescent="0.2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</row>
    <row r="577" spans="1:24" ht="12.75" customHeight="1" x14ac:dyDescent="0.2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</row>
    <row r="578" spans="1:24" ht="12.75" customHeight="1" x14ac:dyDescent="0.2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</row>
    <row r="579" spans="1:24" ht="12.75" customHeight="1" x14ac:dyDescent="0.2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</row>
    <row r="580" spans="1:24" ht="12.75" customHeight="1" x14ac:dyDescent="0.2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</row>
    <row r="581" spans="1:24" ht="12.75" customHeight="1" x14ac:dyDescent="0.2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</row>
    <row r="582" spans="1:24" ht="12.75" customHeight="1" x14ac:dyDescent="0.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</row>
    <row r="583" spans="1:24" ht="12.75" customHeight="1" x14ac:dyDescent="0.2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</row>
    <row r="584" spans="1:24" ht="12.75" customHeight="1" x14ac:dyDescent="0.2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</row>
    <row r="585" spans="1:24" ht="12.75" customHeight="1" x14ac:dyDescent="0.2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</row>
    <row r="586" spans="1:24" ht="12.75" customHeight="1" x14ac:dyDescent="0.2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</row>
    <row r="587" spans="1:24" ht="12.75" customHeight="1" x14ac:dyDescent="0.2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</row>
    <row r="588" spans="1:24" ht="12.75" customHeight="1" x14ac:dyDescent="0.2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</row>
    <row r="589" spans="1:24" ht="12.75" customHeight="1" x14ac:dyDescent="0.2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</row>
    <row r="590" spans="1:24" ht="12.75" customHeight="1" x14ac:dyDescent="0.2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</row>
    <row r="591" spans="1:24" ht="12.75" customHeight="1" x14ac:dyDescent="0.2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</row>
    <row r="592" spans="1:24" ht="12.75" customHeight="1" x14ac:dyDescent="0.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</row>
    <row r="593" spans="1:24" ht="12.75" customHeight="1" x14ac:dyDescent="0.2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</row>
    <row r="594" spans="1:24" ht="12.75" customHeight="1" x14ac:dyDescent="0.2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</row>
    <row r="595" spans="1:24" ht="12.75" customHeight="1" x14ac:dyDescent="0.2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</row>
    <row r="596" spans="1:24" ht="12.75" customHeight="1" x14ac:dyDescent="0.2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</row>
    <row r="597" spans="1:24" ht="12.75" customHeight="1" x14ac:dyDescent="0.2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</row>
    <row r="598" spans="1:24" ht="12.75" customHeight="1" x14ac:dyDescent="0.2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</row>
    <row r="599" spans="1:24" ht="12.75" customHeight="1" x14ac:dyDescent="0.2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</row>
    <row r="600" spans="1:24" ht="12.75" customHeight="1" x14ac:dyDescent="0.2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</row>
    <row r="601" spans="1:24" ht="12.75" customHeight="1" x14ac:dyDescent="0.2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</row>
    <row r="602" spans="1:24" ht="12.75" customHeight="1" x14ac:dyDescent="0.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</row>
    <row r="603" spans="1:24" ht="12.75" customHeight="1" x14ac:dyDescent="0.2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</row>
    <row r="604" spans="1:24" ht="12.75" customHeight="1" x14ac:dyDescent="0.2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</row>
    <row r="605" spans="1:24" ht="12.75" customHeight="1" x14ac:dyDescent="0.2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</row>
    <row r="606" spans="1:24" ht="12.75" customHeight="1" x14ac:dyDescent="0.2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</row>
    <row r="607" spans="1:24" ht="12.75" customHeight="1" x14ac:dyDescent="0.2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</row>
    <row r="608" spans="1:24" ht="12.75" customHeight="1" x14ac:dyDescent="0.2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</row>
    <row r="609" spans="1:24" ht="12.75" customHeight="1" x14ac:dyDescent="0.2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</row>
    <row r="610" spans="1:24" ht="12.75" customHeight="1" x14ac:dyDescent="0.2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</row>
    <row r="611" spans="1:24" ht="12.75" customHeight="1" x14ac:dyDescent="0.2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</row>
    <row r="612" spans="1:24" ht="12.75" customHeight="1" x14ac:dyDescent="0.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</row>
    <row r="613" spans="1:24" ht="12.75" customHeight="1" x14ac:dyDescent="0.2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</row>
    <row r="614" spans="1:24" ht="12.75" customHeight="1" x14ac:dyDescent="0.2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</row>
    <row r="615" spans="1:24" ht="12.75" customHeight="1" x14ac:dyDescent="0.2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</row>
    <row r="616" spans="1:24" ht="12.75" customHeight="1" x14ac:dyDescent="0.2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</row>
    <row r="617" spans="1:24" ht="12.75" customHeight="1" x14ac:dyDescent="0.2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</row>
    <row r="618" spans="1:24" ht="12.75" customHeight="1" x14ac:dyDescent="0.2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</row>
    <row r="619" spans="1:24" ht="12.75" customHeight="1" x14ac:dyDescent="0.2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</row>
    <row r="620" spans="1:24" ht="12.75" customHeight="1" x14ac:dyDescent="0.2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</row>
    <row r="621" spans="1:24" ht="12.75" customHeight="1" x14ac:dyDescent="0.2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</row>
    <row r="622" spans="1:24" ht="12.75" customHeight="1" x14ac:dyDescent="0.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</row>
    <row r="623" spans="1:24" ht="12.75" customHeight="1" x14ac:dyDescent="0.2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</row>
    <row r="624" spans="1:24" ht="12.75" customHeight="1" x14ac:dyDescent="0.2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</row>
    <row r="625" spans="1:24" ht="12.75" customHeight="1" x14ac:dyDescent="0.2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</row>
    <row r="626" spans="1:24" ht="12.75" customHeight="1" x14ac:dyDescent="0.2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</row>
    <row r="627" spans="1:24" ht="12.75" customHeight="1" x14ac:dyDescent="0.2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</row>
    <row r="628" spans="1:24" ht="12.75" customHeight="1" x14ac:dyDescent="0.2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</row>
    <row r="629" spans="1:24" ht="12.75" customHeight="1" x14ac:dyDescent="0.2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</row>
    <row r="630" spans="1:24" ht="12.75" customHeight="1" x14ac:dyDescent="0.2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</row>
    <row r="631" spans="1:24" ht="12.75" customHeight="1" x14ac:dyDescent="0.2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</row>
    <row r="632" spans="1:24" ht="12.75" customHeight="1" x14ac:dyDescent="0.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</row>
    <row r="633" spans="1:24" ht="12.75" customHeight="1" x14ac:dyDescent="0.2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</row>
    <row r="634" spans="1:24" ht="12.75" customHeight="1" x14ac:dyDescent="0.2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</row>
    <row r="635" spans="1:24" ht="12.75" customHeight="1" x14ac:dyDescent="0.2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</row>
    <row r="636" spans="1:24" ht="12.75" customHeight="1" x14ac:dyDescent="0.2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</row>
    <row r="637" spans="1:24" ht="12.75" customHeight="1" x14ac:dyDescent="0.2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</row>
    <row r="638" spans="1:24" ht="12.75" customHeight="1" x14ac:dyDescent="0.2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</row>
    <row r="639" spans="1:24" ht="12.75" customHeight="1" x14ac:dyDescent="0.2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</row>
    <row r="640" spans="1:24" ht="12.75" customHeight="1" x14ac:dyDescent="0.2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</row>
    <row r="641" spans="1:24" ht="12.75" customHeight="1" x14ac:dyDescent="0.2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</row>
    <row r="642" spans="1:24" ht="12.75" customHeight="1" x14ac:dyDescent="0.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</row>
    <row r="643" spans="1:24" ht="12.75" customHeight="1" x14ac:dyDescent="0.2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</row>
    <row r="644" spans="1:24" ht="12.75" customHeight="1" x14ac:dyDescent="0.2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</row>
    <row r="645" spans="1:24" ht="12.75" customHeight="1" x14ac:dyDescent="0.2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</row>
    <row r="646" spans="1:24" ht="12.75" customHeight="1" x14ac:dyDescent="0.2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</row>
    <row r="647" spans="1:24" ht="12.75" customHeight="1" x14ac:dyDescent="0.2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</row>
    <row r="648" spans="1:24" ht="12.75" customHeight="1" x14ac:dyDescent="0.2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</row>
    <row r="649" spans="1:24" ht="12.75" customHeight="1" x14ac:dyDescent="0.2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</row>
    <row r="650" spans="1:24" ht="12.75" customHeight="1" x14ac:dyDescent="0.2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</row>
    <row r="651" spans="1:24" ht="12.75" customHeight="1" x14ac:dyDescent="0.2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</row>
    <row r="652" spans="1:24" ht="12.75" customHeight="1" x14ac:dyDescent="0.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</row>
    <row r="653" spans="1:24" ht="12.75" customHeight="1" x14ac:dyDescent="0.2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</row>
    <row r="654" spans="1:24" ht="12.75" customHeight="1" x14ac:dyDescent="0.2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</row>
    <row r="655" spans="1:24" ht="12.75" customHeight="1" x14ac:dyDescent="0.2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</row>
    <row r="656" spans="1:24" ht="12.75" customHeight="1" x14ac:dyDescent="0.2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</row>
    <row r="657" spans="1:24" ht="12.75" customHeight="1" x14ac:dyDescent="0.2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</row>
    <row r="658" spans="1:24" ht="12.75" customHeight="1" x14ac:dyDescent="0.2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</row>
    <row r="659" spans="1:24" ht="12.75" customHeight="1" x14ac:dyDescent="0.2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</row>
    <row r="660" spans="1:24" ht="12.75" customHeight="1" x14ac:dyDescent="0.2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</row>
    <row r="661" spans="1:24" ht="12.75" customHeight="1" x14ac:dyDescent="0.2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</row>
    <row r="662" spans="1:24" ht="12.75" customHeight="1" x14ac:dyDescent="0.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</row>
    <row r="663" spans="1:24" ht="12.75" customHeight="1" x14ac:dyDescent="0.2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</row>
    <row r="664" spans="1:24" ht="12.75" customHeight="1" x14ac:dyDescent="0.2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</row>
    <row r="665" spans="1:24" ht="12.75" customHeight="1" x14ac:dyDescent="0.2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</row>
    <row r="666" spans="1:24" ht="12.75" customHeight="1" x14ac:dyDescent="0.2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</row>
    <row r="667" spans="1:24" ht="12.75" customHeight="1" x14ac:dyDescent="0.2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</row>
    <row r="668" spans="1:24" ht="12.75" customHeight="1" x14ac:dyDescent="0.2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</row>
    <row r="669" spans="1:24" ht="12.75" customHeight="1" x14ac:dyDescent="0.2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</row>
    <row r="670" spans="1:24" ht="12.75" customHeight="1" x14ac:dyDescent="0.2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</row>
    <row r="671" spans="1:24" ht="12.75" customHeight="1" x14ac:dyDescent="0.2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</row>
    <row r="672" spans="1:24" ht="12.75" customHeight="1" x14ac:dyDescent="0.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</row>
    <row r="673" spans="1:24" ht="12.75" customHeight="1" x14ac:dyDescent="0.2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</row>
    <row r="674" spans="1:24" ht="12.75" customHeight="1" x14ac:dyDescent="0.2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</row>
    <row r="675" spans="1:24" ht="12.75" customHeight="1" x14ac:dyDescent="0.2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</row>
    <row r="676" spans="1:24" ht="12.75" customHeight="1" x14ac:dyDescent="0.2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</row>
    <row r="677" spans="1:24" ht="12.75" customHeight="1" x14ac:dyDescent="0.2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</row>
    <row r="678" spans="1:24" ht="12.75" customHeight="1" x14ac:dyDescent="0.2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</row>
    <row r="679" spans="1:24" ht="12.75" customHeight="1" x14ac:dyDescent="0.2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</row>
    <row r="680" spans="1:24" ht="12.75" customHeight="1" x14ac:dyDescent="0.2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</row>
    <row r="681" spans="1:24" ht="12.75" customHeight="1" x14ac:dyDescent="0.2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</row>
    <row r="682" spans="1:24" ht="12.75" customHeight="1" x14ac:dyDescent="0.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</row>
    <row r="683" spans="1:24" ht="12.75" customHeight="1" x14ac:dyDescent="0.2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</row>
    <row r="684" spans="1:24" ht="12.75" customHeight="1" x14ac:dyDescent="0.2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</row>
    <row r="685" spans="1:24" ht="12.75" customHeight="1" x14ac:dyDescent="0.2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</row>
    <row r="686" spans="1:24" ht="12.75" customHeight="1" x14ac:dyDescent="0.2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</row>
    <row r="687" spans="1:24" ht="12.75" customHeight="1" x14ac:dyDescent="0.2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</row>
    <row r="688" spans="1:24" ht="12.75" customHeight="1" x14ac:dyDescent="0.2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</row>
    <row r="689" spans="1:24" ht="12.75" customHeight="1" x14ac:dyDescent="0.2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</row>
    <row r="690" spans="1:24" ht="12.75" customHeight="1" x14ac:dyDescent="0.2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</row>
    <row r="691" spans="1:24" ht="12.75" customHeight="1" x14ac:dyDescent="0.2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</row>
    <row r="692" spans="1:24" ht="12.75" customHeight="1" x14ac:dyDescent="0.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</row>
    <row r="693" spans="1:24" ht="12.75" customHeight="1" x14ac:dyDescent="0.2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</row>
    <row r="694" spans="1:24" ht="12.75" customHeight="1" x14ac:dyDescent="0.2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</row>
    <row r="695" spans="1:24" ht="12.75" customHeight="1" x14ac:dyDescent="0.2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</row>
    <row r="696" spans="1:24" ht="12.75" customHeight="1" x14ac:dyDescent="0.2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</row>
    <row r="697" spans="1:24" ht="12.75" customHeight="1" x14ac:dyDescent="0.2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</row>
    <row r="698" spans="1:24" ht="12.75" customHeight="1" x14ac:dyDescent="0.2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</row>
    <row r="699" spans="1:24" ht="12.75" customHeight="1" x14ac:dyDescent="0.2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</row>
    <row r="700" spans="1:24" ht="12.75" customHeight="1" x14ac:dyDescent="0.2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</row>
    <row r="701" spans="1:24" ht="12.75" customHeight="1" x14ac:dyDescent="0.2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</row>
    <row r="702" spans="1:24" ht="12.75" customHeight="1" x14ac:dyDescent="0.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</row>
    <row r="703" spans="1:24" ht="12.75" customHeight="1" x14ac:dyDescent="0.2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</row>
    <row r="704" spans="1:24" ht="12.75" customHeight="1" x14ac:dyDescent="0.2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</row>
    <row r="705" spans="1:24" ht="12.75" customHeight="1" x14ac:dyDescent="0.2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</row>
    <row r="706" spans="1:24" ht="12.75" customHeight="1" x14ac:dyDescent="0.2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</row>
    <row r="707" spans="1:24" ht="12.75" customHeight="1" x14ac:dyDescent="0.2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</row>
    <row r="708" spans="1:24" ht="12.75" customHeight="1" x14ac:dyDescent="0.2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</row>
    <row r="709" spans="1:24" ht="12.75" customHeight="1" x14ac:dyDescent="0.2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</row>
    <row r="710" spans="1:24" ht="12.75" customHeight="1" x14ac:dyDescent="0.2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</row>
    <row r="711" spans="1:24" ht="12.75" customHeight="1" x14ac:dyDescent="0.2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</row>
    <row r="712" spans="1:24" ht="12.75" customHeight="1" x14ac:dyDescent="0.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</row>
    <row r="713" spans="1:24" ht="12.75" customHeight="1" x14ac:dyDescent="0.2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</row>
    <row r="714" spans="1:24" ht="12.75" customHeight="1" x14ac:dyDescent="0.2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</row>
    <row r="715" spans="1:24" ht="12.75" customHeight="1" x14ac:dyDescent="0.2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</row>
    <row r="716" spans="1:24" ht="12.75" customHeight="1" x14ac:dyDescent="0.2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</row>
    <row r="717" spans="1:24" ht="12.75" customHeight="1" x14ac:dyDescent="0.2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</row>
    <row r="718" spans="1:24" ht="12.75" customHeight="1" x14ac:dyDescent="0.2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</row>
    <row r="719" spans="1:24" ht="12.75" customHeight="1" x14ac:dyDescent="0.2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</row>
    <row r="720" spans="1:24" ht="12.75" customHeight="1" x14ac:dyDescent="0.2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</row>
    <row r="721" spans="1:24" ht="12.75" customHeight="1" x14ac:dyDescent="0.2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</row>
    <row r="722" spans="1:24" ht="12.75" customHeight="1" x14ac:dyDescent="0.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</row>
    <row r="723" spans="1:24" ht="12.75" customHeight="1" x14ac:dyDescent="0.2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</row>
    <row r="724" spans="1:24" ht="12.75" customHeight="1" x14ac:dyDescent="0.2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</row>
    <row r="725" spans="1:24" ht="12.75" customHeight="1" x14ac:dyDescent="0.2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</row>
    <row r="726" spans="1:24" ht="12.75" customHeight="1" x14ac:dyDescent="0.2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</row>
    <row r="727" spans="1:24" ht="12.75" customHeight="1" x14ac:dyDescent="0.2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</row>
    <row r="728" spans="1:24" ht="12.75" customHeight="1" x14ac:dyDescent="0.2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</row>
    <row r="729" spans="1:24" ht="12.75" customHeight="1" x14ac:dyDescent="0.2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</row>
    <row r="730" spans="1:24" ht="12.75" customHeight="1" x14ac:dyDescent="0.2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</row>
    <row r="731" spans="1:24" ht="12.75" customHeight="1" x14ac:dyDescent="0.2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</row>
    <row r="732" spans="1:24" ht="12.75" customHeight="1" x14ac:dyDescent="0.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</row>
    <row r="733" spans="1:24" ht="12.75" customHeight="1" x14ac:dyDescent="0.2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</row>
    <row r="734" spans="1:24" ht="12.75" customHeight="1" x14ac:dyDescent="0.2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</row>
    <row r="735" spans="1:24" ht="12.75" customHeight="1" x14ac:dyDescent="0.2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</row>
    <row r="736" spans="1:24" ht="12.75" customHeight="1" x14ac:dyDescent="0.2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</row>
    <row r="737" spans="1:24" ht="12.75" customHeight="1" x14ac:dyDescent="0.2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</row>
    <row r="738" spans="1:24" ht="12.75" customHeight="1" x14ac:dyDescent="0.2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</row>
    <row r="739" spans="1:24" ht="12.75" customHeight="1" x14ac:dyDescent="0.2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</row>
    <row r="740" spans="1:24" ht="12.75" customHeight="1" x14ac:dyDescent="0.2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</row>
    <row r="741" spans="1:24" ht="12.75" customHeight="1" x14ac:dyDescent="0.2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</row>
    <row r="742" spans="1:24" ht="12.75" customHeight="1" x14ac:dyDescent="0.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</row>
    <row r="743" spans="1:24" ht="12.75" customHeight="1" x14ac:dyDescent="0.2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</row>
    <row r="744" spans="1:24" ht="12.75" customHeight="1" x14ac:dyDescent="0.2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</row>
    <row r="745" spans="1:24" ht="12.75" customHeight="1" x14ac:dyDescent="0.2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</row>
    <row r="746" spans="1:24" ht="12.75" customHeight="1" x14ac:dyDescent="0.2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</row>
    <row r="747" spans="1:24" ht="12.75" customHeight="1" x14ac:dyDescent="0.2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</row>
    <row r="748" spans="1:24" ht="12.75" customHeight="1" x14ac:dyDescent="0.2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</row>
    <row r="749" spans="1:24" ht="12.75" customHeight="1" x14ac:dyDescent="0.2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</row>
    <row r="750" spans="1:24" ht="12.75" customHeight="1" x14ac:dyDescent="0.2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</row>
    <row r="751" spans="1:24" ht="12.75" customHeight="1" x14ac:dyDescent="0.2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</row>
    <row r="752" spans="1:24" ht="12.75" customHeight="1" x14ac:dyDescent="0.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</row>
    <row r="753" spans="1:24" ht="12.75" customHeight="1" x14ac:dyDescent="0.2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</row>
    <row r="754" spans="1:24" ht="12.75" customHeight="1" x14ac:dyDescent="0.2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</row>
    <row r="755" spans="1:24" ht="12.75" customHeight="1" x14ac:dyDescent="0.2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</row>
    <row r="756" spans="1:24" ht="12.75" customHeight="1" x14ac:dyDescent="0.2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</row>
    <row r="757" spans="1:24" ht="12.75" customHeight="1" x14ac:dyDescent="0.2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</row>
    <row r="758" spans="1:24" ht="12.75" customHeight="1" x14ac:dyDescent="0.2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</row>
    <row r="759" spans="1:24" ht="12.75" customHeight="1" x14ac:dyDescent="0.2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</row>
    <row r="760" spans="1:24" ht="12.75" customHeight="1" x14ac:dyDescent="0.2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</row>
    <row r="761" spans="1:24" ht="12.75" customHeight="1" x14ac:dyDescent="0.2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</row>
    <row r="762" spans="1:24" ht="12.75" customHeight="1" x14ac:dyDescent="0.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</row>
    <row r="763" spans="1:24" ht="12.75" customHeight="1" x14ac:dyDescent="0.2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</row>
    <row r="764" spans="1:24" ht="12.75" customHeight="1" x14ac:dyDescent="0.2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</row>
    <row r="765" spans="1:24" ht="12.75" customHeight="1" x14ac:dyDescent="0.2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</row>
    <row r="766" spans="1:24" ht="12.75" customHeight="1" x14ac:dyDescent="0.2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</row>
    <row r="767" spans="1:24" ht="12.75" customHeight="1" x14ac:dyDescent="0.2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</row>
    <row r="768" spans="1:24" ht="12.75" customHeight="1" x14ac:dyDescent="0.2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</row>
    <row r="769" spans="1:24" ht="12.75" customHeight="1" x14ac:dyDescent="0.2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</row>
    <row r="770" spans="1:24" ht="12.75" customHeight="1" x14ac:dyDescent="0.2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</row>
    <row r="771" spans="1:24" ht="12.75" customHeight="1" x14ac:dyDescent="0.2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</row>
    <row r="772" spans="1:24" ht="12.75" customHeight="1" x14ac:dyDescent="0.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</row>
    <row r="773" spans="1:24" ht="12.75" customHeight="1" x14ac:dyDescent="0.2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</row>
    <row r="774" spans="1:24" ht="12.75" customHeight="1" x14ac:dyDescent="0.2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</row>
    <row r="775" spans="1:24" ht="12.75" customHeight="1" x14ac:dyDescent="0.2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</row>
    <row r="776" spans="1:24" ht="12.75" customHeight="1" x14ac:dyDescent="0.2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</row>
    <row r="777" spans="1:24" ht="12.75" customHeight="1" x14ac:dyDescent="0.2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</row>
    <row r="778" spans="1:24" ht="12.75" customHeight="1" x14ac:dyDescent="0.2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</row>
    <row r="779" spans="1:24" ht="12.75" customHeight="1" x14ac:dyDescent="0.2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</row>
    <row r="780" spans="1:24" ht="12.75" customHeight="1" x14ac:dyDescent="0.2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</row>
    <row r="781" spans="1:24" ht="12.75" customHeight="1" x14ac:dyDescent="0.2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</row>
    <row r="782" spans="1:24" ht="12.75" customHeight="1" x14ac:dyDescent="0.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</row>
    <row r="783" spans="1:24" ht="12.75" customHeight="1" x14ac:dyDescent="0.2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</row>
    <row r="784" spans="1:24" ht="12.75" customHeight="1" x14ac:dyDescent="0.2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</row>
    <row r="785" spans="1:24" ht="12.75" customHeight="1" x14ac:dyDescent="0.2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</row>
    <row r="786" spans="1:24" ht="12.75" customHeight="1" x14ac:dyDescent="0.2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</row>
    <row r="787" spans="1:24" ht="12.75" customHeight="1" x14ac:dyDescent="0.2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</row>
    <row r="788" spans="1:24" ht="12.75" customHeight="1" x14ac:dyDescent="0.2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</row>
    <row r="789" spans="1:24" ht="12.75" customHeight="1" x14ac:dyDescent="0.2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</row>
    <row r="790" spans="1:24" ht="12.75" customHeight="1" x14ac:dyDescent="0.2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</row>
    <row r="791" spans="1:24" ht="12.75" customHeight="1" x14ac:dyDescent="0.2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</row>
    <row r="792" spans="1:24" ht="12.75" customHeight="1" x14ac:dyDescent="0.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</row>
    <row r="793" spans="1:24" ht="12.75" customHeight="1" x14ac:dyDescent="0.2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</row>
    <row r="794" spans="1:24" ht="12.75" customHeight="1" x14ac:dyDescent="0.2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</row>
    <row r="795" spans="1:24" ht="12.75" customHeight="1" x14ac:dyDescent="0.2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</row>
    <row r="796" spans="1:24" ht="12.75" customHeight="1" x14ac:dyDescent="0.2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</row>
    <row r="797" spans="1:24" ht="12.75" customHeight="1" x14ac:dyDescent="0.2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</row>
    <row r="798" spans="1:24" ht="12.75" customHeight="1" x14ac:dyDescent="0.2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</row>
    <row r="799" spans="1:24" ht="12.75" customHeight="1" x14ac:dyDescent="0.2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</row>
    <row r="800" spans="1:24" ht="12.75" customHeight="1" x14ac:dyDescent="0.2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</row>
    <row r="801" spans="1:24" ht="12.75" customHeight="1" x14ac:dyDescent="0.2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</row>
    <row r="802" spans="1:24" ht="12.75" customHeight="1" x14ac:dyDescent="0.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</row>
    <row r="803" spans="1:24" ht="12.75" customHeight="1" x14ac:dyDescent="0.2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</row>
    <row r="804" spans="1:24" ht="12.75" customHeight="1" x14ac:dyDescent="0.2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</row>
    <row r="805" spans="1:24" ht="12.75" customHeight="1" x14ac:dyDescent="0.2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</row>
    <row r="806" spans="1:24" ht="12.75" customHeight="1" x14ac:dyDescent="0.2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</row>
    <row r="807" spans="1:24" ht="12.75" customHeight="1" x14ac:dyDescent="0.2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</row>
    <row r="808" spans="1:24" ht="12.75" customHeight="1" x14ac:dyDescent="0.2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</row>
    <row r="809" spans="1:24" ht="12.75" customHeight="1" x14ac:dyDescent="0.2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</row>
    <row r="810" spans="1:24" ht="12.75" customHeight="1" x14ac:dyDescent="0.2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</row>
    <row r="811" spans="1:24" ht="12.75" customHeight="1" x14ac:dyDescent="0.2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</row>
    <row r="812" spans="1:24" ht="12.75" customHeight="1" x14ac:dyDescent="0.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</row>
    <row r="813" spans="1:24" ht="12.75" customHeight="1" x14ac:dyDescent="0.2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</row>
    <row r="814" spans="1:24" ht="12.75" customHeight="1" x14ac:dyDescent="0.2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</row>
    <row r="815" spans="1:24" ht="12.75" customHeight="1" x14ac:dyDescent="0.2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</row>
    <row r="816" spans="1:24" ht="12.75" customHeight="1" x14ac:dyDescent="0.2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</row>
    <row r="817" spans="1:24" ht="12.75" customHeight="1" x14ac:dyDescent="0.2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</row>
    <row r="818" spans="1:24" ht="12.75" customHeight="1" x14ac:dyDescent="0.2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</row>
    <row r="819" spans="1:24" ht="12.75" customHeight="1" x14ac:dyDescent="0.2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</row>
    <row r="820" spans="1:24" ht="12.75" customHeight="1" x14ac:dyDescent="0.2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</row>
    <row r="821" spans="1:24" ht="12.75" customHeight="1" x14ac:dyDescent="0.2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</row>
    <row r="822" spans="1:24" ht="12.75" customHeight="1" x14ac:dyDescent="0.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</row>
    <row r="823" spans="1:24" ht="12.75" customHeight="1" x14ac:dyDescent="0.2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</row>
    <row r="824" spans="1:24" ht="12.75" customHeight="1" x14ac:dyDescent="0.2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</row>
    <row r="825" spans="1:24" ht="12.75" customHeight="1" x14ac:dyDescent="0.2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</row>
    <row r="826" spans="1:24" ht="12.75" customHeight="1" x14ac:dyDescent="0.2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</row>
    <row r="827" spans="1:24" ht="12.75" customHeight="1" x14ac:dyDescent="0.2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</row>
    <row r="828" spans="1:24" ht="12.75" customHeight="1" x14ac:dyDescent="0.2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</row>
    <row r="829" spans="1:24" ht="12.75" customHeight="1" x14ac:dyDescent="0.2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</row>
    <row r="830" spans="1:24" ht="12.75" customHeight="1" x14ac:dyDescent="0.2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</row>
    <row r="831" spans="1:24" ht="12.75" customHeight="1" x14ac:dyDescent="0.2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</row>
    <row r="832" spans="1:24" ht="12.75" customHeight="1" x14ac:dyDescent="0.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</row>
    <row r="833" spans="1:24" ht="12.75" customHeight="1" x14ac:dyDescent="0.2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</row>
    <row r="834" spans="1:24" ht="12.75" customHeight="1" x14ac:dyDescent="0.2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</row>
    <row r="835" spans="1:24" ht="12.75" customHeight="1" x14ac:dyDescent="0.2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</row>
    <row r="836" spans="1:24" ht="12.75" customHeight="1" x14ac:dyDescent="0.2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</row>
    <row r="837" spans="1:24" ht="12.75" customHeight="1" x14ac:dyDescent="0.2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</row>
    <row r="838" spans="1:24" ht="12.75" customHeight="1" x14ac:dyDescent="0.2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</row>
    <row r="839" spans="1:24" ht="12.75" customHeight="1" x14ac:dyDescent="0.2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</row>
    <row r="840" spans="1:24" ht="12.75" customHeight="1" x14ac:dyDescent="0.2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</row>
    <row r="841" spans="1:24" ht="12.75" customHeight="1" x14ac:dyDescent="0.2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</row>
    <row r="842" spans="1:24" ht="12.75" customHeight="1" x14ac:dyDescent="0.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</row>
    <row r="843" spans="1:24" ht="12.75" customHeight="1" x14ac:dyDescent="0.2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</row>
    <row r="844" spans="1:24" ht="12.75" customHeight="1" x14ac:dyDescent="0.2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</row>
    <row r="845" spans="1:24" ht="12.75" customHeight="1" x14ac:dyDescent="0.2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</row>
    <row r="846" spans="1:24" ht="12.75" customHeight="1" x14ac:dyDescent="0.2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</row>
    <row r="847" spans="1:24" ht="12.75" customHeight="1" x14ac:dyDescent="0.2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</row>
    <row r="848" spans="1:24" ht="12.75" customHeight="1" x14ac:dyDescent="0.2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</row>
    <row r="849" spans="1:24" ht="12.75" customHeight="1" x14ac:dyDescent="0.2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</row>
    <row r="850" spans="1:24" ht="12.75" customHeight="1" x14ac:dyDescent="0.2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</row>
    <row r="851" spans="1:24" ht="12.75" customHeight="1" x14ac:dyDescent="0.2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</row>
    <row r="852" spans="1:24" ht="12.75" customHeight="1" x14ac:dyDescent="0.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</row>
    <row r="853" spans="1:24" ht="12.75" customHeight="1" x14ac:dyDescent="0.2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</row>
    <row r="854" spans="1:24" ht="12.75" customHeight="1" x14ac:dyDescent="0.2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</row>
    <row r="855" spans="1:24" ht="12.75" customHeight="1" x14ac:dyDescent="0.2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</row>
    <row r="856" spans="1:24" ht="12.75" customHeight="1" x14ac:dyDescent="0.2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</row>
    <row r="857" spans="1:24" ht="12.75" customHeight="1" x14ac:dyDescent="0.2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</row>
    <row r="858" spans="1:24" ht="12.75" customHeight="1" x14ac:dyDescent="0.2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</row>
    <row r="859" spans="1:24" ht="12.75" customHeight="1" x14ac:dyDescent="0.2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</row>
    <row r="860" spans="1:24" ht="12.75" customHeight="1" x14ac:dyDescent="0.2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</row>
    <row r="861" spans="1:24" ht="12.75" customHeight="1" x14ac:dyDescent="0.2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</row>
    <row r="862" spans="1:24" ht="12.75" customHeight="1" x14ac:dyDescent="0.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</row>
    <row r="863" spans="1:24" ht="12.75" customHeight="1" x14ac:dyDescent="0.2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</row>
    <row r="864" spans="1:24" ht="12.75" customHeight="1" x14ac:dyDescent="0.2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</row>
    <row r="865" spans="1:24" ht="12.75" customHeight="1" x14ac:dyDescent="0.2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</row>
    <row r="866" spans="1:24" ht="12.75" customHeight="1" x14ac:dyDescent="0.2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</row>
    <row r="867" spans="1:24" ht="12.75" customHeight="1" x14ac:dyDescent="0.2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</row>
    <row r="868" spans="1:24" ht="12.75" customHeight="1" x14ac:dyDescent="0.2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</row>
    <row r="869" spans="1:24" ht="12.75" customHeight="1" x14ac:dyDescent="0.2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</row>
    <row r="870" spans="1:24" ht="12.75" customHeight="1" x14ac:dyDescent="0.2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</row>
    <row r="871" spans="1:24" ht="12.75" customHeight="1" x14ac:dyDescent="0.2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</row>
    <row r="872" spans="1:24" ht="12.75" customHeight="1" x14ac:dyDescent="0.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</row>
    <row r="873" spans="1:24" ht="12.75" customHeight="1" x14ac:dyDescent="0.2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</row>
    <row r="874" spans="1:24" ht="12.75" customHeight="1" x14ac:dyDescent="0.2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</row>
    <row r="875" spans="1:24" ht="12.75" customHeight="1" x14ac:dyDescent="0.2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</row>
    <row r="876" spans="1:24" ht="12.75" customHeight="1" x14ac:dyDescent="0.2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</row>
    <row r="877" spans="1:24" ht="12.75" customHeight="1" x14ac:dyDescent="0.2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</row>
    <row r="878" spans="1:24" ht="12.75" customHeight="1" x14ac:dyDescent="0.2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</row>
    <row r="879" spans="1:24" ht="12.75" customHeight="1" x14ac:dyDescent="0.2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</row>
    <row r="880" spans="1:24" ht="12.75" customHeight="1" x14ac:dyDescent="0.2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</row>
    <row r="881" spans="1:24" ht="12.75" customHeight="1" x14ac:dyDescent="0.2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</row>
    <row r="882" spans="1:24" ht="12.75" customHeight="1" x14ac:dyDescent="0.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</row>
    <row r="883" spans="1:24" ht="12.75" customHeight="1" x14ac:dyDescent="0.2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</row>
    <row r="884" spans="1:24" ht="12.75" customHeight="1" x14ac:dyDescent="0.2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</row>
    <row r="885" spans="1:24" ht="12.75" customHeight="1" x14ac:dyDescent="0.2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</row>
    <row r="886" spans="1:24" ht="12.75" customHeight="1" x14ac:dyDescent="0.2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</row>
    <row r="887" spans="1:24" ht="12.75" customHeight="1" x14ac:dyDescent="0.2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</row>
    <row r="888" spans="1:24" ht="12.75" customHeight="1" x14ac:dyDescent="0.2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</row>
    <row r="889" spans="1:24" ht="12.75" customHeight="1" x14ac:dyDescent="0.2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</row>
    <row r="890" spans="1:24" ht="12.75" customHeight="1" x14ac:dyDescent="0.2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</row>
    <row r="891" spans="1:24" ht="12.75" customHeight="1" x14ac:dyDescent="0.2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</row>
    <row r="892" spans="1:24" ht="12.75" customHeight="1" x14ac:dyDescent="0.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</row>
    <row r="893" spans="1:24" ht="12.75" customHeight="1" x14ac:dyDescent="0.2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</row>
    <row r="894" spans="1:24" ht="12.75" customHeight="1" x14ac:dyDescent="0.2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</row>
    <row r="895" spans="1:24" ht="12.75" customHeight="1" x14ac:dyDescent="0.2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</row>
    <row r="896" spans="1:24" ht="12.75" customHeight="1" x14ac:dyDescent="0.2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</row>
    <row r="897" spans="1:24" ht="12.75" customHeight="1" x14ac:dyDescent="0.2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</row>
    <row r="898" spans="1:24" ht="12.75" customHeight="1" x14ac:dyDescent="0.2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</row>
    <row r="899" spans="1:24" ht="12.75" customHeight="1" x14ac:dyDescent="0.2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</row>
    <row r="900" spans="1:24" ht="12.75" customHeight="1" x14ac:dyDescent="0.2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</row>
    <row r="901" spans="1:24" ht="12.75" customHeight="1" x14ac:dyDescent="0.2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</row>
    <row r="902" spans="1:24" ht="12.75" customHeight="1" x14ac:dyDescent="0.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</row>
    <row r="903" spans="1:24" ht="12.75" customHeight="1" x14ac:dyDescent="0.2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</row>
    <row r="904" spans="1:24" ht="12.75" customHeight="1" x14ac:dyDescent="0.2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</row>
    <row r="905" spans="1:24" ht="12.75" customHeight="1" x14ac:dyDescent="0.2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</row>
    <row r="906" spans="1:24" ht="12.75" customHeight="1" x14ac:dyDescent="0.2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</row>
    <row r="907" spans="1:24" ht="12.75" customHeight="1" x14ac:dyDescent="0.2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</row>
    <row r="908" spans="1:24" ht="12.75" customHeight="1" x14ac:dyDescent="0.2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</row>
    <row r="909" spans="1:24" ht="12.75" customHeight="1" x14ac:dyDescent="0.2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</row>
    <row r="910" spans="1:24" ht="12.75" customHeight="1" x14ac:dyDescent="0.2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</row>
    <row r="911" spans="1:24" ht="12.75" customHeight="1" x14ac:dyDescent="0.2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</row>
    <row r="912" spans="1:24" ht="12.75" customHeight="1" x14ac:dyDescent="0.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</row>
    <row r="913" spans="1:24" ht="12.75" customHeight="1" x14ac:dyDescent="0.2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</row>
    <row r="914" spans="1:24" ht="12.75" customHeight="1" x14ac:dyDescent="0.2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</row>
    <row r="915" spans="1:24" ht="12.75" customHeight="1" x14ac:dyDescent="0.2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</row>
    <row r="916" spans="1:24" ht="12.75" customHeight="1" x14ac:dyDescent="0.2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</row>
    <row r="917" spans="1:24" ht="12.75" customHeight="1" x14ac:dyDescent="0.2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</row>
    <row r="918" spans="1:24" ht="12.75" customHeight="1" x14ac:dyDescent="0.2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</row>
    <row r="919" spans="1:24" ht="12.75" customHeight="1" x14ac:dyDescent="0.2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</row>
    <row r="920" spans="1:24" ht="12.75" customHeight="1" x14ac:dyDescent="0.2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</row>
    <row r="921" spans="1:24" ht="12.75" customHeight="1" x14ac:dyDescent="0.2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</row>
    <row r="922" spans="1:24" ht="12.75" customHeight="1" x14ac:dyDescent="0.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</row>
    <row r="923" spans="1:24" ht="12.75" customHeight="1" x14ac:dyDescent="0.2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</row>
    <row r="924" spans="1:24" ht="12.75" customHeight="1" x14ac:dyDescent="0.2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</row>
    <row r="925" spans="1:24" ht="12.75" customHeight="1" x14ac:dyDescent="0.2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</row>
    <row r="926" spans="1:24" ht="12.75" customHeight="1" x14ac:dyDescent="0.2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</row>
    <row r="927" spans="1:24" ht="12.75" customHeight="1" x14ac:dyDescent="0.2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</row>
    <row r="928" spans="1:24" ht="12.75" customHeight="1" x14ac:dyDescent="0.2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</row>
    <row r="929" spans="1:24" ht="12.75" customHeight="1" x14ac:dyDescent="0.2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</row>
    <row r="930" spans="1:24" ht="12.75" customHeight="1" x14ac:dyDescent="0.2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</row>
    <row r="931" spans="1:24" ht="12.75" customHeight="1" x14ac:dyDescent="0.2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</row>
    <row r="932" spans="1:24" ht="12.75" customHeight="1" x14ac:dyDescent="0.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</row>
    <row r="933" spans="1:24" ht="12.75" customHeight="1" x14ac:dyDescent="0.2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</row>
    <row r="934" spans="1:24" ht="12.75" customHeight="1" x14ac:dyDescent="0.2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</row>
    <row r="935" spans="1:24" ht="12.75" customHeight="1" x14ac:dyDescent="0.2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</row>
    <row r="936" spans="1:24" ht="12.75" customHeight="1" x14ac:dyDescent="0.2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</row>
    <row r="937" spans="1:24" ht="12.75" customHeight="1" x14ac:dyDescent="0.2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</row>
    <row r="938" spans="1:24" ht="12.75" customHeight="1" x14ac:dyDescent="0.2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</row>
    <row r="939" spans="1:24" ht="12.75" customHeight="1" x14ac:dyDescent="0.2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</row>
    <row r="940" spans="1:24" ht="12.75" customHeight="1" x14ac:dyDescent="0.2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</row>
    <row r="941" spans="1:24" ht="12.75" customHeight="1" x14ac:dyDescent="0.2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</row>
    <row r="942" spans="1:24" ht="12.75" customHeight="1" x14ac:dyDescent="0.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</row>
    <row r="943" spans="1:24" ht="12.75" customHeight="1" x14ac:dyDescent="0.2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</row>
    <row r="944" spans="1:24" ht="12.75" customHeight="1" x14ac:dyDescent="0.2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</row>
    <row r="945" spans="1:24" ht="12.75" customHeight="1" x14ac:dyDescent="0.2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</row>
    <row r="946" spans="1:24" ht="12.75" customHeight="1" x14ac:dyDescent="0.2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</row>
    <row r="947" spans="1:24" ht="12.75" customHeight="1" x14ac:dyDescent="0.2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</row>
    <row r="948" spans="1:24" ht="12.75" customHeight="1" x14ac:dyDescent="0.2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</row>
    <row r="949" spans="1:24" ht="12.75" customHeight="1" x14ac:dyDescent="0.2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</row>
    <row r="950" spans="1:24" ht="12.75" customHeight="1" x14ac:dyDescent="0.2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</row>
    <row r="951" spans="1:24" ht="12.75" customHeight="1" x14ac:dyDescent="0.2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</row>
    <row r="952" spans="1:24" ht="12.75" customHeight="1" x14ac:dyDescent="0.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</row>
    <row r="953" spans="1:24" ht="12.75" customHeight="1" x14ac:dyDescent="0.2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</row>
    <row r="954" spans="1:24" ht="12.75" customHeight="1" x14ac:dyDescent="0.2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</row>
    <row r="955" spans="1:24" ht="12.75" customHeight="1" x14ac:dyDescent="0.2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</row>
    <row r="956" spans="1:24" ht="12.75" customHeight="1" x14ac:dyDescent="0.2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</row>
    <row r="957" spans="1:24" ht="12.75" customHeight="1" x14ac:dyDescent="0.2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</row>
    <row r="958" spans="1:24" ht="12.75" customHeight="1" x14ac:dyDescent="0.2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</row>
    <row r="959" spans="1:24" ht="12.75" customHeight="1" x14ac:dyDescent="0.2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</row>
    <row r="960" spans="1:24" ht="12.75" customHeight="1" x14ac:dyDescent="0.2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</row>
    <row r="961" spans="1:24" ht="12.75" customHeight="1" x14ac:dyDescent="0.2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</row>
    <row r="962" spans="1:24" ht="12.75" customHeight="1" x14ac:dyDescent="0.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</row>
    <row r="963" spans="1:24" ht="12.75" customHeight="1" x14ac:dyDescent="0.2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</row>
    <row r="964" spans="1:24" ht="12.75" customHeight="1" x14ac:dyDescent="0.2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</row>
    <row r="965" spans="1:24" ht="12.75" customHeight="1" x14ac:dyDescent="0.2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</row>
    <row r="966" spans="1:24" ht="12.75" customHeight="1" x14ac:dyDescent="0.2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</row>
    <row r="967" spans="1:24" ht="12.75" customHeight="1" x14ac:dyDescent="0.2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</row>
    <row r="968" spans="1:24" ht="12.75" customHeight="1" x14ac:dyDescent="0.2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</row>
    <row r="969" spans="1:24" ht="12.75" customHeight="1" x14ac:dyDescent="0.2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</row>
    <row r="970" spans="1:24" ht="12.75" customHeight="1" x14ac:dyDescent="0.2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</row>
    <row r="971" spans="1:24" ht="12.75" customHeight="1" x14ac:dyDescent="0.2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</row>
    <row r="972" spans="1:24" ht="12.75" customHeight="1" x14ac:dyDescent="0.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</row>
    <row r="973" spans="1:24" ht="12.75" customHeight="1" x14ac:dyDescent="0.2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</row>
    <row r="974" spans="1:24" ht="12.75" customHeight="1" x14ac:dyDescent="0.2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</row>
    <row r="975" spans="1:24" ht="12.75" customHeight="1" x14ac:dyDescent="0.2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</row>
    <row r="976" spans="1:24" ht="12.75" customHeight="1" x14ac:dyDescent="0.2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</row>
    <row r="977" spans="1:24" ht="12.75" customHeight="1" x14ac:dyDescent="0.2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</row>
    <row r="978" spans="1:24" ht="12.75" customHeight="1" x14ac:dyDescent="0.2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</row>
    <row r="979" spans="1:24" ht="12.75" customHeight="1" x14ac:dyDescent="0.2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</row>
    <row r="980" spans="1:24" ht="12.75" customHeight="1" x14ac:dyDescent="0.2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</row>
    <row r="981" spans="1:24" ht="12.75" customHeight="1" x14ac:dyDescent="0.2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</row>
    <row r="982" spans="1:24" ht="12.75" customHeight="1" x14ac:dyDescent="0.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</row>
    <row r="983" spans="1:24" ht="12.75" customHeight="1" x14ac:dyDescent="0.2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</row>
    <row r="984" spans="1:24" ht="12.75" customHeight="1" x14ac:dyDescent="0.2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</row>
    <row r="985" spans="1:24" ht="12.75" customHeight="1" x14ac:dyDescent="0.2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</row>
    <row r="986" spans="1:24" ht="12.75" customHeight="1" x14ac:dyDescent="0.2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</row>
    <row r="987" spans="1:24" ht="12.75" customHeight="1" x14ac:dyDescent="0.2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</row>
    <row r="988" spans="1:24" ht="12.75" customHeight="1" x14ac:dyDescent="0.2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</row>
    <row r="989" spans="1:24" ht="12.75" customHeight="1" x14ac:dyDescent="0.2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</row>
    <row r="990" spans="1:24" ht="12.75" customHeight="1" x14ac:dyDescent="0.2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</row>
    <row r="991" spans="1:24" ht="12.75" customHeight="1" x14ac:dyDescent="0.2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</row>
    <row r="992" spans="1:24" ht="12.75" customHeight="1" x14ac:dyDescent="0.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</row>
    <row r="993" spans="1:24" ht="12.75" customHeight="1" x14ac:dyDescent="0.2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</row>
    <row r="994" spans="1:24" ht="12.75" customHeight="1" x14ac:dyDescent="0.2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</row>
    <row r="995" spans="1:24" ht="12.75" customHeight="1" x14ac:dyDescent="0.2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</row>
    <row r="996" spans="1:24" ht="12.75" customHeight="1" x14ac:dyDescent="0.2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</row>
    <row r="997" spans="1:24" ht="12.75" customHeight="1" x14ac:dyDescent="0.2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</row>
    <row r="998" spans="1:24" ht="12.75" customHeight="1" x14ac:dyDescent="0.2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</row>
    <row r="999" spans="1:24" ht="12.75" customHeight="1" x14ac:dyDescent="0.2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</row>
    <row r="1000" spans="1:24" ht="12.75" customHeight="1" x14ac:dyDescent="0.2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</row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FCB7-1163-D547-BD4A-23C01CC28C1A}">
  <sheetPr>
    <tabColor theme="9"/>
  </sheetPr>
  <dimension ref="A3:Q140"/>
  <sheetViews>
    <sheetView topLeftCell="C7" zoomScaleNormal="100" workbookViewId="0">
      <selection activeCell="P8" sqref="P8:Q9"/>
    </sheetView>
  </sheetViews>
  <sheetFormatPr defaultColWidth="11.42578125" defaultRowHeight="15" x14ac:dyDescent="0.25"/>
  <cols>
    <col min="1" max="1" width="43.7109375" customWidth="1"/>
    <col min="2" max="2" width="45" customWidth="1"/>
    <col min="3" max="3" width="20.85546875" customWidth="1"/>
    <col min="4" max="4" width="16.85546875" customWidth="1"/>
    <col min="5" max="5" width="18.28515625" customWidth="1"/>
    <col min="6" max="6" width="17.42578125" customWidth="1"/>
    <col min="7" max="7" width="16.140625" customWidth="1"/>
    <col min="8" max="8" width="14.85546875" customWidth="1"/>
    <col min="9" max="9" width="17.42578125" customWidth="1"/>
    <col min="10" max="10" width="15.85546875" customWidth="1"/>
    <col min="11" max="11" width="21.140625" customWidth="1"/>
    <col min="12" max="12" width="20" customWidth="1"/>
    <col min="13" max="13" width="17.42578125" customWidth="1"/>
    <col min="14" max="14" width="16.85546875" customWidth="1"/>
    <col min="15" max="15" width="16" customWidth="1"/>
    <col min="17" max="17" width="14.85546875" bestFit="1" customWidth="1"/>
  </cols>
  <sheetData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x14ac:dyDescent="0.25">
      <c r="A4" s="53" t="s">
        <v>50</v>
      </c>
      <c r="B4" s="55"/>
      <c r="C4" s="56" t="s">
        <v>85</v>
      </c>
      <c r="D4" s="298">
        <v>41456</v>
      </c>
      <c r="E4" s="298">
        <v>41487</v>
      </c>
      <c r="F4" s="298">
        <v>41518</v>
      </c>
      <c r="G4" s="298">
        <v>41548</v>
      </c>
      <c r="H4" s="298">
        <v>41579</v>
      </c>
      <c r="I4" s="298">
        <v>41609</v>
      </c>
      <c r="J4" s="298">
        <v>41640</v>
      </c>
      <c r="K4" s="298">
        <v>41671</v>
      </c>
      <c r="L4" s="298">
        <v>41699</v>
      </c>
      <c r="M4" s="298">
        <v>41730</v>
      </c>
      <c r="N4" s="298">
        <v>41760</v>
      </c>
      <c r="O4" s="298">
        <v>41791</v>
      </c>
    </row>
    <row r="5" spans="1:17" x14ac:dyDescent="0.25">
      <c r="A5" s="2" t="s">
        <v>86</v>
      </c>
      <c r="B5" s="2"/>
      <c r="C5" s="2" t="s">
        <v>56</v>
      </c>
      <c r="D5" s="36">
        <f>SUMIFS('CC ACTUALS (checked)'!E74:E88, 'CC ACTUALS (checked)'!$B$74:$B$88, 'Revenue and Variance Charts 5.4'!$C$5)</f>
        <v>-43177586.469999999</v>
      </c>
      <c r="E5" s="36">
        <f>SUMIFS('CC ACTUALS (checked)'!F74:F88, 'CC ACTUALS (checked)'!$B$74:$B$88, 'Revenue and Variance Charts 5.4'!$C$5)</f>
        <v>-41352612.920000002</v>
      </c>
      <c r="F5" s="36">
        <f>SUMIFS('CC ACTUALS (checked)'!G74:G88, 'CC ACTUALS (checked)'!$B$74:$B$88, 'Revenue and Variance Charts 5.4'!$C$5)</f>
        <v>-41061301.68</v>
      </c>
      <c r="G5" s="36">
        <f>SUMIFS('CC ACTUALS (checked)'!H74:H88, 'CC ACTUALS (checked)'!$B$74:$B$88, 'Revenue and Variance Charts 5.4'!$C$5)</f>
        <v>-37704400.919999994</v>
      </c>
      <c r="H5" s="36">
        <f>SUMIFS('CC ACTUALS (checked)'!I74:I88, 'CC ACTUALS (checked)'!$B$74:$B$88, 'Revenue and Variance Charts 5.4'!$C$5)</f>
        <v>-37987218.089999989</v>
      </c>
      <c r="I5" s="36">
        <f>SUMIFS('CC ACTUALS (checked)'!J74:J88, 'CC ACTUALS (checked)'!$B$74:$B$88, 'Revenue and Variance Charts 5.4'!$C$5)</f>
        <v>-37884541.239999995</v>
      </c>
      <c r="J5" s="36">
        <f>SUMIFS('CC ACTUALS (checked)'!K74:K88, 'CC ACTUALS (checked)'!$B$74:$B$88, 'Revenue and Variance Charts 5.4'!$C$5)</f>
        <v>-54693279.079999998</v>
      </c>
      <c r="K5" s="36">
        <f>SUMIFS('CC ACTUALS (checked)'!L74:L88, 'CC ACTUALS (checked)'!$B$74:$B$88, 'Revenue and Variance Charts 5.4'!$C$5)</f>
        <v>-50838283.929999992</v>
      </c>
      <c r="L5" s="36">
        <f>SUMIFS('CC ACTUALS (checked)'!M74:M88, 'CC ACTUALS (checked)'!$B$74:$B$88, 'Revenue and Variance Charts 5.4'!$C$5)</f>
        <v>-50128489.950000003</v>
      </c>
      <c r="M5" s="36">
        <f>SUMIFS('CC ACTUALS (checked)'!N74:N88, 'CC ACTUALS (checked)'!$B$74:$B$88, 'Revenue and Variance Charts 5.4'!$C$5)</f>
        <v>-43751729.420000002</v>
      </c>
      <c r="N5" s="36">
        <f>SUMIFS('CC ACTUALS (checked)'!O74:O88, 'CC ACTUALS (checked)'!$B$74:$B$88, 'Revenue and Variance Charts 5.4'!$C$5)</f>
        <v>-42181248.700000003</v>
      </c>
      <c r="O5" s="36">
        <f>SUMIFS('CC ACTUALS (checked)'!P74:P88, 'CC ACTUALS (checked)'!$B$74:$B$88, 'Revenue and Variance Charts 5.4'!$C$5)</f>
        <v>-43906729.970000006</v>
      </c>
    </row>
    <row r="6" spans="1:17" x14ac:dyDescent="0.25">
      <c r="A6" s="2" t="s">
        <v>87</v>
      </c>
      <c r="B6" s="2"/>
      <c r="C6" s="2" t="s">
        <v>56</v>
      </c>
      <c r="D6" s="36">
        <f>SUMIFS('CC BUDGET'!E5:E46, 'CC BUDGET'!$A$5:$A$46, 'Revenue and Variance Charts 5.4'!$A$4, 'CC BUDGET'!$B$5:$B$46, 'Revenue and Variance Charts 5.4'!$C$6)</f>
        <v>-42239683.579999998</v>
      </c>
      <c r="E6" s="36">
        <f>SUMIFS('CC BUDGET'!F5:F46, 'CC BUDGET'!$A$5:$A$46, 'Revenue and Variance Charts 5.4'!$A$4, 'CC BUDGET'!$B$5:$B$46, 'Revenue and Variance Charts 5.4'!$C$6)</f>
        <v>-37985078.340000004</v>
      </c>
      <c r="F6" s="36">
        <f>SUMIFS('CC BUDGET'!G5:G46, 'CC BUDGET'!$A$5:$A$46, 'Revenue and Variance Charts 5.4'!$A$4, 'CC BUDGET'!$B$5:$B$46, 'Revenue and Variance Charts 5.4'!$C$6)</f>
        <v>-39634663.369999997</v>
      </c>
      <c r="G6" s="36">
        <f>SUMIFS('CC BUDGET'!H5:H46, 'CC BUDGET'!$A$5:$A$46, 'Revenue and Variance Charts 5.4'!$A$4, 'CC BUDGET'!$B$5:$B$46, 'Revenue and Variance Charts 5.4'!$C$6)</f>
        <v>-33611767.189999998</v>
      </c>
      <c r="H6" s="36">
        <f>SUMIFS('CC BUDGET'!I5:I46, 'CC BUDGET'!$A$5:$A$46, 'Revenue and Variance Charts 5.4'!$A$4, 'CC BUDGET'!$B$5:$B$46, 'Revenue and Variance Charts 5.4'!$C$6)</f>
        <v>-39174034.289999999</v>
      </c>
      <c r="I6" s="36">
        <f>SUMIFS('CC BUDGET'!J5:J46, 'CC BUDGET'!$A$5:$A$46, 'Revenue and Variance Charts 5.4'!$A$4, 'CC BUDGET'!$B$5:$B$46, 'Revenue and Variance Charts 5.4'!$C$6)</f>
        <v>-39715344.68</v>
      </c>
      <c r="J6" s="36">
        <f>SUMIFS('CC BUDGET'!K5:K46, 'CC BUDGET'!$A$5:$A$46, 'Revenue and Variance Charts 5.4'!$A$4, 'CC BUDGET'!$B$5:$B$46, 'Revenue and Variance Charts 5.4'!$C$6)</f>
        <v>-48595312.140000001</v>
      </c>
      <c r="K6" s="36">
        <f>SUMIFS('CC BUDGET'!L5:L46, 'CC BUDGET'!$A$5:$A$46, 'Revenue and Variance Charts 5.4'!$A$4, 'CC BUDGET'!$B$5:$B$46, 'Revenue and Variance Charts 5.4'!$C$6)</f>
        <v>-46554943.359999999</v>
      </c>
      <c r="L6" s="36">
        <f>SUMIFS('CC BUDGET'!M5:M46, 'CC BUDGET'!$A$5:$A$46, 'Revenue and Variance Charts 5.4'!$A$4, 'CC BUDGET'!$B$5:$B$46, 'Revenue and Variance Charts 5.4'!$C$6)</f>
        <v>-47155447.080000006</v>
      </c>
      <c r="M6" s="36">
        <f>SUMIFS('CC BUDGET'!N5:N46, 'CC BUDGET'!$A$5:$A$46, 'Revenue and Variance Charts 5.4'!$A$4, 'CC BUDGET'!$B$5:$B$46, 'Revenue and Variance Charts 5.4'!$C$6)</f>
        <v>-44259143.859999999</v>
      </c>
      <c r="N6" s="36">
        <f>SUMIFS('CC BUDGET'!O5:O46, 'CC BUDGET'!$A$5:$A$46, 'Revenue and Variance Charts 5.4'!$A$4, 'CC BUDGET'!$B$5:$B$46, 'Revenue and Variance Charts 5.4'!$C$6)</f>
        <v>-43122999.579999998</v>
      </c>
      <c r="O6" s="36">
        <f>SUMIFS('CC BUDGET'!P5:P46, 'CC BUDGET'!$A$5:$A$46, 'Revenue and Variance Charts 5.4'!$A$4, 'CC BUDGET'!$B$5:$B$46, 'Revenue and Variance Charts 5.4'!$C$6)</f>
        <v>-46202153.020000003</v>
      </c>
    </row>
    <row r="7" spans="1:17" x14ac:dyDescent="0.25"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</row>
    <row r="8" spans="1:17" x14ac:dyDescent="0.25">
      <c r="C8" t="s">
        <v>16</v>
      </c>
      <c r="D8" s="297">
        <f>ABS(D5)</f>
        <v>43177586.469999999</v>
      </c>
      <c r="E8" s="297">
        <f t="shared" ref="E8:O8" si="0">ABS(E5)</f>
        <v>41352612.920000002</v>
      </c>
      <c r="F8" s="297">
        <f t="shared" si="0"/>
        <v>41061301.68</v>
      </c>
      <c r="G8" s="297">
        <f t="shared" si="0"/>
        <v>37704400.919999994</v>
      </c>
      <c r="H8" s="297">
        <f t="shared" si="0"/>
        <v>37987218.089999989</v>
      </c>
      <c r="I8" s="297">
        <f t="shared" si="0"/>
        <v>37884541.239999995</v>
      </c>
      <c r="J8" s="297">
        <f t="shared" si="0"/>
        <v>54693279.079999998</v>
      </c>
      <c r="K8" s="297">
        <f t="shared" si="0"/>
        <v>50838283.929999992</v>
      </c>
      <c r="L8" s="297">
        <f t="shared" si="0"/>
        <v>50128489.950000003</v>
      </c>
      <c r="M8" s="297">
        <f t="shared" si="0"/>
        <v>43751729.420000002</v>
      </c>
      <c r="N8" s="297">
        <f t="shared" si="0"/>
        <v>42181248.700000003</v>
      </c>
      <c r="O8" s="297">
        <f t="shared" si="0"/>
        <v>43906729.970000006</v>
      </c>
      <c r="P8" s="116" t="s">
        <v>125</v>
      </c>
      <c r="Q8" s="297">
        <f>SUM(D8:O8)</f>
        <v>524667422.37</v>
      </c>
    </row>
    <row r="9" spans="1:17" x14ac:dyDescent="0.25">
      <c r="C9" t="s">
        <v>75</v>
      </c>
      <c r="D9" s="296">
        <f>ABS(D6)</f>
        <v>42239683.579999998</v>
      </c>
      <c r="E9" s="296">
        <f t="shared" ref="E9:O9" si="1">ABS(E6)</f>
        <v>37985078.340000004</v>
      </c>
      <c r="F9" s="296">
        <f t="shared" si="1"/>
        <v>39634663.369999997</v>
      </c>
      <c r="G9" s="296">
        <f t="shared" si="1"/>
        <v>33611767.189999998</v>
      </c>
      <c r="H9" s="296">
        <f t="shared" si="1"/>
        <v>39174034.289999999</v>
      </c>
      <c r="I9" s="296">
        <f t="shared" si="1"/>
        <v>39715344.68</v>
      </c>
      <c r="J9" s="296">
        <f t="shared" si="1"/>
        <v>48595312.140000001</v>
      </c>
      <c r="K9" s="296">
        <f t="shared" si="1"/>
        <v>46554943.359999999</v>
      </c>
      <c r="L9" s="296">
        <f t="shared" si="1"/>
        <v>47155447.080000006</v>
      </c>
      <c r="M9" s="296">
        <f t="shared" si="1"/>
        <v>44259143.859999999</v>
      </c>
      <c r="N9" s="296">
        <f t="shared" si="1"/>
        <v>43122999.579999998</v>
      </c>
      <c r="O9" s="296">
        <f t="shared" si="1"/>
        <v>46202153.020000003</v>
      </c>
      <c r="P9" s="116" t="s">
        <v>126</v>
      </c>
      <c r="Q9" s="296">
        <f>SUM(D9:O9)</f>
        <v>508250570.48999995</v>
      </c>
    </row>
    <row r="10" spans="1:17" x14ac:dyDescent="0.25">
      <c r="C10" t="s">
        <v>88</v>
      </c>
      <c r="D10" s="297">
        <f>D8-D9</f>
        <v>937902.8900000006</v>
      </c>
      <c r="E10" s="297">
        <f t="shared" ref="E10:O10" si="2">E8-E9</f>
        <v>3367534.5799999982</v>
      </c>
      <c r="F10" s="297">
        <f t="shared" si="2"/>
        <v>1426638.3100000024</v>
      </c>
      <c r="G10" s="297">
        <f t="shared" si="2"/>
        <v>4092633.7299999967</v>
      </c>
      <c r="H10" s="297">
        <f t="shared" si="2"/>
        <v>-1186816.2000000104</v>
      </c>
      <c r="I10" s="297">
        <f t="shared" si="2"/>
        <v>-1830803.4400000051</v>
      </c>
      <c r="J10" s="297">
        <f t="shared" si="2"/>
        <v>6097966.9399999976</v>
      </c>
      <c r="K10" s="297">
        <f t="shared" si="2"/>
        <v>4283340.5699999928</v>
      </c>
      <c r="L10" s="297">
        <f t="shared" si="2"/>
        <v>2973042.8699999973</v>
      </c>
      <c r="M10" s="297">
        <f t="shared" si="2"/>
        <v>-507414.43999999762</v>
      </c>
      <c r="N10" s="297">
        <f t="shared" si="2"/>
        <v>-941750.87999999523</v>
      </c>
      <c r="O10" s="297">
        <f t="shared" si="2"/>
        <v>-2295423.049999997</v>
      </c>
    </row>
    <row r="11" spans="1:17" x14ac:dyDescent="0.25">
      <c r="C11" t="s">
        <v>89</v>
      </c>
      <c r="E11" s="297">
        <f>E10+D10</f>
        <v>4305437.4699999988</v>
      </c>
      <c r="F11" s="297">
        <f>F10+E11</f>
        <v>5732075.7800000012</v>
      </c>
      <c r="G11" s="297">
        <f t="shared" ref="G11:O11" si="3">G10+F11</f>
        <v>9824709.5099999979</v>
      </c>
      <c r="H11" s="297">
        <f t="shared" si="3"/>
        <v>8637893.3099999875</v>
      </c>
      <c r="I11" s="297">
        <f t="shared" si="3"/>
        <v>6807089.8699999824</v>
      </c>
      <c r="J11" s="297">
        <f t="shared" si="3"/>
        <v>12905056.80999998</v>
      </c>
      <c r="K11" s="297">
        <f t="shared" si="3"/>
        <v>17188397.379999973</v>
      </c>
      <c r="L11" s="297">
        <f t="shared" si="3"/>
        <v>20161440.24999997</v>
      </c>
      <c r="M11" s="297">
        <f t="shared" si="3"/>
        <v>19654025.809999973</v>
      </c>
      <c r="N11" s="297">
        <f t="shared" si="3"/>
        <v>18712274.929999977</v>
      </c>
      <c r="O11" s="297">
        <f t="shared" si="3"/>
        <v>16416851.87999998</v>
      </c>
    </row>
    <row r="37" spans="1:15" x14ac:dyDescent="0.25">
      <c r="A37" s="53" t="s">
        <v>90</v>
      </c>
      <c r="B37" s="73" t="s">
        <v>29</v>
      </c>
      <c r="C37" s="56" t="s">
        <v>85</v>
      </c>
      <c r="D37" s="298">
        <v>41456</v>
      </c>
      <c r="E37" s="298">
        <v>41487</v>
      </c>
      <c r="F37" s="298">
        <v>41518</v>
      </c>
      <c r="G37" s="298">
        <v>41548</v>
      </c>
      <c r="H37" s="298">
        <v>41579</v>
      </c>
      <c r="I37" s="298">
        <v>41609</v>
      </c>
      <c r="J37" s="298">
        <v>41640</v>
      </c>
      <c r="K37" s="298">
        <v>41671</v>
      </c>
      <c r="L37" s="298">
        <v>41699</v>
      </c>
      <c r="M37" s="298">
        <v>41730</v>
      </c>
      <c r="N37" s="298">
        <v>41760</v>
      </c>
      <c r="O37" s="298">
        <v>41791</v>
      </c>
    </row>
    <row r="38" spans="1:15" x14ac:dyDescent="0.25">
      <c r="A38" s="2" t="s">
        <v>86</v>
      </c>
      <c r="B38" s="2"/>
      <c r="C38" s="2" t="s">
        <v>56</v>
      </c>
      <c r="D38" s="36">
        <f>SUMIFS('CC ACTUALS (checked)'!E7:E33, 'CC ACTUALS (checked)'!$A$7:$A$33, 'Revenue and Variance Charts 5.4'!$B$37, 'CC ACTUALS (checked)'!$B$7:$B$33, 'Revenue and Variance Charts 5.4'!$C$38)</f>
        <v>-8460389.8399999999</v>
      </c>
      <c r="E38" s="36">
        <f>SUMIFS('CC ACTUALS (checked)'!F7:F33, 'CC ACTUALS (checked)'!$A$7:$A$33, 'Revenue and Variance Charts 5.4'!$B$37, 'CC ACTUALS (checked)'!$B$7:$B$33, 'Revenue and Variance Charts 5.4'!$C$38)</f>
        <v>-8149859.6999999993</v>
      </c>
      <c r="F38" s="36">
        <f>SUMIFS('CC ACTUALS (checked)'!G7:G33, 'CC ACTUALS (checked)'!$A$7:$A$33, 'Revenue and Variance Charts 5.4'!$B$37, 'CC ACTUALS (checked)'!$B$7:$B$33, 'Revenue and Variance Charts 5.4'!$C$38)</f>
        <v>-7531701.29</v>
      </c>
      <c r="G38" s="36">
        <f>SUMIFS('CC ACTUALS (checked)'!H7:H33, 'CC ACTUALS (checked)'!$A$7:$A$33, 'Revenue and Variance Charts 5.4'!$B$37, 'CC ACTUALS (checked)'!$B$7:$B$33, 'Revenue and Variance Charts 5.4'!$C$38)</f>
        <v>-7473771.8099999996</v>
      </c>
      <c r="H38" s="36">
        <f>SUMIFS('CC ACTUALS (checked)'!I7:I33, 'CC ACTUALS (checked)'!$A$7:$A$33, 'Revenue and Variance Charts 5.4'!$B$37, 'CC ACTUALS (checked)'!$B$7:$B$33, 'Revenue and Variance Charts 5.4'!$C$38)</f>
        <v>-7892157.04</v>
      </c>
      <c r="I38" s="36">
        <f>SUMIFS('CC ACTUALS (checked)'!J7:J33, 'CC ACTUALS (checked)'!$A$7:$A$33, 'Revenue and Variance Charts 5.4'!$B$37, 'CC ACTUALS (checked)'!$B$7:$B$33, 'Revenue and Variance Charts 5.4'!$C$38)</f>
        <v>-7699347.6500000004</v>
      </c>
      <c r="J38" s="36">
        <f>SUMIFS('CC ACTUALS (checked)'!K7:K33, 'CC ACTUALS (checked)'!$A$7:$A$33, 'Revenue and Variance Charts 5.4'!$B$37, 'CC ACTUALS (checked)'!$B$7:$B$33, 'Revenue and Variance Charts 5.4'!$C$38)</f>
        <v>-11178158.369999999</v>
      </c>
      <c r="K38" s="36">
        <f>SUMIFS('CC ACTUALS (checked)'!L7:L33, 'CC ACTUALS (checked)'!$A$7:$A$33, 'Revenue and Variance Charts 5.4'!$B$37, 'CC ACTUALS (checked)'!$B$7:$B$33, 'Revenue and Variance Charts 5.4'!$C$38)</f>
        <v>-9894599.1999999993</v>
      </c>
      <c r="L38" s="36">
        <f>SUMIFS('CC ACTUALS (checked)'!M7:M33, 'CC ACTUALS (checked)'!$A$7:$A$33, 'Revenue and Variance Charts 5.4'!$B$37, 'CC ACTUALS (checked)'!$B$7:$B$33, 'Revenue and Variance Charts 5.4'!$C$38)</f>
        <v>-10434056.43</v>
      </c>
      <c r="M38" s="36">
        <f>SUMIFS('CC ACTUALS (checked)'!N7:N33, 'CC ACTUALS (checked)'!$A$7:$A$33, 'Revenue and Variance Charts 5.4'!$B$37, 'CC ACTUALS (checked)'!$B$7:$B$33, 'Revenue and Variance Charts 5.4'!$C$38)</f>
        <v>-7635103.0900000008</v>
      </c>
      <c r="N38" s="36">
        <f>SUMIFS('CC ACTUALS (checked)'!O7:O33, 'CC ACTUALS (checked)'!$A$7:$A$33, 'Revenue and Variance Charts 5.4'!$B$37, 'CC ACTUALS (checked)'!$B$7:$B$33, 'Revenue and Variance Charts 5.4'!$C$38)</f>
        <v>-7710730.1799999997</v>
      </c>
      <c r="O38" s="36">
        <f>SUMIFS('CC ACTUALS (checked)'!P7:P33, 'CC ACTUALS (checked)'!$A$7:$A$33, 'Revenue and Variance Charts 5.4'!$B$37, 'CC ACTUALS (checked)'!$B$7:$B$33, 'Revenue and Variance Charts 5.4'!$C$38)</f>
        <v>-7415391.3399999999</v>
      </c>
    </row>
    <row r="39" spans="1:15" x14ac:dyDescent="0.25">
      <c r="A39" s="2" t="s">
        <v>87</v>
      </c>
      <c r="B39" s="2"/>
      <c r="C39" s="2" t="s">
        <v>56</v>
      </c>
      <c r="D39" s="296">
        <f>SUMIFS('CC BUDGET'!E5:E46, 'CC BUDGET'!$A$5:$A$46, 'Revenue and Variance Charts 5.4'!$B$37, 'CC BUDGET'!$B$5:$B$46, 'Revenue and Variance Charts 5.4'!$C$39)</f>
        <v>-8213375.7000000002</v>
      </c>
      <c r="E39" s="296">
        <f>SUMIFS('CC BUDGET'!F5:F46, 'CC BUDGET'!$A$5:$A$46, 'Revenue and Variance Charts 5.4'!$B$37, 'CC BUDGET'!$B$5:$B$46, 'Revenue and Variance Charts 5.4'!$C$39)</f>
        <v>-5968279.7000000002</v>
      </c>
      <c r="F39" s="296">
        <f>SUMIFS('CC BUDGET'!G5:G46, 'CC BUDGET'!$A$5:$A$46, 'Revenue and Variance Charts 5.4'!$B$37, 'CC BUDGET'!$B$5:$B$46, 'Revenue and Variance Charts 5.4'!$C$39)</f>
        <v>-5943759.7000000002</v>
      </c>
      <c r="G39" s="296">
        <f>SUMIFS('CC BUDGET'!H5:H46, 'CC BUDGET'!$A$5:$A$46, 'Revenue and Variance Charts 5.4'!$B$37, 'CC BUDGET'!$B$5:$B$46, 'Revenue and Variance Charts 5.4'!$C$39)</f>
        <v>-4405551.2300000004</v>
      </c>
      <c r="H39" s="296">
        <f>SUMIFS('CC BUDGET'!I5:I46, 'CC BUDGET'!$A$5:$A$46, 'Revenue and Variance Charts 5.4'!$B$37, 'CC BUDGET'!$B$5:$B$46, 'Revenue and Variance Charts 5.4'!$C$39)</f>
        <v>-7250656.2300000004</v>
      </c>
      <c r="I39" s="296">
        <f>SUMIFS('CC BUDGET'!J5:J46, 'CC BUDGET'!$A$5:$A$46, 'Revenue and Variance Charts 5.4'!$B$37, 'CC BUDGET'!$B$5:$B$46, 'Revenue and Variance Charts 5.4'!$C$39)</f>
        <v>-8001217.2300000004</v>
      </c>
      <c r="J39" s="296">
        <f>SUMIFS('CC BUDGET'!K5:K46, 'CC BUDGET'!$A$5:$A$46, 'Revenue and Variance Charts 5.4'!$B$37, 'CC BUDGET'!$B$5:$B$46, 'Revenue and Variance Charts 5.4'!$C$39)</f>
        <v>-10464692.23</v>
      </c>
      <c r="K39" s="296">
        <f>SUMIFS('CC BUDGET'!L5:L46, 'CC BUDGET'!$A$5:$A$46, 'Revenue and Variance Charts 5.4'!$B$37, 'CC BUDGET'!$B$5:$B$46, 'Revenue and Variance Charts 5.4'!$C$39)</f>
        <v>-9728864.2300000004</v>
      </c>
      <c r="L39" s="296">
        <f>SUMIFS('CC BUDGET'!M5:M46, 'CC BUDGET'!$A$5:$A$46, 'Revenue and Variance Charts 5.4'!$B$37, 'CC BUDGET'!$B$5:$B$46, 'Revenue and Variance Charts 5.4'!$C$39)</f>
        <v>-10439474.23</v>
      </c>
      <c r="M39" s="296">
        <f>SUMIFS('CC BUDGET'!N5:N46, 'CC BUDGET'!$A$5:$A$46, 'Revenue and Variance Charts 5.4'!$B$37, 'CC BUDGET'!$B$5:$B$46, 'Revenue and Variance Charts 5.4'!$C$39)</f>
        <v>-8093996.2300000004</v>
      </c>
      <c r="N39" s="296">
        <f>SUMIFS('CC BUDGET'!O5:O46, 'CC BUDGET'!$A$5:$A$46, 'Revenue and Variance Charts 5.4'!$B$37, 'CC BUDGET'!$B$5:$B$46, 'Revenue and Variance Charts 5.4'!$C$39)</f>
        <v>-7467847.2300000004</v>
      </c>
      <c r="O39" s="296">
        <f>SUMIFS('CC BUDGET'!P5:P46, 'CC BUDGET'!$A$5:$A$46, 'Revenue and Variance Charts 5.4'!$B$37, 'CC BUDGET'!$B$5:$B$46, 'Revenue and Variance Charts 5.4'!$C$39)</f>
        <v>-8015833.2300000004</v>
      </c>
    </row>
    <row r="40" spans="1:15" x14ac:dyDescent="0.25">
      <c r="D40" s="296"/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296"/>
    </row>
    <row r="41" spans="1:15" x14ac:dyDescent="0.25">
      <c r="D41" s="297">
        <f>ABS(D38)</f>
        <v>8460389.8399999999</v>
      </c>
      <c r="E41" s="297">
        <f t="shared" ref="E41:O41" si="4">ABS(E38)</f>
        <v>8149859.6999999993</v>
      </c>
      <c r="F41" s="297">
        <f t="shared" si="4"/>
        <v>7531701.29</v>
      </c>
      <c r="G41" s="297">
        <f t="shared" si="4"/>
        <v>7473771.8099999996</v>
      </c>
      <c r="H41" s="297">
        <f t="shared" si="4"/>
        <v>7892157.04</v>
      </c>
      <c r="I41" s="297">
        <f t="shared" si="4"/>
        <v>7699347.6500000004</v>
      </c>
      <c r="J41" s="297">
        <f t="shared" si="4"/>
        <v>11178158.369999999</v>
      </c>
      <c r="K41" s="297">
        <f t="shared" si="4"/>
        <v>9894599.1999999993</v>
      </c>
      <c r="L41" s="297">
        <f t="shared" si="4"/>
        <v>10434056.43</v>
      </c>
      <c r="M41" s="297">
        <f t="shared" si="4"/>
        <v>7635103.0900000008</v>
      </c>
      <c r="N41" s="297">
        <f t="shared" si="4"/>
        <v>7710730.1799999997</v>
      </c>
      <c r="O41" s="297">
        <f t="shared" si="4"/>
        <v>7415391.3399999999</v>
      </c>
    </row>
    <row r="42" spans="1:15" x14ac:dyDescent="0.25">
      <c r="D42" s="296">
        <f>ABS(D39)</f>
        <v>8213375.7000000002</v>
      </c>
      <c r="E42" s="296">
        <f t="shared" ref="E42:O42" si="5">ABS(E39)</f>
        <v>5968279.7000000002</v>
      </c>
      <c r="F42" s="296">
        <f t="shared" si="5"/>
        <v>5943759.7000000002</v>
      </c>
      <c r="G42" s="296">
        <f t="shared" si="5"/>
        <v>4405551.2300000004</v>
      </c>
      <c r="H42" s="296">
        <f t="shared" si="5"/>
        <v>7250656.2300000004</v>
      </c>
      <c r="I42" s="296">
        <f t="shared" si="5"/>
        <v>8001217.2300000004</v>
      </c>
      <c r="J42" s="296">
        <f t="shared" si="5"/>
        <v>10464692.23</v>
      </c>
      <c r="K42" s="296">
        <f t="shared" si="5"/>
        <v>9728864.2300000004</v>
      </c>
      <c r="L42" s="296">
        <f t="shared" si="5"/>
        <v>10439474.23</v>
      </c>
      <c r="M42" s="296">
        <f t="shared" si="5"/>
        <v>8093996.2300000004</v>
      </c>
      <c r="N42" s="296">
        <f t="shared" si="5"/>
        <v>7467847.2300000004</v>
      </c>
      <c r="O42" s="296">
        <f t="shared" si="5"/>
        <v>8015833.2300000004</v>
      </c>
    </row>
    <row r="68" spans="1:15" x14ac:dyDescent="0.25">
      <c r="A68" s="53" t="s">
        <v>90</v>
      </c>
      <c r="B68" s="73" t="s">
        <v>33</v>
      </c>
      <c r="C68" s="56" t="s">
        <v>85</v>
      </c>
      <c r="D68" s="298">
        <v>41456</v>
      </c>
      <c r="E68" s="298">
        <v>41487</v>
      </c>
      <c r="F68" s="298">
        <v>41518</v>
      </c>
      <c r="G68" s="298">
        <v>41548</v>
      </c>
      <c r="H68" s="298">
        <v>41579</v>
      </c>
      <c r="I68" s="298">
        <v>41609</v>
      </c>
      <c r="J68" s="298">
        <v>41640</v>
      </c>
      <c r="K68" s="298">
        <v>41671</v>
      </c>
      <c r="L68" s="298">
        <v>41699</v>
      </c>
      <c r="M68" s="298">
        <v>41730</v>
      </c>
      <c r="N68" s="298">
        <v>41760</v>
      </c>
      <c r="O68" s="298">
        <v>41791</v>
      </c>
    </row>
    <row r="69" spans="1:15" x14ac:dyDescent="0.25">
      <c r="A69" s="2" t="s">
        <v>86</v>
      </c>
      <c r="B69" s="2"/>
      <c r="C69" s="2" t="s">
        <v>56</v>
      </c>
      <c r="D69" s="36">
        <f>SUMIFS('CC ACTUALS (checked)'!E7:E33, 'CC ACTUALS (checked)'!$A$7:$A$33, 'Revenue and Variance Charts 5.4'!$B$68, 'CC ACTUALS (checked)'!$B$7:$B$33, 'Revenue and Variance Charts 5.4'!$C$69)</f>
        <v>-19894012.739999998</v>
      </c>
      <c r="E69" s="36">
        <f>SUMIFS('CC ACTUALS (checked)'!F7:F33, 'CC ACTUALS (checked)'!$A$7:$A$33, 'Revenue and Variance Charts 5.4'!$B$68, 'CC ACTUALS (checked)'!$B$7:$B$33, 'Revenue and Variance Charts 5.4'!$C$69)</f>
        <v>-16863304.57</v>
      </c>
      <c r="F69" s="36">
        <f>SUMIFS('CC ACTUALS (checked)'!G7:G33, 'CC ACTUALS (checked)'!$A$7:$A$33, 'Revenue and Variance Charts 5.4'!$B$68, 'CC ACTUALS (checked)'!$B$7:$B$33, 'Revenue and Variance Charts 5.4'!$C$69)</f>
        <v>-18634437.710000001</v>
      </c>
      <c r="G69" s="36">
        <f>SUMIFS('CC ACTUALS (checked)'!H7:H33, 'CC ACTUALS (checked)'!$A$7:$A$33, 'Revenue and Variance Charts 5.4'!$B$68, 'CC ACTUALS (checked)'!$B$7:$B$33, 'Revenue and Variance Charts 5.4'!$C$69)</f>
        <v>-17531805.759999998</v>
      </c>
      <c r="H69" s="36">
        <f>SUMIFS('CC ACTUALS (checked)'!I7:I33, 'CC ACTUALS (checked)'!$A$7:$A$33, 'Revenue and Variance Charts 5.4'!$B$68, 'CC ACTUALS (checked)'!$B$7:$B$33, 'Revenue and Variance Charts 5.4'!$C$69)</f>
        <v>-16086473.6</v>
      </c>
      <c r="I69" s="36">
        <f>SUMIFS('CC ACTUALS (checked)'!J7:J33, 'CC ACTUALS (checked)'!$A$7:$A$33, 'Revenue and Variance Charts 5.4'!$B$68, 'CC ACTUALS (checked)'!$B$7:$B$33, 'Revenue and Variance Charts 5.4'!$C$69)</f>
        <v>-17992774.75</v>
      </c>
      <c r="J69" s="36">
        <f>SUMIFS('CC ACTUALS (checked)'!K7:K33, 'CC ACTUALS (checked)'!$A$7:$A$33, 'Revenue and Variance Charts 5.4'!$B$68, 'CC ACTUALS (checked)'!$B$7:$B$33, 'Revenue and Variance Charts 5.4'!$C$69)</f>
        <v>-25540140.41</v>
      </c>
      <c r="K69" s="36">
        <f>SUMIFS('CC ACTUALS (checked)'!L7:L33, 'CC ACTUALS (checked)'!$A$7:$A$33, 'Revenue and Variance Charts 5.4'!$B$68, 'CC ACTUALS (checked)'!$B$7:$B$33, 'Revenue and Variance Charts 5.4'!$C$69)</f>
        <v>-23695398.210000001</v>
      </c>
      <c r="L69" s="36">
        <f>SUMIFS('CC ACTUALS (checked)'!M7:M33, 'CC ACTUALS (checked)'!$A$7:$A$33, 'Revenue and Variance Charts 5.4'!$B$68, 'CC ACTUALS (checked)'!$B$7:$B$33, 'Revenue and Variance Charts 5.4'!$C$69)</f>
        <v>-22536666.82</v>
      </c>
      <c r="M69" s="36">
        <f>SUMIFS('CC ACTUALS (checked)'!N7:N33, 'CC ACTUALS (checked)'!$A$7:$A$33, 'Revenue and Variance Charts 5.4'!$B$68, 'CC ACTUALS (checked)'!$B$7:$B$33, 'Revenue and Variance Charts 5.4'!$C$69)</f>
        <v>-18635306.310000002</v>
      </c>
      <c r="N69" s="36">
        <f>SUMIFS('CC ACTUALS (checked)'!O7:O33, 'CC ACTUALS (checked)'!$A$7:$A$33, 'Revenue and Variance Charts 5.4'!$B$68, 'CC ACTUALS (checked)'!$B$7:$B$33, 'Revenue and Variance Charts 5.4'!$C$69)</f>
        <v>-17104640.780000001</v>
      </c>
      <c r="O69" s="36">
        <f>SUMIFS('CC ACTUALS (checked)'!P7:P33, 'CC ACTUALS (checked)'!$A$7:$A$33, 'Revenue and Variance Charts 5.4'!$B$68, 'CC ACTUALS (checked)'!$B$7:$B$33, 'Revenue and Variance Charts 5.4'!$C$69)</f>
        <v>-18482607.449999999</v>
      </c>
    </row>
    <row r="70" spans="1:15" x14ac:dyDescent="0.25">
      <c r="A70" s="299" t="s">
        <v>87</v>
      </c>
      <c r="B70" s="299"/>
      <c r="C70" s="299" t="s">
        <v>56</v>
      </c>
      <c r="D70" s="282">
        <f>SUMIFS('CC BUDGET'!E5:E46, 'CC BUDGET'!$A$5:$A$46, 'Revenue and Variance Charts 5.4'!$B$68, 'CC BUDGET'!$B$5:$B$46, 'Revenue and Variance Charts 5.4'!$C$70)</f>
        <v>-16539850.560000001</v>
      </c>
      <c r="E70" s="282">
        <f>SUMIFS('CC BUDGET'!F5:F46, 'CC BUDGET'!$A$5:$A$46, 'Revenue and Variance Charts 5.4'!$B$68, 'CC BUDGET'!$B$5:$B$46, 'Revenue and Variance Charts 5.4'!$C$70)</f>
        <v>-14936115.32</v>
      </c>
      <c r="F70" s="282">
        <f>SUMIFS('CC BUDGET'!G5:G46, 'CC BUDGET'!$A$5:$A$46, 'Revenue and Variance Charts 5.4'!$B$68, 'CC BUDGET'!$B$5:$B$46, 'Revenue and Variance Charts 5.4'!$C$70)</f>
        <v>-14911829.35</v>
      </c>
      <c r="G70" s="282">
        <f>SUMIFS('CC BUDGET'!H5:H46, 'CC BUDGET'!$A$5:$A$46, 'Revenue and Variance Charts 5.4'!$B$68, 'CC BUDGET'!$B$5:$B$46, 'Revenue and Variance Charts 5.4'!$C$70)</f>
        <v>-12812490.02</v>
      </c>
      <c r="H70" s="282">
        <f>SUMIFS('CC BUDGET'!I5:I46, 'CC BUDGET'!$A$5:$A$46, 'Revenue and Variance Charts 5.4'!$B$68, 'CC BUDGET'!$B$5:$B$46, 'Revenue and Variance Charts 5.4'!$C$70)</f>
        <v>-13725254.119999999</v>
      </c>
      <c r="I70" s="282">
        <f>SUMIFS('CC BUDGET'!J5:J46, 'CC BUDGET'!$A$5:$A$46, 'Revenue and Variance Charts 5.4'!$B$68, 'CC BUDGET'!$B$5:$B$46, 'Revenue and Variance Charts 5.4'!$C$70)</f>
        <v>-12969085.51</v>
      </c>
      <c r="J70" s="282">
        <f>SUMIFS('CC BUDGET'!K5:K46, 'CC BUDGET'!$A$5:$A$46, 'Revenue and Variance Charts 5.4'!$B$68, 'CC BUDGET'!$B$5:$B$46, 'Revenue and Variance Charts 5.4'!$C$70)</f>
        <v>-17691646.970000003</v>
      </c>
      <c r="K70" s="282">
        <f>SUMIFS('CC BUDGET'!L5:L46, 'CC BUDGET'!$A$5:$A$46, 'Revenue and Variance Charts 5.4'!$B$68, 'CC BUDGET'!$B$5:$B$46, 'Revenue and Variance Charts 5.4'!$C$70)</f>
        <v>-16929153.190000001</v>
      </c>
      <c r="L70" s="282">
        <f>SUMIFS('CC BUDGET'!M5:M46, 'CC BUDGET'!$A$5:$A$46, 'Revenue and Variance Charts 5.4'!$B$68, 'CC BUDGET'!$B$5:$B$46, 'Revenue and Variance Charts 5.4'!$C$70)</f>
        <v>-15974433.369999999</v>
      </c>
      <c r="M70" s="282">
        <f>SUMIFS('CC BUDGET'!N5:N46, 'CC BUDGET'!$A$5:$A$46, 'Revenue and Variance Charts 5.4'!$B$68, 'CC BUDGET'!$B$5:$B$46, 'Revenue and Variance Charts 5.4'!$C$70)</f>
        <v>-19039986.690000001</v>
      </c>
      <c r="N70" s="282">
        <f>SUMIFS('CC BUDGET'!O5:O46, 'CC BUDGET'!$A$5:$A$46, 'Revenue and Variance Charts 5.4'!$B$68, 'CC BUDGET'!$B$5:$B$46, 'Revenue and Variance Charts 5.4'!$C$70)</f>
        <v>-17082544.41</v>
      </c>
      <c r="O70" s="282">
        <f>SUMIFS('CC BUDGET'!P5:P46, 'CC BUDGET'!$A$5:$A$46, 'Revenue and Variance Charts 5.4'!$B$68, 'CC BUDGET'!$B$5:$B$46, 'Revenue and Variance Charts 5.4'!$C$70)</f>
        <v>-18945397.850000001</v>
      </c>
    </row>
    <row r="72" spans="1:15" x14ac:dyDescent="0.25">
      <c r="D72" s="296">
        <f>ABS(D69)</f>
        <v>19894012.739999998</v>
      </c>
      <c r="E72" s="296">
        <f t="shared" ref="E72:O72" si="6">ABS(E69)</f>
        <v>16863304.57</v>
      </c>
      <c r="F72" s="296">
        <f t="shared" si="6"/>
        <v>18634437.710000001</v>
      </c>
      <c r="G72" s="296">
        <f t="shared" si="6"/>
        <v>17531805.759999998</v>
      </c>
      <c r="H72" s="296">
        <f t="shared" si="6"/>
        <v>16086473.6</v>
      </c>
      <c r="I72" s="296">
        <f t="shared" si="6"/>
        <v>17992774.75</v>
      </c>
      <c r="J72" s="296">
        <f t="shared" si="6"/>
        <v>25540140.41</v>
      </c>
      <c r="K72" s="296">
        <f t="shared" si="6"/>
        <v>23695398.210000001</v>
      </c>
      <c r="L72" s="296">
        <f t="shared" si="6"/>
        <v>22536666.82</v>
      </c>
      <c r="M72" s="296">
        <f t="shared" si="6"/>
        <v>18635306.310000002</v>
      </c>
      <c r="N72" s="296">
        <f t="shared" si="6"/>
        <v>17104640.780000001</v>
      </c>
      <c r="O72" s="296">
        <f t="shared" si="6"/>
        <v>18482607.449999999</v>
      </c>
    </row>
    <row r="73" spans="1:15" x14ac:dyDescent="0.25">
      <c r="D73" s="296">
        <f>ABS(D70)</f>
        <v>16539850.560000001</v>
      </c>
      <c r="E73" s="296">
        <f t="shared" ref="E73:O73" si="7">ABS(E70)</f>
        <v>14936115.32</v>
      </c>
      <c r="F73" s="296">
        <f t="shared" si="7"/>
        <v>14911829.35</v>
      </c>
      <c r="G73" s="296">
        <f t="shared" si="7"/>
        <v>12812490.02</v>
      </c>
      <c r="H73" s="296">
        <f t="shared" si="7"/>
        <v>13725254.119999999</v>
      </c>
      <c r="I73" s="296">
        <f t="shared" si="7"/>
        <v>12969085.51</v>
      </c>
      <c r="J73" s="296">
        <f t="shared" si="7"/>
        <v>17691646.970000003</v>
      </c>
      <c r="K73" s="296">
        <f t="shared" si="7"/>
        <v>16929153.190000001</v>
      </c>
      <c r="L73" s="296">
        <f t="shared" si="7"/>
        <v>15974433.369999999</v>
      </c>
      <c r="M73" s="296">
        <f t="shared" si="7"/>
        <v>19039986.690000001</v>
      </c>
      <c r="N73" s="296">
        <f t="shared" si="7"/>
        <v>17082544.41</v>
      </c>
      <c r="O73" s="296">
        <f t="shared" si="7"/>
        <v>18945397.850000001</v>
      </c>
    </row>
    <row r="100" spans="1:15" x14ac:dyDescent="0.25">
      <c r="A100" s="53" t="s">
        <v>90</v>
      </c>
      <c r="B100" s="73" t="s">
        <v>35</v>
      </c>
      <c r="C100" s="56" t="s">
        <v>85</v>
      </c>
      <c r="D100" s="298">
        <v>41456</v>
      </c>
      <c r="E100" s="298">
        <v>41487</v>
      </c>
      <c r="F100" s="298">
        <v>41518</v>
      </c>
      <c r="G100" s="298">
        <v>41548</v>
      </c>
      <c r="H100" s="298">
        <v>41579</v>
      </c>
      <c r="I100" s="298">
        <v>41609</v>
      </c>
      <c r="J100" s="298">
        <v>41640</v>
      </c>
      <c r="K100" s="298">
        <v>41671</v>
      </c>
      <c r="L100" s="298">
        <v>41699</v>
      </c>
      <c r="M100" s="298">
        <v>41730</v>
      </c>
      <c r="N100" s="298">
        <v>41760</v>
      </c>
      <c r="O100" s="298">
        <v>41791</v>
      </c>
    </row>
    <row r="101" spans="1:15" x14ac:dyDescent="0.25">
      <c r="A101" s="2" t="s">
        <v>86</v>
      </c>
      <c r="B101" s="2"/>
      <c r="C101" s="2" t="s">
        <v>56</v>
      </c>
      <c r="D101" s="36">
        <f>SUMIFS('CC ACTUALS (checked)'!E51:E69, 'CC ACTUALS (checked)'!$B$51:$B$69, 'Revenue and Variance Charts 5.4'!$C$101)</f>
        <v>-14823183.890000001</v>
      </c>
      <c r="E101" s="36">
        <f>SUMIFS('CC ACTUALS (checked)'!F51:F69, 'CC ACTUALS (checked)'!$B$51:$B$69, 'Revenue and Variance Charts 5.4'!$C$101)</f>
        <v>-16339448.65</v>
      </c>
      <c r="F101" s="36">
        <f>SUMIFS('CC ACTUALS (checked)'!G51:G69, 'CC ACTUALS (checked)'!$B$51:$B$69, 'Revenue and Variance Charts 5.4'!$C$101)</f>
        <v>-14895162.68</v>
      </c>
      <c r="G101" s="36">
        <f>SUMIFS('CC ACTUALS (checked)'!H51:H69, 'CC ACTUALS (checked)'!$B$51:$B$69, 'Revenue and Variance Charts 5.4'!$C$101)</f>
        <v>-12698823.350000001</v>
      </c>
      <c r="H101" s="36">
        <f>SUMIFS('CC ACTUALS (checked)'!I51:I69, 'CC ACTUALS (checked)'!$B$51:$B$69, 'Revenue and Variance Charts 5.4'!$C$101)</f>
        <v>-14008587.450000001</v>
      </c>
      <c r="I101" s="36">
        <f>SUMIFS('CC ACTUALS (checked)'!J51:J69, 'CC ACTUALS (checked)'!$B$51:$B$69, 'Revenue and Variance Charts 5.4'!$C$101)</f>
        <v>-12192418.84</v>
      </c>
      <c r="J101" s="36">
        <f>SUMIFS('CC ACTUALS (checked)'!K51:K69, 'CC ACTUALS (checked)'!$B$51:$B$69, 'Revenue and Variance Charts 5.4'!$C$101)</f>
        <v>-17974980.299999997</v>
      </c>
      <c r="K101" s="36">
        <f>SUMIFS('CC ACTUALS (checked)'!L51:L69, 'CC ACTUALS (checked)'!$B$51:$B$69, 'Revenue and Variance Charts 5.4'!$C$101)</f>
        <v>-17248286.52</v>
      </c>
      <c r="L101" s="36">
        <f>SUMIFS('CC ACTUALS (checked)'!M51:M69, 'CC ACTUALS (checked)'!$B$51:$B$69, 'Revenue and Variance Charts 5.4'!$C$101)</f>
        <v>-17157766.699999999</v>
      </c>
      <c r="M101" s="36">
        <f>SUMIFS('CC ACTUALS (checked)'!N51:N69, 'CC ACTUALS (checked)'!$B$51:$B$69, 'Revenue and Variance Charts 5.4'!$C$101)</f>
        <v>-17481320.02</v>
      </c>
      <c r="N101" s="36">
        <f>SUMIFS('CC ACTUALS (checked)'!O51:O69, 'CC ACTUALS (checked)'!$B$51:$B$69, 'Revenue and Variance Charts 5.4'!$C$101)</f>
        <v>-17365877.739999998</v>
      </c>
      <c r="O101" s="36">
        <f>SUMIFS('CC ACTUALS (checked)'!P51:P69, 'CC ACTUALS (checked)'!$B$51:$B$69, 'Revenue and Variance Charts 5.4'!$C$101)</f>
        <v>-18008731.18</v>
      </c>
    </row>
    <row r="102" spans="1:15" x14ac:dyDescent="0.25">
      <c r="A102" s="299" t="s">
        <v>87</v>
      </c>
      <c r="B102" s="299"/>
      <c r="C102" s="299" t="s">
        <v>56</v>
      </c>
      <c r="D102" s="282">
        <f>SUMIFS('CC BUDGET'!E5:E46, 'CC BUDGET'!$A$5:$A$46, 'Revenue and Variance Charts 5.4'!$B$100, 'CC BUDGET'!$B$5:$B$46, 'Revenue and Variance Charts 5.4'!$C$102)</f>
        <v>-17486457.32</v>
      </c>
      <c r="E102" s="282">
        <f>SUMIFS('CC BUDGET'!F5:F46, 'CC BUDGET'!$A$5:$A$46, 'Revenue and Variance Charts 5.4'!$B$100, 'CC BUDGET'!$B$5:$B$46, 'Revenue and Variance Charts 5.4'!$C$102)</f>
        <v>-17080683.32</v>
      </c>
      <c r="F102" s="282">
        <f>SUMIFS('CC BUDGET'!G5:G46, 'CC BUDGET'!$A$5:$A$46, 'Revenue and Variance Charts 5.4'!$B$100, 'CC BUDGET'!$B$5:$B$46, 'Revenue and Variance Charts 5.4'!$C$102)</f>
        <v>-18779074.32</v>
      </c>
      <c r="G102" s="282">
        <f>SUMIFS('CC BUDGET'!H5:H46, 'CC BUDGET'!$A$5:$A$46, 'Revenue and Variance Charts 5.4'!$B$100, 'CC BUDGET'!$B$5:$B$46, 'Revenue and Variance Charts 5.4'!$C$102)</f>
        <v>-16393725.940000001</v>
      </c>
      <c r="H102" s="282">
        <f>SUMIFS('CC BUDGET'!I5:I46, 'CC BUDGET'!$A$5:$A$46, 'Revenue and Variance Charts 5.4'!$B$100, 'CC BUDGET'!$B$5:$B$46, 'Revenue and Variance Charts 5.4'!$C$102)</f>
        <v>-18198123.939999998</v>
      </c>
      <c r="I102" s="282">
        <f>SUMIFS('CC BUDGET'!J5:J46, 'CC BUDGET'!$A$5:$A$46, 'Revenue and Variance Charts 5.4'!$B$100, 'CC BUDGET'!$B$5:$B$46, 'Revenue and Variance Charts 5.4'!$C$102)</f>
        <v>-18745041.939999998</v>
      </c>
      <c r="J102" s="282">
        <f>SUMIFS('CC BUDGET'!K5:K46, 'CC BUDGET'!$A$5:$A$46, 'Revenue and Variance Charts 5.4'!$B$100, 'CC BUDGET'!$B$5:$B$46, 'Revenue and Variance Charts 5.4'!$C$102)</f>
        <v>-20438972.939999998</v>
      </c>
      <c r="K102" s="282">
        <f>SUMIFS('CC BUDGET'!L5:L46, 'CC BUDGET'!$A$5:$A$46, 'Revenue and Variance Charts 5.4'!$B$100, 'CC BUDGET'!$B$5:$B$46, 'Revenue and Variance Charts 5.4'!$C$102)</f>
        <v>-19896925.939999998</v>
      </c>
      <c r="L102" s="282">
        <f>SUMIFS('CC BUDGET'!M5:M46, 'CC BUDGET'!$A$5:$A$46, 'Revenue and Variance Charts 5.4'!$B$100, 'CC BUDGET'!$B$5:$B$46, 'Revenue and Variance Charts 5.4'!$C$102)</f>
        <v>-20741539.48</v>
      </c>
      <c r="M102" s="282">
        <f>SUMIFS('CC BUDGET'!N5:N46, 'CC BUDGET'!$A$5:$A$46, 'Revenue and Variance Charts 5.4'!$B$100, 'CC BUDGET'!$B$5:$B$46, 'Revenue and Variance Charts 5.4'!$C$102)</f>
        <v>-17125160.940000001</v>
      </c>
      <c r="N102" s="282">
        <f>SUMIFS('CC BUDGET'!O5:O46, 'CC BUDGET'!$A$5:$A$46, 'Revenue and Variance Charts 5.4'!$B$100, 'CC BUDGET'!$B$5:$B$46, 'Revenue and Variance Charts 5.4'!$C$102)</f>
        <v>-18572607.939999998</v>
      </c>
      <c r="O102" s="282">
        <f>SUMIFS('CC BUDGET'!P5:P46, 'CC BUDGET'!$A$5:$A$46, 'Revenue and Variance Charts 5.4'!$B$100, 'CC BUDGET'!$B$5:$B$46, 'Revenue and Variance Charts 5.4'!$C$102)</f>
        <v>-19240921.939999998</v>
      </c>
    </row>
    <row r="104" spans="1:15" x14ac:dyDescent="0.25">
      <c r="D104" s="296">
        <f>ABS(D101)</f>
        <v>14823183.890000001</v>
      </c>
      <c r="E104" s="296">
        <f t="shared" ref="E104:O104" si="8">ABS(E101)</f>
        <v>16339448.65</v>
      </c>
      <c r="F104" s="296">
        <f t="shared" si="8"/>
        <v>14895162.68</v>
      </c>
      <c r="G104" s="296">
        <f t="shared" si="8"/>
        <v>12698823.350000001</v>
      </c>
      <c r="H104" s="296">
        <f t="shared" si="8"/>
        <v>14008587.450000001</v>
      </c>
      <c r="I104" s="296">
        <f t="shared" si="8"/>
        <v>12192418.84</v>
      </c>
      <c r="J104" s="296">
        <f t="shared" si="8"/>
        <v>17974980.299999997</v>
      </c>
      <c r="K104" s="296">
        <f t="shared" si="8"/>
        <v>17248286.52</v>
      </c>
      <c r="L104" s="296">
        <f t="shared" si="8"/>
        <v>17157766.699999999</v>
      </c>
      <c r="M104" s="296">
        <f t="shared" si="8"/>
        <v>17481320.02</v>
      </c>
      <c r="N104" s="296">
        <f t="shared" si="8"/>
        <v>17365877.739999998</v>
      </c>
      <c r="O104" s="296">
        <f t="shared" si="8"/>
        <v>18008731.18</v>
      </c>
    </row>
    <row r="105" spans="1:15" x14ac:dyDescent="0.25">
      <c r="D105" s="296">
        <f>ABS(D102)</f>
        <v>17486457.32</v>
      </c>
      <c r="E105" s="296">
        <f t="shared" ref="E105:O105" si="9">ABS(E102)</f>
        <v>17080683.32</v>
      </c>
      <c r="F105" s="296">
        <f t="shared" si="9"/>
        <v>18779074.32</v>
      </c>
      <c r="G105" s="296">
        <f t="shared" si="9"/>
        <v>16393725.940000001</v>
      </c>
      <c r="H105" s="296">
        <f t="shared" si="9"/>
        <v>18198123.939999998</v>
      </c>
      <c r="I105" s="296">
        <f t="shared" si="9"/>
        <v>18745041.939999998</v>
      </c>
      <c r="J105" s="296">
        <f t="shared" si="9"/>
        <v>20438972.939999998</v>
      </c>
      <c r="K105" s="296">
        <f t="shared" si="9"/>
        <v>19896925.939999998</v>
      </c>
      <c r="L105" s="296">
        <f t="shared" si="9"/>
        <v>20741539.48</v>
      </c>
      <c r="M105" s="296">
        <f t="shared" si="9"/>
        <v>17125160.940000001</v>
      </c>
      <c r="N105" s="296">
        <f t="shared" si="9"/>
        <v>18572607.939999998</v>
      </c>
      <c r="O105" s="296">
        <f t="shared" si="9"/>
        <v>19240921.939999998</v>
      </c>
    </row>
    <row r="133" spans="1:15" x14ac:dyDescent="0.25">
      <c r="A133" s="53" t="s">
        <v>50</v>
      </c>
      <c r="B133" s="55"/>
      <c r="C133" s="56" t="s">
        <v>85</v>
      </c>
      <c r="D133" s="298">
        <v>41456</v>
      </c>
      <c r="E133" s="298">
        <v>41487</v>
      </c>
      <c r="F133" s="298">
        <v>41518</v>
      </c>
      <c r="G133" s="298">
        <v>41548</v>
      </c>
      <c r="H133" s="298">
        <v>41579</v>
      </c>
      <c r="I133" s="298">
        <v>41609</v>
      </c>
      <c r="J133" s="298">
        <v>41640</v>
      </c>
      <c r="K133" s="298">
        <v>41671</v>
      </c>
      <c r="L133" s="298">
        <v>41699</v>
      </c>
      <c r="M133" s="298">
        <v>41730</v>
      </c>
      <c r="N133" s="298">
        <v>41760</v>
      </c>
      <c r="O133" s="298">
        <v>41791</v>
      </c>
    </row>
    <row r="134" spans="1:15" x14ac:dyDescent="0.25">
      <c r="A134" s="2" t="s">
        <v>86</v>
      </c>
      <c r="B134" s="2"/>
      <c r="C134" s="2" t="s">
        <v>56</v>
      </c>
      <c r="D134" s="36">
        <f>SUMIFS('CC ACTUALS (checked)'!E74:E88, 'CC ACTUALS (checked)'!$B$74:$B$88, 'Revenue and Variance Charts 5.4'!$C$5)</f>
        <v>-43177586.469999999</v>
      </c>
      <c r="E134" s="36">
        <f>SUMIFS('CC ACTUALS (checked)'!F74:F88, 'CC ACTUALS (checked)'!$B$74:$B$88, 'Revenue and Variance Charts 5.4'!$C$5)</f>
        <v>-41352612.920000002</v>
      </c>
      <c r="F134" s="36">
        <f>SUMIFS('CC ACTUALS (checked)'!G74:G88, 'CC ACTUALS (checked)'!$B$74:$B$88, 'Revenue and Variance Charts 5.4'!$C$5)</f>
        <v>-41061301.68</v>
      </c>
      <c r="G134" s="36">
        <f>SUMIFS('CC ACTUALS (checked)'!H74:H88, 'CC ACTUALS (checked)'!$B$74:$B$88, 'Revenue and Variance Charts 5.4'!$C$5)</f>
        <v>-37704400.919999994</v>
      </c>
      <c r="H134" s="36">
        <f>SUMIFS('CC ACTUALS (checked)'!I74:I88, 'CC ACTUALS (checked)'!$B$74:$B$88, 'Revenue and Variance Charts 5.4'!$C$5)</f>
        <v>-37987218.089999989</v>
      </c>
      <c r="I134" s="36">
        <f>SUMIFS('CC ACTUALS (checked)'!J74:J88, 'CC ACTUALS (checked)'!$B$74:$B$88, 'Revenue and Variance Charts 5.4'!$C$5)</f>
        <v>-37884541.239999995</v>
      </c>
      <c r="J134" s="36">
        <f>SUMIFS('CC ACTUALS (checked)'!K74:K88, 'CC ACTUALS (checked)'!$B$74:$B$88, 'Revenue and Variance Charts 5.4'!$C$5)</f>
        <v>-54693279.079999998</v>
      </c>
      <c r="K134" s="36">
        <f>SUMIFS('CC ACTUALS (checked)'!L74:L88, 'CC ACTUALS (checked)'!$B$74:$B$88, 'Revenue and Variance Charts 5.4'!$C$5)</f>
        <v>-50838283.929999992</v>
      </c>
      <c r="L134" s="36">
        <f>SUMIFS('CC ACTUALS (checked)'!M74:M88, 'CC ACTUALS (checked)'!$B$74:$B$88, 'Revenue and Variance Charts 5.4'!$C$5)</f>
        <v>-50128489.950000003</v>
      </c>
      <c r="M134" s="36">
        <f>SUMIFS('CC ACTUALS (checked)'!N74:N88, 'CC ACTUALS (checked)'!$B$74:$B$88, 'Revenue and Variance Charts 5.4'!$C$5)</f>
        <v>-43751729.420000002</v>
      </c>
      <c r="N134" s="36">
        <f>SUMIFS('CC ACTUALS (checked)'!O74:O88, 'CC ACTUALS (checked)'!$B$74:$B$88, 'Revenue and Variance Charts 5.4'!$C$5)</f>
        <v>-42181248.700000003</v>
      </c>
      <c r="O134" s="36">
        <f>SUMIFS('CC ACTUALS (checked)'!P74:P88, 'CC ACTUALS (checked)'!$B$74:$B$88, 'Revenue and Variance Charts 5.4'!$C$5)</f>
        <v>-43906729.970000006</v>
      </c>
    </row>
    <row r="135" spans="1:15" x14ac:dyDescent="0.25">
      <c r="A135" s="2" t="s">
        <v>87</v>
      </c>
      <c r="B135" s="2"/>
      <c r="C135" s="2" t="s">
        <v>56</v>
      </c>
      <c r="D135" s="36">
        <f>SUMIFS('CC BUDGET'!E5:E46, 'CC BUDGET'!$A$5:$A$46, 'Revenue and Variance Charts 5.4'!$A$4, 'CC BUDGET'!$B$5:$B$46, 'Revenue and Variance Charts 5.4'!$C$6)</f>
        <v>-42239683.579999998</v>
      </c>
      <c r="E135" s="36">
        <f>SUMIFS('CC BUDGET'!F5:F46, 'CC BUDGET'!$A$5:$A$46, 'Revenue and Variance Charts 5.4'!$A$4, 'CC BUDGET'!$B$5:$B$46, 'Revenue and Variance Charts 5.4'!$C$6)</f>
        <v>-37985078.340000004</v>
      </c>
      <c r="F135" s="36">
        <f>SUMIFS('CC BUDGET'!G5:G46, 'CC BUDGET'!$A$5:$A$46, 'Revenue and Variance Charts 5.4'!$A$4, 'CC BUDGET'!$B$5:$B$46, 'Revenue and Variance Charts 5.4'!$C$6)</f>
        <v>-39634663.369999997</v>
      </c>
      <c r="G135" s="36">
        <f>SUMIFS('CC BUDGET'!H5:H46, 'CC BUDGET'!$A$5:$A$46, 'Revenue and Variance Charts 5.4'!$A$4, 'CC BUDGET'!$B$5:$B$46, 'Revenue and Variance Charts 5.4'!$C$6)</f>
        <v>-33611767.189999998</v>
      </c>
      <c r="H135" s="36">
        <f>SUMIFS('CC BUDGET'!I5:I46, 'CC BUDGET'!$A$5:$A$46, 'Revenue and Variance Charts 5.4'!$A$4, 'CC BUDGET'!$B$5:$B$46, 'Revenue and Variance Charts 5.4'!$C$6)</f>
        <v>-39174034.289999999</v>
      </c>
      <c r="I135" s="36">
        <f>SUMIFS('CC BUDGET'!J5:J46, 'CC BUDGET'!$A$5:$A$46, 'Revenue and Variance Charts 5.4'!$A$4, 'CC BUDGET'!$B$5:$B$46, 'Revenue and Variance Charts 5.4'!$C$6)</f>
        <v>-39715344.68</v>
      </c>
      <c r="J135" s="36">
        <f>SUMIFS('CC BUDGET'!K5:K46, 'CC BUDGET'!$A$5:$A$46, 'Revenue and Variance Charts 5.4'!$A$4, 'CC BUDGET'!$B$5:$B$46, 'Revenue and Variance Charts 5.4'!$C$6)</f>
        <v>-48595312.140000001</v>
      </c>
      <c r="K135" s="36">
        <f>SUMIFS('CC BUDGET'!L5:L46, 'CC BUDGET'!$A$5:$A$46, 'Revenue and Variance Charts 5.4'!$A$4, 'CC BUDGET'!$B$5:$B$46, 'Revenue and Variance Charts 5.4'!$C$6)</f>
        <v>-46554943.359999999</v>
      </c>
      <c r="L135" s="36">
        <f>SUMIFS('CC BUDGET'!M5:M46, 'CC BUDGET'!$A$5:$A$46, 'Revenue and Variance Charts 5.4'!$A$4, 'CC BUDGET'!$B$5:$B$46, 'Revenue and Variance Charts 5.4'!$C$6)</f>
        <v>-47155447.080000006</v>
      </c>
      <c r="M135" s="36">
        <f>SUMIFS('CC BUDGET'!N5:N46, 'CC BUDGET'!$A$5:$A$46, 'Revenue and Variance Charts 5.4'!$A$4, 'CC BUDGET'!$B$5:$B$46, 'Revenue and Variance Charts 5.4'!$C$6)</f>
        <v>-44259143.859999999</v>
      </c>
      <c r="N135" s="36">
        <f>SUMIFS('CC BUDGET'!O5:O46, 'CC BUDGET'!$A$5:$A$46, 'Revenue and Variance Charts 5.4'!$A$4, 'CC BUDGET'!$B$5:$B$46, 'Revenue and Variance Charts 5.4'!$C$6)</f>
        <v>-43122999.579999998</v>
      </c>
      <c r="O135" s="36">
        <f>SUMIFS('CC BUDGET'!P5:P46, 'CC BUDGET'!$A$5:$A$46, 'Revenue and Variance Charts 5.4'!$A$4, 'CC BUDGET'!$B$5:$B$46, 'Revenue and Variance Charts 5.4'!$C$6)</f>
        <v>-46202153.020000003</v>
      </c>
    </row>
    <row r="136" spans="1:15" x14ac:dyDescent="0.25">
      <c r="D136" s="296"/>
      <c r="E136" s="296"/>
      <c r="F136" s="296"/>
      <c r="G136" s="296"/>
      <c r="H136" s="296"/>
      <c r="I136" s="296"/>
      <c r="J136" s="296"/>
      <c r="K136" s="296"/>
      <c r="L136" s="296"/>
      <c r="M136" s="296"/>
      <c r="N136" s="296"/>
      <c r="O136" s="296"/>
    </row>
    <row r="137" spans="1:15" x14ac:dyDescent="0.25">
      <c r="C137" t="s">
        <v>16</v>
      </c>
      <c r="D137" s="297">
        <f>ABS(D134)</f>
        <v>43177586.469999999</v>
      </c>
      <c r="E137" s="297">
        <f t="shared" ref="E137:O137" si="10">ABS(E134)</f>
        <v>41352612.920000002</v>
      </c>
      <c r="F137" s="297">
        <f t="shared" si="10"/>
        <v>41061301.68</v>
      </c>
      <c r="G137" s="297">
        <f t="shared" si="10"/>
        <v>37704400.919999994</v>
      </c>
      <c r="H137" s="297">
        <f t="shared" si="10"/>
        <v>37987218.089999989</v>
      </c>
      <c r="I137" s="297">
        <f t="shared" si="10"/>
        <v>37884541.239999995</v>
      </c>
      <c r="J137" s="297">
        <f t="shared" si="10"/>
        <v>54693279.079999998</v>
      </c>
      <c r="K137" s="297">
        <f t="shared" si="10"/>
        <v>50838283.929999992</v>
      </c>
      <c r="L137" s="297">
        <f t="shared" si="10"/>
        <v>50128489.950000003</v>
      </c>
      <c r="M137" s="297">
        <f t="shared" si="10"/>
        <v>43751729.420000002</v>
      </c>
      <c r="N137" s="297">
        <f t="shared" si="10"/>
        <v>42181248.700000003</v>
      </c>
      <c r="O137" s="297">
        <f t="shared" si="10"/>
        <v>43906729.970000006</v>
      </c>
    </row>
    <row r="138" spans="1:15" x14ac:dyDescent="0.25">
      <c r="C138" t="s">
        <v>75</v>
      </c>
      <c r="D138" s="296">
        <f>ABS(D135)</f>
        <v>42239683.579999998</v>
      </c>
      <c r="E138" s="296">
        <f t="shared" ref="E138:O138" si="11">ABS(E135)</f>
        <v>37985078.340000004</v>
      </c>
      <c r="F138" s="296">
        <f t="shared" si="11"/>
        <v>39634663.369999997</v>
      </c>
      <c r="G138" s="296">
        <f t="shared" si="11"/>
        <v>33611767.189999998</v>
      </c>
      <c r="H138" s="296">
        <f t="shared" si="11"/>
        <v>39174034.289999999</v>
      </c>
      <c r="I138" s="296">
        <f t="shared" si="11"/>
        <v>39715344.68</v>
      </c>
      <c r="J138" s="296">
        <f t="shared" si="11"/>
        <v>48595312.140000001</v>
      </c>
      <c r="K138" s="296">
        <f t="shared" si="11"/>
        <v>46554943.359999999</v>
      </c>
      <c r="L138" s="296">
        <f t="shared" si="11"/>
        <v>47155447.080000006</v>
      </c>
      <c r="M138" s="296">
        <f t="shared" si="11"/>
        <v>44259143.859999999</v>
      </c>
      <c r="N138" s="296">
        <f t="shared" si="11"/>
        <v>43122999.579999998</v>
      </c>
      <c r="O138" s="296">
        <f t="shared" si="11"/>
        <v>46202153.020000003</v>
      </c>
    </row>
    <row r="139" spans="1:15" x14ac:dyDescent="0.25">
      <c r="C139" t="s">
        <v>88</v>
      </c>
      <c r="D139" s="297">
        <f>D137-D138</f>
        <v>937902.8900000006</v>
      </c>
      <c r="E139" s="297">
        <f t="shared" ref="E139:O139" si="12">E137-E138</f>
        <v>3367534.5799999982</v>
      </c>
      <c r="F139" s="297">
        <f t="shared" si="12"/>
        <v>1426638.3100000024</v>
      </c>
      <c r="G139" s="297">
        <f t="shared" si="12"/>
        <v>4092633.7299999967</v>
      </c>
      <c r="H139" s="297">
        <f t="shared" si="12"/>
        <v>-1186816.2000000104</v>
      </c>
      <c r="I139" s="297">
        <f t="shared" si="12"/>
        <v>-1830803.4400000051</v>
      </c>
      <c r="J139" s="297">
        <f t="shared" si="12"/>
        <v>6097966.9399999976</v>
      </c>
      <c r="K139" s="297">
        <f t="shared" si="12"/>
        <v>4283340.5699999928</v>
      </c>
      <c r="L139" s="297">
        <f t="shared" si="12"/>
        <v>2973042.8699999973</v>
      </c>
      <c r="M139" s="297">
        <f t="shared" si="12"/>
        <v>-507414.43999999762</v>
      </c>
      <c r="N139" s="297">
        <f t="shared" si="12"/>
        <v>-941750.87999999523</v>
      </c>
      <c r="O139" s="297">
        <f t="shared" si="12"/>
        <v>-2295423.049999997</v>
      </c>
    </row>
    <row r="140" spans="1:15" x14ac:dyDescent="0.25">
      <c r="C140" t="s">
        <v>89</v>
      </c>
      <c r="E140" s="297">
        <f>E139+D139</f>
        <v>4305437.4699999988</v>
      </c>
      <c r="F140" s="297">
        <f t="shared" ref="F140:O140" si="13">F139+E139</f>
        <v>4794172.8900000006</v>
      </c>
      <c r="G140" s="297">
        <f t="shared" si="13"/>
        <v>5519272.0399999991</v>
      </c>
      <c r="H140" s="297">
        <f t="shared" si="13"/>
        <v>2905817.5299999863</v>
      </c>
      <c r="I140" s="297">
        <f t="shared" si="13"/>
        <v>-3017619.6400000155</v>
      </c>
      <c r="J140" s="297">
        <f t="shared" si="13"/>
        <v>4267163.4999999925</v>
      </c>
      <c r="K140" s="297">
        <f t="shared" si="13"/>
        <v>10381307.50999999</v>
      </c>
      <c r="L140" s="297">
        <f t="shared" si="13"/>
        <v>7256383.4399999902</v>
      </c>
      <c r="M140" s="297">
        <f t="shared" si="13"/>
        <v>2465628.4299999997</v>
      </c>
      <c r="N140" s="297">
        <f t="shared" si="13"/>
        <v>-1449165.3199999928</v>
      </c>
      <c r="O140" s="297">
        <f t="shared" si="13"/>
        <v>-3237173.9299999923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Z1000"/>
  <sheetViews>
    <sheetView showGridLines="0" zoomScale="90" zoomScaleNormal="90" workbookViewId="0">
      <selection activeCell="C14" sqref="C14"/>
    </sheetView>
  </sheetViews>
  <sheetFormatPr defaultColWidth="14.42578125" defaultRowHeight="15" customHeight="1" x14ac:dyDescent="0.2"/>
  <cols>
    <col min="1" max="1" width="68.85546875" style="101" customWidth="1"/>
    <col min="2" max="2" width="15.42578125" style="101" customWidth="1"/>
    <col min="3" max="3" width="14.42578125" style="101" customWidth="1"/>
    <col min="4" max="4" width="15" style="101" customWidth="1"/>
    <col min="5" max="5" width="17.7109375" style="101" customWidth="1"/>
    <col min="6" max="6" width="17.42578125" style="101" customWidth="1"/>
    <col min="7" max="7" width="17.140625" style="101" customWidth="1"/>
    <col min="8" max="8" width="16" style="101" customWidth="1"/>
    <col min="9" max="9" width="29.7109375" style="101" customWidth="1"/>
    <col min="10" max="10" width="15.42578125" style="101" customWidth="1"/>
    <col min="11" max="11" width="16.28515625" style="101" customWidth="1"/>
    <col min="12" max="12" width="15.42578125" style="101" customWidth="1"/>
    <col min="13" max="13" width="16.140625" style="101" customWidth="1"/>
    <col min="14" max="14" width="17.140625" style="101" customWidth="1"/>
    <col min="15" max="15" width="23.140625" style="101" bestFit="1" customWidth="1"/>
    <col min="16" max="16" width="26.140625" style="101" bestFit="1" customWidth="1"/>
    <col min="17" max="17" width="22.42578125" style="101" bestFit="1" customWidth="1"/>
    <col min="18" max="18" width="20.7109375" style="101" bestFit="1" customWidth="1"/>
    <col min="19" max="19" width="13" style="101" customWidth="1"/>
    <col min="20" max="20" width="14" style="101" customWidth="1"/>
    <col min="21" max="21" width="11.140625" style="101" customWidth="1"/>
    <col min="22" max="26" width="8.7109375" style="101" customWidth="1"/>
    <col min="27" max="16384" width="14.42578125" style="101"/>
  </cols>
  <sheetData>
    <row r="1" spans="1:26" ht="13.5" customHeight="1" x14ac:dyDescent="0.2">
      <c r="A1" s="8" t="s">
        <v>97</v>
      </c>
      <c r="B1" s="8"/>
      <c r="C1" s="216"/>
      <c r="D1" s="216"/>
      <c r="E1" s="216"/>
      <c r="F1" s="216"/>
      <c r="G1" s="252"/>
      <c r="H1" s="252"/>
      <c r="I1" s="311"/>
      <c r="J1" s="311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 ht="13.5" customHeight="1" x14ac:dyDescent="0.2">
      <c r="A2" s="252" t="s">
        <v>98</v>
      </c>
      <c r="B2" s="252"/>
      <c r="C2" s="216"/>
      <c r="D2" s="216"/>
      <c r="E2" s="216"/>
      <c r="F2" s="216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 s="146" customFormat="1" ht="13.5" customHeight="1" x14ac:dyDescent="0.2">
      <c r="A3" s="217" t="s">
        <v>99</v>
      </c>
      <c r="B3" s="217"/>
      <c r="C3" s="218"/>
      <c r="D3" s="218"/>
      <c r="E3" s="218"/>
      <c r="F3" s="218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</row>
    <row r="4" spans="1:26" ht="13.5" customHeight="1" x14ac:dyDescent="0.2">
      <c r="A4" s="8" t="s">
        <v>100</v>
      </c>
      <c r="B4" s="8" t="s">
        <v>101</v>
      </c>
      <c r="C4" s="57" t="s">
        <v>17</v>
      </c>
      <c r="D4" s="57" t="s">
        <v>18</v>
      </c>
      <c r="E4" s="57" t="s">
        <v>19</v>
      </c>
      <c r="F4" s="57" t="s">
        <v>20</v>
      </c>
      <c r="G4" s="57" t="s">
        <v>21</v>
      </c>
      <c r="H4" s="57" t="s">
        <v>22</v>
      </c>
      <c r="I4" s="57" t="s">
        <v>23</v>
      </c>
      <c r="J4" s="57" t="s">
        <v>24</v>
      </c>
      <c r="K4" s="57" t="s">
        <v>25</v>
      </c>
      <c r="L4" s="57" t="s">
        <v>26</v>
      </c>
      <c r="M4" s="57" t="s">
        <v>27</v>
      </c>
      <c r="N4" s="57" t="s">
        <v>28</v>
      </c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 ht="13.5" customHeight="1" x14ac:dyDescent="0.2">
      <c r="A5" s="85" t="s">
        <v>81</v>
      </c>
      <c r="B5" s="85" t="s">
        <v>102</v>
      </c>
      <c r="C5" s="248">
        <f>SUM('Financial ACTUALS (checked)'!E41:E45)</f>
        <v>19933122.77999999</v>
      </c>
      <c r="D5" s="248">
        <f>SUM('Financial ACTUALS (checked)'!F41:F45)</f>
        <v>22503896.370000001</v>
      </c>
      <c r="E5" s="248">
        <f>SUM('Financial ACTUALS (checked)'!G41:G45)</f>
        <v>23089363.009999994</v>
      </c>
      <c r="F5" s="248">
        <f>SUM('Financial ACTUALS (checked)'!H41:H45)</f>
        <v>26762248.569999997</v>
      </c>
      <c r="G5" s="248">
        <f>SUM('Financial ACTUALS (checked)'!I41:I45)</f>
        <v>27680853.150000002</v>
      </c>
      <c r="H5" s="248">
        <f>SUM('Financial ACTUALS (checked)'!J41:J45)</f>
        <v>16659692.229999999</v>
      </c>
      <c r="I5" s="248">
        <f>SUM('Financial ACTUALS (checked)'!K41:K45)</f>
        <v>17060488.769999996</v>
      </c>
      <c r="J5" s="248">
        <f>SUM('Financial ACTUALS (checked)'!L41:L45)</f>
        <v>17650757.789999999</v>
      </c>
      <c r="K5" s="248">
        <f>SUM('Financial ACTUALS (checked)'!M41:M45)</f>
        <v>17735456.249999996</v>
      </c>
      <c r="L5" s="248">
        <f>SUM('Financial ACTUALS (checked)'!N41:N45)</f>
        <v>16787821.260000002</v>
      </c>
      <c r="M5" s="248">
        <f>SUM('Financial ACTUALS (checked)'!O41:O45)</f>
        <v>19532917.23</v>
      </c>
      <c r="N5" s="248">
        <f>SUM('Financial ACTUALS (checked)'!P41:P45)</f>
        <v>15873220.780000001</v>
      </c>
      <c r="O5" s="252"/>
      <c r="P5" s="304"/>
      <c r="Q5" s="304" t="s">
        <v>129</v>
      </c>
      <c r="R5" s="252" t="s">
        <v>132</v>
      </c>
      <c r="S5" s="252"/>
      <c r="T5" s="252"/>
      <c r="U5" s="252"/>
      <c r="V5" s="252"/>
      <c r="W5" s="252"/>
      <c r="X5" s="252"/>
      <c r="Y5" s="252"/>
      <c r="Z5" s="252"/>
    </row>
    <row r="6" spans="1:26" ht="13.5" customHeight="1" x14ac:dyDescent="0.2">
      <c r="A6" s="85" t="s">
        <v>82</v>
      </c>
      <c r="B6" s="85" t="s">
        <v>102</v>
      </c>
      <c r="C6" s="248">
        <f>'Financial ACTUALS (checked)'!E17</f>
        <v>848167.17999999993</v>
      </c>
      <c r="D6" s="248">
        <f>'Financial ACTUALS (checked)'!F17</f>
        <v>966368.24</v>
      </c>
      <c r="E6" s="248">
        <f>'Financial ACTUALS (checked)'!G17</f>
        <v>92121.91</v>
      </c>
      <c r="F6" s="248">
        <f>'Financial ACTUALS (checked)'!H17</f>
        <v>97869.549999999988</v>
      </c>
      <c r="G6" s="248">
        <f>'Financial ACTUALS (checked)'!I17</f>
        <v>156550.43</v>
      </c>
      <c r="H6" s="248">
        <f>'Financial ACTUALS (checked)'!J17</f>
        <v>693574.66999999993</v>
      </c>
      <c r="I6" s="248">
        <f>'Financial ACTUALS (checked)'!K17</f>
        <v>536807.71</v>
      </c>
      <c r="J6" s="248">
        <f>'Financial ACTUALS (checked)'!L17</f>
        <v>1006975.31</v>
      </c>
      <c r="K6" s="248">
        <f>'Financial ACTUALS (checked)'!M17</f>
        <v>489816.01</v>
      </c>
      <c r="L6" s="248">
        <f>'Financial ACTUALS (checked)'!N17</f>
        <v>346881.89</v>
      </c>
      <c r="M6" s="248">
        <f>'Financial ACTUALS (checked)'!O17</f>
        <v>489605.13</v>
      </c>
      <c r="N6" s="248">
        <f>'Financial ACTUALS (checked)'!P17</f>
        <v>131234.43</v>
      </c>
      <c r="O6" s="252"/>
      <c r="P6" s="314" t="s">
        <v>125</v>
      </c>
      <c r="Q6" s="310">
        <v>9778794.6199999992</v>
      </c>
      <c r="R6" s="216">
        <f>SUM(C5:N5)</f>
        <v>241269838.18999997</v>
      </c>
      <c r="S6" s="252"/>
      <c r="T6" s="252"/>
      <c r="U6" s="252"/>
      <c r="V6" s="252"/>
      <c r="W6" s="252"/>
      <c r="X6" s="252"/>
      <c r="Y6" s="252"/>
      <c r="Z6" s="252"/>
    </row>
    <row r="7" spans="1:26" ht="13.5" customHeight="1" x14ac:dyDescent="0.2">
      <c r="A7" s="85" t="s">
        <v>83</v>
      </c>
      <c r="B7" s="85" t="s">
        <v>102</v>
      </c>
      <c r="C7" s="248">
        <f>'Financial ACTUALS (checked)'!E18</f>
        <v>261989.36000000004</v>
      </c>
      <c r="D7" s="248">
        <f>'Financial ACTUALS (checked)'!F18</f>
        <v>268118.99</v>
      </c>
      <c r="E7" s="248">
        <f>'Financial ACTUALS (checked)'!G18</f>
        <v>390335.71</v>
      </c>
      <c r="F7" s="248">
        <f>'Financial ACTUALS (checked)'!H18</f>
        <v>233211.01</v>
      </c>
      <c r="G7" s="248">
        <f>'Financial ACTUALS (checked)'!I18</f>
        <v>275312.98</v>
      </c>
      <c r="H7" s="248">
        <f>'Financial ACTUALS (checked)'!J18</f>
        <v>332360.16000000003</v>
      </c>
      <c r="I7" s="248">
        <f>'Financial ACTUALS (checked)'!K18</f>
        <v>378375.58</v>
      </c>
      <c r="J7" s="248">
        <f>'Financial ACTUALS (checked)'!L18</f>
        <v>370593.88</v>
      </c>
      <c r="K7" s="248">
        <f>'Financial ACTUALS (checked)'!M18</f>
        <v>323263.69</v>
      </c>
      <c r="L7" s="248">
        <f>'Financial ACTUALS (checked)'!N18</f>
        <v>308120.95</v>
      </c>
      <c r="M7" s="248">
        <f>'Financial ACTUALS (checked)'!O18</f>
        <v>315354.28000000003</v>
      </c>
      <c r="N7" s="248">
        <f>'Financial ACTUALS (checked)'!P18</f>
        <v>465785.57</v>
      </c>
      <c r="O7" s="252"/>
      <c r="P7" s="315" t="s">
        <v>127</v>
      </c>
      <c r="Q7" s="310">
        <v>7458.9336330000006</v>
      </c>
      <c r="R7" s="313">
        <f>SUM(C8:N10)</f>
        <v>7458.9336330000006</v>
      </c>
      <c r="S7" s="252"/>
      <c r="T7" s="252"/>
      <c r="U7" s="252"/>
      <c r="V7" s="252"/>
      <c r="W7" s="252"/>
      <c r="X7" s="252"/>
      <c r="Y7" s="252"/>
      <c r="Z7" s="252"/>
    </row>
    <row r="8" spans="1:26" ht="13.5" customHeight="1" x14ac:dyDescent="0.2">
      <c r="A8" s="85" t="s">
        <v>29</v>
      </c>
      <c r="B8" s="85" t="s">
        <v>103</v>
      </c>
      <c r="C8" s="249">
        <f>'Water Production Actuals'!B2</f>
        <v>181.933291</v>
      </c>
      <c r="D8" s="249">
        <f>'Water Production Actuals'!C2</f>
        <v>187.44394299999999</v>
      </c>
      <c r="E8" s="249">
        <f>'Water Production Actuals'!D2</f>
        <v>184.77365699999999</v>
      </c>
      <c r="F8" s="249">
        <f>'Water Production Actuals'!E2</f>
        <v>191.54109299999999</v>
      </c>
      <c r="G8" s="249">
        <f>'Water Production Actuals'!F2</f>
        <v>98.096062000000003</v>
      </c>
      <c r="H8" s="249">
        <f>'Water Production Actuals'!G2</f>
        <v>185.30685299999999</v>
      </c>
      <c r="I8" s="249">
        <f>'Water Production Actuals'!H2</f>
        <v>186.90143900000001</v>
      </c>
      <c r="J8" s="249">
        <f>'Water Production Actuals'!I2</f>
        <v>158.58676500000001</v>
      </c>
      <c r="K8" s="249">
        <f>'Water Production Actuals'!J2</f>
        <v>191.40367599999999</v>
      </c>
      <c r="L8" s="249">
        <f>'Water Production Actuals'!K2</f>
        <v>171.057864</v>
      </c>
      <c r="M8" s="249">
        <f>'Water Production Actuals'!L2</f>
        <v>169.28699900000001</v>
      </c>
      <c r="N8" s="249">
        <f>'Water Production Actuals'!M2</f>
        <v>142.50871699999999</v>
      </c>
      <c r="O8" s="313">
        <f>SUM(C8:N10)</f>
        <v>7458.9336330000006</v>
      </c>
      <c r="P8" s="304" t="s">
        <v>128</v>
      </c>
      <c r="Q8" s="310">
        <f>Q6/(Q7*1000)</f>
        <v>1.3110177809782906</v>
      </c>
      <c r="R8" s="312">
        <f>R6/(R7*1000)</f>
        <v>32.346425113982505</v>
      </c>
      <c r="S8" s="252"/>
      <c r="T8" s="252"/>
      <c r="U8" s="252"/>
      <c r="V8" s="252"/>
      <c r="W8" s="252"/>
      <c r="X8" s="252"/>
      <c r="Y8" s="252"/>
      <c r="Z8" s="252"/>
    </row>
    <row r="9" spans="1:26" ht="13.5" customHeight="1" x14ac:dyDescent="0.2">
      <c r="A9" s="85" t="s">
        <v>33</v>
      </c>
      <c r="B9" s="85" t="s">
        <v>103</v>
      </c>
      <c r="C9" s="249">
        <f>'Water Production Actuals'!B3</f>
        <v>214.968999</v>
      </c>
      <c r="D9" s="249">
        <f>'Water Production Actuals'!C3</f>
        <v>228.199051</v>
      </c>
      <c r="E9" s="249">
        <f>'Water Production Actuals'!D3</f>
        <v>216.53646700000002</v>
      </c>
      <c r="F9" s="249">
        <f>'Water Production Actuals'!E3</f>
        <v>296.76027599999998</v>
      </c>
      <c r="G9" s="249">
        <f>'Water Production Actuals'!F3</f>
        <v>232.052864</v>
      </c>
      <c r="H9" s="249">
        <f>'Water Production Actuals'!G3</f>
        <v>250.21016</v>
      </c>
      <c r="I9" s="249">
        <f>'Water Production Actuals'!H3</f>
        <v>268.160549</v>
      </c>
      <c r="J9" s="249">
        <f>'Water Production Actuals'!I3</f>
        <v>306.884524</v>
      </c>
      <c r="K9" s="249">
        <f>'Water Production Actuals'!J3</f>
        <v>367.65100600000005</v>
      </c>
      <c r="L9" s="249">
        <f>'Water Production Actuals'!K3</f>
        <v>291.99016600000004</v>
      </c>
      <c r="M9" s="249">
        <f>'Water Production Actuals'!L3</f>
        <v>301.18512999999996</v>
      </c>
      <c r="N9" s="249">
        <f>'Water Production Actuals'!M3</f>
        <v>299.782893</v>
      </c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 ht="13.5" customHeight="1" thickBot="1" x14ac:dyDescent="0.25">
      <c r="A10" s="85" t="s">
        <v>35</v>
      </c>
      <c r="B10" s="85" t="s">
        <v>103</v>
      </c>
      <c r="C10" s="249">
        <f>'Water Production Actuals'!B4</f>
        <v>250.24199099999998</v>
      </c>
      <c r="D10" s="249">
        <f>'Water Production Actuals'!C4</f>
        <v>206.740703</v>
      </c>
      <c r="E10" s="249">
        <f>'Water Production Actuals'!D4</f>
        <v>201.23546099999996</v>
      </c>
      <c r="F10" s="249">
        <f>'Water Production Actuals'!E4</f>
        <v>174.36956599999999</v>
      </c>
      <c r="G10" s="249">
        <f>'Water Production Actuals'!F4</f>
        <v>204.09105</v>
      </c>
      <c r="H10" s="249">
        <f>'Water Production Actuals'!G4</f>
        <v>146.35666599999999</v>
      </c>
      <c r="I10" s="249">
        <f>'Water Production Actuals'!H4</f>
        <v>204.20249700000002</v>
      </c>
      <c r="J10" s="249">
        <f>'Water Production Actuals'!I4</f>
        <v>217.43019900000002</v>
      </c>
      <c r="K10" s="249">
        <f>'Water Production Actuals'!J4</f>
        <v>161.81421700000007</v>
      </c>
      <c r="L10" s="249">
        <f>'Water Production Actuals'!K4</f>
        <v>113.44113599999997</v>
      </c>
      <c r="M10" s="249">
        <f>'Water Production Actuals'!L4</f>
        <v>115.407369</v>
      </c>
      <c r="N10" s="249">
        <f>'Water Production Actuals'!M4</f>
        <v>140.38033399999998</v>
      </c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 ht="13.5" customHeight="1" x14ac:dyDescent="0.2">
      <c r="A11" s="94" t="s">
        <v>104</v>
      </c>
      <c r="B11" s="95" t="s">
        <v>105</v>
      </c>
      <c r="C11" s="96">
        <f>SUM($C$5:C7)/(SUM($C$8:C10)*1000)</f>
        <v>32.51713711737181</v>
      </c>
      <c r="D11" s="96">
        <f>SUM($C$5:D7)/(SUM($C$8:D10)*1000)</f>
        <v>35.274262321141215</v>
      </c>
      <c r="E11" s="96">
        <f>SUM($C$5:E7)/(SUM($C$8:E10)*1000)</f>
        <v>36.512178207603895</v>
      </c>
      <c r="F11" s="96">
        <f>SUM($C$5:F7)/(SUM($C$8:F10)*1000)</f>
        <v>37.65539791300889</v>
      </c>
      <c r="G11" s="96">
        <f>SUM($C$5:G7)/(SUM($C$8:G10)*1000)</f>
        <v>40.260721514487528</v>
      </c>
      <c r="H11" s="96">
        <f>SUM($C$5:H7)/(SUM($C$8:H10)*1000)</f>
        <v>38.688207095620903</v>
      </c>
      <c r="I11" s="96">
        <f>SUM($C$5:I7)/(SUM($C$8:I10)*1000)</f>
        <v>36.941136420629164</v>
      </c>
      <c r="J11" s="96">
        <f>SUM($C$5:J7)/(SUM($C$8:J10)*1000)</f>
        <v>35.699638303730488</v>
      </c>
      <c r="K11" s="96">
        <f>SUM($C$5:K7)/(SUM($C$8:K10)*1000)</f>
        <v>34.4419628489632</v>
      </c>
      <c r="L11" s="96">
        <f>SUM($C$5:L7)/(SUM($C$8:L10)*1000)</f>
        <v>34.058425845177709</v>
      </c>
      <c r="M11" s="96">
        <f>SUM($C$5:M7)/(SUM($C$8:M10)*1000)</f>
        <v>34.114232796761726</v>
      </c>
      <c r="N11" s="96">
        <f>SUM($C$5:N7)/(SUM($C$8:N10)*1000)</f>
        <v>33.657442894960795</v>
      </c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 ht="13.5" customHeight="1" x14ac:dyDescent="0.2">
      <c r="A12" s="8"/>
      <c r="B12" s="252"/>
      <c r="C12" s="216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 ht="13.5" customHeight="1" x14ac:dyDescent="0.2">
      <c r="A13" s="8"/>
      <c r="B13" s="252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 ht="13.5" customHeight="1" x14ac:dyDescent="0.2">
      <c r="A14" s="252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 s="146" customFormat="1" ht="13.5" customHeight="1" x14ac:dyDescent="0.2">
      <c r="A15" s="217" t="s">
        <v>106</v>
      </c>
      <c r="B15" s="217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</row>
    <row r="16" spans="1:26" ht="13.5" customHeight="1" x14ac:dyDescent="0.2">
      <c r="A16" s="8" t="s">
        <v>100</v>
      </c>
      <c r="B16" s="8"/>
      <c r="C16" s="57" t="s">
        <v>17</v>
      </c>
      <c r="D16" s="57" t="s">
        <v>18</v>
      </c>
      <c r="E16" s="57" t="s">
        <v>19</v>
      </c>
      <c r="F16" s="57" t="s">
        <v>20</v>
      </c>
      <c r="G16" s="57" t="s">
        <v>21</v>
      </c>
      <c r="H16" s="57" t="s">
        <v>22</v>
      </c>
      <c r="I16" s="57" t="s">
        <v>23</v>
      </c>
      <c r="J16" s="57" t="s">
        <v>24</v>
      </c>
      <c r="K16" s="57" t="s">
        <v>25</v>
      </c>
      <c r="L16" s="57" t="s">
        <v>26</v>
      </c>
      <c r="M16" s="57" t="s">
        <v>27</v>
      </c>
      <c r="N16" s="57" t="s">
        <v>28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 ht="13.5" customHeight="1" x14ac:dyDescent="0.2">
      <c r="A17" s="85" t="s">
        <v>81</v>
      </c>
      <c r="B17" s="85" t="s">
        <v>102</v>
      </c>
      <c r="C17" s="250">
        <f>SUM('Financial BUDGET'!C42:C45)</f>
        <v>18333234.599999998</v>
      </c>
      <c r="D17" s="250">
        <f>SUM('Financial BUDGET'!D42:D45)</f>
        <v>18175809.440000001</v>
      </c>
      <c r="E17" s="250">
        <f>SUM('Financial BUDGET'!E42:E45)</f>
        <v>24520840.240000002</v>
      </c>
      <c r="F17" s="250">
        <f>SUM('Financial BUDGET'!F42:F45)</f>
        <v>24546501.299999997</v>
      </c>
      <c r="G17" s="250">
        <f>SUM('Financial BUDGET'!G42:G45)</f>
        <v>26304420.650000002</v>
      </c>
      <c r="H17" s="250">
        <f>SUM('Financial BUDGET'!H42:H45)</f>
        <v>17038222.419999998</v>
      </c>
      <c r="I17" s="250">
        <f>SUM('Financial BUDGET'!I42:I45)</f>
        <v>15566958.25</v>
      </c>
      <c r="J17" s="250">
        <f>SUM('Financial BUDGET'!J42:J45)</f>
        <v>15139947.07</v>
      </c>
      <c r="K17" s="250">
        <f>SUM('Financial BUDGET'!K42:K45)</f>
        <v>16394331.83</v>
      </c>
      <c r="L17" s="250">
        <f>SUM('Financial BUDGET'!L42:L45)</f>
        <v>18260204.530000001</v>
      </c>
      <c r="M17" s="250">
        <f>SUM('Financial BUDGET'!M42:M45)</f>
        <v>18516572.860000003</v>
      </c>
      <c r="N17" s="250">
        <f>SUM('Financial BUDGET'!N42:N45)</f>
        <v>20655581.139999997</v>
      </c>
      <c r="O17" s="252"/>
      <c r="P17" s="304"/>
      <c r="Q17" s="304" t="s">
        <v>131</v>
      </c>
      <c r="R17" s="252" t="s">
        <v>132</v>
      </c>
      <c r="S17" s="252"/>
      <c r="T17" s="252"/>
      <c r="U17" s="252"/>
      <c r="V17" s="252"/>
      <c r="W17" s="252"/>
      <c r="X17" s="252"/>
      <c r="Y17" s="252"/>
      <c r="Z17" s="252"/>
    </row>
    <row r="18" spans="1:26" ht="13.5" customHeight="1" x14ac:dyDescent="0.2">
      <c r="A18" s="85" t="s">
        <v>82</v>
      </c>
      <c r="B18" s="85" t="s">
        <v>102</v>
      </c>
      <c r="C18" s="250">
        <f>('Financial BUDGET'!C16)</f>
        <v>350895</v>
      </c>
      <c r="D18" s="250">
        <f>('Financial BUDGET'!D16)</f>
        <v>350895</v>
      </c>
      <c r="E18" s="250">
        <f>('Financial BUDGET'!E16)</f>
        <v>350895</v>
      </c>
      <c r="F18" s="250">
        <f>('Financial BUDGET'!F16)</f>
        <v>342470</v>
      </c>
      <c r="G18" s="250">
        <f>('Financial BUDGET'!G16)</f>
        <v>342470</v>
      </c>
      <c r="H18" s="250">
        <f>('Financial BUDGET'!H16)</f>
        <v>763807</v>
      </c>
      <c r="I18" s="250">
        <f>('Financial BUDGET'!I16)</f>
        <v>763807</v>
      </c>
      <c r="J18" s="250">
        <f>('Financial BUDGET'!J16)</f>
        <v>1166828</v>
      </c>
      <c r="K18" s="250">
        <f>('Financial BUDGET'!K16)</f>
        <v>1166828</v>
      </c>
      <c r="L18" s="250">
        <f>('Financial BUDGET'!L16)</f>
        <v>342470</v>
      </c>
      <c r="M18" s="250">
        <f>('Financial BUDGET'!M16)</f>
        <v>342470</v>
      </c>
      <c r="N18" s="250">
        <f>('Financial BUDGET'!N16)</f>
        <v>342470</v>
      </c>
      <c r="O18" s="252"/>
      <c r="P18" s="314" t="s">
        <v>126</v>
      </c>
      <c r="Q18" s="314">
        <f>SUM(C18:N19)</f>
        <v>12802679.219999993</v>
      </c>
      <c r="R18" s="216">
        <f>SUM(C17:N17)</f>
        <v>233452624.33000001</v>
      </c>
      <c r="S18" s="252"/>
      <c r="T18" s="252"/>
      <c r="U18" s="252"/>
      <c r="V18" s="252"/>
      <c r="W18" s="252"/>
      <c r="X18" s="252"/>
      <c r="Y18" s="252"/>
      <c r="Z18" s="252"/>
    </row>
    <row r="19" spans="1:26" ht="13.5" customHeight="1" x14ac:dyDescent="0.2">
      <c r="A19" s="85" t="s">
        <v>83</v>
      </c>
      <c r="B19" s="85" t="s">
        <v>102</v>
      </c>
      <c r="C19" s="250">
        <f>('Financial BUDGET'!C17)</f>
        <v>513912.54</v>
      </c>
      <c r="D19" s="250">
        <f>('Financial BUDGET'!D17)</f>
        <v>518662.54</v>
      </c>
      <c r="E19" s="250">
        <f>('Financial BUDGET'!E17)</f>
        <v>513836.27999999997</v>
      </c>
      <c r="F19" s="250">
        <f>('Financial BUDGET'!F17)</f>
        <v>513912.54</v>
      </c>
      <c r="G19" s="250">
        <f>('Financial BUDGET'!G17)</f>
        <v>513912.54</v>
      </c>
      <c r="H19" s="250">
        <f>('Financial BUDGET'!H17)</f>
        <v>513912.54</v>
      </c>
      <c r="I19" s="250">
        <f>('Financial BUDGET'!I17)</f>
        <v>513912.54</v>
      </c>
      <c r="J19" s="250">
        <f>('Financial BUDGET'!J17)</f>
        <v>518662.54</v>
      </c>
      <c r="K19" s="250">
        <f>('Financial BUDGET'!K17)</f>
        <v>513912.54</v>
      </c>
      <c r="L19" s="250">
        <f>('Financial BUDGET'!L17)</f>
        <v>513912.54</v>
      </c>
      <c r="M19" s="250">
        <f>('Financial BUDGET'!M17)</f>
        <v>513912.54</v>
      </c>
      <c r="N19" s="250">
        <f>('Financial BUDGET'!N17)</f>
        <v>513912.54</v>
      </c>
      <c r="O19" s="252"/>
      <c r="P19" s="315" t="s">
        <v>127</v>
      </c>
      <c r="Q19" s="315">
        <f>SUM(C20:N22)</f>
        <v>7362.8985335999996</v>
      </c>
      <c r="R19" s="313">
        <f>SUM(C20:N22)</f>
        <v>7362.8985335999996</v>
      </c>
      <c r="S19" s="252"/>
      <c r="T19" s="252"/>
      <c r="U19" s="252"/>
      <c r="V19" s="252"/>
      <c r="W19" s="252"/>
      <c r="X19" s="252"/>
      <c r="Y19" s="252"/>
      <c r="Z19" s="252"/>
    </row>
    <row r="20" spans="1:26" ht="13.5" customHeight="1" x14ac:dyDescent="0.2">
      <c r="A20" s="85" t="s">
        <v>29</v>
      </c>
      <c r="B20" s="85" t="s">
        <v>103</v>
      </c>
      <c r="C20" s="251">
        <f>'Water Production Budget'!B2</f>
        <v>171.933291</v>
      </c>
      <c r="D20" s="251">
        <f>'Water Production Budget'!C2</f>
        <v>185.44394299999999</v>
      </c>
      <c r="E20" s="251">
        <f>'Water Production Budget'!D2</f>
        <v>186.77365699999999</v>
      </c>
      <c r="F20" s="251">
        <f>'Water Production Budget'!E2</f>
        <v>190.54109299999999</v>
      </c>
      <c r="G20" s="251">
        <f>'Water Production Budget'!F2</f>
        <v>95.096062000000003</v>
      </c>
      <c r="H20" s="251">
        <f>'Water Production Budget'!G2</f>
        <v>184.30685299999999</v>
      </c>
      <c r="I20" s="251">
        <f>'Water Production Budget'!H2</f>
        <v>181.90143900000001</v>
      </c>
      <c r="J20" s="251">
        <f>'Water Production Budget'!I2</f>
        <v>149.58676500000001</v>
      </c>
      <c r="K20" s="251">
        <f>'Water Production Budget'!J2</f>
        <v>181.40367599999999</v>
      </c>
      <c r="L20" s="251">
        <f>'Water Production Budget'!K2</f>
        <v>171.057864</v>
      </c>
      <c r="M20" s="251">
        <f>'Water Production Budget'!L2</f>
        <v>165.28699900000001</v>
      </c>
      <c r="N20" s="251">
        <f>'Water Production Budget'!M2</f>
        <v>149.50871699999999</v>
      </c>
      <c r="O20" s="313">
        <f>SUM(C20:N22)</f>
        <v>7362.8985335999996</v>
      </c>
      <c r="P20" s="304" t="s">
        <v>130</v>
      </c>
      <c r="Q20" s="316">
        <f>(Q18)/(Q19*1000)</f>
        <v>1.7388096768651624</v>
      </c>
      <c r="R20" s="312">
        <f>R18/(R19*1000)</f>
        <v>31.706619786305296</v>
      </c>
      <c r="S20" s="252"/>
      <c r="T20" s="252"/>
      <c r="U20" s="252"/>
      <c r="V20" s="252"/>
      <c r="W20" s="252"/>
      <c r="X20" s="252"/>
      <c r="Y20" s="252"/>
      <c r="Z20" s="252"/>
    </row>
    <row r="21" spans="1:26" ht="13.5" customHeight="1" x14ac:dyDescent="0.2">
      <c r="A21" s="85" t="s">
        <v>33</v>
      </c>
      <c r="B21" s="85" t="s">
        <v>103</v>
      </c>
      <c r="C21" s="251">
        <f>'Water Production Budget'!B3</f>
        <v>211.968999</v>
      </c>
      <c r="D21" s="251">
        <f>'Water Production Budget'!C3</f>
        <v>224.199051</v>
      </c>
      <c r="E21" s="251">
        <f>'Water Production Budget'!D3</f>
        <v>220.53646699999999</v>
      </c>
      <c r="F21" s="251">
        <f>'Water Production Budget'!E3</f>
        <v>306.76027599999998</v>
      </c>
      <c r="G21" s="251">
        <f>'Water Production Budget'!F3</f>
        <v>260.052864</v>
      </c>
      <c r="H21" s="251">
        <f>'Water Production Budget'!G3</f>
        <v>240.21016</v>
      </c>
      <c r="I21" s="251">
        <f>'Water Production Budget'!H3</f>
        <v>258.160549</v>
      </c>
      <c r="J21" s="251">
        <f>'Water Production Budget'!I3</f>
        <v>310.884524</v>
      </c>
      <c r="K21" s="251">
        <f>'Water Production Budget'!J3</f>
        <v>347.651006</v>
      </c>
      <c r="L21" s="251">
        <f>'Water Production Budget'!K3</f>
        <v>271.99016599999999</v>
      </c>
      <c r="M21" s="251">
        <f>'Water Production Budget'!L3</f>
        <v>301.18512999999996</v>
      </c>
      <c r="N21" s="251">
        <f>'Water Production Budget'!M3</f>
        <v>299.782893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 ht="13.5" customHeight="1" x14ac:dyDescent="0.2">
      <c r="A22" s="85" t="s">
        <v>35</v>
      </c>
      <c r="B22" s="85" t="s">
        <v>103</v>
      </c>
      <c r="C22" s="251">
        <f>'Water Production Budget'!B4</f>
        <v>234.24199100000001</v>
      </c>
      <c r="D22" s="251">
        <f>'Water Production Budget'!C4</f>
        <v>203.740703</v>
      </c>
      <c r="E22" s="251">
        <f>'Water Production Budget'!D4</f>
        <v>192.23546099999999</v>
      </c>
      <c r="F22" s="251">
        <f>'Water Production Budget'!E4</f>
        <v>176.36956599999999</v>
      </c>
      <c r="G22" s="251">
        <f>'Water Production Budget'!F4</f>
        <v>206.09105</v>
      </c>
      <c r="H22" s="251">
        <f>'Water Production Budget'!G4</f>
        <v>141.32156660000001</v>
      </c>
      <c r="I22" s="251">
        <f>'Water Production Budget'!H4</f>
        <v>214.20249699999999</v>
      </c>
      <c r="J22" s="251">
        <f>'Water Production Budget'!I4</f>
        <v>211.43019899999999</v>
      </c>
      <c r="K22" s="251">
        <f>'Water Production Budget'!J4</f>
        <v>141.81421700000001</v>
      </c>
      <c r="L22" s="251">
        <f>'Water Production Budget'!K4</f>
        <v>118.441136</v>
      </c>
      <c r="M22" s="251">
        <f>'Water Production Budget'!L4</f>
        <v>116.407369</v>
      </c>
      <c r="N22" s="251">
        <f>'Water Production Budget'!M4</f>
        <v>140.38033399999998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 ht="13.5" customHeight="1" x14ac:dyDescent="0.2">
      <c r="A23" s="94" t="s">
        <v>107</v>
      </c>
      <c r="B23" s="95" t="s">
        <v>105</v>
      </c>
      <c r="C23" s="96">
        <f>SUM($C$17:C19)/(SUM($C$20:C22)*1000)</f>
        <v>31.057542276282902</v>
      </c>
      <c r="D23" s="96">
        <f>SUM($C$17:D19)/(SUM($C$20:D22)*1000)</f>
        <v>31.053625904713304</v>
      </c>
      <c r="E23" s="96">
        <f>SUM($C$17:E19)/(SUM($C$20:E22)*1000)</f>
        <v>34.749549076417964</v>
      </c>
      <c r="F23" s="96">
        <f>SUM($C$17:F19)/(SUM($C$20:F22)*1000)</f>
        <v>35.54528797292123</v>
      </c>
      <c r="G23" s="96">
        <f>SUM($C$17:G19)/(SUM($C$20:G22)*1000)</f>
        <v>37.897343791311073</v>
      </c>
      <c r="H23" s="96">
        <f>SUM($C$17:H19)/(SUM($C$20:H22)*1000)</f>
        <v>37.036113170951431</v>
      </c>
      <c r="I23" s="96">
        <f>SUM($C$17:I19)/(SUM($C$20:I22)*1000)</f>
        <v>35.312691599723536</v>
      </c>
      <c r="J23" s="96">
        <f>SUM($C$17:J19)/(SUM($C$20:J22)*1000)</f>
        <v>33.920753782976895</v>
      </c>
      <c r="K23" s="96">
        <f>SUM($C$17:K19)/(SUM($C$20:K22)*1000)</f>
        <v>33.089091936913015</v>
      </c>
      <c r="L23" s="96">
        <f>SUM($C$17:L19)/(SUM($C$20:L22)*1000)</f>
        <v>33.175907817621002</v>
      </c>
      <c r="M23" s="96">
        <f>SUM($C$17:M19)/(SUM($C$20:M22)*1000)</f>
        <v>33.181134116358038</v>
      </c>
      <c r="N23" s="96">
        <f>SUM($C$17:N19)/(SUM($C$20:N22)*1000)</f>
        <v>33.445429463170449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 ht="13.5" customHeight="1" x14ac:dyDescent="0.2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 ht="13.5" customHeight="1" x14ac:dyDescent="0.2">
      <c r="A25" s="252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 ht="13.5" customHeight="1" thickBot="1" x14ac:dyDescent="0.25">
      <c r="A26" s="252"/>
      <c r="B26" s="252"/>
      <c r="C26" s="252"/>
      <c r="D26" s="252"/>
      <c r="E26" s="252"/>
      <c r="F26" s="252"/>
      <c r="G26" s="252"/>
      <c r="H26" s="252"/>
      <c r="I26" s="217" t="s">
        <v>120</v>
      </c>
      <c r="J26" s="217"/>
      <c r="K26" s="57" t="s">
        <v>17</v>
      </c>
      <c r="L26" s="57" t="s">
        <v>18</v>
      </c>
      <c r="M26" s="57" t="s">
        <v>19</v>
      </c>
      <c r="N26" s="57" t="s">
        <v>20</v>
      </c>
      <c r="O26" s="57" t="s">
        <v>21</v>
      </c>
      <c r="P26" s="57" t="s">
        <v>22</v>
      </c>
      <c r="Q26" s="57" t="s">
        <v>23</v>
      </c>
      <c r="R26" s="57" t="s">
        <v>24</v>
      </c>
      <c r="S26" s="57" t="s">
        <v>25</v>
      </c>
      <c r="T26" s="57" t="s">
        <v>26</v>
      </c>
      <c r="U26" s="57" t="s">
        <v>27</v>
      </c>
      <c r="V26" s="57" t="s">
        <v>28</v>
      </c>
      <c r="W26" s="252"/>
      <c r="X26" s="252"/>
      <c r="Y26" s="252"/>
      <c r="Z26" s="252"/>
    </row>
    <row r="27" spans="1:26" ht="13.5" customHeight="1" thickTop="1" thickBot="1" x14ac:dyDescent="0.25">
      <c r="A27" s="252"/>
      <c r="B27" s="252"/>
      <c r="C27" s="252"/>
      <c r="D27" s="252"/>
      <c r="E27" s="252"/>
      <c r="F27" s="252"/>
      <c r="G27" s="252"/>
      <c r="H27" s="252"/>
      <c r="I27" s="94" t="s">
        <v>104</v>
      </c>
      <c r="J27" s="95" t="s">
        <v>105</v>
      </c>
      <c r="K27" s="96">
        <v>32.51713711737181</v>
      </c>
      <c r="L27" s="96">
        <v>35.274262321141215</v>
      </c>
      <c r="M27" s="96">
        <v>36.512178207603895</v>
      </c>
      <c r="N27" s="96">
        <v>37.65539791300889</v>
      </c>
      <c r="O27" s="96">
        <v>40.260721514487528</v>
      </c>
      <c r="P27" s="96">
        <v>38.688207095620903</v>
      </c>
      <c r="Q27" s="96">
        <v>36.941136420629164</v>
      </c>
      <c r="R27" s="96">
        <v>35.699638303730488</v>
      </c>
      <c r="S27" s="96">
        <v>34.4419628489632</v>
      </c>
      <c r="T27" s="96">
        <v>34.058425845177709</v>
      </c>
      <c r="U27" s="96">
        <v>34.114232796761726</v>
      </c>
      <c r="V27" s="96">
        <v>33.657442894960795</v>
      </c>
      <c r="W27" s="252"/>
      <c r="X27" s="252"/>
      <c r="Y27" s="252"/>
      <c r="Z27" s="252"/>
    </row>
    <row r="28" spans="1:26" ht="13.5" customHeight="1" x14ac:dyDescent="0.2">
      <c r="A28" s="252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 ht="13.5" customHeight="1" thickBot="1" x14ac:dyDescent="0.25">
      <c r="A29" s="252"/>
      <c r="B29" s="252"/>
      <c r="C29" s="252"/>
      <c r="D29" s="252"/>
      <c r="E29" s="252"/>
      <c r="F29" s="252"/>
      <c r="G29" s="252"/>
      <c r="H29" s="252"/>
      <c r="I29" s="217" t="s">
        <v>106</v>
      </c>
      <c r="J29" s="217"/>
      <c r="K29" s="57" t="s">
        <v>17</v>
      </c>
      <c r="L29" s="57" t="s">
        <v>18</v>
      </c>
      <c r="M29" s="57" t="s">
        <v>19</v>
      </c>
      <c r="N29" s="57" t="s">
        <v>20</v>
      </c>
      <c r="O29" s="57" t="s">
        <v>21</v>
      </c>
      <c r="P29" s="57" t="s">
        <v>22</v>
      </c>
      <c r="Q29" s="57" t="s">
        <v>23</v>
      </c>
      <c r="R29" s="57" t="s">
        <v>24</v>
      </c>
      <c r="S29" s="57" t="s">
        <v>25</v>
      </c>
      <c r="T29" s="57" t="s">
        <v>26</v>
      </c>
      <c r="U29" s="57" t="s">
        <v>27</v>
      </c>
      <c r="V29" s="57" t="s">
        <v>28</v>
      </c>
      <c r="W29" s="252"/>
      <c r="X29" s="252"/>
      <c r="Y29" s="252"/>
      <c r="Z29" s="252"/>
    </row>
    <row r="30" spans="1:26" ht="13.5" customHeight="1" thickTop="1" thickBot="1" x14ac:dyDescent="0.25">
      <c r="A30" s="252"/>
      <c r="B30" s="252"/>
      <c r="C30" s="252"/>
      <c r="D30" s="252"/>
      <c r="E30" s="252"/>
      <c r="F30" s="252"/>
      <c r="G30" s="252"/>
      <c r="H30" s="252"/>
      <c r="I30" s="94" t="s">
        <v>107</v>
      </c>
      <c r="J30" s="95" t="s">
        <v>105</v>
      </c>
      <c r="K30" s="96">
        <v>31.057542276282902</v>
      </c>
      <c r="L30" s="96">
        <v>31.053625904713304</v>
      </c>
      <c r="M30" s="96">
        <v>34.749549076417964</v>
      </c>
      <c r="N30" s="96">
        <v>35.54528797292123</v>
      </c>
      <c r="O30" s="96">
        <v>37.897343791311073</v>
      </c>
      <c r="P30" s="96">
        <v>37.036113170951431</v>
      </c>
      <c r="Q30" s="96">
        <v>35.312691599723536</v>
      </c>
      <c r="R30" s="96">
        <v>33.920753782976895</v>
      </c>
      <c r="S30" s="96">
        <v>33.089091936913015</v>
      </c>
      <c r="T30" s="96">
        <v>33.175907817621002</v>
      </c>
      <c r="U30" s="96">
        <v>33.181134116358038</v>
      </c>
      <c r="V30" s="96">
        <v>33.445429463170449</v>
      </c>
      <c r="W30" s="252"/>
      <c r="X30" s="252"/>
      <c r="Y30" s="252"/>
      <c r="Z30" s="252"/>
    </row>
    <row r="31" spans="1:26" ht="13.5" customHeight="1" x14ac:dyDescent="0.2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 ht="13.5" customHeight="1" x14ac:dyDescent="0.2">
      <c r="A32" s="252"/>
      <c r="B32" s="252"/>
      <c r="C32" s="252"/>
      <c r="D32" s="252"/>
      <c r="E32" s="252"/>
      <c r="F32" s="252"/>
      <c r="G32" s="252"/>
      <c r="H32" s="252"/>
      <c r="I32" s="252"/>
      <c r="J32" s="252" t="s">
        <v>77</v>
      </c>
      <c r="K32" s="312">
        <f>K27-K30</f>
        <v>1.4595948410889079</v>
      </c>
      <c r="L32" s="312">
        <f t="shared" ref="L32:V32" si="0">L27-L30</f>
        <v>4.2206364164279115</v>
      </c>
      <c r="M32" s="312">
        <f t="shared" si="0"/>
        <v>1.7626291311859319</v>
      </c>
      <c r="N32" s="312">
        <f t="shared" si="0"/>
        <v>2.1101099400876606</v>
      </c>
      <c r="O32" s="312">
        <f t="shared" si="0"/>
        <v>2.3633777231764554</v>
      </c>
      <c r="P32" s="312">
        <f t="shared" si="0"/>
        <v>1.6520939246694724</v>
      </c>
      <c r="Q32" s="312">
        <f t="shared" si="0"/>
        <v>1.6284448209056279</v>
      </c>
      <c r="R32" s="312">
        <f t="shared" si="0"/>
        <v>1.7788845207535928</v>
      </c>
      <c r="S32" s="312">
        <f t="shared" si="0"/>
        <v>1.3528709120501858</v>
      </c>
      <c r="T32" s="312">
        <f t="shared" si="0"/>
        <v>0.88251802755670639</v>
      </c>
      <c r="U32" s="312">
        <f t="shared" si="0"/>
        <v>0.93309868040368826</v>
      </c>
      <c r="V32" s="312">
        <f t="shared" si="0"/>
        <v>0.21201343179034637</v>
      </c>
      <c r="W32" s="252"/>
      <c r="X32" s="252"/>
      <c r="Y32" s="252"/>
      <c r="Z32" s="252"/>
    </row>
    <row r="33" spans="1:26" ht="13.5" customHeight="1" x14ac:dyDescent="0.2">
      <c r="A33" s="252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</row>
    <row r="34" spans="1:26" ht="13.5" customHeight="1" x14ac:dyDescent="0.2">
      <c r="A34" s="252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</row>
    <row r="35" spans="1:26" ht="13.5" customHeight="1" x14ac:dyDescent="0.2">
      <c r="A35" s="252"/>
      <c r="B35" s="252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</row>
    <row r="36" spans="1:26" ht="13.5" customHeight="1" x14ac:dyDescent="0.2">
      <c r="A36" s="252"/>
      <c r="B36" s="252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</row>
    <row r="37" spans="1:26" ht="13.5" customHeight="1" x14ac:dyDescent="0.2">
      <c r="A37" s="252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</row>
    <row r="38" spans="1:26" ht="13.5" customHeight="1" x14ac:dyDescent="0.2">
      <c r="A38" s="252"/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</row>
    <row r="39" spans="1:26" ht="13.5" customHeight="1" x14ac:dyDescent="0.2">
      <c r="A39" s="252"/>
      <c r="B39" s="252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</row>
    <row r="40" spans="1:26" ht="13.5" customHeight="1" x14ac:dyDescent="0.2">
      <c r="A40" s="252"/>
      <c r="B40" s="252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2"/>
      <c r="Q40" s="252"/>
      <c r="R40" s="252"/>
      <c r="S40" s="252"/>
      <c r="T40" s="252"/>
      <c r="U40" s="252"/>
      <c r="V40" s="252"/>
      <c r="W40" s="252"/>
      <c r="X40" s="252"/>
      <c r="Y40" s="252"/>
      <c r="Z40" s="252"/>
    </row>
    <row r="41" spans="1:26" ht="13.5" customHeight="1" x14ac:dyDescent="0.2">
      <c r="A41" s="252"/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</row>
    <row r="42" spans="1:26" ht="13.5" customHeight="1" x14ac:dyDescent="0.2">
      <c r="A42" s="252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</row>
    <row r="43" spans="1:26" ht="13.5" customHeight="1" x14ac:dyDescent="0.2">
      <c r="A43" s="252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</row>
    <row r="44" spans="1:26" ht="13.5" customHeight="1" x14ac:dyDescent="0.2">
      <c r="A44" s="252"/>
      <c r="B44" s="252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</row>
    <row r="45" spans="1:26" ht="13.5" customHeight="1" x14ac:dyDescent="0.2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</row>
    <row r="46" spans="1:26" ht="13.5" customHeight="1" x14ac:dyDescent="0.2">
      <c r="A46" s="252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</row>
    <row r="47" spans="1:26" ht="13.5" customHeight="1" x14ac:dyDescent="0.2">
      <c r="A47" s="252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</row>
    <row r="48" spans="1:26" ht="13.5" customHeight="1" x14ac:dyDescent="0.2">
      <c r="A48" s="252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</row>
    <row r="49" spans="1:26" ht="13.5" customHeight="1" x14ac:dyDescent="0.2">
      <c r="A49" s="252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</row>
    <row r="50" spans="1:26" ht="13.5" customHeight="1" x14ac:dyDescent="0.2">
      <c r="A50" s="252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</row>
    <row r="51" spans="1:26" ht="13.5" customHeight="1" x14ac:dyDescent="0.2">
      <c r="A51" s="252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</row>
    <row r="52" spans="1:26" ht="13.5" customHeight="1" x14ac:dyDescent="0.2">
      <c r="A52" s="252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</row>
    <row r="53" spans="1:26" ht="13.5" customHeight="1" x14ac:dyDescent="0.2">
      <c r="A53" s="252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</row>
    <row r="54" spans="1:26" ht="13.5" customHeight="1" x14ac:dyDescent="0.2">
      <c r="A54" s="252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</row>
    <row r="55" spans="1:26" ht="13.5" customHeight="1" x14ac:dyDescent="0.2">
      <c r="A55" s="252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</row>
    <row r="56" spans="1:26" ht="13.5" customHeight="1" x14ac:dyDescent="0.2">
      <c r="A56" s="252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</row>
    <row r="57" spans="1:26" ht="13.5" customHeight="1" x14ac:dyDescent="0.2">
      <c r="A57" s="252"/>
      <c r="B57" s="252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</row>
    <row r="58" spans="1:26" ht="13.5" customHeight="1" x14ac:dyDescent="0.2">
      <c r="A58" s="252"/>
      <c r="B58" s="252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</row>
    <row r="59" spans="1:26" ht="13.5" customHeight="1" x14ac:dyDescent="0.2">
      <c r="A59" s="252"/>
      <c r="B59" s="252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</row>
    <row r="60" spans="1:26" ht="13.5" customHeight="1" x14ac:dyDescent="0.2">
      <c r="A60" s="307" t="s">
        <v>114</v>
      </c>
      <c r="B60" s="307"/>
      <c r="C60" s="308"/>
      <c r="D60" s="308"/>
      <c r="E60" s="308"/>
      <c r="F60" s="308"/>
      <c r="G60" s="309"/>
      <c r="H60" s="309"/>
      <c r="I60" s="309"/>
      <c r="J60" s="309"/>
      <c r="K60" s="309"/>
      <c r="L60" s="309"/>
      <c r="M60" s="309"/>
      <c r="N60" s="309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</row>
    <row r="61" spans="1:26" ht="13.5" customHeight="1" x14ac:dyDescent="0.2">
      <c r="A61" s="301" t="s">
        <v>100</v>
      </c>
      <c r="B61" s="301" t="s">
        <v>101</v>
      </c>
      <c r="C61" s="302" t="s">
        <v>17</v>
      </c>
      <c r="D61" s="302" t="s">
        <v>18</v>
      </c>
      <c r="E61" s="302" t="s">
        <v>19</v>
      </c>
      <c r="F61" s="302" t="s">
        <v>20</v>
      </c>
      <c r="G61" s="302" t="s">
        <v>21</v>
      </c>
      <c r="H61" s="302" t="s">
        <v>22</v>
      </c>
      <c r="I61" s="302" t="s">
        <v>23</v>
      </c>
      <c r="J61" s="302" t="s">
        <v>24</v>
      </c>
      <c r="K61" s="302" t="s">
        <v>25</v>
      </c>
      <c r="L61" s="302" t="s">
        <v>26</v>
      </c>
      <c r="M61" s="302" t="s">
        <v>27</v>
      </c>
      <c r="N61" s="302" t="s">
        <v>28</v>
      </c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</row>
    <row r="62" spans="1:26" ht="13.5" customHeight="1" x14ac:dyDescent="0.2">
      <c r="A62" s="303" t="s">
        <v>115</v>
      </c>
      <c r="B62" s="303" t="s">
        <v>102</v>
      </c>
      <c r="C62" s="310">
        <f>SUM('Financial ACTUALS (checked)'!E22:E25)</f>
        <v>3355241.0299999896</v>
      </c>
      <c r="D62" s="310">
        <f>SUM('Financial ACTUALS (checked)'!F22:F25)</f>
        <v>4635971.09</v>
      </c>
      <c r="E62" s="310">
        <f>SUM('Financial ACTUALS (checked)'!G22:G25)</f>
        <v>3629534.96999999</v>
      </c>
      <c r="F62" s="310">
        <f>SUM('Financial ACTUALS (checked)'!H22:H25)</f>
        <v>3445023.51</v>
      </c>
      <c r="G62" s="310">
        <f>SUM('Financial ACTUALS (checked)'!I22:I25)</f>
        <v>3537886.1</v>
      </c>
      <c r="H62" s="310">
        <f>SUM('Financial ACTUALS (checked)'!J22:J25)</f>
        <v>3402717.4</v>
      </c>
      <c r="I62" s="310">
        <f>SUM('Financial ACTUALS (checked)'!K22:K25)</f>
        <v>4274662.879999999</v>
      </c>
      <c r="J62" s="310">
        <f>SUM('Financial ACTUALS (checked)'!L22:L25)</f>
        <v>3598813.38</v>
      </c>
      <c r="K62" s="310">
        <f>SUM('Financial ACTUALS (checked)'!M22:M25)</f>
        <v>3590616.16</v>
      </c>
      <c r="L62" s="310">
        <f>SUM('Financial ACTUALS (checked)'!N22:N25)</f>
        <v>3598415.73</v>
      </c>
      <c r="M62" s="310">
        <f>SUM('Financial ACTUALS (checked)'!O22:O25)</f>
        <v>3821108.75</v>
      </c>
      <c r="N62" s="310">
        <f>SUM('Financial ACTUALS (checked)'!P22:P25)</f>
        <v>4356345.83</v>
      </c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</row>
    <row r="63" spans="1:26" ht="13.5" customHeight="1" x14ac:dyDescent="0.2">
      <c r="A63" s="303" t="s">
        <v>61</v>
      </c>
      <c r="B63" s="303" t="s">
        <v>102</v>
      </c>
      <c r="C63" s="310">
        <f>'Financial ACTUALS (checked)'!E5</f>
        <v>35500.949999999997</v>
      </c>
      <c r="D63" s="310">
        <f>'Financial ACTUALS (checked)'!F5</f>
        <v>24210.95</v>
      </c>
      <c r="E63" s="310">
        <f>'Financial ACTUALS (checked)'!G5</f>
        <v>41241.32</v>
      </c>
      <c r="F63" s="310">
        <f>'Financial ACTUALS (checked)'!H5</f>
        <v>26123</v>
      </c>
      <c r="G63" s="310">
        <f>'Financial ACTUALS (checked)'!I5</f>
        <v>32233</v>
      </c>
      <c r="H63" s="310">
        <f>'Financial ACTUALS (checked)'!J5</f>
        <v>31527</v>
      </c>
      <c r="I63" s="310">
        <f>'Financial ACTUALS (checked)'!K5</f>
        <v>32471</v>
      </c>
      <c r="J63" s="310">
        <f>'Financial ACTUALS (checked)'!L5</f>
        <v>35288</v>
      </c>
      <c r="K63" s="310">
        <f>'Financial ACTUALS (checked)'!M5</f>
        <v>27349</v>
      </c>
      <c r="L63" s="310">
        <f>'Financial ACTUALS (checked)'!N5</f>
        <v>27343</v>
      </c>
      <c r="M63" s="310">
        <f>'Financial ACTUALS (checked)'!O5</f>
        <v>28172</v>
      </c>
      <c r="N63" s="310">
        <f>'Financial ACTUALS (checked)'!P5</f>
        <v>33589</v>
      </c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</row>
    <row r="64" spans="1:26" ht="13.5" customHeight="1" x14ac:dyDescent="0.2">
      <c r="A64" s="303" t="s">
        <v>6</v>
      </c>
      <c r="B64" s="303" t="s">
        <v>102</v>
      </c>
      <c r="C64" s="310">
        <f>'Financial ACTUALS (checked)'!E6</f>
        <v>19203.259999999998</v>
      </c>
      <c r="D64" s="310">
        <f>'Financial ACTUALS (checked)'!F6</f>
        <v>31298.22</v>
      </c>
      <c r="E64" s="310">
        <f>'Financial ACTUALS (checked)'!G6</f>
        <v>21242.74</v>
      </c>
      <c r="F64" s="310">
        <f>'Financial ACTUALS (checked)'!H6</f>
        <v>25800</v>
      </c>
      <c r="G64" s="310">
        <f>'Financial ACTUALS (checked)'!I6</f>
        <v>28652</v>
      </c>
      <c r="H64" s="310">
        <f>'Financial ACTUALS (checked)'!J6</f>
        <v>31034</v>
      </c>
      <c r="I64" s="310">
        <f>'Financial ACTUALS (checked)'!K6</f>
        <v>29518</v>
      </c>
      <c r="J64" s="310">
        <f>'Financial ACTUALS (checked)'!L6</f>
        <v>28654</v>
      </c>
      <c r="K64" s="310">
        <f>'Financial ACTUALS (checked)'!M6</f>
        <v>21938</v>
      </c>
      <c r="L64" s="310">
        <f>'Financial ACTUALS (checked)'!N6</f>
        <v>30933</v>
      </c>
      <c r="M64" s="310">
        <f>'Financial ACTUALS (checked)'!O6</f>
        <v>27132</v>
      </c>
      <c r="N64" s="310">
        <f>'Financial ACTUALS (checked)'!P6</f>
        <v>29759</v>
      </c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</row>
    <row r="65" spans="1:26" ht="13.5" customHeight="1" x14ac:dyDescent="0.2">
      <c r="A65" s="305" t="s">
        <v>29</v>
      </c>
      <c r="B65" s="305" t="s">
        <v>103</v>
      </c>
      <c r="C65" s="306">
        <f>'Water Production Actuals'!B2</f>
        <v>181.933291</v>
      </c>
      <c r="D65" s="306">
        <f>'Water Production Actuals'!C2</f>
        <v>187.44394299999999</v>
      </c>
      <c r="E65" s="306">
        <f>'Water Production Actuals'!D2</f>
        <v>184.77365699999999</v>
      </c>
      <c r="F65" s="306">
        <f>'Water Production Actuals'!E2</f>
        <v>191.54109299999999</v>
      </c>
      <c r="G65" s="306">
        <f>'Water Production Actuals'!F2</f>
        <v>98.096062000000003</v>
      </c>
      <c r="H65" s="306">
        <f>'Water Production Actuals'!G2</f>
        <v>185.30685299999999</v>
      </c>
      <c r="I65" s="306">
        <f>'Water Production Actuals'!H2</f>
        <v>186.90143900000001</v>
      </c>
      <c r="J65" s="306">
        <f>'Water Production Actuals'!I2</f>
        <v>158.58676500000001</v>
      </c>
      <c r="K65" s="306">
        <f>'Water Production Actuals'!J2</f>
        <v>191.40367599999999</v>
      </c>
      <c r="L65" s="306">
        <f>'Water Production Actuals'!K2</f>
        <v>171.057864</v>
      </c>
      <c r="M65" s="306">
        <f>'Water Production Actuals'!L2</f>
        <v>169.28699900000001</v>
      </c>
      <c r="N65" s="306">
        <f>'Water Production Actuals'!M2</f>
        <v>142.50871699999999</v>
      </c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</row>
    <row r="66" spans="1:26" ht="13.5" customHeight="1" x14ac:dyDescent="0.2">
      <c r="A66" s="301" t="s">
        <v>104</v>
      </c>
      <c r="B66" s="304" t="s">
        <v>105</v>
      </c>
      <c r="C66" s="310">
        <f>SUM($C$62:C64)/(SUM($C$65:C65)*1000)</f>
        <v>18.742832723231448</v>
      </c>
      <c r="D66" s="310">
        <f>SUM($C$62:D64)/(SUM($C$65:D65)*1000)</f>
        <v>21.93266058189171</v>
      </c>
      <c r="E66" s="310">
        <f>SUM($C$62:E64)/(SUM($C$65:E65)*1000)</f>
        <v>21.282009505963206</v>
      </c>
      <c r="F66" s="310">
        <f>SUM($C$62:F64)/(SUM($C$65:F65)*1000)</f>
        <v>20.504969032897606</v>
      </c>
      <c r="G66" s="310">
        <f>SUM($C$62:G64)/(SUM($C$65:G65)*1000)</f>
        <v>22.386145702756234</v>
      </c>
      <c r="H66" s="310">
        <f>SUM($C$62:H64)/(SUM($C$65:H65)*1000)</f>
        <v>21.722428671760404</v>
      </c>
      <c r="I66" s="310">
        <f>SUM($C$62:I64)/(SUM($C$65:I65)*1000)</f>
        <v>21.949977632251699</v>
      </c>
      <c r="J66" s="310">
        <f>SUM($C$62:J64)/(SUM($C$65:J65)*1000)</f>
        <v>22.0822209539411</v>
      </c>
      <c r="K66" s="310">
        <f>SUM($C$62:K64)/(SUM($C$65:K65)*1000)</f>
        <v>21.707559358647671</v>
      </c>
      <c r="L66" s="310">
        <f>SUM($C$62:L64)/(SUM($C$65:L65)*1000)</f>
        <v>21.675000030497195</v>
      </c>
      <c r="M66" s="310">
        <f>SUM($C$62:M64)/(SUM($C$65:M65)*1000)</f>
        <v>21.78364694006374</v>
      </c>
      <c r="N66" s="310">
        <f>SUM($C$62:N64)/(SUM($C$65:N65)*1000)</f>
        <v>22.425636564688535</v>
      </c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</row>
    <row r="67" spans="1:26" ht="13.5" customHeight="1" x14ac:dyDescent="0.2">
      <c r="A67" s="252"/>
      <c r="B67" s="252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</row>
    <row r="68" spans="1:26" ht="13.5" customHeight="1" x14ac:dyDescent="0.2">
      <c r="A68" s="252"/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</row>
    <row r="69" spans="1:26" ht="13.5" customHeight="1" x14ac:dyDescent="0.2">
      <c r="A69" s="307" t="s">
        <v>116</v>
      </c>
      <c r="B69" s="307"/>
      <c r="C69" s="308"/>
      <c r="D69" s="308"/>
      <c r="E69" s="308"/>
      <c r="F69" s="308"/>
      <c r="G69" s="309"/>
      <c r="H69" s="309"/>
      <c r="I69" s="309"/>
      <c r="J69" s="309"/>
      <c r="K69" s="309"/>
      <c r="L69" s="309"/>
      <c r="M69" s="309"/>
      <c r="N69" s="309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</row>
    <row r="70" spans="1:26" ht="13.5" customHeight="1" x14ac:dyDescent="0.2">
      <c r="A70" s="301" t="s">
        <v>100</v>
      </c>
      <c r="B70" s="301" t="s">
        <v>101</v>
      </c>
      <c r="C70" s="302" t="s">
        <v>17</v>
      </c>
      <c r="D70" s="302" t="s">
        <v>18</v>
      </c>
      <c r="E70" s="302" t="s">
        <v>19</v>
      </c>
      <c r="F70" s="302" t="s">
        <v>20</v>
      </c>
      <c r="G70" s="302" t="s">
        <v>21</v>
      </c>
      <c r="H70" s="302" t="s">
        <v>22</v>
      </c>
      <c r="I70" s="302" t="s">
        <v>23</v>
      </c>
      <c r="J70" s="302" t="s">
        <v>24</v>
      </c>
      <c r="K70" s="302" t="s">
        <v>25</v>
      </c>
      <c r="L70" s="302" t="s">
        <v>26</v>
      </c>
      <c r="M70" s="302" t="s">
        <v>27</v>
      </c>
      <c r="N70" s="302" t="s">
        <v>28</v>
      </c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</row>
    <row r="71" spans="1:26" ht="13.5" customHeight="1" x14ac:dyDescent="0.2">
      <c r="A71" s="303" t="s">
        <v>115</v>
      </c>
      <c r="B71" s="303" t="s">
        <v>102</v>
      </c>
      <c r="C71" s="310">
        <f>'Financial BUDGET'!C26</f>
        <v>2870946.71</v>
      </c>
      <c r="D71" s="310">
        <f>'Financial BUDGET'!D26</f>
        <v>2893964.8600000003</v>
      </c>
      <c r="E71" s="310">
        <f>'Financial BUDGET'!E26</f>
        <v>4946553.25</v>
      </c>
      <c r="F71" s="310">
        <f>'Financial BUDGET'!F26</f>
        <v>3649852.2800000003</v>
      </c>
      <c r="G71" s="310">
        <f>'Financial BUDGET'!G26</f>
        <v>3390311.38</v>
      </c>
      <c r="H71" s="310">
        <f>'Financial BUDGET'!H26</f>
        <v>3296135.35</v>
      </c>
      <c r="I71" s="310">
        <f>'Financial BUDGET'!I26</f>
        <v>3371678.94</v>
      </c>
      <c r="J71" s="310">
        <f>'Financial BUDGET'!J26</f>
        <v>3486089.18</v>
      </c>
      <c r="K71" s="310">
        <f>'Financial BUDGET'!K26</f>
        <v>3420874.4299999997</v>
      </c>
      <c r="L71" s="310">
        <f>'Financial BUDGET'!L26</f>
        <v>3482686.52</v>
      </c>
      <c r="M71" s="310">
        <f>'Financial BUDGET'!M26</f>
        <v>3359577.0700000003</v>
      </c>
      <c r="N71" s="310">
        <f>'Financial BUDGET'!N26</f>
        <v>3881716.73</v>
      </c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</row>
    <row r="72" spans="1:26" ht="13.5" customHeight="1" x14ac:dyDescent="0.2">
      <c r="A72" s="303" t="s">
        <v>61</v>
      </c>
      <c r="B72" s="303" t="s">
        <v>102</v>
      </c>
      <c r="C72" s="310">
        <f>'Financial BUDGET'!C4</f>
        <v>30000</v>
      </c>
      <c r="D72" s="310">
        <f>'Financial BUDGET'!D4</f>
        <v>30000</v>
      </c>
      <c r="E72" s="310">
        <f>'Financial BUDGET'!E4</f>
        <v>30000</v>
      </c>
      <c r="F72" s="310">
        <f>'Financial BUDGET'!F4</f>
        <v>30000</v>
      </c>
      <c r="G72" s="310">
        <f>'Financial BUDGET'!G4</f>
        <v>30000</v>
      </c>
      <c r="H72" s="310">
        <f>'Financial BUDGET'!H4</f>
        <v>30000</v>
      </c>
      <c r="I72" s="310">
        <f>'Financial BUDGET'!I4</f>
        <v>30000</v>
      </c>
      <c r="J72" s="310">
        <f>'Financial BUDGET'!J4</f>
        <v>30000</v>
      </c>
      <c r="K72" s="310">
        <f>'Financial BUDGET'!K4</f>
        <v>30000</v>
      </c>
      <c r="L72" s="310">
        <f>'Financial BUDGET'!L4</f>
        <v>30000</v>
      </c>
      <c r="M72" s="310">
        <f>'Financial BUDGET'!M4</f>
        <v>30000</v>
      </c>
      <c r="N72" s="310">
        <f>'Financial BUDGET'!N4</f>
        <v>30000</v>
      </c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</row>
    <row r="73" spans="1:26" ht="13.5" customHeight="1" x14ac:dyDescent="0.2">
      <c r="A73" s="303" t="s">
        <v>6</v>
      </c>
      <c r="B73" s="303" t="s">
        <v>102</v>
      </c>
      <c r="C73" s="310">
        <f>'Financial BUDGET'!C5</f>
        <v>30000</v>
      </c>
      <c r="D73" s="310">
        <f>'Financial BUDGET'!D5</f>
        <v>30000</v>
      </c>
      <c r="E73" s="310">
        <f>'Financial BUDGET'!E5</f>
        <v>29923.74</v>
      </c>
      <c r="F73" s="310">
        <f>'Financial BUDGET'!F5</f>
        <v>30000</v>
      </c>
      <c r="G73" s="310">
        <f>'Financial BUDGET'!G5</f>
        <v>30000</v>
      </c>
      <c r="H73" s="310">
        <f>'Financial BUDGET'!H5</f>
        <v>30000</v>
      </c>
      <c r="I73" s="310">
        <f>'Financial BUDGET'!I5</f>
        <v>30000</v>
      </c>
      <c r="J73" s="310">
        <f>'Financial BUDGET'!J5</f>
        <v>30000</v>
      </c>
      <c r="K73" s="310">
        <f>'Financial BUDGET'!K5</f>
        <v>30000</v>
      </c>
      <c r="L73" s="310">
        <f>'Financial BUDGET'!L5</f>
        <v>30000</v>
      </c>
      <c r="M73" s="310">
        <f>'Financial BUDGET'!M5</f>
        <v>30000</v>
      </c>
      <c r="N73" s="310">
        <f>'Financial BUDGET'!N5</f>
        <v>30000</v>
      </c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</row>
    <row r="74" spans="1:26" ht="13.5" customHeight="1" x14ac:dyDescent="0.2">
      <c r="A74" s="305" t="s">
        <v>29</v>
      </c>
      <c r="B74" s="305" t="s">
        <v>103</v>
      </c>
      <c r="C74" s="306">
        <f>'Water Production Budget'!B2</f>
        <v>171.933291</v>
      </c>
      <c r="D74" s="306">
        <f>'Water Production Budget'!C2</f>
        <v>185.44394299999999</v>
      </c>
      <c r="E74" s="306">
        <f>'Water Production Budget'!D2</f>
        <v>186.77365699999999</v>
      </c>
      <c r="F74" s="306">
        <f>'Water Production Budget'!E2</f>
        <v>190.54109299999999</v>
      </c>
      <c r="G74" s="306">
        <f>'Water Production Budget'!F2</f>
        <v>95.096062000000003</v>
      </c>
      <c r="H74" s="306">
        <f>'Water Production Budget'!G2</f>
        <v>184.30685299999999</v>
      </c>
      <c r="I74" s="306">
        <f>'Water Production Budget'!H2</f>
        <v>181.90143900000001</v>
      </c>
      <c r="J74" s="306">
        <f>'Water Production Budget'!I2</f>
        <v>149.58676500000001</v>
      </c>
      <c r="K74" s="306">
        <f>'Water Production Budget'!J2</f>
        <v>181.40367599999999</v>
      </c>
      <c r="L74" s="306">
        <f>'Water Production Budget'!K2</f>
        <v>171.057864</v>
      </c>
      <c r="M74" s="306">
        <f>'Water Production Budget'!L2</f>
        <v>165.28699900000001</v>
      </c>
      <c r="N74" s="306">
        <f>'Water Production Budget'!M2</f>
        <v>149.50871699999999</v>
      </c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</row>
    <row r="75" spans="1:26" ht="13.5" customHeight="1" x14ac:dyDescent="0.2">
      <c r="A75" s="301" t="s">
        <v>104</v>
      </c>
      <c r="B75" s="304" t="s">
        <v>105</v>
      </c>
      <c r="C75" s="310">
        <f>SUM($C$71:C74)/(SUM($C$74:C74)*1000)</f>
        <v>17.047999408625291</v>
      </c>
      <c r="D75" s="310">
        <f>SUM($C$71:D74)/(SUM($C$74:D74)*1000)</f>
        <v>16.467945877140011</v>
      </c>
      <c r="E75" s="310">
        <f>SUM($C$71:E74)/(SUM($C$74:E74)*1000)</f>
        <v>20.016383122840463</v>
      </c>
      <c r="F75" s="310">
        <f>SUM($C$71:F74)/(SUM($C$74:F74)*1000)</f>
        <v>19.874962365159</v>
      </c>
      <c r="G75" s="310">
        <f>SUM($C$71:G74)/(SUM($C$74:G74)*1000)</f>
        <v>21.755413439694216</v>
      </c>
      <c r="H75" s="310">
        <f>SUM($C$71:H74)/(SUM($C$74:H74)*1000)</f>
        <v>21.111142247150781</v>
      </c>
      <c r="I75" s="310">
        <f>SUM($C$71:I74)/(SUM($C$74:I74)*1000)</f>
        <v>20.769764686635693</v>
      </c>
      <c r="J75" s="310">
        <f>SUM($C$71:J74)/(SUM($C$74:J74)*1000)</f>
        <v>21.096282503707247</v>
      </c>
      <c r="K75" s="310">
        <f>SUM($C$71:K74)/(SUM($C$74:K74)*1000)</f>
        <v>20.869766225250995</v>
      </c>
      <c r="L75" s="310">
        <f>SUM($C$71:L74)/(SUM($C$74:L74)*1000)</f>
        <v>20.853818437942579</v>
      </c>
      <c r="M75" s="310">
        <f>SUM($C$71:M74)/(SUM($C$74:M74)*1000)</f>
        <v>20.839262408469324</v>
      </c>
      <c r="N75" s="310">
        <f>SUM($C$71:N74)/(SUM($C$74:N74)*1000)</f>
        <v>21.249734530168482</v>
      </c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</row>
    <row r="76" spans="1:26" ht="13.5" customHeight="1" x14ac:dyDescent="0.2">
      <c r="A76" s="252"/>
      <c r="B76" s="252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</row>
    <row r="77" spans="1:26" ht="13.5" customHeight="1" x14ac:dyDescent="0.2">
      <c r="A77" s="252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</row>
    <row r="78" spans="1:26" ht="13.5" customHeight="1" x14ac:dyDescent="0.2">
      <c r="A78" s="252"/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</row>
    <row r="79" spans="1:26" ht="13.5" customHeight="1" x14ac:dyDescent="0.2">
      <c r="A79" s="252"/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</row>
    <row r="80" spans="1:26" ht="13.5" customHeight="1" thickBot="1" x14ac:dyDescent="0.25">
      <c r="A80" s="252"/>
      <c r="B80" s="252"/>
      <c r="C80" s="252"/>
      <c r="D80" s="252"/>
      <c r="E80" s="252"/>
      <c r="F80" s="252"/>
      <c r="G80" s="252"/>
      <c r="H80" s="252"/>
      <c r="I80" s="217" t="s">
        <v>120</v>
      </c>
      <c r="J80" s="217"/>
      <c r="K80" s="57" t="s">
        <v>17</v>
      </c>
      <c r="L80" s="57" t="s">
        <v>18</v>
      </c>
      <c r="M80" s="57" t="s">
        <v>19</v>
      </c>
      <c r="N80" s="57" t="s">
        <v>20</v>
      </c>
      <c r="O80" s="57" t="s">
        <v>21</v>
      </c>
      <c r="P80" s="57" t="s">
        <v>22</v>
      </c>
      <c r="Q80" s="57" t="s">
        <v>23</v>
      </c>
      <c r="R80" s="57" t="s">
        <v>24</v>
      </c>
      <c r="S80" s="57" t="s">
        <v>25</v>
      </c>
      <c r="T80" s="57" t="s">
        <v>26</v>
      </c>
      <c r="U80" s="57" t="s">
        <v>27</v>
      </c>
      <c r="V80" s="57" t="s">
        <v>28</v>
      </c>
      <c r="W80" s="252"/>
      <c r="X80" s="252"/>
      <c r="Y80" s="252"/>
      <c r="Z80" s="252"/>
    </row>
    <row r="81" spans="1:26" ht="13.5" customHeight="1" thickTop="1" thickBot="1" x14ac:dyDescent="0.25">
      <c r="A81" s="252"/>
      <c r="B81" s="252"/>
      <c r="C81" s="252"/>
      <c r="D81" s="252"/>
      <c r="E81" s="252"/>
      <c r="F81" s="252"/>
      <c r="G81" s="252"/>
      <c r="H81" s="252"/>
      <c r="I81" s="94" t="s">
        <v>104</v>
      </c>
      <c r="J81" s="95" t="s">
        <v>105</v>
      </c>
      <c r="K81" s="310">
        <v>18.742832723231448</v>
      </c>
      <c r="L81" s="310">
        <v>21.93266058189171</v>
      </c>
      <c r="M81" s="310">
        <v>21.282009505963206</v>
      </c>
      <c r="N81" s="310">
        <v>20.504969032897606</v>
      </c>
      <c r="O81" s="310">
        <v>22.386145702756234</v>
      </c>
      <c r="P81" s="310">
        <v>21.722428671760404</v>
      </c>
      <c r="Q81" s="310">
        <v>21.949977632251699</v>
      </c>
      <c r="R81" s="310">
        <v>22.0822209539411</v>
      </c>
      <c r="S81" s="310">
        <v>21.707559358647671</v>
      </c>
      <c r="T81" s="310">
        <v>21.675000030497195</v>
      </c>
      <c r="U81" s="310">
        <v>21.78364694006374</v>
      </c>
      <c r="V81" s="310">
        <v>22.425636564688535</v>
      </c>
      <c r="W81" s="252"/>
      <c r="X81" s="252"/>
      <c r="Y81" s="252"/>
      <c r="Z81" s="252"/>
    </row>
    <row r="82" spans="1:26" ht="13.5" customHeight="1" x14ac:dyDescent="0.2">
      <c r="A82" s="252"/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</row>
    <row r="83" spans="1:26" ht="13.5" customHeight="1" thickBot="1" x14ac:dyDescent="0.25">
      <c r="A83" s="252"/>
      <c r="B83" s="252"/>
      <c r="C83" s="252"/>
      <c r="D83" s="252"/>
      <c r="E83" s="252"/>
      <c r="F83" s="252"/>
      <c r="G83" s="252"/>
      <c r="H83" s="252"/>
      <c r="I83" s="217" t="s">
        <v>106</v>
      </c>
      <c r="J83" s="217"/>
      <c r="K83" s="57" t="s">
        <v>17</v>
      </c>
      <c r="L83" s="57" t="s">
        <v>18</v>
      </c>
      <c r="M83" s="57" t="s">
        <v>19</v>
      </c>
      <c r="N83" s="57" t="s">
        <v>20</v>
      </c>
      <c r="O83" s="57" t="s">
        <v>21</v>
      </c>
      <c r="P83" s="57" t="s">
        <v>22</v>
      </c>
      <c r="Q83" s="57" t="s">
        <v>23</v>
      </c>
      <c r="R83" s="57" t="s">
        <v>24</v>
      </c>
      <c r="S83" s="57" t="s">
        <v>25</v>
      </c>
      <c r="T83" s="57" t="s">
        <v>26</v>
      </c>
      <c r="U83" s="57" t="s">
        <v>27</v>
      </c>
      <c r="V83" s="57" t="s">
        <v>28</v>
      </c>
      <c r="W83" s="252"/>
      <c r="X83" s="252"/>
      <c r="Y83" s="252"/>
      <c r="Z83" s="252"/>
    </row>
    <row r="84" spans="1:26" ht="13.5" customHeight="1" thickTop="1" thickBot="1" x14ac:dyDescent="0.25">
      <c r="A84" s="252"/>
      <c r="B84" s="252"/>
      <c r="C84" s="252"/>
      <c r="D84" s="252"/>
      <c r="E84" s="252"/>
      <c r="F84" s="252"/>
      <c r="G84" s="252"/>
      <c r="H84" s="252"/>
      <c r="I84" s="94" t="s">
        <v>107</v>
      </c>
      <c r="J84" s="95" t="s">
        <v>105</v>
      </c>
      <c r="K84" s="310">
        <v>17.047999408625291</v>
      </c>
      <c r="L84" s="310">
        <v>16.467945877140011</v>
      </c>
      <c r="M84" s="310">
        <v>20.016383122840463</v>
      </c>
      <c r="N84" s="310">
        <v>19.874962365159</v>
      </c>
      <c r="O84" s="310">
        <v>21.755413439694216</v>
      </c>
      <c r="P84" s="310">
        <v>21.111142247150781</v>
      </c>
      <c r="Q84" s="310">
        <v>20.769764686635693</v>
      </c>
      <c r="R84" s="310">
        <v>21.096282503707247</v>
      </c>
      <c r="S84" s="310">
        <v>20.869766225250995</v>
      </c>
      <c r="T84" s="310">
        <v>20.853818437942579</v>
      </c>
      <c r="U84" s="310">
        <v>20.839262408469324</v>
      </c>
      <c r="V84" s="310">
        <v>21.249734530168482</v>
      </c>
      <c r="W84" s="252"/>
      <c r="X84" s="252"/>
      <c r="Y84" s="252"/>
      <c r="Z84" s="252"/>
    </row>
    <row r="85" spans="1:26" ht="13.5" customHeight="1" x14ac:dyDescent="0.2">
      <c r="A85" s="252"/>
      <c r="B85" s="252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</row>
    <row r="86" spans="1:26" ht="13.5" customHeight="1" x14ac:dyDescent="0.2">
      <c r="A86" s="252"/>
      <c r="B86" s="252"/>
      <c r="C86" s="252"/>
      <c r="D86" s="252"/>
      <c r="E86" s="252"/>
      <c r="F86" s="252"/>
      <c r="G86" s="252"/>
      <c r="H86" s="252"/>
      <c r="I86" s="252"/>
      <c r="J86" s="252" t="s">
        <v>77</v>
      </c>
      <c r="K86" s="312">
        <f>K81-K84</f>
        <v>1.6948333146061572</v>
      </c>
      <c r="L86" s="312">
        <f t="shared" ref="L86:V86" si="1">L81-L84</f>
        <v>5.4647147047516995</v>
      </c>
      <c r="M86" s="312">
        <f t="shared" si="1"/>
        <v>1.2656263831227434</v>
      </c>
      <c r="N86" s="312">
        <f t="shared" si="1"/>
        <v>0.63000666773860559</v>
      </c>
      <c r="O86" s="312">
        <f t="shared" si="1"/>
        <v>0.63073226306201846</v>
      </c>
      <c r="P86" s="312">
        <f t="shared" si="1"/>
        <v>0.61128642460962368</v>
      </c>
      <c r="Q86" s="312">
        <f t="shared" si="1"/>
        <v>1.180212945616006</v>
      </c>
      <c r="R86" s="312">
        <f t="shared" si="1"/>
        <v>0.98593845023385285</v>
      </c>
      <c r="S86" s="312">
        <f t="shared" si="1"/>
        <v>0.83779313339667638</v>
      </c>
      <c r="T86" s="312">
        <f t="shared" si="1"/>
        <v>0.8211815925546162</v>
      </c>
      <c r="U86" s="312">
        <f t="shared" si="1"/>
        <v>0.94438453159441593</v>
      </c>
      <c r="V86" s="312">
        <f t="shared" si="1"/>
        <v>1.1759020345200533</v>
      </c>
      <c r="W86" s="252"/>
      <c r="X86" s="252"/>
      <c r="Y86" s="252"/>
      <c r="Z86" s="252"/>
    </row>
    <row r="87" spans="1:26" ht="13.5" customHeight="1" x14ac:dyDescent="0.2">
      <c r="A87" s="252"/>
      <c r="B87" s="252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</row>
    <row r="88" spans="1:26" ht="13.5" customHeight="1" x14ac:dyDescent="0.2">
      <c r="A88" s="252"/>
      <c r="B88" s="252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</row>
    <row r="89" spans="1:26" ht="13.5" customHeight="1" x14ac:dyDescent="0.2">
      <c r="A89" s="252"/>
      <c r="B89" s="252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</row>
    <row r="90" spans="1:26" ht="13.5" customHeight="1" x14ac:dyDescent="0.2">
      <c r="A90" s="252"/>
      <c r="B90" s="252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</row>
    <row r="91" spans="1:26" ht="13.5" customHeight="1" x14ac:dyDescent="0.2">
      <c r="A91" s="252"/>
      <c r="B91" s="252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</row>
    <row r="92" spans="1:26" ht="13.5" customHeight="1" x14ac:dyDescent="0.2">
      <c r="A92" s="252"/>
      <c r="B92" s="252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</row>
    <row r="93" spans="1:26" ht="13.5" customHeight="1" x14ac:dyDescent="0.2">
      <c r="A93" s="252"/>
      <c r="B93" s="252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</row>
    <row r="94" spans="1:26" ht="13.5" customHeight="1" x14ac:dyDescent="0.2">
      <c r="A94" s="252"/>
      <c r="B94" s="252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</row>
    <row r="95" spans="1:26" ht="13.5" customHeight="1" x14ac:dyDescent="0.2">
      <c r="A95" s="252"/>
      <c r="B95" s="252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</row>
    <row r="96" spans="1:26" ht="13.5" customHeight="1" x14ac:dyDescent="0.2">
      <c r="A96" s="252"/>
      <c r="B96" s="252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</row>
    <row r="97" spans="1:26" ht="13.5" customHeight="1" x14ac:dyDescent="0.2">
      <c r="A97" s="252"/>
      <c r="B97" s="252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</row>
    <row r="98" spans="1:26" ht="13.5" customHeight="1" x14ac:dyDescent="0.2">
      <c r="A98" s="252"/>
      <c r="B98" s="252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</row>
    <row r="99" spans="1:26" ht="13.5" customHeight="1" x14ac:dyDescent="0.2">
      <c r="A99" s="252"/>
      <c r="B99" s="252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</row>
    <row r="100" spans="1:26" ht="13.5" customHeight="1" x14ac:dyDescent="0.2">
      <c r="A100" s="252"/>
      <c r="B100" s="252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</row>
    <row r="101" spans="1:26" ht="13.5" customHeight="1" x14ac:dyDescent="0.2">
      <c r="A101" s="252"/>
      <c r="B101" s="252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</row>
    <row r="102" spans="1:26" ht="13.5" customHeight="1" x14ac:dyDescent="0.2">
      <c r="A102" s="252"/>
      <c r="B102" s="252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</row>
    <row r="103" spans="1:26" ht="13.5" customHeight="1" x14ac:dyDescent="0.2">
      <c r="A103" s="252"/>
      <c r="B103" s="252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</row>
    <row r="104" spans="1:26" ht="13.5" customHeight="1" x14ac:dyDescent="0.2">
      <c r="A104" s="252"/>
      <c r="B104" s="252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</row>
    <row r="105" spans="1:26" ht="13.5" customHeight="1" x14ac:dyDescent="0.2">
      <c r="A105" s="252"/>
      <c r="B105" s="252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</row>
    <row r="106" spans="1:26" ht="13.5" customHeight="1" x14ac:dyDescent="0.2">
      <c r="A106" s="252"/>
      <c r="B106" s="252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</row>
    <row r="107" spans="1:26" ht="13.5" customHeight="1" x14ac:dyDescent="0.2">
      <c r="A107" s="252"/>
      <c r="B107" s="252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</row>
    <row r="108" spans="1:26" ht="13.5" customHeight="1" x14ac:dyDescent="0.2">
      <c r="A108" s="252"/>
      <c r="B108" s="252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</row>
    <row r="109" spans="1:26" ht="13.5" customHeight="1" x14ac:dyDescent="0.2">
      <c r="A109" s="252"/>
      <c r="B109" s="252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</row>
    <row r="110" spans="1:26" ht="13.5" customHeight="1" x14ac:dyDescent="0.2">
      <c r="A110" s="307" t="s">
        <v>117</v>
      </c>
      <c r="B110" s="307"/>
      <c r="C110" s="308"/>
      <c r="D110" s="308"/>
      <c r="E110" s="308"/>
      <c r="F110" s="308"/>
      <c r="G110" s="309"/>
      <c r="H110" s="309"/>
      <c r="I110" s="309"/>
      <c r="J110" s="309"/>
      <c r="K110" s="309"/>
      <c r="L110" s="309"/>
      <c r="M110" s="309"/>
      <c r="N110" s="309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</row>
    <row r="111" spans="1:26" ht="13.5" customHeight="1" x14ac:dyDescent="0.2">
      <c r="A111" s="301" t="s">
        <v>100</v>
      </c>
      <c r="B111" s="301" t="s">
        <v>101</v>
      </c>
      <c r="C111" s="302" t="s">
        <v>17</v>
      </c>
      <c r="D111" s="302" t="s">
        <v>18</v>
      </c>
      <c r="E111" s="302" t="s">
        <v>19</v>
      </c>
      <c r="F111" s="302" t="s">
        <v>20</v>
      </c>
      <c r="G111" s="302" t="s">
        <v>21</v>
      </c>
      <c r="H111" s="302" t="s">
        <v>22</v>
      </c>
      <c r="I111" s="302" t="s">
        <v>23</v>
      </c>
      <c r="J111" s="302" t="s">
        <v>24</v>
      </c>
      <c r="K111" s="302" t="s">
        <v>25</v>
      </c>
      <c r="L111" s="302" t="s">
        <v>26</v>
      </c>
      <c r="M111" s="302" t="s">
        <v>27</v>
      </c>
      <c r="N111" s="302" t="s">
        <v>28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</row>
    <row r="112" spans="1:26" ht="13.5" customHeight="1" x14ac:dyDescent="0.2">
      <c r="A112" s="303" t="s">
        <v>115</v>
      </c>
      <c r="B112" s="303" t="s">
        <v>102</v>
      </c>
      <c r="C112" s="310">
        <f>SUM('Financial ACTUALS (checked)'!E27:E30)</f>
        <v>11422413.93</v>
      </c>
      <c r="D112" s="310">
        <f>SUM('Financial ACTUALS (checked)'!F27:F30)</f>
        <v>13760706</v>
      </c>
      <c r="E112" s="310">
        <f>SUM('Financial ACTUALS (checked)'!G27:G30)</f>
        <v>13907840.720000001</v>
      </c>
      <c r="F112" s="310">
        <f>SUM('Financial ACTUALS (checked)'!H27:H30)</f>
        <v>18647198.620000001</v>
      </c>
      <c r="G112" s="310">
        <f>SUM('Financial ACTUALS (checked)'!I27:I30)</f>
        <v>20171698.659999996</v>
      </c>
      <c r="H112" s="310">
        <f>SUM('Financial ACTUALS (checked)'!J27:J30)</f>
        <v>10312374.780000001</v>
      </c>
      <c r="I112" s="310">
        <f>SUM('Financial ACTUALS (checked)'!K27:K30)</f>
        <v>9642006.7300000004</v>
      </c>
      <c r="J112" s="310">
        <f>SUM('Financial ACTUALS (checked)'!L27:L30)</f>
        <v>11352257.67</v>
      </c>
      <c r="K112" s="310">
        <f>SUM('Financial ACTUALS (checked)'!M27:M30)</f>
        <v>10349340.02</v>
      </c>
      <c r="L112" s="310">
        <f>SUM('Financial ACTUALS (checked)'!N27:N30)</f>
        <v>11122716.970000001</v>
      </c>
      <c r="M112" s="310">
        <f>SUM('Financial ACTUALS (checked)'!O27:O30)</f>
        <v>13043106.200000001</v>
      </c>
      <c r="N112" s="310">
        <f>SUM('Financial ACTUALS (checked)'!P27:P30)</f>
        <v>6755372.5199999996</v>
      </c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</row>
    <row r="113" spans="1:26" ht="13.5" customHeight="1" x14ac:dyDescent="0.2">
      <c r="A113" s="303" t="s">
        <v>61</v>
      </c>
      <c r="B113" s="303" t="s">
        <v>102</v>
      </c>
      <c r="C113" s="310">
        <f>'Financial ACTUALS (checked)'!E8</f>
        <v>686673.01</v>
      </c>
      <c r="D113" s="310">
        <f>'Financial ACTUALS (checked)'!F8</f>
        <v>867081.49</v>
      </c>
      <c r="E113" s="310">
        <f>'Financial ACTUALS (checked)'!G8</f>
        <v>6727.15</v>
      </c>
      <c r="F113" s="310">
        <f>'Financial ACTUALS (checked)'!H8</f>
        <v>401.530000000006</v>
      </c>
      <c r="G113" s="310">
        <f>'Financial ACTUALS (checked)'!I8</f>
        <v>144797.4</v>
      </c>
      <c r="H113" s="310">
        <f>'Financial ACTUALS (checked)'!J8</f>
        <v>652415.07999999996</v>
      </c>
      <c r="I113" s="310">
        <f>'Financial ACTUALS (checked)'!K8</f>
        <v>27790.66</v>
      </c>
      <c r="J113" s="310">
        <f>'Financial ACTUALS (checked)'!L8</f>
        <v>507467.89</v>
      </c>
      <c r="K113" s="310">
        <f>'Financial ACTUALS (checked)'!M8</f>
        <v>241353.12</v>
      </c>
      <c r="L113" s="310">
        <f>'Financial ACTUALS (checked)'!N8</f>
        <v>95261.1</v>
      </c>
      <c r="M113" s="310">
        <f>'Financial ACTUALS (checked)'!O8</f>
        <v>197723.18</v>
      </c>
      <c r="N113" s="310">
        <f>'Financial ACTUALS (checked)'!P8</f>
        <v>175247.34</v>
      </c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</row>
    <row r="114" spans="1:26" ht="13.5" customHeight="1" x14ac:dyDescent="0.2">
      <c r="A114" s="303" t="s">
        <v>6</v>
      </c>
      <c r="B114" s="303" t="s">
        <v>102</v>
      </c>
      <c r="C114" s="310">
        <f>'Financial ACTUALS (checked)'!E9</f>
        <v>241931.03000000003</v>
      </c>
      <c r="D114" s="310">
        <f>'Financial ACTUALS (checked)'!F9</f>
        <v>228177.66</v>
      </c>
      <c r="E114" s="310">
        <f>'Financial ACTUALS (checked)'!G9</f>
        <v>362088.43</v>
      </c>
      <c r="F114" s="310">
        <f>'Financial ACTUALS (checked)'!H9</f>
        <v>211688.28</v>
      </c>
      <c r="G114" s="310">
        <f>'Financial ACTUALS (checked)'!I9</f>
        <v>237346.23</v>
      </c>
      <c r="H114" s="310">
        <f>'Financial ACTUALS (checked)'!J9</f>
        <v>293131.57</v>
      </c>
      <c r="I114" s="310">
        <f>'Financial ACTUALS (checked)'!K9</f>
        <v>335872.34</v>
      </c>
      <c r="J114" s="310">
        <f>'Financial ACTUALS (checked)'!L9</f>
        <v>333612.56</v>
      </c>
      <c r="K114" s="310">
        <f>'Financial ACTUALS (checked)'!M9</f>
        <v>288580.33</v>
      </c>
      <c r="L114" s="310">
        <f>'Financial ACTUALS (checked)'!N9</f>
        <v>270114.8</v>
      </c>
      <c r="M114" s="310">
        <f>'Financial ACTUALS (checked)'!O9</f>
        <v>279543.5</v>
      </c>
      <c r="N114" s="310">
        <f>'Financial ACTUALS (checked)'!P9</f>
        <v>423607.52</v>
      </c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</row>
    <row r="115" spans="1:26" ht="13.5" customHeight="1" x14ac:dyDescent="0.2">
      <c r="A115" s="305" t="s">
        <v>29</v>
      </c>
      <c r="B115" s="305" t="s">
        <v>103</v>
      </c>
      <c r="C115" s="306">
        <f>'Water Production Actuals'!B3</f>
        <v>214.968999</v>
      </c>
      <c r="D115" s="306">
        <f>'Water Production Actuals'!C3</f>
        <v>228.199051</v>
      </c>
      <c r="E115" s="306">
        <f>'Water Production Actuals'!D3</f>
        <v>216.53646700000002</v>
      </c>
      <c r="F115" s="306">
        <f>'Water Production Actuals'!E3</f>
        <v>296.76027599999998</v>
      </c>
      <c r="G115" s="306">
        <f>'Water Production Actuals'!F3</f>
        <v>232.052864</v>
      </c>
      <c r="H115" s="306">
        <f>'Water Production Actuals'!G3</f>
        <v>250.21016</v>
      </c>
      <c r="I115" s="306">
        <f>'Water Production Actuals'!H3</f>
        <v>268.160549</v>
      </c>
      <c r="J115" s="306">
        <f>'Water Production Actuals'!I3</f>
        <v>306.884524</v>
      </c>
      <c r="K115" s="306">
        <f>'Water Production Actuals'!J3</f>
        <v>367.65100600000005</v>
      </c>
      <c r="L115" s="306">
        <f>'Water Production Actuals'!K3</f>
        <v>291.99016600000004</v>
      </c>
      <c r="M115" s="306">
        <f>'Water Production Actuals'!L3</f>
        <v>301.18512999999996</v>
      </c>
      <c r="N115" s="306">
        <f>'Water Production Actuals'!M3</f>
        <v>299.782893</v>
      </c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</row>
    <row r="116" spans="1:26" ht="13.5" customHeight="1" x14ac:dyDescent="0.2">
      <c r="A116" s="301" t="s">
        <v>104</v>
      </c>
      <c r="B116" s="304" t="s">
        <v>105</v>
      </c>
      <c r="C116" s="310">
        <f>SUM($C$112:C114)/(SUM($C$115:C115)*1000)</f>
        <v>57.45487966848652</v>
      </c>
      <c r="D116" s="310">
        <f>SUM($C$112:D114)/(SUM($C$115:D115)*1000)</f>
        <v>61.392023003463365</v>
      </c>
      <c r="E116" s="310">
        <f>SUM($C$112:E114)/(SUM($C$115:E115)*1000)</f>
        <v>62.882151555739604</v>
      </c>
      <c r="F116" s="310">
        <f>SUM($C$112:F114)/(SUM($C$115:F115)*1000)</f>
        <v>63.089544217023779</v>
      </c>
      <c r="G116" s="310">
        <f>SUM($C$112:G114)/(SUM($C$115:G115)*1000)</f>
        <v>68.065265722846576</v>
      </c>
      <c r="H116" s="310">
        <f>SUM($C$112:H114)/(SUM($C$115:H115)*1000)</f>
        <v>64.05290179358505</v>
      </c>
      <c r="I116" s="310">
        <f>SUM($C$112:I114)/(SUM($C$115:I115)*1000)</f>
        <v>59.851811831963715</v>
      </c>
      <c r="J116" s="310">
        <f>SUM($C$112:J114)/(SUM($C$115:J115)*1000)</f>
        <v>56.785797439154138</v>
      </c>
      <c r="K116" s="310">
        <f>SUM($C$112:K114)/(SUM($C$115:K115)*1000)</f>
        <v>52.587434391814803</v>
      </c>
      <c r="L116" s="310">
        <f>SUM($C$112:L114)/(SUM($C$115:L115)*1000)</f>
        <v>51.140998958357393</v>
      </c>
      <c r="M116" s="310">
        <f>SUM($C$112:M114)/(SUM($C$115:M115)*1000)</f>
        <v>50.508128639335688</v>
      </c>
      <c r="N116" s="310">
        <f>SUM($C$112:N114)/(SUM($C$115:N115)*1000)</f>
        <v>48.12989502414775</v>
      </c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</row>
    <row r="117" spans="1:26" ht="13.5" customHeight="1" x14ac:dyDescent="0.2">
      <c r="A117" s="252"/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</row>
    <row r="118" spans="1:26" ht="13.5" customHeight="1" x14ac:dyDescent="0.2">
      <c r="A118" s="252"/>
      <c r="B118" s="252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</row>
    <row r="119" spans="1:26" ht="13.5" customHeight="1" x14ac:dyDescent="0.2">
      <c r="A119" s="307" t="s">
        <v>118</v>
      </c>
      <c r="B119" s="307"/>
      <c r="C119" s="308"/>
      <c r="D119" s="308"/>
      <c r="E119" s="308"/>
      <c r="F119" s="308"/>
      <c r="G119" s="309"/>
      <c r="H119" s="309"/>
      <c r="I119" s="309"/>
      <c r="J119" s="309"/>
      <c r="K119" s="309"/>
      <c r="L119" s="309"/>
      <c r="M119" s="309"/>
      <c r="N119" s="309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</row>
    <row r="120" spans="1:26" ht="13.5" customHeight="1" x14ac:dyDescent="0.2">
      <c r="A120" s="301" t="s">
        <v>100</v>
      </c>
      <c r="B120" s="301" t="s">
        <v>101</v>
      </c>
      <c r="C120" s="302" t="s">
        <v>17</v>
      </c>
      <c r="D120" s="302" t="s">
        <v>18</v>
      </c>
      <c r="E120" s="302" t="s">
        <v>19</v>
      </c>
      <c r="F120" s="302" t="s">
        <v>20</v>
      </c>
      <c r="G120" s="302" t="s">
        <v>21</v>
      </c>
      <c r="H120" s="302" t="s">
        <v>22</v>
      </c>
      <c r="I120" s="302" t="s">
        <v>23</v>
      </c>
      <c r="J120" s="302" t="s">
        <v>24</v>
      </c>
      <c r="K120" s="302" t="s">
        <v>25</v>
      </c>
      <c r="L120" s="302" t="s">
        <v>26</v>
      </c>
      <c r="M120" s="302" t="s">
        <v>27</v>
      </c>
      <c r="N120" s="302" t="s">
        <v>28</v>
      </c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</row>
    <row r="121" spans="1:26" ht="13.5" customHeight="1" x14ac:dyDescent="0.2">
      <c r="A121" s="303" t="s">
        <v>115</v>
      </c>
      <c r="B121" s="303" t="s">
        <v>102</v>
      </c>
      <c r="C121" s="310">
        <f>'Financial BUDGET'!C32</f>
        <v>10156042.75</v>
      </c>
      <c r="D121" s="310">
        <f>'Financial BUDGET'!D32</f>
        <v>10507931.76</v>
      </c>
      <c r="E121" s="310">
        <f>'Financial BUDGET'!E32</f>
        <v>14876453.26</v>
      </c>
      <c r="F121" s="310">
        <f>'Financial BUDGET'!F32</f>
        <v>17913936.32</v>
      </c>
      <c r="G121" s="310">
        <f>'Financial BUDGET'!G32</f>
        <v>16602328.669999998</v>
      </c>
      <c r="H121" s="310">
        <f>'Financial BUDGET'!H32</f>
        <v>11716587.91</v>
      </c>
      <c r="I121" s="310">
        <f>'Financial BUDGET'!I32</f>
        <v>8737662.6500000004</v>
      </c>
      <c r="J121" s="310">
        <f>'Financial BUDGET'!J32</f>
        <v>8769854.0099999998</v>
      </c>
      <c r="K121" s="310">
        <f>'Financial BUDGET'!K32</f>
        <v>10564946.010000002</v>
      </c>
      <c r="L121" s="310">
        <f>'Financial BUDGET'!L32</f>
        <v>10222269.529999999</v>
      </c>
      <c r="M121" s="310">
        <f>'Financial BUDGET'!M32</f>
        <v>10608268.550000001</v>
      </c>
      <c r="N121" s="310">
        <f>'Financial BUDGET'!N32</f>
        <v>12229507.550000001</v>
      </c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</row>
    <row r="122" spans="1:26" ht="13.5" customHeight="1" x14ac:dyDescent="0.2">
      <c r="A122" s="303" t="s">
        <v>61</v>
      </c>
      <c r="B122" s="303" t="s">
        <v>102</v>
      </c>
      <c r="C122" s="310">
        <f>'Financial BUDGET'!C8</f>
        <v>169981</v>
      </c>
      <c r="D122" s="310">
        <f>'Financial BUDGET'!D8</f>
        <v>169981</v>
      </c>
      <c r="E122" s="310">
        <f>'Financial BUDGET'!E8</f>
        <v>169981</v>
      </c>
      <c r="F122" s="310">
        <f>'Financial BUDGET'!F8</f>
        <v>166888</v>
      </c>
      <c r="G122" s="310">
        <f>'Financial BUDGET'!G8</f>
        <v>166888</v>
      </c>
      <c r="H122" s="310">
        <f>'Financial BUDGET'!H8</f>
        <v>392677</v>
      </c>
      <c r="I122" s="310">
        <f>'Financial BUDGET'!I8</f>
        <v>392677</v>
      </c>
      <c r="J122" s="310">
        <f>'Financial BUDGET'!J8</f>
        <v>608648</v>
      </c>
      <c r="K122" s="310">
        <f>'Financial BUDGET'!K8</f>
        <v>608648</v>
      </c>
      <c r="L122" s="310">
        <f>'Financial BUDGET'!L8</f>
        <v>166888</v>
      </c>
      <c r="M122" s="310">
        <f>'Financial BUDGET'!M8</f>
        <v>166888</v>
      </c>
      <c r="N122" s="310">
        <f>'Financial BUDGET'!N8</f>
        <v>166888</v>
      </c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</row>
    <row r="123" spans="1:26" ht="13.5" customHeight="1" x14ac:dyDescent="0.2">
      <c r="A123" s="303" t="s">
        <v>6</v>
      </c>
      <c r="B123" s="303" t="s">
        <v>102</v>
      </c>
      <c r="C123" s="310">
        <f>'Financial BUDGET'!C9</f>
        <v>479062.54</v>
      </c>
      <c r="D123" s="310">
        <f>'Financial BUDGET'!D9</f>
        <v>479062.54</v>
      </c>
      <c r="E123" s="310">
        <f>'Financial BUDGET'!E9</f>
        <v>479062.54</v>
      </c>
      <c r="F123" s="310">
        <f>'Financial BUDGET'!F9</f>
        <v>479062.54</v>
      </c>
      <c r="G123" s="310">
        <f>'Financial BUDGET'!G9</f>
        <v>479062.54</v>
      </c>
      <c r="H123" s="310">
        <f>'Financial BUDGET'!H9</f>
        <v>479062.54</v>
      </c>
      <c r="I123" s="310">
        <f>'Financial BUDGET'!I9</f>
        <v>479062.54</v>
      </c>
      <c r="J123" s="310">
        <f>'Financial BUDGET'!J9</f>
        <v>479062.54</v>
      </c>
      <c r="K123" s="310">
        <f>'Financial BUDGET'!K9</f>
        <v>479062.54</v>
      </c>
      <c r="L123" s="310">
        <f>'Financial BUDGET'!L9</f>
        <v>479062.54</v>
      </c>
      <c r="M123" s="310">
        <f>'Financial BUDGET'!M9</f>
        <v>479062.54</v>
      </c>
      <c r="N123" s="310">
        <f>'Financial BUDGET'!N9</f>
        <v>479062.54</v>
      </c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</row>
    <row r="124" spans="1:26" ht="13.5" customHeight="1" x14ac:dyDescent="0.2">
      <c r="A124" s="305" t="s">
        <v>29</v>
      </c>
      <c r="B124" s="305" t="s">
        <v>103</v>
      </c>
      <c r="C124" s="306">
        <f>'Water Production Budget'!B3</f>
        <v>211.968999</v>
      </c>
      <c r="D124" s="306">
        <f>'Water Production Budget'!C3</f>
        <v>224.199051</v>
      </c>
      <c r="E124" s="306">
        <f>'Water Production Budget'!D3</f>
        <v>220.53646699999999</v>
      </c>
      <c r="F124" s="306">
        <f>'Water Production Budget'!E3</f>
        <v>306.76027599999998</v>
      </c>
      <c r="G124" s="306">
        <f>'Water Production Budget'!F3</f>
        <v>260.052864</v>
      </c>
      <c r="H124" s="306">
        <f>'Water Production Budget'!G3</f>
        <v>240.21016</v>
      </c>
      <c r="I124" s="306">
        <f>'Water Production Budget'!H3</f>
        <v>258.160549</v>
      </c>
      <c r="J124" s="306">
        <f>'Water Production Budget'!I3</f>
        <v>310.884524</v>
      </c>
      <c r="K124" s="306">
        <f>'Water Production Budget'!J3</f>
        <v>347.651006</v>
      </c>
      <c r="L124" s="306">
        <f>'Water Production Budget'!K3</f>
        <v>271.99016599999999</v>
      </c>
      <c r="M124" s="306">
        <f>'Water Production Budget'!L3</f>
        <v>301.18512999999996</v>
      </c>
      <c r="N124" s="306">
        <f>'Water Production Budget'!M3</f>
        <v>299.782893</v>
      </c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</row>
    <row r="125" spans="1:26" ht="13.5" customHeight="1" x14ac:dyDescent="0.2">
      <c r="A125" s="301" t="s">
        <v>104</v>
      </c>
      <c r="B125" s="304" t="s">
        <v>105</v>
      </c>
      <c r="C125" s="310">
        <f>SUM($C$121:C123)/(SUM($C$124:C124)*1000)</f>
        <v>50.974842269269757</v>
      </c>
      <c r="D125" s="310">
        <f>SUM($C$121:D123)/(SUM($C$124:D124)*1000)</f>
        <v>50.352293319054425</v>
      </c>
      <c r="E125" s="310">
        <f>SUM($C$121:E123)/(SUM($C$124:E124)*1000)</f>
        <v>57.084362022136041</v>
      </c>
      <c r="F125" s="310">
        <f>SUM($C$121:F123)/(SUM($C$124:F124)*1000)</f>
        <v>58.172800560238009</v>
      </c>
      <c r="G125" s="310">
        <f>SUM($C$121:G123)/(SUM($C$124:G124)*1000)</f>
        <v>59.905734944371162</v>
      </c>
      <c r="H125" s="310">
        <f>SUM($C$121:H123)/(SUM($C$124:H124)*1000)</f>
        <v>58.674878561797549</v>
      </c>
      <c r="I125" s="310">
        <f>SUM($C$121:I123)/(SUM($C$124:I124)*1000)</f>
        <v>55.458562811382656</v>
      </c>
      <c r="J125" s="310">
        <f>SUM($C$121:J123)/(SUM($C$124:J124)*1000)</f>
        <v>51.826261147156508</v>
      </c>
      <c r="K125" s="310">
        <f>SUM($C$121:K123)/(SUM($C$124:K124)*1000)</f>
        <v>49.152453643491768</v>
      </c>
      <c r="L125" s="310">
        <f>SUM($C$121:L123)/(SUM($C$124:L124)*1000)</f>
        <v>48.209628014707789</v>
      </c>
      <c r="M125" s="310">
        <f>SUM($C$121:M123)/(SUM($C$124:M124)*1000)</f>
        <v>47.103924844248105</v>
      </c>
      <c r="N125" s="310">
        <f>SUM($C$121:N123)/(SUM($C$124:N124)*1000)</f>
        <v>46.721094688145094</v>
      </c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</row>
    <row r="126" spans="1:26" ht="13.5" customHeight="1" x14ac:dyDescent="0.2">
      <c r="A126" s="252"/>
      <c r="B126" s="252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</row>
    <row r="127" spans="1:26" ht="13.5" customHeight="1" x14ac:dyDescent="0.2">
      <c r="A127" s="252"/>
      <c r="B127" s="252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</row>
    <row r="128" spans="1:26" ht="13.5" customHeight="1" x14ac:dyDescent="0.2">
      <c r="A128" s="252"/>
      <c r="B128" s="252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</row>
    <row r="129" spans="1:26" ht="13.5" customHeight="1" x14ac:dyDescent="0.2">
      <c r="A129" s="252"/>
      <c r="B129" s="252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</row>
    <row r="130" spans="1:26" ht="13.5" customHeight="1" thickBot="1" x14ac:dyDescent="0.25">
      <c r="A130" s="252"/>
      <c r="B130" s="252"/>
      <c r="C130" s="252"/>
      <c r="D130" s="252"/>
      <c r="E130" s="252"/>
      <c r="F130" s="252"/>
      <c r="G130" s="252"/>
      <c r="H130" s="252"/>
      <c r="I130" s="217" t="s">
        <v>120</v>
      </c>
      <c r="J130" s="217"/>
      <c r="K130" s="57" t="s">
        <v>17</v>
      </c>
      <c r="L130" s="57" t="s">
        <v>18</v>
      </c>
      <c r="M130" s="57" t="s">
        <v>19</v>
      </c>
      <c r="N130" s="57" t="s">
        <v>20</v>
      </c>
      <c r="O130" s="57" t="s">
        <v>21</v>
      </c>
      <c r="P130" s="57" t="s">
        <v>22</v>
      </c>
      <c r="Q130" s="57" t="s">
        <v>23</v>
      </c>
      <c r="R130" s="57" t="s">
        <v>24</v>
      </c>
      <c r="S130" s="57" t="s">
        <v>25</v>
      </c>
      <c r="T130" s="57" t="s">
        <v>26</v>
      </c>
      <c r="U130" s="57" t="s">
        <v>27</v>
      </c>
      <c r="V130" s="57" t="s">
        <v>28</v>
      </c>
      <c r="W130" s="252"/>
      <c r="X130" s="252"/>
      <c r="Y130" s="252"/>
      <c r="Z130" s="252"/>
    </row>
    <row r="131" spans="1:26" ht="13.5" customHeight="1" thickTop="1" thickBot="1" x14ac:dyDescent="0.25">
      <c r="A131" s="252"/>
      <c r="B131" s="252"/>
      <c r="C131" s="252"/>
      <c r="D131" s="252"/>
      <c r="E131" s="252"/>
      <c r="F131" s="252"/>
      <c r="G131" s="252"/>
      <c r="H131" s="252"/>
      <c r="I131" s="94" t="s">
        <v>104</v>
      </c>
      <c r="J131" s="95" t="s">
        <v>105</v>
      </c>
      <c r="K131" s="310">
        <v>57.454879668486498</v>
      </c>
      <c r="L131" s="310">
        <v>61.392023003463365</v>
      </c>
      <c r="M131" s="310">
        <v>62.882151555739604</v>
      </c>
      <c r="N131" s="310">
        <v>63.089544217023779</v>
      </c>
      <c r="O131" s="310">
        <v>68.065265722846576</v>
      </c>
      <c r="P131" s="310">
        <v>64.05290179358505</v>
      </c>
      <c r="Q131" s="310">
        <v>59.851811831963715</v>
      </c>
      <c r="R131" s="310">
        <v>56.785797439154138</v>
      </c>
      <c r="S131" s="310">
        <v>52.587434391814803</v>
      </c>
      <c r="T131" s="310">
        <v>51.140998958357393</v>
      </c>
      <c r="U131" s="310">
        <v>50.508128639335688</v>
      </c>
      <c r="V131" s="310">
        <v>48.12989502414775</v>
      </c>
      <c r="W131" s="252"/>
      <c r="X131" s="252"/>
      <c r="Y131" s="252"/>
      <c r="Z131" s="252"/>
    </row>
    <row r="132" spans="1:26" ht="13.5" customHeight="1" x14ac:dyDescent="0.2">
      <c r="A132" s="252"/>
      <c r="B132" s="252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</row>
    <row r="133" spans="1:26" ht="13.5" customHeight="1" thickBot="1" x14ac:dyDescent="0.25">
      <c r="A133" s="252"/>
      <c r="B133" s="252"/>
      <c r="C133" s="252"/>
      <c r="D133" s="252"/>
      <c r="E133" s="252"/>
      <c r="F133" s="252"/>
      <c r="G133" s="252"/>
      <c r="H133" s="252"/>
      <c r="I133" s="217" t="s">
        <v>106</v>
      </c>
      <c r="J133" s="217"/>
      <c r="K133" s="57" t="s">
        <v>17</v>
      </c>
      <c r="L133" s="57" t="s">
        <v>18</v>
      </c>
      <c r="M133" s="57" t="s">
        <v>19</v>
      </c>
      <c r="N133" s="57" t="s">
        <v>20</v>
      </c>
      <c r="O133" s="57" t="s">
        <v>21</v>
      </c>
      <c r="P133" s="57" t="s">
        <v>22</v>
      </c>
      <c r="Q133" s="57" t="s">
        <v>23</v>
      </c>
      <c r="R133" s="57" t="s">
        <v>24</v>
      </c>
      <c r="S133" s="57" t="s">
        <v>25</v>
      </c>
      <c r="T133" s="57" t="s">
        <v>26</v>
      </c>
      <c r="U133" s="57" t="s">
        <v>27</v>
      </c>
      <c r="V133" s="57" t="s">
        <v>28</v>
      </c>
      <c r="W133" s="252"/>
      <c r="X133" s="252"/>
      <c r="Y133" s="252"/>
      <c r="Z133" s="252"/>
    </row>
    <row r="134" spans="1:26" ht="13.5" customHeight="1" thickTop="1" thickBot="1" x14ac:dyDescent="0.25">
      <c r="A134" s="252"/>
      <c r="B134" s="252"/>
      <c r="C134" s="252"/>
      <c r="D134" s="252"/>
      <c r="E134" s="252"/>
      <c r="F134" s="252"/>
      <c r="G134" s="252"/>
      <c r="H134" s="252"/>
      <c r="I134" s="94" t="s">
        <v>107</v>
      </c>
      <c r="J134" s="95" t="s">
        <v>105</v>
      </c>
      <c r="K134" s="310">
        <v>50.974842269269757</v>
      </c>
      <c r="L134" s="310">
        <v>50.352293319054425</v>
      </c>
      <c r="M134" s="310">
        <v>57.084362022136041</v>
      </c>
      <c r="N134" s="310">
        <v>58.172800560238009</v>
      </c>
      <c r="O134" s="310">
        <v>59.905734944371162</v>
      </c>
      <c r="P134" s="310">
        <v>58.674878561797549</v>
      </c>
      <c r="Q134" s="310">
        <v>55.458562811382656</v>
      </c>
      <c r="R134" s="310">
        <v>51.826261147156508</v>
      </c>
      <c r="S134" s="310">
        <v>49.152453643491768</v>
      </c>
      <c r="T134" s="310">
        <v>48.209628014707789</v>
      </c>
      <c r="U134" s="310">
        <v>47.103924844248105</v>
      </c>
      <c r="V134" s="310">
        <v>46.721094688145094</v>
      </c>
      <c r="W134" s="252"/>
      <c r="X134" s="252"/>
      <c r="Y134" s="252"/>
      <c r="Z134" s="252"/>
    </row>
    <row r="135" spans="1:26" ht="13.5" customHeight="1" x14ac:dyDescent="0.2">
      <c r="A135" s="252"/>
      <c r="B135" s="252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</row>
    <row r="136" spans="1:26" ht="13.5" customHeight="1" x14ac:dyDescent="0.2">
      <c r="A136" s="252"/>
      <c r="B136" s="252"/>
      <c r="C136" s="252"/>
      <c r="D136" s="252"/>
      <c r="E136" s="252"/>
      <c r="F136" s="252"/>
      <c r="G136" s="252"/>
      <c r="H136" s="252"/>
      <c r="I136" s="252"/>
      <c r="J136" s="252" t="s">
        <v>77</v>
      </c>
      <c r="K136" s="312">
        <f>K131-K134</f>
        <v>6.4800373992167408</v>
      </c>
      <c r="L136" s="312">
        <f t="shared" ref="L136:V136" si="2">L131-L134</f>
        <v>11.03972968440894</v>
      </c>
      <c r="M136" s="312">
        <f t="shared" si="2"/>
        <v>5.797789533603563</v>
      </c>
      <c r="N136" s="312">
        <f t="shared" si="2"/>
        <v>4.9167436567857692</v>
      </c>
      <c r="O136" s="312">
        <f t="shared" si="2"/>
        <v>8.1595307784754141</v>
      </c>
      <c r="P136" s="312">
        <f t="shared" si="2"/>
        <v>5.3780232317875019</v>
      </c>
      <c r="Q136" s="312">
        <f t="shared" si="2"/>
        <v>4.3932490205810595</v>
      </c>
      <c r="R136" s="312">
        <f t="shared" si="2"/>
        <v>4.9595362919976296</v>
      </c>
      <c r="S136" s="312">
        <f t="shared" si="2"/>
        <v>3.434980748323035</v>
      </c>
      <c r="T136" s="312">
        <f t="shared" si="2"/>
        <v>2.931370943649604</v>
      </c>
      <c r="U136" s="312">
        <f t="shared" si="2"/>
        <v>3.4042037950875823</v>
      </c>
      <c r="V136" s="312">
        <f t="shared" si="2"/>
        <v>1.4088003360026562</v>
      </c>
      <c r="W136" s="252"/>
      <c r="X136" s="252"/>
      <c r="Y136" s="252"/>
      <c r="Z136" s="252"/>
    </row>
    <row r="137" spans="1:26" ht="13.5" customHeight="1" x14ac:dyDescent="0.2">
      <c r="A137" s="252"/>
      <c r="B137" s="252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</row>
    <row r="138" spans="1:26" ht="13.5" customHeight="1" x14ac:dyDescent="0.2">
      <c r="A138" s="252"/>
      <c r="B138" s="252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</row>
    <row r="139" spans="1:26" ht="13.5" customHeight="1" x14ac:dyDescent="0.2">
      <c r="A139" s="252"/>
      <c r="B139" s="252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</row>
    <row r="140" spans="1:26" ht="13.5" customHeight="1" x14ac:dyDescent="0.2">
      <c r="A140" s="252"/>
      <c r="B140" s="252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</row>
    <row r="141" spans="1:26" ht="13.5" customHeight="1" x14ac:dyDescent="0.2">
      <c r="A141" s="252"/>
      <c r="B141" s="252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</row>
    <row r="142" spans="1:26" ht="13.5" customHeight="1" x14ac:dyDescent="0.2">
      <c r="A142" s="252"/>
      <c r="B142" s="252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</row>
    <row r="143" spans="1:26" ht="13.5" customHeight="1" x14ac:dyDescent="0.2">
      <c r="A143" s="252"/>
      <c r="B143" s="252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</row>
    <row r="144" spans="1:26" ht="13.5" customHeight="1" x14ac:dyDescent="0.2">
      <c r="A144" s="252"/>
      <c r="B144" s="252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</row>
    <row r="145" spans="1:26" ht="13.5" customHeight="1" x14ac:dyDescent="0.2">
      <c r="A145" s="252"/>
      <c r="B145" s="252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</row>
    <row r="146" spans="1:26" ht="13.5" customHeight="1" x14ac:dyDescent="0.2">
      <c r="A146" s="252"/>
      <c r="B146" s="252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</row>
    <row r="147" spans="1:26" ht="13.5" customHeight="1" x14ac:dyDescent="0.2">
      <c r="A147" s="252"/>
      <c r="B147" s="252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</row>
    <row r="148" spans="1:26" ht="13.5" customHeight="1" x14ac:dyDescent="0.2">
      <c r="A148" s="252"/>
      <c r="B148" s="252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</row>
    <row r="149" spans="1:26" ht="13.5" customHeight="1" x14ac:dyDescent="0.2">
      <c r="A149" s="252"/>
      <c r="B149" s="252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</row>
    <row r="150" spans="1:26" ht="13.5" customHeight="1" x14ac:dyDescent="0.2">
      <c r="A150" s="252"/>
      <c r="B150" s="252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</row>
    <row r="151" spans="1:26" ht="13.5" customHeight="1" x14ac:dyDescent="0.2">
      <c r="A151" s="252"/>
      <c r="B151" s="252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</row>
    <row r="152" spans="1:26" ht="13.5" customHeight="1" x14ac:dyDescent="0.2">
      <c r="A152" s="252"/>
      <c r="B152" s="252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</row>
    <row r="153" spans="1:26" ht="13.5" customHeight="1" x14ac:dyDescent="0.2">
      <c r="A153" s="252"/>
      <c r="B153" s="252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</row>
    <row r="154" spans="1:26" ht="13.5" customHeight="1" x14ac:dyDescent="0.2">
      <c r="A154" s="252"/>
      <c r="B154" s="252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</row>
    <row r="155" spans="1:26" ht="13.5" customHeight="1" x14ac:dyDescent="0.2">
      <c r="A155" s="252"/>
      <c r="B155" s="252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</row>
    <row r="156" spans="1:26" ht="13.5" customHeight="1" x14ac:dyDescent="0.2">
      <c r="A156" s="252"/>
      <c r="B156" s="252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</row>
    <row r="157" spans="1:26" ht="13.5" customHeight="1" x14ac:dyDescent="0.2">
      <c r="A157" s="252"/>
      <c r="B157" s="252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</row>
    <row r="158" spans="1:26" ht="13.5" customHeight="1" x14ac:dyDescent="0.2">
      <c r="A158" s="252"/>
      <c r="B158" s="252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</row>
    <row r="159" spans="1:26" ht="13.5" customHeight="1" x14ac:dyDescent="0.2">
      <c r="A159" s="252"/>
      <c r="B159" s="252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</row>
    <row r="160" spans="1:26" ht="13.5" customHeight="1" x14ac:dyDescent="0.2">
      <c r="A160" s="252"/>
      <c r="B160" s="252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</row>
    <row r="161" spans="1:26" ht="13.5" customHeight="1" x14ac:dyDescent="0.2">
      <c r="A161" s="252"/>
      <c r="B161" s="252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</row>
    <row r="162" spans="1:26" ht="13.5" customHeight="1" x14ac:dyDescent="0.2">
      <c r="A162" s="307" t="s">
        <v>119</v>
      </c>
      <c r="B162" s="307"/>
      <c r="C162" s="308"/>
      <c r="D162" s="308"/>
      <c r="E162" s="308"/>
      <c r="F162" s="308"/>
      <c r="G162" s="309"/>
      <c r="H162" s="309"/>
      <c r="I162" s="309"/>
      <c r="J162" s="309"/>
      <c r="K162" s="309"/>
      <c r="L162" s="309"/>
      <c r="M162" s="309"/>
      <c r="N162" s="309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</row>
    <row r="163" spans="1:26" ht="13.5" customHeight="1" x14ac:dyDescent="0.2">
      <c r="A163" s="301" t="s">
        <v>100</v>
      </c>
      <c r="B163" s="301" t="s">
        <v>101</v>
      </c>
      <c r="C163" s="302" t="s">
        <v>17</v>
      </c>
      <c r="D163" s="302" t="s">
        <v>18</v>
      </c>
      <c r="E163" s="302" t="s">
        <v>19</v>
      </c>
      <c r="F163" s="302" t="s">
        <v>20</v>
      </c>
      <c r="G163" s="302" t="s">
        <v>21</v>
      </c>
      <c r="H163" s="302" t="s">
        <v>22</v>
      </c>
      <c r="I163" s="302" t="s">
        <v>23</v>
      </c>
      <c r="J163" s="302" t="s">
        <v>24</v>
      </c>
      <c r="K163" s="302" t="s">
        <v>25</v>
      </c>
      <c r="L163" s="302" t="s">
        <v>26</v>
      </c>
      <c r="M163" s="302" t="s">
        <v>27</v>
      </c>
      <c r="N163" s="302" t="s">
        <v>28</v>
      </c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</row>
    <row r="164" spans="1:26" ht="13.5" customHeight="1" x14ac:dyDescent="0.2">
      <c r="A164" s="303" t="s">
        <v>115</v>
      </c>
      <c r="B164" s="303" t="s">
        <v>102</v>
      </c>
      <c r="C164" s="310">
        <f>SUM('Financial ACTUALS (checked)'!E33:E37)</f>
        <v>5155467.82</v>
      </c>
      <c r="D164" s="310">
        <f>SUM('Financial ACTUALS (checked)'!F33:F37)</f>
        <v>4107219.28</v>
      </c>
      <c r="E164" s="310">
        <f>SUM('Financial ACTUALS (checked)'!G33:G37)</f>
        <v>5551987.3199999994</v>
      </c>
      <c r="F164" s="310">
        <f>SUM('Financial ACTUALS (checked)'!H33:H37)</f>
        <v>4670026.4399999995</v>
      </c>
      <c r="G164" s="310">
        <f>SUM('Financial ACTUALS (checked)'!I33:I37)</f>
        <v>3971268.39</v>
      </c>
      <c r="H164" s="310">
        <f>SUM('Financial ACTUALS (checked)'!J33:J37)</f>
        <v>2944600.0500000003</v>
      </c>
      <c r="I164" s="310">
        <f>SUM('Financial ACTUALS (checked)'!K33:K37)</f>
        <v>3143819.16</v>
      </c>
      <c r="J164" s="310">
        <f>SUM('Financial ACTUALS (checked)'!L33:L37)</f>
        <v>2699686.7399999998</v>
      </c>
      <c r="K164" s="310">
        <f>SUM('Financial ACTUALS (checked)'!M33:M37)</f>
        <v>3795500.0700000003</v>
      </c>
      <c r="L164" s="310">
        <f>SUM('Financial ACTUALS (checked)'!N33:N37)</f>
        <v>2066688.56</v>
      </c>
      <c r="M164" s="310">
        <f>SUM('Financial ACTUALS (checked)'!O33:O37)</f>
        <v>2668702.2799999993</v>
      </c>
      <c r="N164" s="310">
        <f>SUM('Financial ACTUALS (checked)'!P33:P37)</f>
        <v>4761502.4300000006</v>
      </c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</row>
    <row r="165" spans="1:26" ht="13.5" customHeight="1" x14ac:dyDescent="0.2">
      <c r="A165" s="303" t="s">
        <v>61</v>
      </c>
      <c r="B165" s="303" t="s">
        <v>102</v>
      </c>
      <c r="C165" s="310">
        <f>'Financial ACTUALS (checked)'!E14</f>
        <v>125993.22</v>
      </c>
      <c r="D165" s="310">
        <f>'Financial ACTUALS (checked)'!F14</f>
        <v>75075.8</v>
      </c>
      <c r="E165" s="310">
        <f>'Financial ACTUALS (checked)'!G14</f>
        <v>44153.440000000002</v>
      </c>
      <c r="F165" s="310">
        <f>'Financial ACTUALS (checked)'!H14</f>
        <v>71345.01999999999</v>
      </c>
      <c r="G165" s="310">
        <f>'Financial ACTUALS (checked)'!I14</f>
        <v>-20479.969999999998</v>
      </c>
      <c r="H165" s="310">
        <f>'Financial ACTUALS (checked)'!J14</f>
        <v>9632.59</v>
      </c>
      <c r="I165" s="310">
        <f>'Financial ACTUALS (checked)'!K14</f>
        <v>476546.05</v>
      </c>
      <c r="J165" s="310">
        <f>'Financial ACTUALS (checked)'!L14</f>
        <v>464219.42</v>
      </c>
      <c r="K165" s="310">
        <f>'Financial ACTUALS (checked)'!M14</f>
        <v>221113.88999999998</v>
      </c>
      <c r="L165" s="310">
        <f>'Financial ACTUALS (checked)'!N14</f>
        <v>224277.79</v>
      </c>
      <c r="M165" s="310">
        <f>'Financial ACTUALS (checked)'!O14</f>
        <v>263709.95</v>
      </c>
      <c r="N165" s="310">
        <f>'Financial ACTUALS (checked)'!P14</f>
        <v>-77601.91</v>
      </c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</row>
    <row r="166" spans="1:26" ht="13.5" customHeight="1" x14ac:dyDescent="0.2">
      <c r="A166" s="303" t="s">
        <v>6</v>
      </c>
      <c r="B166" s="303" t="s">
        <v>102</v>
      </c>
      <c r="C166" s="310">
        <f>'Financial ACTUALS (checked)'!E15</f>
        <v>855.07000000000016</v>
      </c>
      <c r="D166" s="310">
        <f>'Financial ACTUALS (checked)'!F15</f>
        <v>8643.11</v>
      </c>
      <c r="E166" s="310">
        <f>'Financial ACTUALS (checked)'!G15</f>
        <v>7004.54</v>
      </c>
      <c r="F166" s="310">
        <f>'Financial ACTUALS (checked)'!H15</f>
        <v>-4277.2699999999986</v>
      </c>
      <c r="G166" s="310">
        <f>'Financial ACTUALS (checked)'!I15</f>
        <v>9314.75</v>
      </c>
      <c r="H166" s="310">
        <f>'Financial ACTUALS (checked)'!J15</f>
        <v>8194.59</v>
      </c>
      <c r="I166" s="310">
        <f>'Financial ACTUALS (checked)'!K15</f>
        <v>12985.24</v>
      </c>
      <c r="J166" s="310">
        <f>'Financial ACTUALS (checked)'!L15</f>
        <v>8327.32</v>
      </c>
      <c r="K166" s="310">
        <f>'Financial ACTUALS (checked)'!M15</f>
        <v>12745.36</v>
      </c>
      <c r="L166" s="310">
        <f>'Financial ACTUALS (checked)'!N15</f>
        <v>7073.15</v>
      </c>
      <c r="M166" s="310">
        <f>'Financial ACTUALS (checked)'!O15</f>
        <v>8678.7800000000007</v>
      </c>
      <c r="N166" s="310">
        <f>'Financial ACTUALS (checked)'!P15</f>
        <v>12419.05</v>
      </c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</row>
    <row r="167" spans="1:26" ht="13.5" customHeight="1" x14ac:dyDescent="0.2">
      <c r="A167" s="305" t="s">
        <v>29</v>
      </c>
      <c r="B167" s="305" t="s">
        <v>103</v>
      </c>
      <c r="C167" s="306">
        <f>'Water Production Actuals'!B3</f>
        <v>214.968999</v>
      </c>
      <c r="D167" s="306">
        <f>'Water Production Actuals'!C3</f>
        <v>228.199051</v>
      </c>
      <c r="E167" s="306">
        <f>'Water Production Actuals'!D3</f>
        <v>216.53646700000002</v>
      </c>
      <c r="F167" s="306">
        <f>'Water Production Actuals'!E3</f>
        <v>296.76027599999998</v>
      </c>
      <c r="G167" s="306">
        <f>'Water Production Actuals'!F3</f>
        <v>232.052864</v>
      </c>
      <c r="H167" s="306">
        <f>'Water Production Actuals'!G3</f>
        <v>250.21016</v>
      </c>
      <c r="I167" s="306">
        <f>'Water Production Actuals'!H3</f>
        <v>268.160549</v>
      </c>
      <c r="J167" s="306">
        <f>'Water Production Actuals'!I3</f>
        <v>306.884524</v>
      </c>
      <c r="K167" s="306">
        <f>'Water Production Actuals'!J3</f>
        <v>367.65100600000005</v>
      </c>
      <c r="L167" s="306">
        <f>'Water Production Actuals'!K3</f>
        <v>291.99016600000004</v>
      </c>
      <c r="M167" s="306">
        <f>'Water Production Actuals'!L3</f>
        <v>301.18512999999996</v>
      </c>
      <c r="N167" s="306">
        <f>'Water Production Actuals'!M3</f>
        <v>299.782893</v>
      </c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</row>
    <row r="168" spans="1:26" ht="13.5" customHeight="1" x14ac:dyDescent="0.2">
      <c r="A168" s="301" t="s">
        <v>104</v>
      </c>
      <c r="B168" s="304" t="s">
        <v>105</v>
      </c>
      <c r="C168" s="310">
        <f>SUM($C$164:C166)/(SUM($C$167:C167)*1000)</f>
        <v>24.572455259002254</v>
      </c>
      <c r="D168" s="310">
        <f>SUM($C$164:D166)/(SUM($C$167:D167)*1000)</f>
        <v>21.376212251763189</v>
      </c>
      <c r="E168" s="310">
        <f>SUM($C$164:E166)/(SUM($C$167:E167)*1000)</f>
        <v>22.853261136606704</v>
      </c>
      <c r="F168" s="310">
        <f>SUM($C$164:F166)/(SUM($C$167:F167)*1000)</f>
        <v>20.715340423408559</v>
      </c>
      <c r="G168" s="310">
        <f>SUM($C$164:G166)/(SUM($C$167:G167)*1000)</f>
        <v>20.002729298955636</v>
      </c>
      <c r="H168" s="310">
        <f>SUM($C$164:H166)/(SUM($C$167:H167)*1000)</f>
        <v>18.583100899341268</v>
      </c>
      <c r="I168" s="310">
        <f>SUM($C$164:I166)/(SUM($C$167:I167)*1000)</f>
        <v>17.792244205852185</v>
      </c>
      <c r="J168" s="310">
        <f>SUM($C$164:J166)/(SUM($C$167:J167)*1000)</f>
        <v>16.656102724672195</v>
      </c>
      <c r="K168" s="310">
        <f>SUM($C$164:K166)/(SUM($C$167:K167)*1000)</f>
        <v>15.776681968761094</v>
      </c>
      <c r="L168" s="310">
        <f>SUM($C$164:L166)/(SUM($C$167:L167)*1000)</f>
        <v>14.913143274997852</v>
      </c>
      <c r="M168" s="310">
        <f>SUM($C$164:M166)/(SUM($C$167:M167)*1000)</f>
        <v>14.3918878432883</v>
      </c>
      <c r="N168" s="310">
        <f>SUM($C$164:N166)/(SUM($C$167:N167)*1000)</f>
        <v>14.508513755199099</v>
      </c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</row>
    <row r="169" spans="1:26" ht="13.5" customHeight="1" x14ac:dyDescent="0.2">
      <c r="A169" s="252"/>
      <c r="B169" s="252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</row>
    <row r="170" spans="1:26" ht="13.5" customHeight="1" x14ac:dyDescent="0.2">
      <c r="A170" s="252"/>
      <c r="B170" s="252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</row>
    <row r="171" spans="1:26" ht="13.5" customHeight="1" x14ac:dyDescent="0.2">
      <c r="A171" s="307" t="s">
        <v>119</v>
      </c>
      <c r="B171" s="307"/>
      <c r="C171" s="308"/>
      <c r="D171" s="308"/>
      <c r="E171" s="308"/>
      <c r="F171" s="308"/>
      <c r="G171" s="309"/>
      <c r="H171" s="309"/>
      <c r="I171" s="309"/>
      <c r="J171" s="309"/>
      <c r="K171" s="309"/>
      <c r="L171" s="309"/>
      <c r="M171" s="309"/>
      <c r="N171" s="309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</row>
    <row r="172" spans="1:26" ht="13.5" customHeight="1" x14ac:dyDescent="0.2">
      <c r="A172" s="301" t="s">
        <v>100</v>
      </c>
      <c r="B172" s="301" t="s">
        <v>101</v>
      </c>
      <c r="C172" s="302" t="s">
        <v>17</v>
      </c>
      <c r="D172" s="302" t="s">
        <v>18</v>
      </c>
      <c r="E172" s="302" t="s">
        <v>19</v>
      </c>
      <c r="F172" s="302" t="s">
        <v>20</v>
      </c>
      <c r="G172" s="302" t="s">
        <v>21</v>
      </c>
      <c r="H172" s="302" t="s">
        <v>22</v>
      </c>
      <c r="I172" s="302" t="s">
        <v>23</v>
      </c>
      <c r="J172" s="302" t="s">
        <v>24</v>
      </c>
      <c r="K172" s="302" t="s">
        <v>25</v>
      </c>
      <c r="L172" s="302" t="s">
        <v>26</v>
      </c>
      <c r="M172" s="302" t="s">
        <v>27</v>
      </c>
      <c r="N172" s="302" t="s">
        <v>28</v>
      </c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</row>
    <row r="173" spans="1:26" ht="13.5" customHeight="1" x14ac:dyDescent="0.2">
      <c r="A173" s="303" t="s">
        <v>115</v>
      </c>
      <c r="B173" s="303" t="s">
        <v>102</v>
      </c>
      <c r="C173" s="310">
        <f>'Financial BUDGET'!C38</f>
        <v>5306245.1399999997</v>
      </c>
      <c r="D173" s="310">
        <f>'Financial BUDGET'!D38</f>
        <v>4773912.8199999994</v>
      </c>
      <c r="E173" s="310">
        <f>'Financial BUDGET'!E38</f>
        <v>4697833.7299999995</v>
      </c>
      <c r="F173" s="310">
        <f>'Financial BUDGET'!F38</f>
        <v>2982712.6999999997</v>
      </c>
      <c r="G173" s="310">
        <f>'Financial BUDGET'!G38</f>
        <v>6311780.6000000006</v>
      </c>
      <c r="H173" s="310">
        <f>'Financial BUDGET'!H38</f>
        <v>2025499.16</v>
      </c>
      <c r="I173" s="310">
        <f>'Financial BUDGET'!I38</f>
        <v>3457616.66</v>
      </c>
      <c r="J173" s="310">
        <f>'Financial BUDGET'!J38</f>
        <v>2884003.88</v>
      </c>
      <c r="K173" s="310">
        <f>'Financial BUDGET'!K38</f>
        <v>2408511.39</v>
      </c>
      <c r="L173" s="310">
        <f>'Financial BUDGET'!L38</f>
        <v>4555248.4799999995</v>
      </c>
      <c r="M173" s="310">
        <f>'Financial BUDGET'!M38</f>
        <v>4548727.24</v>
      </c>
      <c r="N173" s="310">
        <f>'Financial BUDGET'!N38</f>
        <v>4544356.8599999994</v>
      </c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</row>
    <row r="174" spans="1:26" ht="13.5" customHeight="1" x14ac:dyDescent="0.2">
      <c r="A174" s="303" t="s">
        <v>61</v>
      </c>
      <c r="B174" s="303" t="s">
        <v>102</v>
      </c>
      <c r="C174" s="310">
        <f>'Financial BUDGET'!C12</f>
        <v>150914</v>
      </c>
      <c r="D174" s="310">
        <f>'Financial BUDGET'!D12</f>
        <v>150914</v>
      </c>
      <c r="E174" s="310">
        <f>'Financial BUDGET'!E12</f>
        <v>150914</v>
      </c>
      <c r="F174" s="310">
        <f>'Financial BUDGET'!F12</f>
        <v>145582</v>
      </c>
      <c r="G174" s="310">
        <f>'Financial BUDGET'!G12</f>
        <v>145582</v>
      </c>
      <c r="H174" s="310">
        <f>'Financial BUDGET'!H12</f>
        <v>341130</v>
      </c>
      <c r="I174" s="310">
        <f>'Financial BUDGET'!I12</f>
        <v>341130</v>
      </c>
      <c r="J174" s="310">
        <f>'Financial BUDGET'!J12</f>
        <v>528180</v>
      </c>
      <c r="K174" s="310">
        <f>'Financial BUDGET'!K12</f>
        <v>528180</v>
      </c>
      <c r="L174" s="310">
        <f>'Financial BUDGET'!L12</f>
        <v>145582</v>
      </c>
      <c r="M174" s="310">
        <f>'Financial BUDGET'!M12</f>
        <v>145582</v>
      </c>
      <c r="N174" s="310">
        <f>'Financial BUDGET'!N12</f>
        <v>145582</v>
      </c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</row>
    <row r="175" spans="1:26" ht="13.5" customHeight="1" x14ac:dyDescent="0.2">
      <c r="A175" s="303" t="s">
        <v>6</v>
      </c>
      <c r="B175" s="303" t="s">
        <v>102</v>
      </c>
      <c r="C175" s="310">
        <f>'Financial BUDGET'!C13</f>
        <v>4850</v>
      </c>
      <c r="D175" s="310">
        <f>'Financial BUDGET'!D13</f>
        <v>9600</v>
      </c>
      <c r="E175" s="310">
        <f>'Financial BUDGET'!E13</f>
        <v>4850</v>
      </c>
      <c r="F175" s="310">
        <f>'Financial BUDGET'!F13</f>
        <v>4850</v>
      </c>
      <c r="G175" s="310">
        <f>'Financial BUDGET'!G13</f>
        <v>4850</v>
      </c>
      <c r="H175" s="310">
        <f>'Financial BUDGET'!H13</f>
        <v>4850</v>
      </c>
      <c r="I175" s="310">
        <f>'Financial BUDGET'!I13</f>
        <v>4850</v>
      </c>
      <c r="J175" s="310">
        <f>'Financial BUDGET'!J13</f>
        <v>9600</v>
      </c>
      <c r="K175" s="310">
        <f>'Financial BUDGET'!K13</f>
        <v>4850</v>
      </c>
      <c r="L175" s="310">
        <f>'Financial BUDGET'!L13</f>
        <v>4850</v>
      </c>
      <c r="M175" s="310">
        <f>'Financial BUDGET'!M13</f>
        <v>4850</v>
      </c>
      <c r="N175" s="310">
        <f>'Financial BUDGET'!N13</f>
        <v>4850</v>
      </c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</row>
    <row r="176" spans="1:26" ht="13.5" customHeight="1" x14ac:dyDescent="0.2">
      <c r="A176" s="305" t="s">
        <v>29</v>
      </c>
      <c r="B176" s="305" t="s">
        <v>103</v>
      </c>
      <c r="C176" s="306">
        <f>'Water Production Budget'!B3</f>
        <v>211.968999</v>
      </c>
      <c r="D176" s="306">
        <f>'Water Production Budget'!C3</f>
        <v>224.199051</v>
      </c>
      <c r="E176" s="306">
        <f>'Water Production Budget'!D3</f>
        <v>220.53646699999999</v>
      </c>
      <c r="F176" s="306">
        <f>'Water Production Budget'!E3</f>
        <v>306.76027599999998</v>
      </c>
      <c r="G176" s="306">
        <f>'Water Production Budget'!F3</f>
        <v>260.052864</v>
      </c>
      <c r="H176" s="306">
        <f>'Water Production Budget'!G3</f>
        <v>240.21016</v>
      </c>
      <c r="I176" s="306">
        <f>'Water Production Budget'!H3</f>
        <v>258.160549</v>
      </c>
      <c r="J176" s="306">
        <f>'Water Production Budget'!I3</f>
        <v>310.884524</v>
      </c>
      <c r="K176" s="306">
        <f>'Water Production Budget'!J3</f>
        <v>347.651006</v>
      </c>
      <c r="L176" s="306">
        <f>'Water Production Budget'!K3</f>
        <v>271.99016599999999</v>
      </c>
      <c r="M176" s="306">
        <f>'Water Production Budget'!L3</f>
        <v>301.18512999999996</v>
      </c>
      <c r="N176" s="306">
        <f>'Water Production Budget'!M3</f>
        <v>299.782893</v>
      </c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</row>
    <row r="177" spans="1:26" ht="13.5" customHeight="1" x14ac:dyDescent="0.2">
      <c r="A177" s="301" t="s">
        <v>104</v>
      </c>
      <c r="B177" s="304" t="s">
        <v>105</v>
      </c>
      <c r="C177" s="310">
        <f>SUM($C$173:C175)/(SUM($C$176:C176)*1000)</f>
        <v>25.767962134878033</v>
      </c>
      <c r="D177" s="310">
        <f>SUM($C$173:D175)/(SUM($C$176:D176)*1000)</f>
        <v>23.835849416297226</v>
      </c>
      <c r="E177" s="310">
        <f>SUM($C$173:E175)/(SUM($C$176:E176)*1000)</f>
        <v>23.22206303630465</v>
      </c>
      <c r="F177" s="310">
        <f>SUM($C$173:F175)/(SUM($C$176:F176)*1000)</f>
        <v>19.080280383426526</v>
      </c>
      <c r="G177" s="310">
        <f>SUM($C$173:G175)/(SUM($C$176:G176)*1000)</f>
        <v>20.306524264569727</v>
      </c>
      <c r="H177" s="310">
        <f>SUM($C$173:H175)/(SUM($C$176:H176)*1000)</f>
        <v>18.594215286406623</v>
      </c>
      <c r="I177" s="310">
        <f>SUM($C$173:I175)/(SUM($C$176:I176)*1000)</f>
        <v>18.015376270914416</v>
      </c>
      <c r="J177" s="310">
        <f>SUM($C$173:J175)/(SUM($C$176:J176)*1000)</f>
        <v>16.943481910564046</v>
      </c>
      <c r="K177" s="310">
        <f>SUM($C$173:K175)/(SUM($C$176:K176)*1000)</f>
        <v>15.704678541842366</v>
      </c>
      <c r="L177" s="310">
        <f>SUM($C$173:L175)/(SUM($C$176:L176)*1000)</f>
        <v>15.868364281051679</v>
      </c>
      <c r="M177" s="310">
        <f>SUM($C$173:M175)/(SUM($C$176:M176)*1000)</f>
        <v>15.841225826012483</v>
      </c>
      <c r="N177" s="310">
        <f>SUM($C$173:N175)/(SUM($C$176:N176)*1000)</f>
        <v>15.824584790507322</v>
      </c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</row>
    <row r="178" spans="1:26" ht="13.5" customHeight="1" x14ac:dyDescent="0.2">
      <c r="A178" s="252"/>
      <c r="B178" s="252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</row>
    <row r="179" spans="1:26" ht="13.5" customHeight="1" x14ac:dyDescent="0.2">
      <c r="A179" s="252"/>
      <c r="B179" s="252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</row>
    <row r="180" spans="1:26" ht="13.5" customHeight="1" x14ac:dyDescent="0.2">
      <c r="A180" s="252"/>
      <c r="B180" s="252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</row>
    <row r="181" spans="1:26" ht="13.5" customHeight="1" x14ac:dyDescent="0.2">
      <c r="A181" s="252"/>
      <c r="B181" s="252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</row>
    <row r="182" spans="1:26" ht="13.5" customHeight="1" thickBot="1" x14ac:dyDescent="0.25">
      <c r="A182" s="252"/>
      <c r="B182" s="252"/>
      <c r="C182" s="252"/>
      <c r="D182" s="252"/>
      <c r="E182" s="252"/>
      <c r="F182" s="252"/>
      <c r="G182" s="252"/>
      <c r="H182" s="252"/>
      <c r="I182" s="217" t="s">
        <v>120</v>
      </c>
      <c r="J182" s="217"/>
      <c r="K182" s="57" t="s">
        <v>17</v>
      </c>
      <c r="L182" s="57" t="s">
        <v>18</v>
      </c>
      <c r="M182" s="57" t="s">
        <v>19</v>
      </c>
      <c r="N182" s="57" t="s">
        <v>20</v>
      </c>
      <c r="O182" s="57" t="s">
        <v>21</v>
      </c>
      <c r="P182" s="57" t="s">
        <v>22</v>
      </c>
      <c r="Q182" s="57" t="s">
        <v>23</v>
      </c>
      <c r="R182" s="57" t="s">
        <v>24</v>
      </c>
      <c r="S182" s="57" t="s">
        <v>25</v>
      </c>
      <c r="T182" s="57" t="s">
        <v>26</v>
      </c>
      <c r="U182" s="57" t="s">
        <v>27</v>
      </c>
      <c r="V182" s="57" t="s">
        <v>28</v>
      </c>
      <c r="W182" s="252"/>
      <c r="X182" s="252"/>
      <c r="Y182" s="252"/>
      <c r="Z182" s="252"/>
    </row>
    <row r="183" spans="1:26" ht="13.5" customHeight="1" thickTop="1" thickBot="1" x14ac:dyDescent="0.25">
      <c r="A183" s="252"/>
      <c r="B183" s="252"/>
      <c r="C183" s="252"/>
      <c r="D183" s="252"/>
      <c r="E183" s="252"/>
      <c r="F183" s="252"/>
      <c r="G183" s="252"/>
      <c r="H183" s="252"/>
      <c r="I183" s="94" t="s">
        <v>104</v>
      </c>
      <c r="J183" s="95" t="s">
        <v>105</v>
      </c>
      <c r="K183" s="310">
        <v>24.572455259002254</v>
      </c>
      <c r="L183" s="310">
        <v>21.376212251763189</v>
      </c>
      <c r="M183" s="310">
        <v>22.853261136606704</v>
      </c>
      <c r="N183" s="310">
        <v>20.715340423408559</v>
      </c>
      <c r="O183" s="310">
        <v>20.002729298955636</v>
      </c>
      <c r="P183" s="310">
        <v>18.583100899341268</v>
      </c>
      <c r="Q183" s="310">
        <v>17.792244205852185</v>
      </c>
      <c r="R183" s="310">
        <v>16.656102724672195</v>
      </c>
      <c r="S183" s="310">
        <v>15.776681968761094</v>
      </c>
      <c r="T183" s="310">
        <v>14.913143274997852</v>
      </c>
      <c r="U183" s="310">
        <v>14.3918878432883</v>
      </c>
      <c r="V183" s="310">
        <v>14.508513755199099</v>
      </c>
      <c r="W183" s="252"/>
      <c r="X183" s="252"/>
      <c r="Y183" s="252"/>
      <c r="Z183" s="252"/>
    </row>
    <row r="184" spans="1:26" ht="13.5" customHeight="1" x14ac:dyDescent="0.2">
      <c r="A184" s="252"/>
      <c r="B184" s="252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</row>
    <row r="185" spans="1:26" ht="13.5" customHeight="1" thickBot="1" x14ac:dyDescent="0.25">
      <c r="A185" s="252"/>
      <c r="B185" s="252"/>
      <c r="C185" s="252"/>
      <c r="D185" s="252"/>
      <c r="E185" s="252"/>
      <c r="F185" s="252"/>
      <c r="G185" s="252"/>
      <c r="H185" s="252"/>
      <c r="I185" s="217" t="s">
        <v>106</v>
      </c>
      <c r="J185" s="217"/>
      <c r="K185" s="57" t="s">
        <v>17</v>
      </c>
      <c r="L185" s="57" t="s">
        <v>18</v>
      </c>
      <c r="M185" s="57" t="s">
        <v>19</v>
      </c>
      <c r="N185" s="57" t="s">
        <v>20</v>
      </c>
      <c r="O185" s="57" t="s">
        <v>21</v>
      </c>
      <c r="P185" s="57" t="s">
        <v>22</v>
      </c>
      <c r="Q185" s="57" t="s">
        <v>23</v>
      </c>
      <c r="R185" s="57" t="s">
        <v>24</v>
      </c>
      <c r="S185" s="57" t="s">
        <v>25</v>
      </c>
      <c r="T185" s="57" t="s">
        <v>26</v>
      </c>
      <c r="U185" s="57" t="s">
        <v>27</v>
      </c>
      <c r="V185" s="57" t="s">
        <v>28</v>
      </c>
      <c r="W185" s="252"/>
      <c r="X185" s="252"/>
      <c r="Y185" s="252"/>
      <c r="Z185" s="252"/>
    </row>
    <row r="186" spans="1:26" ht="13.5" customHeight="1" thickTop="1" thickBot="1" x14ac:dyDescent="0.25">
      <c r="A186" s="252"/>
      <c r="B186" s="252"/>
      <c r="C186" s="252"/>
      <c r="D186" s="252"/>
      <c r="E186" s="252"/>
      <c r="F186" s="252"/>
      <c r="G186" s="252"/>
      <c r="H186" s="252"/>
      <c r="I186" s="94" t="s">
        <v>107</v>
      </c>
      <c r="J186" s="95" t="s">
        <v>105</v>
      </c>
      <c r="K186" s="310">
        <v>25.767962134878033</v>
      </c>
      <c r="L186" s="310">
        <v>23.835849416297226</v>
      </c>
      <c r="M186" s="310">
        <v>23.22206303630465</v>
      </c>
      <c r="N186" s="310">
        <v>19.080280383426526</v>
      </c>
      <c r="O186" s="310">
        <v>20.306524264569727</v>
      </c>
      <c r="P186" s="310">
        <v>18.594215286406623</v>
      </c>
      <c r="Q186" s="310">
        <v>18.015376270914416</v>
      </c>
      <c r="R186" s="310">
        <v>16.943481910564046</v>
      </c>
      <c r="S186" s="310">
        <v>15.704678541842366</v>
      </c>
      <c r="T186" s="310">
        <v>15.868364281051679</v>
      </c>
      <c r="U186" s="310">
        <v>15.841225826012483</v>
      </c>
      <c r="V186" s="310">
        <v>15.824584790507322</v>
      </c>
      <c r="W186" s="252"/>
      <c r="X186" s="252"/>
      <c r="Y186" s="252"/>
      <c r="Z186" s="252"/>
    </row>
    <row r="187" spans="1:26" ht="13.5" customHeight="1" x14ac:dyDescent="0.2">
      <c r="A187" s="252"/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</row>
    <row r="188" spans="1:26" ht="13.5" customHeight="1" x14ac:dyDescent="0.2">
      <c r="A188" s="252"/>
      <c r="B188" s="252"/>
      <c r="C188" s="252"/>
      <c r="D188" s="252"/>
      <c r="E188" s="252"/>
      <c r="F188" s="252"/>
      <c r="G188" s="252"/>
      <c r="H188" s="252"/>
      <c r="I188" s="252"/>
      <c r="J188" s="252" t="s">
        <v>77</v>
      </c>
      <c r="K188" s="312">
        <f>K183-K186</f>
        <v>-1.195506875875779</v>
      </c>
      <c r="L188" s="312">
        <f t="shared" ref="L188:V188" si="3">L183-L186</f>
        <v>-2.4596371645340369</v>
      </c>
      <c r="M188" s="312">
        <f t="shared" si="3"/>
        <v>-0.36880189969794586</v>
      </c>
      <c r="N188" s="312">
        <f t="shared" si="3"/>
        <v>1.635060039982033</v>
      </c>
      <c r="O188" s="312">
        <f t="shared" si="3"/>
        <v>-0.30379496561409169</v>
      </c>
      <c r="P188" s="312">
        <f t="shared" si="3"/>
        <v>-1.1114387065354947E-2</v>
      </c>
      <c r="Q188" s="312">
        <f t="shared" si="3"/>
        <v>-0.22313206506223082</v>
      </c>
      <c r="R188" s="312">
        <f t="shared" si="3"/>
        <v>-0.28737918589185085</v>
      </c>
      <c r="S188" s="312">
        <f t="shared" si="3"/>
        <v>7.2003426918728408E-2</v>
      </c>
      <c r="T188" s="312">
        <f t="shared" si="3"/>
        <v>-0.95522100605382754</v>
      </c>
      <c r="U188" s="312">
        <f t="shared" si="3"/>
        <v>-1.4493379827241828</v>
      </c>
      <c r="V188" s="312">
        <f t="shared" si="3"/>
        <v>-1.316071035308223</v>
      </c>
      <c r="W188" s="252"/>
      <c r="X188" s="252"/>
      <c r="Y188" s="252"/>
      <c r="Z188" s="252"/>
    </row>
    <row r="189" spans="1:26" ht="13.5" customHeight="1" x14ac:dyDescent="0.2">
      <c r="A189" s="252"/>
      <c r="B189" s="252"/>
      <c r="C189" s="252"/>
      <c r="D189" s="252"/>
      <c r="E189" s="252"/>
      <c r="F189" s="252"/>
      <c r="G189" s="252"/>
      <c r="H189" s="252"/>
      <c r="I189" s="252"/>
      <c r="J189" s="252"/>
      <c r="K189" s="25">
        <f>ABS(K188)</f>
        <v>1.195506875875779</v>
      </c>
      <c r="L189" s="25">
        <f t="shared" ref="L189:V189" si="4">ABS(L188)</f>
        <v>2.4596371645340369</v>
      </c>
      <c r="M189" s="25">
        <f t="shared" si="4"/>
        <v>0.36880189969794586</v>
      </c>
      <c r="N189" s="25">
        <f t="shared" si="4"/>
        <v>1.635060039982033</v>
      </c>
      <c r="O189" s="25">
        <f t="shared" si="4"/>
        <v>0.30379496561409169</v>
      </c>
      <c r="P189" s="25">
        <f t="shared" si="4"/>
        <v>1.1114387065354947E-2</v>
      </c>
      <c r="Q189" s="25">
        <f t="shared" si="4"/>
        <v>0.22313206506223082</v>
      </c>
      <c r="R189" s="25">
        <f t="shared" si="4"/>
        <v>0.28737918589185085</v>
      </c>
      <c r="S189" s="25">
        <f t="shared" si="4"/>
        <v>7.2003426918728408E-2</v>
      </c>
      <c r="T189" s="25">
        <f t="shared" si="4"/>
        <v>0.95522100605382754</v>
      </c>
      <c r="U189" s="25">
        <f t="shared" si="4"/>
        <v>1.4493379827241828</v>
      </c>
      <c r="V189" s="25">
        <f t="shared" si="4"/>
        <v>1.316071035308223</v>
      </c>
      <c r="W189" s="252"/>
      <c r="X189" s="252"/>
      <c r="Y189" s="252"/>
      <c r="Z189" s="252"/>
    </row>
    <row r="190" spans="1:26" ht="13.5" customHeight="1" x14ac:dyDescent="0.2">
      <c r="A190" s="252"/>
      <c r="B190" s="252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</row>
    <row r="191" spans="1:26" ht="13.5" customHeight="1" x14ac:dyDescent="0.2">
      <c r="A191" s="252"/>
      <c r="B191" s="252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</row>
    <row r="192" spans="1:26" ht="13.5" customHeight="1" x14ac:dyDescent="0.2">
      <c r="A192" s="252"/>
      <c r="B192" s="252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</row>
    <row r="193" spans="1:26" ht="13.5" customHeight="1" x14ac:dyDescent="0.2">
      <c r="A193" s="252"/>
      <c r="B193" s="252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</row>
    <row r="194" spans="1:26" ht="13.5" customHeight="1" x14ac:dyDescent="0.2">
      <c r="A194" s="252"/>
      <c r="B194" s="252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</row>
    <row r="195" spans="1:26" ht="13.5" customHeight="1" x14ac:dyDescent="0.2">
      <c r="A195" s="252"/>
      <c r="B195" s="252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</row>
    <row r="196" spans="1:26" ht="13.5" customHeight="1" x14ac:dyDescent="0.2">
      <c r="A196" s="252"/>
      <c r="B196" s="252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</row>
    <row r="197" spans="1:26" ht="13.5" customHeight="1" x14ac:dyDescent="0.2">
      <c r="A197" s="252"/>
      <c r="B197" s="252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</row>
    <row r="198" spans="1:26" ht="13.5" customHeight="1" x14ac:dyDescent="0.2">
      <c r="A198" s="252"/>
      <c r="B198" s="252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</row>
    <row r="199" spans="1:26" ht="13.5" customHeight="1" x14ac:dyDescent="0.2">
      <c r="A199" s="252"/>
      <c r="B199" s="252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</row>
    <row r="200" spans="1:26" ht="13.5" customHeight="1" x14ac:dyDescent="0.2">
      <c r="A200" s="252"/>
      <c r="B200" s="252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</row>
    <row r="201" spans="1:26" ht="13.5" customHeight="1" x14ac:dyDescent="0.2">
      <c r="A201" s="252"/>
      <c r="B201" s="252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</row>
    <row r="202" spans="1:26" ht="13.5" customHeight="1" x14ac:dyDescent="0.2">
      <c r="A202" s="252"/>
      <c r="B202" s="252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</row>
    <row r="203" spans="1:26" ht="13.5" customHeight="1" x14ac:dyDescent="0.2">
      <c r="A203" s="252"/>
      <c r="B203" s="252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</row>
    <row r="204" spans="1:26" ht="13.5" customHeight="1" x14ac:dyDescent="0.2">
      <c r="A204" s="252"/>
      <c r="B204" s="252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</row>
    <row r="205" spans="1:26" ht="13.5" customHeight="1" x14ac:dyDescent="0.2">
      <c r="A205" s="252"/>
      <c r="B205" s="252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</row>
    <row r="206" spans="1:26" ht="13.5" customHeight="1" x14ac:dyDescent="0.2">
      <c r="A206" s="252"/>
      <c r="B206" s="252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</row>
    <row r="207" spans="1:26" ht="13.5" customHeight="1" x14ac:dyDescent="0.2">
      <c r="A207" s="252"/>
      <c r="B207" s="252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</row>
    <row r="208" spans="1:26" ht="13.5" customHeight="1" x14ac:dyDescent="0.2">
      <c r="A208" s="252"/>
      <c r="B208" s="252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</row>
    <row r="209" spans="1:26" ht="13.5" customHeight="1" x14ac:dyDescent="0.2">
      <c r="A209" s="252"/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</row>
    <row r="210" spans="1:26" ht="13.5" customHeight="1" x14ac:dyDescent="0.2">
      <c r="A210" s="252"/>
      <c r="B210" s="252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</row>
    <row r="211" spans="1:26" ht="13.5" customHeight="1" x14ac:dyDescent="0.2">
      <c r="A211" s="252"/>
      <c r="B211" s="252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</row>
    <row r="212" spans="1:26" ht="13.5" customHeight="1" x14ac:dyDescent="0.2">
      <c r="A212" s="252"/>
      <c r="B212" s="252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</row>
    <row r="213" spans="1:26" ht="13.5" customHeight="1" x14ac:dyDescent="0.2">
      <c r="A213" s="252"/>
      <c r="B213" s="252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</row>
    <row r="214" spans="1:26" ht="13.5" customHeight="1" x14ac:dyDescent="0.2">
      <c r="A214" s="252"/>
      <c r="B214" s="252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</row>
    <row r="215" spans="1:26" ht="13.5" customHeight="1" x14ac:dyDescent="0.2">
      <c r="A215" s="252"/>
      <c r="B215" s="252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</row>
    <row r="216" spans="1:26" ht="13.5" customHeight="1" x14ac:dyDescent="0.2">
      <c r="A216" s="252"/>
      <c r="B216" s="252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</row>
    <row r="217" spans="1:26" ht="13.5" customHeight="1" x14ac:dyDescent="0.2">
      <c r="A217" s="252"/>
      <c r="B217" s="252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</row>
    <row r="218" spans="1:26" ht="13.5" customHeight="1" x14ac:dyDescent="0.2">
      <c r="A218" s="252"/>
      <c r="B218" s="252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</row>
    <row r="219" spans="1:26" ht="13.5" customHeight="1" x14ac:dyDescent="0.2">
      <c r="A219" s="252"/>
      <c r="B219" s="252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</row>
    <row r="220" spans="1:26" ht="13.5" customHeight="1" x14ac:dyDescent="0.2">
      <c r="A220" s="252"/>
      <c r="B220" s="252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</row>
    <row r="221" spans="1:26" ht="13.5" customHeight="1" x14ac:dyDescent="0.2">
      <c r="A221" s="252"/>
      <c r="B221" s="252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</row>
    <row r="222" spans="1:26" ht="13.5" customHeight="1" x14ac:dyDescent="0.2">
      <c r="A222" s="252"/>
      <c r="B222" s="252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</row>
    <row r="223" spans="1:26" ht="13.5" customHeight="1" x14ac:dyDescent="0.2">
      <c r="A223" s="252"/>
      <c r="B223" s="252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</row>
    <row r="224" spans="1:26" ht="13.5" customHeight="1" x14ac:dyDescent="0.2">
      <c r="A224" s="252"/>
      <c r="B224" s="252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</row>
    <row r="225" spans="1:26" ht="13.5" customHeight="1" x14ac:dyDescent="0.2">
      <c r="A225" s="252"/>
      <c r="B225" s="252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</row>
    <row r="226" spans="1:26" ht="13.5" customHeight="1" x14ac:dyDescent="0.2">
      <c r="A226" s="252"/>
      <c r="B226" s="252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</row>
    <row r="227" spans="1:26" ht="13.5" customHeight="1" x14ac:dyDescent="0.2">
      <c r="A227" s="252"/>
      <c r="B227" s="252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</row>
    <row r="228" spans="1:26" ht="13.5" customHeight="1" x14ac:dyDescent="0.2">
      <c r="A228" s="252"/>
      <c r="B228" s="252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</row>
    <row r="229" spans="1:26" ht="13.5" customHeight="1" x14ac:dyDescent="0.2">
      <c r="A229" s="252"/>
      <c r="B229" s="252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</row>
    <row r="230" spans="1:26" ht="13.5" customHeight="1" x14ac:dyDescent="0.2">
      <c r="A230" s="252"/>
      <c r="B230" s="252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</row>
    <row r="231" spans="1:26" ht="13.5" customHeight="1" x14ac:dyDescent="0.2">
      <c r="A231" s="252"/>
      <c r="B231" s="252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</row>
    <row r="232" spans="1:26" ht="13.5" customHeight="1" x14ac:dyDescent="0.2">
      <c r="A232" s="252"/>
      <c r="B232" s="252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</row>
    <row r="233" spans="1:26" ht="13.5" customHeight="1" x14ac:dyDescent="0.2">
      <c r="A233" s="252"/>
      <c r="B233" s="252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</row>
    <row r="234" spans="1:26" ht="13.5" customHeight="1" x14ac:dyDescent="0.2">
      <c r="A234" s="252"/>
      <c r="B234" s="252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</row>
    <row r="235" spans="1:26" ht="13.5" customHeight="1" x14ac:dyDescent="0.2">
      <c r="A235" s="252"/>
      <c r="B235" s="252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</row>
    <row r="236" spans="1:26" ht="13.5" customHeight="1" x14ac:dyDescent="0.2">
      <c r="A236" s="252"/>
      <c r="B236" s="252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</row>
    <row r="237" spans="1:26" ht="13.5" customHeight="1" x14ac:dyDescent="0.2">
      <c r="A237" s="252"/>
      <c r="B237" s="252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</row>
    <row r="238" spans="1:26" ht="13.5" customHeight="1" x14ac:dyDescent="0.2">
      <c r="A238" s="252"/>
      <c r="B238" s="252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</row>
    <row r="239" spans="1:26" ht="13.5" customHeight="1" x14ac:dyDescent="0.2">
      <c r="A239" s="252"/>
      <c r="B239" s="252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</row>
    <row r="240" spans="1:26" ht="13.5" customHeight="1" x14ac:dyDescent="0.2">
      <c r="A240" s="252"/>
      <c r="B240" s="252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</row>
    <row r="241" spans="1:26" ht="13.5" customHeight="1" x14ac:dyDescent="0.2">
      <c r="A241" s="252"/>
      <c r="B241" s="252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</row>
    <row r="242" spans="1:26" ht="13.5" customHeight="1" x14ac:dyDescent="0.2">
      <c r="A242" s="252"/>
      <c r="B242" s="252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</row>
    <row r="243" spans="1:26" ht="13.5" customHeight="1" x14ac:dyDescent="0.2">
      <c r="A243" s="252"/>
      <c r="B243" s="252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</row>
    <row r="244" spans="1:26" ht="13.5" customHeight="1" x14ac:dyDescent="0.2">
      <c r="A244" s="252"/>
      <c r="B244" s="252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</row>
    <row r="245" spans="1:26" ht="13.5" customHeight="1" x14ac:dyDescent="0.2">
      <c r="A245" s="252"/>
      <c r="B245" s="252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</row>
    <row r="246" spans="1:26" ht="13.5" customHeight="1" x14ac:dyDescent="0.2">
      <c r="A246" s="252"/>
      <c r="B246" s="252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</row>
    <row r="247" spans="1:26" ht="13.5" customHeight="1" x14ac:dyDescent="0.2">
      <c r="A247" s="252"/>
      <c r="B247" s="252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</row>
    <row r="248" spans="1:26" ht="13.5" customHeight="1" x14ac:dyDescent="0.2">
      <c r="A248" s="252"/>
      <c r="B248" s="252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</row>
    <row r="249" spans="1:26" ht="13.5" customHeight="1" x14ac:dyDescent="0.2">
      <c r="A249" s="252"/>
      <c r="B249" s="252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</row>
    <row r="250" spans="1:26" ht="13.5" customHeight="1" x14ac:dyDescent="0.2">
      <c r="A250" s="252"/>
      <c r="B250" s="252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</row>
    <row r="251" spans="1:26" ht="13.5" customHeight="1" x14ac:dyDescent="0.2">
      <c r="A251" s="252"/>
      <c r="B251" s="252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</row>
    <row r="252" spans="1:26" ht="13.5" customHeight="1" x14ac:dyDescent="0.2">
      <c r="A252" s="252"/>
      <c r="B252" s="252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</row>
    <row r="253" spans="1:26" ht="13.5" customHeight="1" x14ac:dyDescent="0.2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</row>
    <row r="254" spans="1:26" ht="13.5" customHeight="1" x14ac:dyDescent="0.2">
      <c r="A254" s="252"/>
      <c r="B254" s="252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</row>
    <row r="255" spans="1:26" ht="13.5" customHeight="1" x14ac:dyDescent="0.2">
      <c r="A255" s="252"/>
      <c r="B255" s="252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</row>
    <row r="256" spans="1:26" ht="13.5" customHeight="1" x14ac:dyDescent="0.2">
      <c r="A256" s="252"/>
      <c r="B256" s="252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</row>
    <row r="257" spans="1:26" ht="13.5" customHeight="1" x14ac:dyDescent="0.2">
      <c r="A257" s="252"/>
      <c r="B257" s="252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</row>
    <row r="258" spans="1:26" ht="13.5" customHeight="1" x14ac:dyDescent="0.2">
      <c r="A258" s="252"/>
      <c r="B258" s="252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</row>
    <row r="259" spans="1:26" ht="13.5" customHeight="1" x14ac:dyDescent="0.2">
      <c r="A259" s="252"/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</row>
    <row r="260" spans="1:26" ht="13.5" customHeight="1" x14ac:dyDescent="0.2">
      <c r="A260" s="252"/>
      <c r="B260" s="252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</row>
    <row r="261" spans="1:26" ht="13.5" customHeight="1" x14ac:dyDescent="0.2">
      <c r="A261" s="252"/>
      <c r="B261" s="252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</row>
    <row r="262" spans="1:26" ht="13.5" customHeight="1" x14ac:dyDescent="0.2">
      <c r="A262" s="252"/>
      <c r="B262" s="252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</row>
    <row r="263" spans="1:26" ht="13.5" customHeight="1" x14ac:dyDescent="0.2">
      <c r="A263" s="252"/>
      <c r="B263" s="252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</row>
    <row r="264" spans="1:26" ht="13.5" customHeight="1" x14ac:dyDescent="0.2">
      <c r="A264" s="252"/>
      <c r="B264" s="252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</row>
    <row r="265" spans="1:26" ht="13.5" customHeight="1" x14ac:dyDescent="0.2">
      <c r="A265" s="252"/>
      <c r="B265" s="252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</row>
    <row r="266" spans="1:26" ht="13.5" customHeight="1" x14ac:dyDescent="0.2">
      <c r="A266" s="252"/>
      <c r="B266" s="252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</row>
    <row r="267" spans="1:26" ht="13.5" customHeight="1" x14ac:dyDescent="0.2">
      <c r="A267" s="252"/>
      <c r="B267" s="252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</row>
    <row r="268" spans="1:26" ht="13.5" customHeight="1" x14ac:dyDescent="0.2">
      <c r="A268" s="252"/>
      <c r="B268" s="252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</row>
    <row r="269" spans="1:26" ht="13.5" customHeight="1" x14ac:dyDescent="0.2">
      <c r="A269" s="252"/>
      <c r="B269" s="252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</row>
    <row r="270" spans="1:26" ht="13.5" customHeight="1" x14ac:dyDescent="0.2">
      <c r="A270" s="252"/>
      <c r="B270" s="252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</row>
    <row r="271" spans="1:26" ht="13.5" customHeight="1" x14ac:dyDescent="0.2">
      <c r="A271" s="252"/>
      <c r="B271" s="252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</row>
    <row r="272" spans="1:26" ht="13.5" customHeight="1" x14ac:dyDescent="0.2">
      <c r="A272" s="252"/>
      <c r="B272" s="252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</row>
    <row r="273" spans="1:26" ht="13.5" customHeight="1" x14ac:dyDescent="0.2">
      <c r="A273" s="252"/>
      <c r="B273" s="252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</row>
    <row r="274" spans="1:26" ht="13.5" customHeight="1" x14ac:dyDescent="0.2">
      <c r="A274" s="252"/>
      <c r="B274" s="252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</row>
    <row r="275" spans="1:26" ht="13.5" customHeight="1" x14ac:dyDescent="0.2">
      <c r="A275" s="252"/>
      <c r="B275" s="252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</row>
    <row r="276" spans="1:26" ht="13.5" customHeight="1" x14ac:dyDescent="0.2">
      <c r="A276" s="252"/>
      <c r="B276" s="252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</row>
    <row r="277" spans="1:26" ht="13.5" customHeight="1" x14ac:dyDescent="0.2">
      <c r="A277" s="252"/>
      <c r="B277" s="252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</row>
    <row r="278" spans="1:26" ht="13.5" customHeight="1" x14ac:dyDescent="0.2">
      <c r="A278" s="252"/>
      <c r="B278" s="252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</row>
    <row r="279" spans="1:26" ht="13.5" customHeight="1" x14ac:dyDescent="0.2">
      <c r="A279" s="252"/>
      <c r="B279" s="252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</row>
    <row r="280" spans="1:26" ht="13.5" customHeight="1" x14ac:dyDescent="0.2">
      <c r="A280" s="252"/>
      <c r="B280" s="252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</row>
    <row r="281" spans="1:26" ht="13.5" customHeight="1" x14ac:dyDescent="0.2">
      <c r="A281" s="252"/>
      <c r="B281" s="252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</row>
    <row r="282" spans="1:26" ht="13.5" customHeight="1" x14ac:dyDescent="0.2">
      <c r="A282" s="252"/>
      <c r="B282" s="252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</row>
    <row r="283" spans="1:26" ht="13.5" customHeight="1" x14ac:dyDescent="0.2">
      <c r="A283" s="252"/>
      <c r="B283" s="252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</row>
    <row r="284" spans="1:26" ht="13.5" customHeight="1" x14ac:dyDescent="0.2">
      <c r="A284" s="252"/>
      <c r="B284" s="252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</row>
    <row r="285" spans="1:26" ht="13.5" customHeight="1" x14ac:dyDescent="0.2">
      <c r="A285" s="252"/>
      <c r="B285" s="252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</row>
    <row r="286" spans="1:26" ht="13.5" customHeight="1" x14ac:dyDescent="0.2">
      <c r="A286" s="252"/>
      <c r="B286" s="252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</row>
    <row r="287" spans="1:26" ht="13.5" customHeight="1" x14ac:dyDescent="0.2">
      <c r="A287" s="252"/>
      <c r="B287" s="252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</row>
    <row r="288" spans="1:26" ht="13.5" customHeight="1" x14ac:dyDescent="0.2">
      <c r="A288" s="252"/>
      <c r="B288" s="252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</row>
    <row r="289" spans="1:26" ht="13.5" customHeight="1" x14ac:dyDescent="0.2">
      <c r="A289" s="252"/>
      <c r="B289" s="252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</row>
    <row r="290" spans="1:26" ht="13.5" customHeight="1" x14ac:dyDescent="0.2">
      <c r="A290" s="252"/>
      <c r="B290" s="252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</row>
    <row r="291" spans="1:26" ht="13.5" customHeight="1" x14ac:dyDescent="0.2">
      <c r="A291" s="252"/>
      <c r="B291" s="252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</row>
    <row r="292" spans="1:26" ht="13.5" customHeight="1" x14ac:dyDescent="0.2">
      <c r="A292" s="252"/>
      <c r="B292" s="252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</row>
    <row r="293" spans="1:26" ht="13.5" customHeight="1" x14ac:dyDescent="0.2">
      <c r="A293" s="252"/>
      <c r="B293" s="252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</row>
    <row r="294" spans="1:26" ht="13.5" customHeight="1" x14ac:dyDescent="0.2">
      <c r="A294" s="252"/>
      <c r="B294" s="252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</row>
    <row r="295" spans="1:26" ht="13.5" customHeight="1" x14ac:dyDescent="0.2">
      <c r="A295" s="252"/>
      <c r="B295" s="252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</row>
    <row r="296" spans="1:26" ht="13.5" customHeight="1" x14ac:dyDescent="0.2">
      <c r="A296" s="252"/>
      <c r="B296" s="252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</row>
    <row r="297" spans="1:26" ht="13.5" customHeight="1" x14ac:dyDescent="0.2">
      <c r="A297" s="252"/>
      <c r="B297" s="252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</row>
    <row r="298" spans="1:26" ht="13.5" customHeight="1" x14ac:dyDescent="0.2">
      <c r="A298" s="252"/>
      <c r="B298" s="252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</row>
    <row r="299" spans="1:26" ht="13.5" customHeight="1" x14ac:dyDescent="0.2">
      <c r="A299" s="252"/>
      <c r="B299" s="252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</row>
    <row r="300" spans="1:26" ht="13.5" customHeight="1" x14ac:dyDescent="0.2">
      <c r="A300" s="252"/>
      <c r="B300" s="252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</row>
    <row r="301" spans="1:26" ht="13.5" customHeight="1" x14ac:dyDescent="0.2">
      <c r="A301" s="252"/>
      <c r="B301" s="252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</row>
    <row r="302" spans="1:26" ht="13.5" customHeight="1" x14ac:dyDescent="0.2">
      <c r="A302" s="252"/>
      <c r="B302" s="252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</row>
    <row r="303" spans="1:26" ht="13.5" customHeight="1" x14ac:dyDescent="0.2">
      <c r="A303" s="252"/>
      <c r="B303" s="252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</row>
    <row r="304" spans="1:26" ht="13.5" customHeight="1" x14ac:dyDescent="0.2">
      <c r="A304" s="252"/>
      <c r="B304" s="252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</row>
    <row r="305" spans="1:26" ht="13.5" customHeight="1" x14ac:dyDescent="0.2">
      <c r="A305" s="252"/>
      <c r="B305" s="252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</row>
    <row r="306" spans="1:26" ht="13.5" customHeight="1" x14ac:dyDescent="0.2">
      <c r="A306" s="252"/>
      <c r="B306" s="252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</row>
    <row r="307" spans="1:26" ht="13.5" customHeight="1" x14ac:dyDescent="0.2">
      <c r="A307" s="252"/>
      <c r="B307" s="252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</row>
    <row r="308" spans="1:26" ht="13.5" customHeight="1" x14ac:dyDescent="0.2">
      <c r="A308" s="252"/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</row>
    <row r="309" spans="1:26" ht="13.5" customHeight="1" x14ac:dyDescent="0.2">
      <c r="A309" s="252"/>
      <c r="B309" s="252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</row>
    <row r="310" spans="1:26" ht="13.5" customHeight="1" x14ac:dyDescent="0.2">
      <c r="A310" s="252"/>
      <c r="B310" s="252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</row>
    <row r="311" spans="1:26" ht="13.5" customHeight="1" x14ac:dyDescent="0.2">
      <c r="A311" s="252"/>
      <c r="B311" s="252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</row>
    <row r="312" spans="1:26" ht="13.5" customHeight="1" x14ac:dyDescent="0.2">
      <c r="A312" s="252"/>
      <c r="B312" s="252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</row>
    <row r="313" spans="1:26" ht="13.5" customHeight="1" x14ac:dyDescent="0.2">
      <c r="A313" s="252"/>
      <c r="B313" s="252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</row>
    <row r="314" spans="1:26" ht="13.5" customHeight="1" x14ac:dyDescent="0.2">
      <c r="A314" s="252"/>
      <c r="B314" s="252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</row>
    <row r="315" spans="1:26" ht="13.5" customHeight="1" x14ac:dyDescent="0.2">
      <c r="A315" s="252"/>
      <c r="B315" s="252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</row>
    <row r="316" spans="1:26" ht="13.5" customHeight="1" x14ac:dyDescent="0.2">
      <c r="A316" s="252"/>
      <c r="B316" s="252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</row>
    <row r="317" spans="1:26" ht="13.5" customHeight="1" x14ac:dyDescent="0.2">
      <c r="A317" s="252"/>
      <c r="B317" s="252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</row>
    <row r="318" spans="1:26" ht="13.5" customHeight="1" x14ac:dyDescent="0.2">
      <c r="A318" s="252"/>
      <c r="B318" s="252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</row>
    <row r="319" spans="1:26" ht="13.5" customHeight="1" x14ac:dyDescent="0.2">
      <c r="A319" s="252"/>
      <c r="B319" s="252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</row>
    <row r="320" spans="1:26" ht="13.5" customHeight="1" x14ac:dyDescent="0.2">
      <c r="A320" s="252"/>
      <c r="B320" s="252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</row>
    <row r="321" spans="1:26" ht="13.5" customHeight="1" x14ac:dyDescent="0.2">
      <c r="A321" s="252"/>
      <c r="B321" s="252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</row>
    <row r="322" spans="1:26" ht="13.5" customHeight="1" x14ac:dyDescent="0.2">
      <c r="A322" s="252"/>
      <c r="B322" s="252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</row>
    <row r="323" spans="1:26" ht="13.5" customHeight="1" x14ac:dyDescent="0.2">
      <c r="A323" s="252"/>
      <c r="B323" s="252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</row>
    <row r="324" spans="1:26" ht="13.5" customHeight="1" x14ac:dyDescent="0.2">
      <c r="A324" s="252"/>
      <c r="B324" s="252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</row>
    <row r="325" spans="1:26" ht="13.5" customHeight="1" x14ac:dyDescent="0.2">
      <c r="A325" s="252"/>
      <c r="B325" s="252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</row>
    <row r="326" spans="1:26" ht="13.5" customHeight="1" x14ac:dyDescent="0.2">
      <c r="A326" s="252"/>
      <c r="B326" s="252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</row>
    <row r="327" spans="1:26" ht="13.5" customHeight="1" x14ac:dyDescent="0.2">
      <c r="A327" s="252"/>
      <c r="B327" s="252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</row>
    <row r="328" spans="1:26" ht="13.5" customHeight="1" x14ac:dyDescent="0.2">
      <c r="A328" s="252"/>
      <c r="B328" s="252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</row>
    <row r="329" spans="1:26" ht="13.5" customHeight="1" x14ac:dyDescent="0.2">
      <c r="A329" s="252"/>
      <c r="B329" s="252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</row>
    <row r="330" spans="1:26" ht="13.5" customHeight="1" x14ac:dyDescent="0.2">
      <c r="A330" s="252"/>
      <c r="B330" s="252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</row>
    <row r="331" spans="1:26" ht="13.5" customHeight="1" x14ac:dyDescent="0.2">
      <c r="A331" s="252"/>
      <c r="B331" s="252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</row>
    <row r="332" spans="1:26" ht="13.5" customHeight="1" x14ac:dyDescent="0.2">
      <c r="A332" s="252"/>
      <c r="B332" s="252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</row>
    <row r="333" spans="1:26" ht="13.5" customHeight="1" x14ac:dyDescent="0.2">
      <c r="A333" s="252"/>
      <c r="B333" s="252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</row>
    <row r="334" spans="1:26" ht="13.5" customHeight="1" x14ac:dyDescent="0.2">
      <c r="A334" s="252"/>
      <c r="B334" s="252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</row>
    <row r="335" spans="1:26" ht="13.5" customHeight="1" x14ac:dyDescent="0.2">
      <c r="A335" s="252"/>
      <c r="B335" s="252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</row>
    <row r="336" spans="1:26" ht="13.5" customHeight="1" x14ac:dyDescent="0.2">
      <c r="A336" s="252"/>
      <c r="B336" s="252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</row>
    <row r="337" spans="1:26" ht="13.5" customHeight="1" x14ac:dyDescent="0.2">
      <c r="A337" s="252"/>
      <c r="B337" s="252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</row>
    <row r="338" spans="1:26" ht="13.5" customHeight="1" x14ac:dyDescent="0.2">
      <c r="A338" s="252"/>
      <c r="B338" s="252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</row>
    <row r="339" spans="1:26" ht="13.5" customHeight="1" x14ac:dyDescent="0.2">
      <c r="A339" s="252"/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</row>
    <row r="340" spans="1:26" ht="13.5" customHeight="1" x14ac:dyDescent="0.2">
      <c r="A340" s="252"/>
      <c r="B340" s="252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</row>
    <row r="341" spans="1:26" ht="13.5" customHeight="1" x14ac:dyDescent="0.2">
      <c r="A341" s="252"/>
      <c r="B341" s="252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</row>
    <row r="342" spans="1:26" ht="13.5" customHeight="1" x14ac:dyDescent="0.2">
      <c r="A342" s="252"/>
      <c r="B342" s="252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</row>
    <row r="343" spans="1:26" ht="13.5" customHeight="1" x14ac:dyDescent="0.2">
      <c r="A343" s="252"/>
      <c r="B343" s="252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</row>
    <row r="344" spans="1:26" ht="13.5" customHeight="1" x14ac:dyDescent="0.2">
      <c r="A344" s="252"/>
      <c r="B344" s="252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</row>
    <row r="345" spans="1:26" ht="13.5" customHeight="1" x14ac:dyDescent="0.2">
      <c r="A345" s="252"/>
      <c r="B345" s="252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</row>
    <row r="346" spans="1:26" ht="13.5" customHeight="1" x14ac:dyDescent="0.2">
      <c r="A346" s="252"/>
      <c r="B346" s="252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</row>
    <row r="347" spans="1:26" ht="13.5" customHeight="1" x14ac:dyDescent="0.2">
      <c r="A347" s="252"/>
      <c r="B347" s="252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</row>
    <row r="348" spans="1:26" ht="13.5" customHeight="1" x14ac:dyDescent="0.2">
      <c r="A348" s="252"/>
      <c r="B348" s="252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</row>
    <row r="349" spans="1:26" ht="13.5" customHeight="1" x14ac:dyDescent="0.2">
      <c r="A349" s="252"/>
      <c r="B349" s="252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</row>
    <row r="350" spans="1:26" ht="13.5" customHeight="1" x14ac:dyDescent="0.2">
      <c r="A350" s="252"/>
      <c r="B350" s="252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</row>
    <row r="351" spans="1:26" ht="13.5" customHeight="1" x14ac:dyDescent="0.2">
      <c r="A351" s="252"/>
      <c r="B351" s="252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</row>
    <row r="352" spans="1:26" ht="13.5" customHeight="1" x14ac:dyDescent="0.2">
      <c r="A352" s="252"/>
      <c r="B352" s="252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</row>
    <row r="353" spans="1:26" ht="13.5" customHeight="1" x14ac:dyDescent="0.2">
      <c r="A353" s="252"/>
      <c r="B353" s="252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</row>
    <row r="354" spans="1:26" ht="13.5" customHeight="1" x14ac:dyDescent="0.2">
      <c r="A354" s="252"/>
      <c r="B354" s="252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</row>
    <row r="355" spans="1:26" ht="13.5" customHeight="1" x14ac:dyDescent="0.2">
      <c r="A355" s="252"/>
      <c r="B355" s="252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</row>
    <row r="356" spans="1:26" ht="13.5" customHeight="1" x14ac:dyDescent="0.2">
      <c r="A356" s="252"/>
      <c r="B356" s="252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</row>
    <row r="357" spans="1:26" ht="13.5" customHeight="1" x14ac:dyDescent="0.2">
      <c r="A357" s="252"/>
      <c r="B357" s="252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</row>
    <row r="358" spans="1:26" ht="13.5" customHeight="1" x14ac:dyDescent="0.2">
      <c r="A358" s="252"/>
      <c r="B358" s="252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</row>
    <row r="359" spans="1:26" ht="13.5" customHeight="1" x14ac:dyDescent="0.2">
      <c r="A359" s="252"/>
      <c r="B359" s="252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</row>
    <row r="360" spans="1:26" ht="13.5" customHeight="1" x14ac:dyDescent="0.2">
      <c r="A360" s="252"/>
      <c r="B360" s="252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</row>
    <row r="361" spans="1:26" ht="13.5" customHeight="1" x14ac:dyDescent="0.2">
      <c r="A361" s="252"/>
      <c r="B361" s="252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</row>
    <row r="362" spans="1:26" ht="13.5" customHeight="1" x14ac:dyDescent="0.2">
      <c r="A362" s="252"/>
      <c r="B362" s="252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</row>
    <row r="363" spans="1:26" ht="13.5" customHeight="1" x14ac:dyDescent="0.2">
      <c r="A363" s="252"/>
      <c r="B363" s="252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</row>
    <row r="364" spans="1:26" ht="13.5" customHeight="1" x14ac:dyDescent="0.2">
      <c r="A364" s="252"/>
      <c r="B364" s="252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</row>
    <row r="365" spans="1:26" ht="13.5" customHeight="1" x14ac:dyDescent="0.2">
      <c r="A365" s="252"/>
      <c r="B365" s="252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</row>
    <row r="366" spans="1:26" ht="13.5" customHeight="1" x14ac:dyDescent="0.2">
      <c r="A366" s="252"/>
      <c r="B366" s="252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</row>
    <row r="367" spans="1:26" ht="13.5" customHeight="1" x14ac:dyDescent="0.2">
      <c r="A367" s="252"/>
      <c r="B367" s="252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</row>
    <row r="368" spans="1:26" ht="13.5" customHeight="1" x14ac:dyDescent="0.2">
      <c r="A368" s="252"/>
      <c r="B368" s="252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</row>
    <row r="369" spans="1:26" ht="13.5" customHeight="1" x14ac:dyDescent="0.2">
      <c r="A369" s="252"/>
      <c r="B369" s="252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</row>
    <row r="370" spans="1:26" ht="13.5" customHeight="1" x14ac:dyDescent="0.2">
      <c r="A370" s="252"/>
      <c r="B370" s="252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</row>
    <row r="371" spans="1:26" ht="13.5" customHeight="1" x14ac:dyDescent="0.2">
      <c r="A371" s="252"/>
      <c r="B371" s="252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</row>
    <row r="372" spans="1:26" ht="13.5" customHeight="1" x14ac:dyDescent="0.2">
      <c r="A372" s="252"/>
      <c r="B372" s="252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</row>
    <row r="373" spans="1:26" ht="13.5" customHeight="1" x14ac:dyDescent="0.2">
      <c r="A373" s="252"/>
      <c r="B373" s="252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</row>
    <row r="374" spans="1:26" ht="13.5" customHeight="1" x14ac:dyDescent="0.2">
      <c r="A374" s="252"/>
      <c r="B374" s="252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</row>
    <row r="375" spans="1:26" ht="13.5" customHeight="1" x14ac:dyDescent="0.2">
      <c r="A375" s="252"/>
      <c r="B375" s="252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</row>
    <row r="376" spans="1:26" ht="13.5" customHeight="1" x14ac:dyDescent="0.2">
      <c r="A376" s="252"/>
      <c r="B376" s="252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</row>
    <row r="377" spans="1:26" ht="13.5" customHeight="1" x14ac:dyDescent="0.2">
      <c r="A377" s="252"/>
      <c r="B377" s="252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</row>
    <row r="378" spans="1:26" ht="13.5" customHeight="1" x14ac:dyDescent="0.2">
      <c r="A378" s="252"/>
      <c r="B378" s="252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</row>
    <row r="379" spans="1:26" ht="13.5" customHeight="1" x14ac:dyDescent="0.2">
      <c r="A379" s="252"/>
      <c r="B379" s="252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</row>
    <row r="380" spans="1:26" ht="13.5" customHeight="1" x14ac:dyDescent="0.2">
      <c r="A380" s="252"/>
      <c r="B380" s="252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</row>
    <row r="381" spans="1:26" ht="13.5" customHeight="1" x14ac:dyDescent="0.2">
      <c r="A381" s="252"/>
      <c r="B381" s="252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</row>
    <row r="382" spans="1:26" ht="13.5" customHeight="1" x14ac:dyDescent="0.2">
      <c r="A382" s="252"/>
      <c r="B382" s="252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</row>
    <row r="383" spans="1:26" ht="13.5" customHeight="1" x14ac:dyDescent="0.2">
      <c r="A383" s="252"/>
      <c r="B383" s="252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</row>
    <row r="384" spans="1:26" ht="13.5" customHeight="1" x14ac:dyDescent="0.2">
      <c r="A384" s="252"/>
      <c r="B384" s="252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</row>
    <row r="385" spans="1:26" ht="13.5" customHeight="1" x14ac:dyDescent="0.2">
      <c r="A385" s="252"/>
      <c r="B385" s="252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</row>
    <row r="386" spans="1:26" ht="13.5" customHeight="1" x14ac:dyDescent="0.2">
      <c r="A386" s="252"/>
      <c r="B386" s="252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</row>
    <row r="387" spans="1:26" ht="13.5" customHeight="1" x14ac:dyDescent="0.2">
      <c r="A387" s="252"/>
      <c r="B387" s="252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</row>
    <row r="388" spans="1:26" ht="13.5" customHeight="1" x14ac:dyDescent="0.2">
      <c r="A388" s="252"/>
      <c r="B388" s="252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</row>
    <row r="389" spans="1:26" ht="13.5" customHeight="1" x14ac:dyDescent="0.2">
      <c r="A389" s="252"/>
      <c r="B389" s="252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</row>
    <row r="390" spans="1:26" ht="13.5" customHeight="1" x14ac:dyDescent="0.2">
      <c r="A390" s="252"/>
      <c r="B390" s="252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</row>
    <row r="391" spans="1:26" ht="13.5" customHeight="1" x14ac:dyDescent="0.2">
      <c r="A391" s="252"/>
      <c r="B391" s="252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</row>
    <row r="392" spans="1:26" ht="13.5" customHeight="1" x14ac:dyDescent="0.2">
      <c r="A392" s="252"/>
      <c r="B392" s="252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</row>
    <row r="393" spans="1:26" ht="13.5" customHeight="1" x14ac:dyDescent="0.2">
      <c r="A393" s="252"/>
      <c r="B393" s="252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</row>
    <row r="394" spans="1:26" ht="13.5" customHeight="1" x14ac:dyDescent="0.2">
      <c r="A394" s="252"/>
      <c r="B394" s="252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</row>
    <row r="395" spans="1:26" ht="13.5" customHeight="1" x14ac:dyDescent="0.2">
      <c r="A395" s="252"/>
      <c r="B395" s="252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</row>
    <row r="396" spans="1:26" ht="13.5" customHeight="1" x14ac:dyDescent="0.2">
      <c r="A396" s="252"/>
      <c r="B396" s="252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</row>
    <row r="397" spans="1:26" ht="13.5" customHeight="1" x14ac:dyDescent="0.2">
      <c r="A397" s="252"/>
      <c r="B397" s="252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</row>
    <row r="398" spans="1:26" ht="13.5" customHeight="1" x14ac:dyDescent="0.2">
      <c r="A398" s="252"/>
      <c r="B398" s="252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</row>
    <row r="399" spans="1:26" ht="13.5" customHeight="1" x14ac:dyDescent="0.2">
      <c r="A399" s="252"/>
      <c r="B399" s="252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</row>
    <row r="400" spans="1:26" ht="13.5" customHeight="1" x14ac:dyDescent="0.2">
      <c r="A400" s="252"/>
      <c r="B400" s="252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</row>
    <row r="401" spans="1:26" ht="13.5" customHeight="1" x14ac:dyDescent="0.2">
      <c r="A401" s="252"/>
      <c r="B401" s="252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</row>
    <row r="402" spans="1:26" ht="13.5" customHeight="1" x14ac:dyDescent="0.2">
      <c r="A402" s="252"/>
      <c r="B402" s="252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</row>
    <row r="403" spans="1:26" ht="13.5" customHeight="1" x14ac:dyDescent="0.2">
      <c r="A403" s="252"/>
      <c r="B403" s="252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</row>
    <row r="404" spans="1:26" ht="13.5" customHeight="1" x14ac:dyDescent="0.2">
      <c r="A404" s="252"/>
      <c r="B404" s="252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</row>
    <row r="405" spans="1:26" ht="13.5" customHeight="1" x14ac:dyDescent="0.2">
      <c r="A405" s="252"/>
      <c r="B405" s="252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</row>
    <row r="406" spans="1:26" ht="13.5" customHeight="1" x14ac:dyDescent="0.2">
      <c r="A406" s="252"/>
      <c r="B406" s="252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</row>
    <row r="407" spans="1:26" ht="13.5" customHeight="1" x14ac:dyDescent="0.2">
      <c r="A407" s="252"/>
      <c r="B407" s="252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</row>
    <row r="408" spans="1:26" ht="13.5" customHeight="1" x14ac:dyDescent="0.2">
      <c r="A408" s="252"/>
      <c r="B408" s="252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</row>
    <row r="409" spans="1:26" ht="13.5" customHeight="1" x14ac:dyDescent="0.2">
      <c r="A409" s="252"/>
      <c r="B409" s="252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</row>
    <row r="410" spans="1:26" ht="13.5" customHeight="1" x14ac:dyDescent="0.2">
      <c r="A410" s="252"/>
      <c r="B410" s="252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</row>
    <row r="411" spans="1:26" ht="13.5" customHeight="1" x14ac:dyDescent="0.2">
      <c r="A411" s="252"/>
      <c r="B411" s="252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</row>
    <row r="412" spans="1:26" ht="13.5" customHeight="1" x14ac:dyDescent="0.2">
      <c r="A412" s="252"/>
      <c r="B412" s="252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</row>
    <row r="413" spans="1:26" ht="13.5" customHeight="1" x14ac:dyDescent="0.2">
      <c r="A413" s="252"/>
      <c r="B413" s="252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</row>
    <row r="414" spans="1:26" ht="13.5" customHeight="1" x14ac:dyDescent="0.2">
      <c r="A414" s="252"/>
      <c r="B414" s="252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</row>
    <row r="415" spans="1:26" ht="13.5" customHeight="1" x14ac:dyDescent="0.2">
      <c r="A415" s="252"/>
      <c r="B415" s="252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</row>
    <row r="416" spans="1:26" ht="13.5" customHeight="1" x14ac:dyDescent="0.2">
      <c r="A416" s="252"/>
      <c r="B416" s="252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</row>
    <row r="417" spans="1:26" ht="13.5" customHeight="1" x14ac:dyDescent="0.2">
      <c r="A417" s="252"/>
      <c r="B417" s="252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</row>
    <row r="418" spans="1:26" ht="13.5" customHeight="1" x14ac:dyDescent="0.2">
      <c r="A418" s="252"/>
      <c r="B418" s="252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</row>
    <row r="419" spans="1:26" ht="13.5" customHeight="1" x14ac:dyDescent="0.2">
      <c r="A419" s="252"/>
      <c r="B419" s="252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</row>
    <row r="420" spans="1:26" ht="13.5" customHeight="1" x14ac:dyDescent="0.2">
      <c r="A420" s="252"/>
      <c r="B420" s="252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</row>
    <row r="421" spans="1:26" ht="13.5" customHeight="1" x14ac:dyDescent="0.2">
      <c r="A421" s="252"/>
      <c r="B421" s="252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</row>
    <row r="422" spans="1:26" ht="13.5" customHeight="1" x14ac:dyDescent="0.2">
      <c r="A422" s="252"/>
      <c r="B422" s="252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</row>
    <row r="423" spans="1:26" ht="13.5" customHeight="1" x14ac:dyDescent="0.2">
      <c r="A423" s="252"/>
      <c r="B423" s="252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</row>
    <row r="424" spans="1:26" ht="13.5" customHeight="1" x14ac:dyDescent="0.2">
      <c r="A424" s="252"/>
      <c r="B424" s="252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</row>
    <row r="425" spans="1:26" ht="13.5" customHeight="1" x14ac:dyDescent="0.2">
      <c r="A425" s="252"/>
      <c r="B425" s="252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</row>
    <row r="426" spans="1:26" ht="13.5" customHeight="1" x14ac:dyDescent="0.2">
      <c r="A426" s="252"/>
      <c r="B426" s="252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</row>
    <row r="427" spans="1:26" ht="13.5" customHeight="1" x14ac:dyDescent="0.2">
      <c r="A427" s="252"/>
      <c r="B427" s="252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</row>
    <row r="428" spans="1:26" ht="13.5" customHeight="1" x14ac:dyDescent="0.2">
      <c r="A428" s="252"/>
      <c r="B428" s="252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</row>
    <row r="429" spans="1:26" ht="13.5" customHeight="1" x14ac:dyDescent="0.2">
      <c r="A429" s="252"/>
      <c r="B429" s="252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</row>
    <row r="430" spans="1:26" ht="13.5" customHeight="1" x14ac:dyDescent="0.2">
      <c r="A430" s="252"/>
      <c r="B430" s="252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</row>
    <row r="431" spans="1:26" ht="13.5" customHeight="1" x14ac:dyDescent="0.2">
      <c r="A431" s="252"/>
      <c r="B431" s="252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</row>
    <row r="432" spans="1:26" ht="13.5" customHeight="1" x14ac:dyDescent="0.2">
      <c r="A432" s="252"/>
      <c r="B432" s="252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</row>
    <row r="433" spans="1:26" ht="13.5" customHeight="1" x14ac:dyDescent="0.2">
      <c r="A433" s="252"/>
      <c r="B433" s="252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</row>
    <row r="434" spans="1:26" ht="13.5" customHeight="1" x14ac:dyDescent="0.2">
      <c r="A434" s="252"/>
      <c r="B434" s="252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</row>
    <row r="435" spans="1:26" ht="13.5" customHeight="1" x14ac:dyDescent="0.2">
      <c r="A435" s="252"/>
      <c r="B435" s="252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</row>
    <row r="436" spans="1:26" ht="13.5" customHeight="1" x14ac:dyDescent="0.2">
      <c r="A436" s="252"/>
      <c r="B436" s="252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</row>
    <row r="437" spans="1:26" ht="13.5" customHeight="1" x14ac:dyDescent="0.2">
      <c r="A437" s="252"/>
      <c r="B437" s="252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</row>
    <row r="438" spans="1:26" ht="13.5" customHeight="1" x14ac:dyDescent="0.2">
      <c r="A438" s="252"/>
      <c r="B438" s="252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</row>
    <row r="439" spans="1:26" ht="13.5" customHeight="1" x14ac:dyDescent="0.2">
      <c r="A439" s="252"/>
      <c r="B439" s="252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</row>
    <row r="440" spans="1:26" ht="13.5" customHeight="1" x14ac:dyDescent="0.2">
      <c r="A440" s="252"/>
      <c r="B440" s="252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</row>
    <row r="441" spans="1:26" ht="13.5" customHeight="1" x14ac:dyDescent="0.2">
      <c r="A441" s="252"/>
      <c r="B441" s="252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</row>
    <row r="442" spans="1:26" ht="13.5" customHeight="1" x14ac:dyDescent="0.2">
      <c r="A442" s="252"/>
      <c r="B442" s="252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</row>
    <row r="443" spans="1:26" ht="13.5" customHeight="1" x14ac:dyDescent="0.2">
      <c r="A443" s="252"/>
      <c r="B443" s="252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</row>
    <row r="444" spans="1:26" ht="13.5" customHeight="1" x14ac:dyDescent="0.2">
      <c r="A444" s="252"/>
      <c r="B444" s="252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</row>
    <row r="445" spans="1:26" ht="13.5" customHeight="1" x14ac:dyDescent="0.2">
      <c r="A445" s="252"/>
      <c r="B445" s="252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</row>
    <row r="446" spans="1:26" ht="13.5" customHeight="1" x14ac:dyDescent="0.2">
      <c r="A446" s="252"/>
      <c r="B446" s="252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</row>
    <row r="447" spans="1:26" ht="13.5" customHeight="1" x14ac:dyDescent="0.2">
      <c r="A447" s="252"/>
      <c r="B447" s="252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</row>
    <row r="448" spans="1:26" ht="13.5" customHeight="1" x14ac:dyDescent="0.2">
      <c r="A448" s="252"/>
      <c r="B448" s="252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</row>
    <row r="449" spans="1:26" ht="13.5" customHeight="1" x14ac:dyDescent="0.2">
      <c r="A449" s="252"/>
      <c r="B449" s="252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</row>
    <row r="450" spans="1:26" ht="13.5" customHeight="1" x14ac:dyDescent="0.2">
      <c r="A450" s="252"/>
      <c r="B450" s="252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</row>
    <row r="451" spans="1:26" ht="13.5" customHeight="1" x14ac:dyDescent="0.2">
      <c r="A451" s="252"/>
      <c r="B451" s="252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</row>
    <row r="452" spans="1:26" ht="13.5" customHeight="1" x14ac:dyDescent="0.2">
      <c r="A452" s="252"/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</row>
    <row r="453" spans="1:26" ht="13.5" customHeight="1" x14ac:dyDescent="0.2">
      <c r="A453" s="252"/>
      <c r="B453" s="252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</row>
    <row r="454" spans="1:26" ht="13.5" customHeight="1" x14ac:dyDescent="0.2">
      <c r="A454" s="252"/>
      <c r="B454" s="252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</row>
    <row r="455" spans="1:26" ht="13.5" customHeight="1" x14ac:dyDescent="0.2">
      <c r="A455" s="252"/>
      <c r="B455" s="252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</row>
    <row r="456" spans="1:26" ht="13.5" customHeight="1" x14ac:dyDescent="0.2">
      <c r="A456" s="252"/>
      <c r="B456" s="252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</row>
    <row r="457" spans="1:26" ht="13.5" customHeight="1" x14ac:dyDescent="0.2">
      <c r="A457" s="252"/>
      <c r="B457" s="252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</row>
    <row r="458" spans="1:26" ht="13.5" customHeight="1" x14ac:dyDescent="0.2">
      <c r="A458" s="252"/>
      <c r="B458" s="252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</row>
    <row r="459" spans="1:26" ht="13.5" customHeight="1" x14ac:dyDescent="0.2">
      <c r="A459" s="252"/>
      <c r="B459" s="252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</row>
    <row r="460" spans="1:26" ht="13.5" customHeight="1" x14ac:dyDescent="0.2">
      <c r="A460" s="252"/>
      <c r="B460" s="252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</row>
    <row r="461" spans="1:26" ht="13.5" customHeight="1" x14ac:dyDescent="0.2">
      <c r="A461" s="252"/>
      <c r="B461" s="252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</row>
    <row r="462" spans="1:26" ht="13.5" customHeight="1" x14ac:dyDescent="0.2">
      <c r="A462" s="252"/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</row>
    <row r="463" spans="1:26" ht="13.5" customHeight="1" x14ac:dyDescent="0.2">
      <c r="A463" s="252"/>
      <c r="B463" s="252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</row>
    <row r="464" spans="1:26" ht="13.5" customHeight="1" x14ac:dyDescent="0.2">
      <c r="A464" s="252"/>
      <c r="B464" s="252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</row>
    <row r="465" spans="1:26" ht="13.5" customHeight="1" x14ac:dyDescent="0.2">
      <c r="A465" s="252"/>
      <c r="B465" s="252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</row>
    <row r="466" spans="1:26" ht="13.5" customHeight="1" x14ac:dyDescent="0.2">
      <c r="A466" s="252"/>
      <c r="B466" s="252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</row>
    <row r="467" spans="1:26" ht="13.5" customHeight="1" x14ac:dyDescent="0.2">
      <c r="A467" s="252"/>
      <c r="B467" s="252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</row>
    <row r="468" spans="1:26" ht="13.5" customHeight="1" x14ac:dyDescent="0.2">
      <c r="A468" s="252"/>
      <c r="B468" s="252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</row>
    <row r="469" spans="1:26" ht="13.5" customHeight="1" x14ac:dyDescent="0.2">
      <c r="A469" s="252"/>
      <c r="B469" s="252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</row>
    <row r="470" spans="1:26" ht="13.5" customHeight="1" x14ac:dyDescent="0.2">
      <c r="A470" s="252"/>
      <c r="B470" s="252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</row>
    <row r="471" spans="1:26" ht="13.5" customHeight="1" x14ac:dyDescent="0.2">
      <c r="A471" s="252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</row>
    <row r="472" spans="1:26" ht="13.5" customHeight="1" x14ac:dyDescent="0.2">
      <c r="A472" s="252"/>
      <c r="B472" s="252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</row>
    <row r="473" spans="1:26" ht="13.5" customHeight="1" x14ac:dyDescent="0.2">
      <c r="A473" s="252"/>
      <c r="B473" s="252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</row>
    <row r="474" spans="1:26" ht="13.5" customHeight="1" x14ac:dyDescent="0.2">
      <c r="A474" s="252"/>
      <c r="B474" s="252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</row>
    <row r="475" spans="1:26" ht="13.5" customHeight="1" x14ac:dyDescent="0.2">
      <c r="A475" s="252"/>
      <c r="B475" s="252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</row>
    <row r="476" spans="1:26" ht="13.5" customHeight="1" x14ac:dyDescent="0.2">
      <c r="A476" s="252"/>
      <c r="B476" s="252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</row>
    <row r="477" spans="1:26" ht="13.5" customHeight="1" x14ac:dyDescent="0.2">
      <c r="A477" s="252"/>
      <c r="B477" s="252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</row>
    <row r="478" spans="1:26" ht="13.5" customHeight="1" x14ac:dyDescent="0.2">
      <c r="A478" s="252"/>
      <c r="B478" s="252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</row>
    <row r="479" spans="1:26" ht="13.5" customHeight="1" x14ac:dyDescent="0.2">
      <c r="A479" s="252"/>
      <c r="B479" s="252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</row>
    <row r="480" spans="1:26" ht="13.5" customHeight="1" x14ac:dyDescent="0.2">
      <c r="A480" s="252"/>
      <c r="B480" s="252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</row>
    <row r="481" spans="1:26" ht="13.5" customHeight="1" x14ac:dyDescent="0.2">
      <c r="A481" s="252"/>
      <c r="B481" s="252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</row>
    <row r="482" spans="1:26" ht="13.5" customHeight="1" x14ac:dyDescent="0.2">
      <c r="A482" s="252"/>
      <c r="B482" s="252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</row>
    <row r="483" spans="1:26" ht="13.5" customHeight="1" x14ac:dyDescent="0.2">
      <c r="A483" s="252"/>
      <c r="B483" s="252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</row>
    <row r="484" spans="1:26" ht="13.5" customHeight="1" x14ac:dyDescent="0.2">
      <c r="A484" s="252"/>
      <c r="B484" s="252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</row>
    <row r="485" spans="1:26" ht="13.5" customHeight="1" x14ac:dyDescent="0.2">
      <c r="A485" s="252"/>
      <c r="B485" s="252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</row>
    <row r="486" spans="1:26" ht="13.5" customHeight="1" x14ac:dyDescent="0.2">
      <c r="A486" s="252"/>
      <c r="B486" s="252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</row>
    <row r="487" spans="1:26" ht="13.5" customHeight="1" x14ac:dyDescent="0.2">
      <c r="A487" s="252"/>
      <c r="B487" s="252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</row>
    <row r="488" spans="1:26" ht="13.5" customHeight="1" x14ac:dyDescent="0.2">
      <c r="A488" s="252"/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</row>
    <row r="489" spans="1:26" ht="13.5" customHeight="1" x14ac:dyDescent="0.2">
      <c r="A489" s="252"/>
      <c r="B489" s="252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</row>
    <row r="490" spans="1:26" ht="13.5" customHeight="1" x14ac:dyDescent="0.2">
      <c r="A490" s="252"/>
      <c r="B490" s="252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</row>
    <row r="491" spans="1:26" ht="13.5" customHeight="1" x14ac:dyDescent="0.2">
      <c r="A491" s="252"/>
      <c r="B491" s="252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</row>
    <row r="492" spans="1:26" ht="13.5" customHeight="1" x14ac:dyDescent="0.2">
      <c r="A492" s="252"/>
      <c r="B492" s="252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</row>
    <row r="493" spans="1:26" ht="13.5" customHeight="1" x14ac:dyDescent="0.2">
      <c r="A493" s="252"/>
      <c r="B493" s="252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</row>
    <row r="494" spans="1:26" ht="13.5" customHeight="1" x14ac:dyDescent="0.2">
      <c r="A494" s="252"/>
      <c r="B494" s="252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</row>
    <row r="495" spans="1:26" ht="13.5" customHeight="1" x14ac:dyDescent="0.2">
      <c r="A495" s="252"/>
      <c r="B495" s="252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</row>
    <row r="496" spans="1:26" ht="13.5" customHeight="1" x14ac:dyDescent="0.2">
      <c r="A496" s="252"/>
      <c r="B496" s="252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</row>
    <row r="497" spans="1:26" ht="13.5" customHeight="1" x14ac:dyDescent="0.2">
      <c r="A497" s="252"/>
      <c r="B497" s="252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</row>
    <row r="498" spans="1:26" ht="13.5" customHeight="1" x14ac:dyDescent="0.2">
      <c r="A498" s="252"/>
      <c r="B498" s="252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</row>
    <row r="499" spans="1:26" ht="13.5" customHeight="1" x14ac:dyDescent="0.2">
      <c r="A499" s="252"/>
      <c r="B499" s="252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</row>
    <row r="500" spans="1:26" ht="13.5" customHeight="1" x14ac:dyDescent="0.2">
      <c r="A500" s="252"/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</row>
    <row r="501" spans="1:26" ht="13.5" customHeight="1" x14ac:dyDescent="0.2">
      <c r="A501" s="252"/>
      <c r="B501" s="252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</row>
    <row r="502" spans="1:26" ht="13.5" customHeight="1" x14ac:dyDescent="0.2">
      <c r="A502" s="252"/>
      <c r="B502" s="252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</row>
    <row r="503" spans="1:26" ht="13.5" customHeight="1" x14ac:dyDescent="0.2">
      <c r="A503" s="252"/>
      <c r="B503" s="252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</row>
    <row r="504" spans="1:26" ht="13.5" customHeight="1" x14ac:dyDescent="0.2">
      <c r="A504" s="252"/>
      <c r="B504" s="252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</row>
    <row r="505" spans="1:26" ht="13.5" customHeight="1" x14ac:dyDescent="0.2">
      <c r="A505" s="252"/>
      <c r="B505" s="252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</row>
    <row r="506" spans="1:26" ht="13.5" customHeight="1" x14ac:dyDescent="0.2">
      <c r="A506" s="252"/>
      <c r="B506" s="252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</row>
    <row r="507" spans="1:26" ht="13.5" customHeight="1" x14ac:dyDescent="0.2">
      <c r="A507" s="252"/>
      <c r="B507" s="252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</row>
    <row r="508" spans="1:26" ht="13.5" customHeight="1" x14ac:dyDescent="0.2">
      <c r="A508" s="252"/>
      <c r="B508" s="252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</row>
    <row r="509" spans="1:26" ht="13.5" customHeight="1" x14ac:dyDescent="0.2">
      <c r="A509" s="252"/>
      <c r="B509" s="252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</row>
    <row r="510" spans="1:26" ht="13.5" customHeight="1" x14ac:dyDescent="0.2">
      <c r="A510" s="252"/>
      <c r="B510" s="252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</row>
    <row r="511" spans="1:26" ht="13.5" customHeight="1" x14ac:dyDescent="0.2">
      <c r="A511" s="252"/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</row>
    <row r="512" spans="1:26" ht="13.5" customHeight="1" x14ac:dyDescent="0.2">
      <c r="A512" s="252"/>
      <c r="B512" s="252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</row>
    <row r="513" spans="1:26" ht="13.5" customHeight="1" x14ac:dyDescent="0.2">
      <c r="A513" s="252"/>
      <c r="B513" s="252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</row>
    <row r="514" spans="1:26" ht="13.5" customHeight="1" x14ac:dyDescent="0.2">
      <c r="A514" s="252"/>
      <c r="B514" s="252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</row>
    <row r="515" spans="1:26" ht="13.5" customHeight="1" x14ac:dyDescent="0.2">
      <c r="A515" s="252"/>
      <c r="B515" s="252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</row>
    <row r="516" spans="1:26" ht="13.5" customHeight="1" x14ac:dyDescent="0.2">
      <c r="A516" s="252"/>
      <c r="B516" s="252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</row>
    <row r="517" spans="1:26" ht="13.5" customHeight="1" x14ac:dyDescent="0.2">
      <c r="A517" s="252"/>
      <c r="B517" s="252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</row>
    <row r="518" spans="1:26" ht="13.5" customHeight="1" x14ac:dyDescent="0.2">
      <c r="A518" s="252"/>
      <c r="B518" s="252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</row>
    <row r="519" spans="1:26" ht="13.5" customHeight="1" x14ac:dyDescent="0.2">
      <c r="A519" s="252"/>
      <c r="B519" s="252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</row>
    <row r="520" spans="1:26" ht="13.5" customHeight="1" x14ac:dyDescent="0.2">
      <c r="A520" s="252"/>
      <c r="B520" s="252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</row>
    <row r="521" spans="1:26" ht="13.5" customHeight="1" x14ac:dyDescent="0.2">
      <c r="A521" s="252"/>
      <c r="B521" s="252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</row>
    <row r="522" spans="1:26" ht="13.5" customHeight="1" x14ac:dyDescent="0.2">
      <c r="A522" s="252"/>
      <c r="B522" s="252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</row>
    <row r="523" spans="1:26" ht="13.5" customHeight="1" x14ac:dyDescent="0.2">
      <c r="A523" s="252"/>
      <c r="B523" s="252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</row>
    <row r="524" spans="1:26" ht="13.5" customHeight="1" x14ac:dyDescent="0.2">
      <c r="A524" s="252"/>
      <c r="B524" s="252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</row>
    <row r="525" spans="1:26" ht="13.5" customHeight="1" x14ac:dyDescent="0.2">
      <c r="A525" s="252"/>
      <c r="B525" s="252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</row>
    <row r="526" spans="1:26" ht="13.5" customHeight="1" x14ac:dyDescent="0.2">
      <c r="A526" s="252"/>
      <c r="B526" s="252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</row>
    <row r="527" spans="1:26" ht="13.5" customHeight="1" x14ac:dyDescent="0.2">
      <c r="A527" s="252"/>
      <c r="B527" s="252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</row>
    <row r="528" spans="1:26" ht="13.5" customHeight="1" x14ac:dyDescent="0.2">
      <c r="A528" s="252"/>
      <c r="B528" s="252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</row>
    <row r="529" spans="1:26" ht="13.5" customHeight="1" x14ac:dyDescent="0.2">
      <c r="A529" s="252"/>
      <c r="B529" s="252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</row>
    <row r="530" spans="1:26" ht="13.5" customHeight="1" x14ac:dyDescent="0.2">
      <c r="A530" s="252"/>
      <c r="B530" s="252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</row>
    <row r="531" spans="1:26" ht="13.5" customHeight="1" x14ac:dyDescent="0.2">
      <c r="A531" s="252"/>
      <c r="B531" s="252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</row>
    <row r="532" spans="1:26" ht="13.5" customHeight="1" x14ac:dyDescent="0.2">
      <c r="A532" s="252"/>
      <c r="B532" s="252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</row>
    <row r="533" spans="1:26" ht="13.5" customHeight="1" x14ac:dyDescent="0.2">
      <c r="A533" s="252"/>
      <c r="B533" s="252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</row>
    <row r="534" spans="1:26" ht="13.5" customHeight="1" x14ac:dyDescent="0.2">
      <c r="A534" s="252"/>
      <c r="B534" s="252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</row>
    <row r="535" spans="1:26" ht="13.5" customHeight="1" x14ac:dyDescent="0.2">
      <c r="A535" s="252"/>
      <c r="B535" s="252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</row>
    <row r="536" spans="1:26" ht="13.5" customHeight="1" x14ac:dyDescent="0.2">
      <c r="A536" s="252"/>
      <c r="B536" s="252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</row>
    <row r="537" spans="1:26" ht="13.5" customHeight="1" x14ac:dyDescent="0.2">
      <c r="A537" s="252"/>
      <c r="B537" s="252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</row>
    <row r="538" spans="1:26" ht="13.5" customHeight="1" x14ac:dyDescent="0.2">
      <c r="A538" s="252"/>
      <c r="B538" s="252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</row>
    <row r="539" spans="1:26" ht="13.5" customHeight="1" x14ac:dyDescent="0.2">
      <c r="A539" s="252"/>
      <c r="B539" s="252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</row>
    <row r="540" spans="1:26" ht="13.5" customHeight="1" x14ac:dyDescent="0.2">
      <c r="A540" s="252"/>
      <c r="B540" s="252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</row>
    <row r="541" spans="1:26" ht="13.5" customHeight="1" x14ac:dyDescent="0.2">
      <c r="A541" s="252"/>
      <c r="B541" s="252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</row>
    <row r="542" spans="1:26" ht="13.5" customHeight="1" x14ac:dyDescent="0.2">
      <c r="A542" s="252"/>
      <c r="B542" s="252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</row>
    <row r="543" spans="1:26" ht="13.5" customHeight="1" x14ac:dyDescent="0.2">
      <c r="A543" s="252"/>
      <c r="B543" s="252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</row>
    <row r="544" spans="1:26" ht="13.5" customHeight="1" x14ac:dyDescent="0.2">
      <c r="A544" s="252"/>
      <c r="B544" s="252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</row>
    <row r="545" spans="1:26" ht="13.5" customHeight="1" x14ac:dyDescent="0.2">
      <c r="A545" s="252"/>
      <c r="B545" s="252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</row>
    <row r="546" spans="1:26" ht="13.5" customHeight="1" x14ac:dyDescent="0.2">
      <c r="A546" s="252"/>
      <c r="B546" s="252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</row>
    <row r="547" spans="1:26" ht="13.5" customHeight="1" x14ac:dyDescent="0.2">
      <c r="A547" s="252"/>
      <c r="B547" s="252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</row>
    <row r="548" spans="1:26" ht="13.5" customHeight="1" x14ac:dyDescent="0.2">
      <c r="A548" s="252"/>
      <c r="B548" s="252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</row>
    <row r="549" spans="1:26" ht="13.5" customHeight="1" x14ac:dyDescent="0.2">
      <c r="A549" s="252"/>
      <c r="B549" s="252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</row>
    <row r="550" spans="1:26" ht="13.5" customHeight="1" x14ac:dyDescent="0.2">
      <c r="A550" s="252"/>
      <c r="B550" s="252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</row>
    <row r="551" spans="1:26" ht="13.5" customHeight="1" x14ac:dyDescent="0.2">
      <c r="A551" s="252"/>
      <c r="B551" s="252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</row>
    <row r="552" spans="1:26" ht="13.5" customHeight="1" x14ac:dyDescent="0.2">
      <c r="A552" s="252"/>
      <c r="B552" s="252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</row>
    <row r="553" spans="1:26" ht="13.5" customHeight="1" x14ac:dyDescent="0.2">
      <c r="A553" s="252"/>
      <c r="B553" s="252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</row>
    <row r="554" spans="1:26" ht="13.5" customHeight="1" x14ac:dyDescent="0.2">
      <c r="A554" s="252"/>
      <c r="B554" s="252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</row>
    <row r="555" spans="1:26" ht="13.5" customHeight="1" x14ac:dyDescent="0.2">
      <c r="A555" s="252"/>
      <c r="B555" s="252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</row>
    <row r="556" spans="1:26" ht="13.5" customHeight="1" x14ac:dyDescent="0.2">
      <c r="A556" s="252"/>
      <c r="B556" s="252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</row>
    <row r="557" spans="1:26" ht="13.5" customHeight="1" x14ac:dyDescent="0.2">
      <c r="A557" s="252"/>
      <c r="B557" s="252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</row>
    <row r="558" spans="1:26" ht="13.5" customHeight="1" x14ac:dyDescent="0.2">
      <c r="A558" s="252"/>
      <c r="B558" s="252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</row>
    <row r="559" spans="1:26" ht="13.5" customHeight="1" x14ac:dyDescent="0.2">
      <c r="A559" s="252"/>
      <c r="B559" s="252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</row>
    <row r="560" spans="1:26" ht="13.5" customHeight="1" x14ac:dyDescent="0.2">
      <c r="A560" s="252"/>
      <c r="B560" s="252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</row>
    <row r="561" spans="1:26" ht="13.5" customHeight="1" x14ac:dyDescent="0.2">
      <c r="A561" s="252"/>
      <c r="B561" s="252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</row>
    <row r="562" spans="1:26" ht="13.5" customHeight="1" x14ac:dyDescent="0.2">
      <c r="A562" s="252"/>
      <c r="B562" s="252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</row>
    <row r="563" spans="1:26" ht="13.5" customHeight="1" x14ac:dyDescent="0.2">
      <c r="A563" s="252"/>
      <c r="B563" s="252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</row>
    <row r="564" spans="1:26" ht="13.5" customHeight="1" x14ac:dyDescent="0.2">
      <c r="A564" s="252"/>
      <c r="B564" s="252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</row>
    <row r="565" spans="1:26" ht="13.5" customHeight="1" x14ac:dyDescent="0.2">
      <c r="A565" s="252"/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</row>
    <row r="566" spans="1:26" ht="13.5" customHeight="1" x14ac:dyDescent="0.2">
      <c r="A566" s="252"/>
      <c r="B566" s="252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</row>
    <row r="567" spans="1:26" ht="13.5" customHeight="1" x14ac:dyDescent="0.2">
      <c r="A567" s="252"/>
      <c r="B567" s="252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</row>
    <row r="568" spans="1:26" ht="13.5" customHeight="1" x14ac:dyDescent="0.2">
      <c r="A568" s="252"/>
      <c r="B568" s="252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</row>
    <row r="569" spans="1:26" ht="13.5" customHeight="1" x14ac:dyDescent="0.2">
      <c r="A569" s="252"/>
      <c r="B569" s="252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</row>
    <row r="570" spans="1:26" ht="13.5" customHeight="1" x14ac:dyDescent="0.2">
      <c r="A570" s="252"/>
      <c r="B570" s="252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</row>
    <row r="571" spans="1:26" ht="13.5" customHeight="1" x14ac:dyDescent="0.2">
      <c r="A571" s="252"/>
      <c r="B571" s="252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</row>
    <row r="572" spans="1:26" ht="13.5" customHeight="1" x14ac:dyDescent="0.2">
      <c r="A572" s="252"/>
      <c r="B572" s="252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</row>
    <row r="573" spans="1:26" ht="13.5" customHeight="1" x14ac:dyDescent="0.2">
      <c r="A573" s="252"/>
      <c r="B573" s="252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</row>
    <row r="574" spans="1:26" ht="13.5" customHeight="1" x14ac:dyDescent="0.2">
      <c r="A574" s="252"/>
      <c r="B574" s="252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</row>
    <row r="575" spans="1:26" ht="13.5" customHeight="1" x14ac:dyDescent="0.2">
      <c r="A575" s="252"/>
      <c r="B575" s="252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</row>
    <row r="576" spans="1:26" ht="13.5" customHeight="1" x14ac:dyDescent="0.2">
      <c r="A576" s="252"/>
      <c r="B576" s="252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</row>
    <row r="577" spans="1:26" ht="13.5" customHeight="1" x14ac:dyDescent="0.2">
      <c r="A577" s="252"/>
      <c r="B577" s="252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</row>
    <row r="578" spans="1:26" ht="13.5" customHeight="1" x14ac:dyDescent="0.2">
      <c r="A578" s="252"/>
      <c r="B578" s="252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</row>
    <row r="579" spans="1:26" ht="13.5" customHeight="1" x14ac:dyDescent="0.2">
      <c r="A579" s="252"/>
      <c r="B579" s="252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</row>
    <row r="580" spans="1:26" ht="13.5" customHeight="1" x14ac:dyDescent="0.2">
      <c r="A580" s="252"/>
      <c r="B580" s="252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</row>
    <row r="581" spans="1:26" ht="13.5" customHeight="1" x14ac:dyDescent="0.2">
      <c r="A581" s="252"/>
      <c r="B581" s="252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</row>
    <row r="582" spans="1:26" ht="13.5" customHeight="1" x14ac:dyDescent="0.2">
      <c r="A582" s="252"/>
      <c r="B582" s="252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</row>
    <row r="583" spans="1:26" ht="13.5" customHeight="1" x14ac:dyDescent="0.2">
      <c r="A583" s="252"/>
      <c r="B583" s="252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</row>
    <row r="584" spans="1:26" ht="13.5" customHeight="1" x14ac:dyDescent="0.2">
      <c r="A584" s="252"/>
      <c r="B584" s="252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</row>
    <row r="585" spans="1:26" ht="13.5" customHeight="1" x14ac:dyDescent="0.2">
      <c r="A585" s="252"/>
      <c r="B585" s="252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</row>
    <row r="586" spans="1:26" ht="13.5" customHeight="1" x14ac:dyDescent="0.2">
      <c r="A586" s="252"/>
      <c r="B586" s="252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</row>
    <row r="587" spans="1:26" ht="13.5" customHeight="1" x14ac:dyDescent="0.2">
      <c r="A587" s="252"/>
      <c r="B587" s="252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</row>
    <row r="588" spans="1:26" ht="13.5" customHeight="1" x14ac:dyDescent="0.2">
      <c r="A588" s="252"/>
      <c r="B588" s="252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</row>
    <row r="589" spans="1:26" ht="13.5" customHeight="1" x14ac:dyDescent="0.2">
      <c r="A589" s="252"/>
      <c r="B589" s="252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</row>
    <row r="590" spans="1:26" ht="13.5" customHeight="1" x14ac:dyDescent="0.2">
      <c r="A590" s="252"/>
      <c r="B590" s="252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</row>
    <row r="591" spans="1:26" ht="13.5" customHeight="1" x14ac:dyDescent="0.2">
      <c r="A591" s="252"/>
      <c r="B591" s="252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</row>
    <row r="592" spans="1:26" ht="13.5" customHeight="1" x14ac:dyDescent="0.2">
      <c r="A592" s="252"/>
      <c r="B592" s="252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</row>
    <row r="593" spans="1:26" ht="13.5" customHeight="1" x14ac:dyDescent="0.2">
      <c r="A593" s="252"/>
      <c r="B593" s="252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</row>
    <row r="594" spans="1:26" ht="13.5" customHeight="1" x14ac:dyDescent="0.2">
      <c r="A594" s="252"/>
      <c r="B594" s="252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</row>
    <row r="595" spans="1:26" ht="13.5" customHeight="1" x14ac:dyDescent="0.2">
      <c r="A595" s="252"/>
      <c r="B595" s="252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</row>
    <row r="596" spans="1:26" ht="13.5" customHeight="1" x14ac:dyDescent="0.2">
      <c r="A596" s="252"/>
      <c r="B596" s="252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</row>
    <row r="597" spans="1:26" ht="13.5" customHeight="1" x14ac:dyDescent="0.2">
      <c r="A597" s="252"/>
      <c r="B597" s="252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</row>
    <row r="598" spans="1:26" ht="13.5" customHeight="1" x14ac:dyDescent="0.2">
      <c r="A598" s="252"/>
      <c r="B598" s="252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</row>
    <row r="599" spans="1:26" ht="13.5" customHeight="1" x14ac:dyDescent="0.2">
      <c r="A599" s="252"/>
      <c r="B599" s="252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</row>
    <row r="600" spans="1:26" ht="13.5" customHeight="1" x14ac:dyDescent="0.2">
      <c r="A600" s="252"/>
      <c r="B600" s="252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</row>
    <row r="601" spans="1:26" ht="13.5" customHeight="1" x14ac:dyDescent="0.2">
      <c r="A601" s="252"/>
      <c r="B601" s="252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</row>
    <row r="602" spans="1:26" ht="13.5" customHeight="1" x14ac:dyDescent="0.2">
      <c r="A602" s="252"/>
      <c r="B602" s="252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</row>
    <row r="603" spans="1:26" ht="13.5" customHeight="1" x14ac:dyDescent="0.2">
      <c r="A603" s="252"/>
      <c r="B603" s="252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</row>
    <row r="604" spans="1:26" ht="13.5" customHeight="1" x14ac:dyDescent="0.2">
      <c r="A604" s="252"/>
      <c r="B604" s="252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</row>
    <row r="605" spans="1:26" ht="13.5" customHeight="1" x14ac:dyDescent="0.2">
      <c r="A605" s="252"/>
      <c r="B605" s="252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</row>
    <row r="606" spans="1:26" ht="13.5" customHeight="1" x14ac:dyDescent="0.2">
      <c r="A606" s="252"/>
      <c r="B606" s="252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</row>
    <row r="607" spans="1:26" ht="13.5" customHeight="1" x14ac:dyDescent="0.2">
      <c r="A607" s="252"/>
      <c r="B607" s="252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</row>
    <row r="608" spans="1:26" ht="13.5" customHeight="1" x14ac:dyDescent="0.2">
      <c r="A608" s="252"/>
      <c r="B608" s="252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</row>
    <row r="609" spans="1:26" ht="13.5" customHeight="1" x14ac:dyDescent="0.2">
      <c r="A609" s="252"/>
      <c r="B609" s="252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</row>
    <row r="610" spans="1:26" ht="13.5" customHeight="1" x14ac:dyDescent="0.2">
      <c r="A610" s="252"/>
      <c r="B610" s="252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</row>
    <row r="611" spans="1:26" ht="13.5" customHeight="1" x14ac:dyDescent="0.2">
      <c r="A611" s="252"/>
      <c r="B611" s="252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</row>
    <row r="612" spans="1:26" ht="13.5" customHeight="1" x14ac:dyDescent="0.2">
      <c r="A612" s="252"/>
      <c r="B612" s="252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</row>
    <row r="613" spans="1:26" ht="13.5" customHeight="1" x14ac:dyDescent="0.2">
      <c r="A613" s="252"/>
      <c r="B613" s="252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</row>
    <row r="614" spans="1:26" ht="13.5" customHeight="1" x14ac:dyDescent="0.2">
      <c r="A614" s="252"/>
      <c r="B614" s="252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</row>
    <row r="615" spans="1:26" ht="13.5" customHeight="1" x14ac:dyDescent="0.2">
      <c r="A615" s="252"/>
      <c r="B615" s="252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</row>
    <row r="616" spans="1:26" ht="13.5" customHeight="1" x14ac:dyDescent="0.2">
      <c r="A616" s="252"/>
      <c r="B616" s="252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</row>
    <row r="617" spans="1:26" ht="13.5" customHeight="1" x14ac:dyDescent="0.2">
      <c r="A617" s="252"/>
      <c r="B617" s="252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</row>
    <row r="618" spans="1:26" ht="13.5" customHeight="1" x14ac:dyDescent="0.2">
      <c r="A618" s="252"/>
      <c r="B618" s="252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</row>
    <row r="619" spans="1:26" ht="13.5" customHeight="1" x14ac:dyDescent="0.2">
      <c r="A619" s="252"/>
      <c r="B619" s="252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</row>
    <row r="620" spans="1:26" ht="13.5" customHeight="1" x14ac:dyDescent="0.2">
      <c r="A620" s="252"/>
      <c r="B620" s="252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</row>
    <row r="621" spans="1:26" ht="13.5" customHeight="1" x14ac:dyDescent="0.2">
      <c r="A621" s="252"/>
      <c r="B621" s="252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</row>
    <row r="622" spans="1:26" ht="13.5" customHeight="1" x14ac:dyDescent="0.2">
      <c r="A622" s="252"/>
      <c r="B622" s="252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</row>
    <row r="623" spans="1:26" ht="13.5" customHeight="1" x14ac:dyDescent="0.2">
      <c r="A623" s="252"/>
      <c r="B623" s="252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</row>
    <row r="624" spans="1:26" ht="13.5" customHeight="1" x14ac:dyDescent="0.2">
      <c r="A624" s="252"/>
      <c r="B624" s="252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</row>
    <row r="625" spans="1:26" ht="13.5" customHeight="1" x14ac:dyDescent="0.2">
      <c r="A625" s="252"/>
      <c r="B625" s="252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</row>
    <row r="626" spans="1:26" ht="13.5" customHeight="1" x14ac:dyDescent="0.2">
      <c r="A626" s="252"/>
      <c r="B626" s="252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</row>
    <row r="627" spans="1:26" ht="13.5" customHeight="1" x14ac:dyDescent="0.2">
      <c r="A627" s="252"/>
      <c r="B627" s="252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</row>
    <row r="628" spans="1:26" ht="13.5" customHeight="1" x14ac:dyDescent="0.2">
      <c r="A628" s="252"/>
      <c r="B628" s="252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</row>
    <row r="629" spans="1:26" ht="13.5" customHeight="1" x14ac:dyDescent="0.2">
      <c r="A629" s="252"/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</row>
    <row r="630" spans="1:26" ht="13.5" customHeight="1" x14ac:dyDescent="0.2">
      <c r="A630" s="252"/>
      <c r="B630" s="252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</row>
    <row r="631" spans="1:26" ht="13.5" customHeight="1" x14ac:dyDescent="0.2">
      <c r="A631" s="252"/>
      <c r="B631" s="252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</row>
    <row r="632" spans="1:26" ht="13.5" customHeight="1" x14ac:dyDescent="0.2">
      <c r="A632" s="252"/>
      <c r="B632" s="252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</row>
    <row r="633" spans="1:26" ht="13.5" customHeight="1" x14ac:dyDescent="0.2">
      <c r="A633" s="252"/>
      <c r="B633" s="252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</row>
    <row r="634" spans="1:26" ht="13.5" customHeight="1" x14ac:dyDescent="0.2">
      <c r="A634" s="252"/>
      <c r="B634" s="252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</row>
    <row r="635" spans="1:26" ht="13.5" customHeight="1" x14ac:dyDescent="0.2">
      <c r="A635" s="252"/>
      <c r="B635" s="252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</row>
    <row r="636" spans="1:26" ht="13.5" customHeight="1" x14ac:dyDescent="0.2">
      <c r="A636" s="252"/>
      <c r="B636" s="252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</row>
    <row r="637" spans="1:26" ht="13.5" customHeight="1" x14ac:dyDescent="0.2">
      <c r="A637" s="252"/>
      <c r="B637" s="252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</row>
    <row r="638" spans="1:26" ht="13.5" customHeight="1" x14ac:dyDescent="0.2">
      <c r="A638" s="252"/>
      <c r="B638" s="252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</row>
    <row r="639" spans="1:26" ht="13.5" customHeight="1" x14ac:dyDescent="0.2">
      <c r="A639" s="252"/>
      <c r="B639" s="252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</row>
    <row r="640" spans="1:26" ht="13.5" customHeight="1" x14ac:dyDescent="0.2">
      <c r="A640" s="252"/>
      <c r="B640" s="252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</row>
    <row r="641" spans="1:26" ht="13.5" customHeight="1" x14ac:dyDescent="0.2">
      <c r="A641" s="252"/>
      <c r="B641" s="252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</row>
    <row r="642" spans="1:26" ht="13.5" customHeight="1" x14ac:dyDescent="0.2">
      <c r="A642" s="252"/>
      <c r="B642" s="252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</row>
    <row r="643" spans="1:26" ht="13.5" customHeight="1" x14ac:dyDescent="0.2">
      <c r="A643" s="252"/>
      <c r="B643" s="252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</row>
    <row r="644" spans="1:26" ht="13.5" customHeight="1" x14ac:dyDescent="0.2">
      <c r="A644" s="252"/>
      <c r="B644" s="252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</row>
    <row r="645" spans="1:26" ht="13.5" customHeight="1" x14ac:dyDescent="0.2">
      <c r="A645" s="252"/>
      <c r="B645" s="252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</row>
    <row r="646" spans="1:26" ht="13.5" customHeight="1" x14ac:dyDescent="0.2">
      <c r="A646" s="252"/>
      <c r="B646" s="252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</row>
    <row r="647" spans="1:26" ht="13.5" customHeight="1" x14ac:dyDescent="0.2">
      <c r="A647" s="252"/>
      <c r="B647" s="252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</row>
    <row r="648" spans="1:26" ht="13.5" customHeight="1" x14ac:dyDescent="0.2">
      <c r="A648" s="252"/>
      <c r="B648" s="252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</row>
    <row r="649" spans="1:26" ht="13.5" customHeight="1" x14ac:dyDescent="0.2">
      <c r="A649" s="252"/>
      <c r="B649" s="252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</row>
    <row r="650" spans="1:26" ht="13.5" customHeight="1" x14ac:dyDescent="0.2">
      <c r="A650" s="252"/>
      <c r="B650" s="252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</row>
    <row r="651" spans="1:26" ht="13.5" customHeight="1" x14ac:dyDescent="0.2">
      <c r="A651" s="252"/>
      <c r="B651" s="252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</row>
    <row r="652" spans="1:26" ht="13.5" customHeight="1" x14ac:dyDescent="0.2">
      <c r="A652" s="252"/>
      <c r="B652" s="252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</row>
    <row r="653" spans="1:26" ht="13.5" customHeight="1" x14ac:dyDescent="0.2">
      <c r="A653" s="252"/>
      <c r="B653" s="252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</row>
    <row r="654" spans="1:26" ht="13.5" customHeight="1" x14ac:dyDescent="0.2">
      <c r="A654" s="252"/>
      <c r="B654" s="252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</row>
    <row r="655" spans="1:26" ht="13.5" customHeight="1" x14ac:dyDescent="0.2">
      <c r="A655" s="252"/>
      <c r="B655" s="252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</row>
    <row r="656" spans="1:26" ht="13.5" customHeight="1" x14ac:dyDescent="0.2">
      <c r="A656" s="252"/>
      <c r="B656" s="252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</row>
    <row r="657" spans="1:26" ht="13.5" customHeight="1" x14ac:dyDescent="0.2">
      <c r="A657" s="252"/>
      <c r="B657" s="252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</row>
    <row r="658" spans="1:26" ht="13.5" customHeight="1" x14ac:dyDescent="0.2">
      <c r="A658" s="252"/>
      <c r="B658" s="252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</row>
    <row r="659" spans="1:26" ht="13.5" customHeight="1" x14ac:dyDescent="0.2">
      <c r="A659" s="252"/>
      <c r="B659" s="252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</row>
    <row r="660" spans="1:26" ht="13.5" customHeight="1" x14ac:dyDescent="0.2">
      <c r="A660" s="252"/>
      <c r="B660" s="252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</row>
    <row r="661" spans="1:26" ht="13.5" customHeight="1" x14ac:dyDescent="0.2">
      <c r="A661" s="252"/>
      <c r="B661" s="252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</row>
    <row r="662" spans="1:26" ht="13.5" customHeight="1" x14ac:dyDescent="0.2">
      <c r="A662" s="252"/>
      <c r="B662" s="252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</row>
    <row r="663" spans="1:26" ht="13.5" customHeight="1" x14ac:dyDescent="0.2">
      <c r="A663" s="252"/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</row>
    <row r="664" spans="1:26" ht="13.5" customHeight="1" x14ac:dyDescent="0.2">
      <c r="A664" s="252"/>
      <c r="B664" s="252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</row>
    <row r="665" spans="1:26" ht="13.5" customHeight="1" x14ac:dyDescent="0.2">
      <c r="A665" s="252"/>
      <c r="B665" s="252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</row>
    <row r="666" spans="1:26" ht="13.5" customHeight="1" x14ac:dyDescent="0.2">
      <c r="A666" s="252"/>
      <c r="B666" s="252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</row>
    <row r="667" spans="1:26" ht="13.5" customHeight="1" x14ac:dyDescent="0.2">
      <c r="A667" s="252"/>
      <c r="B667" s="252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</row>
    <row r="668" spans="1:26" ht="13.5" customHeight="1" x14ac:dyDescent="0.2">
      <c r="A668" s="252"/>
      <c r="B668" s="252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</row>
    <row r="669" spans="1:26" ht="13.5" customHeight="1" x14ac:dyDescent="0.2">
      <c r="A669" s="252"/>
      <c r="B669" s="252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</row>
    <row r="670" spans="1:26" ht="13.5" customHeight="1" x14ac:dyDescent="0.2">
      <c r="A670" s="252"/>
      <c r="B670" s="252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</row>
    <row r="671" spans="1:26" ht="13.5" customHeight="1" x14ac:dyDescent="0.2">
      <c r="A671" s="252"/>
      <c r="B671" s="252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</row>
    <row r="672" spans="1:26" ht="13.5" customHeight="1" x14ac:dyDescent="0.2">
      <c r="A672" s="252"/>
      <c r="B672" s="252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</row>
    <row r="673" spans="1:26" ht="13.5" customHeight="1" x14ac:dyDescent="0.2">
      <c r="A673" s="252"/>
      <c r="B673" s="252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</row>
    <row r="674" spans="1:26" ht="13.5" customHeight="1" x14ac:dyDescent="0.2">
      <c r="A674" s="252"/>
      <c r="B674" s="252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</row>
    <row r="675" spans="1:26" ht="13.5" customHeight="1" x14ac:dyDescent="0.2">
      <c r="A675" s="252"/>
      <c r="B675" s="252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</row>
    <row r="676" spans="1:26" ht="13.5" customHeight="1" x14ac:dyDescent="0.2">
      <c r="A676" s="252"/>
      <c r="B676" s="252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</row>
    <row r="677" spans="1:26" ht="13.5" customHeight="1" x14ac:dyDescent="0.2">
      <c r="A677" s="252"/>
      <c r="B677" s="252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</row>
    <row r="678" spans="1:26" ht="13.5" customHeight="1" x14ac:dyDescent="0.2">
      <c r="A678" s="252"/>
      <c r="B678" s="252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</row>
    <row r="679" spans="1:26" ht="13.5" customHeight="1" x14ac:dyDescent="0.2">
      <c r="A679" s="252"/>
      <c r="B679" s="252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</row>
    <row r="680" spans="1:26" ht="13.5" customHeight="1" x14ac:dyDescent="0.2">
      <c r="A680" s="252"/>
      <c r="B680" s="252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</row>
    <row r="681" spans="1:26" ht="13.5" customHeight="1" x14ac:dyDescent="0.2">
      <c r="A681" s="252"/>
      <c r="B681" s="252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</row>
    <row r="682" spans="1:26" ht="13.5" customHeight="1" x14ac:dyDescent="0.2">
      <c r="A682" s="252"/>
      <c r="B682" s="252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</row>
    <row r="683" spans="1:26" ht="13.5" customHeight="1" x14ac:dyDescent="0.2">
      <c r="A683" s="252"/>
      <c r="B683" s="252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</row>
    <row r="684" spans="1:26" ht="13.5" customHeight="1" x14ac:dyDescent="0.2">
      <c r="A684" s="252"/>
      <c r="B684" s="252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</row>
    <row r="685" spans="1:26" ht="13.5" customHeight="1" x14ac:dyDescent="0.2">
      <c r="A685" s="252"/>
      <c r="B685" s="252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</row>
    <row r="686" spans="1:26" ht="13.5" customHeight="1" x14ac:dyDescent="0.2">
      <c r="A686" s="252"/>
      <c r="B686" s="252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</row>
    <row r="687" spans="1:26" ht="13.5" customHeight="1" x14ac:dyDescent="0.2">
      <c r="A687" s="252"/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</row>
    <row r="688" spans="1:26" ht="13.5" customHeight="1" x14ac:dyDescent="0.2">
      <c r="A688" s="252"/>
      <c r="B688" s="252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</row>
    <row r="689" spans="1:26" ht="13.5" customHeight="1" x14ac:dyDescent="0.2">
      <c r="A689" s="252"/>
      <c r="B689" s="252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</row>
    <row r="690" spans="1:26" ht="13.5" customHeight="1" x14ac:dyDescent="0.2">
      <c r="A690" s="252"/>
      <c r="B690" s="252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</row>
    <row r="691" spans="1:26" ht="13.5" customHeight="1" x14ac:dyDescent="0.2">
      <c r="A691" s="252"/>
      <c r="B691" s="252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</row>
    <row r="692" spans="1:26" ht="13.5" customHeight="1" x14ac:dyDescent="0.2">
      <c r="A692" s="252"/>
      <c r="B692" s="252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</row>
    <row r="693" spans="1:26" ht="13.5" customHeight="1" x14ac:dyDescent="0.2">
      <c r="A693" s="252"/>
      <c r="B693" s="252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</row>
    <row r="694" spans="1:26" ht="13.5" customHeight="1" x14ac:dyDescent="0.2">
      <c r="A694" s="252"/>
      <c r="B694" s="252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</row>
    <row r="695" spans="1:26" ht="13.5" customHeight="1" x14ac:dyDescent="0.2">
      <c r="A695" s="252"/>
      <c r="B695" s="252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</row>
    <row r="696" spans="1:26" ht="13.5" customHeight="1" x14ac:dyDescent="0.2">
      <c r="A696" s="252"/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</row>
    <row r="697" spans="1:26" ht="13.5" customHeight="1" x14ac:dyDescent="0.2">
      <c r="A697" s="252"/>
      <c r="B697" s="252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</row>
    <row r="698" spans="1:26" ht="13.5" customHeight="1" x14ac:dyDescent="0.2">
      <c r="A698" s="252"/>
      <c r="B698" s="252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</row>
    <row r="699" spans="1:26" ht="13.5" customHeight="1" x14ac:dyDescent="0.2">
      <c r="A699" s="252"/>
      <c r="B699" s="252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</row>
    <row r="700" spans="1:26" ht="13.5" customHeight="1" x14ac:dyDescent="0.2">
      <c r="A700" s="252"/>
      <c r="B700" s="252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</row>
    <row r="701" spans="1:26" ht="13.5" customHeight="1" x14ac:dyDescent="0.2">
      <c r="A701" s="252"/>
      <c r="B701" s="252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</row>
    <row r="702" spans="1:26" ht="13.5" customHeight="1" x14ac:dyDescent="0.2">
      <c r="A702" s="252"/>
      <c r="B702" s="252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</row>
    <row r="703" spans="1:26" ht="13.5" customHeight="1" x14ac:dyDescent="0.2">
      <c r="A703" s="252"/>
      <c r="B703" s="252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</row>
    <row r="704" spans="1:26" ht="13.5" customHeight="1" x14ac:dyDescent="0.2">
      <c r="A704" s="252"/>
      <c r="B704" s="252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</row>
    <row r="705" spans="1:26" ht="13.5" customHeight="1" x14ac:dyDescent="0.2">
      <c r="A705" s="252"/>
      <c r="B705" s="252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</row>
    <row r="706" spans="1:26" ht="13.5" customHeight="1" x14ac:dyDescent="0.2">
      <c r="A706" s="252"/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</row>
    <row r="707" spans="1:26" ht="13.5" customHeight="1" x14ac:dyDescent="0.2">
      <c r="A707" s="252"/>
      <c r="B707" s="252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</row>
    <row r="708" spans="1:26" ht="13.5" customHeight="1" x14ac:dyDescent="0.2">
      <c r="A708" s="252"/>
      <c r="B708" s="252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</row>
    <row r="709" spans="1:26" ht="13.5" customHeight="1" x14ac:dyDescent="0.2">
      <c r="A709" s="252"/>
      <c r="B709" s="252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</row>
    <row r="710" spans="1:26" ht="13.5" customHeight="1" x14ac:dyDescent="0.2">
      <c r="A710" s="252"/>
      <c r="B710" s="252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</row>
    <row r="711" spans="1:26" ht="13.5" customHeight="1" x14ac:dyDescent="0.2">
      <c r="A711" s="252"/>
      <c r="B711" s="252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</row>
    <row r="712" spans="1:26" ht="13.5" customHeight="1" x14ac:dyDescent="0.2">
      <c r="A712" s="252"/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</row>
    <row r="713" spans="1:26" ht="13.5" customHeight="1" x14ac:dyDescent="0.2">
      <c r="A713" s="252"/>
      <c r="B713" s="252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</row>
    <row r="714" spans="1:26" ht="13.5" customHeight="1" x14ac:dyDescent="0.2">
      <c r="A714" s="252"/>
      <c r="B714" s="252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</row>
    <row r="715" spans="1:26" ht="13.5" customHeight="1" x14ac:dyDescent="0.2">
      <c r="A715" s="252"/>
      <c r="B715" s="252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</row>
    <row r="716" spans="1:26" ht="13.5" customHeight="1" x14ac:dyDescent="0.2">
      <c r="A716" s="252"/>
      <c r="B716" s="252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</row>
    <row r="717" spans="1:26" ht="13.5" customHeight="1" x14ac:dyDescent="0.2">
      <c r="A717" s="252"/>
      <c r="B717" s="252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</row>
    <row r="718" spans="1:26" ht="13.5" customHeight="1" x14ac:dyDescent="0.2">
      <c r="A718" s="252"/>
      <c r="B718" s="252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</row>
    <row r="719" spans="1:26" ht="13.5" customHeight="1" x14ac:dyDescent="0.2">
      <c r="A719" s="252"/>
      <c r="B719" s="252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</row>
    <row r="720" spans="1:26" ht="13.5" customHeight="1" x14ac:dyDescent="0.2">
      <c r="A720" s="252"/>
      <c r="B720" s="252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</row>
    <row r="721" spans="1:26" ht="13.5" customHeight="1" x14ac:dyDescent="0.2">
      <c r="A721" s="252"/>
      <c r="B721" s="252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</row>
    <row r="722" spans="1:26" ht="13.5" customHeight="1" x14ac:dyDescent="0.2">
      <c r="A722" s="252"/>
      <c r="B722" s="252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</row>
    <row r="723" spans="1:26" ht="13.5" customHeight="1" x14ac:dyDescent="0.2">
      <c r="A723" s="252"/>
      <c r="B723" s="252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</row>
    <row r="724" spans="1:26" ht="13.5" customHeight="1" x14ac:dyDescent="0.2">
      <c r="A724" s="252"/>
      <c r="B724" s="252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</row>
    <row r="725" spans="1:26" ht="13.5" customHeight="1" x14ac:dyDescent="0.2">
      <c r="A725" s="252"/>
      <c r="B725" s="252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</row>
    <row r="726" spans="1:26" ht="13.5" customHeight="1" x14ac:dyDescent="0.2">
      <c r="A726" s="252"/>
      <c r="B726" s="252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</row>
    <row r="727" spans="1:26" ht="13.5" customHeight="1" x14ac:dyDescent="0.2">
      <c r="A727" s="252"/>
      <c r="B727" s="252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</row>
    <row r="728" spans="1:26" ht="13.5" customHeight="1" x14ac:dyDescent="0.2">
      <c r="A728" s="252"/>
      <c r="B728" s="252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</row>
    <row r="729" spans="1:26" ht="13.5" customHeight="1" x14ac:dyDescent="0.2">
      <c r="A729" s="252"/>
      <c r="B729" s="252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</row>
    <row r="730" spans="1:26" ht="13.5" customHeight="1" x14ac:dyDescent="0.2">
      <c r="A730" s="252"/>
      <c r="B730" s="252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</row>
    <row r="731" spans="1:26" ht="13.5" customHeight="1" x14ac:dyDescent="0.2">
      <c r="A731" s="252"/>
      <c r="B731" s="252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</row>
    <row r="732" spans="1:26" ht="13.5" customHeight="1" x14ac:dyDescent="0.2">
      <c r="A732" s="252"/>
      <c r="B732" s="252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</row>
    <row r="733" spans="1:26" ht="13.5" customHeight="1" x14ac:dyDescent="0.2">
      <c r="A733" s="252"/>
      <c r="B733" s="252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</row>
    <row r="734" spans="1:26" ht="13.5" customHeight="1" x14ac:dyDescent="0.2">
      <c r="A734" s="252"/>
      <c r="B734" s="252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</row>
    <row r="735" spans="1:26" ht="13.5" customHeight="1" x14ac:dyDescent="0.2">
      <c r="A735" s="252"/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</row>
    <row r="736" spans="1:26" ht="13.5" customHeight="1" x14ac:dyDescent="0.2">
      <c r="A736" s="252"/>
      <c r="B736" s="252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</row>
    <row r="737" spans="1:26" ht="13.5" customHeight="1" x14ac:dyDescent="0.2">
      <c r="A737" s="252"/>
      <c r="B737" s="252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</row>
    <row r="738" spans="1:26" ht="13.5" customHeight="1" x14ac:dyDescent="0.2">
      <c r="A738" s="252"/>
      <c r="B738" s="252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</row>
    <row r="739" spans="1:26" ht="13.5" customHeight="1" x14ac:dyDescent="0.2">
      <c r="A739" s="252"/>
      <c r="B739" s="252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</row>
    <row r="740" spans="1:26" ht="13.5" customHeight="1" x14ac:dyDescent="0.2">
      <c r="A740" s="252"/>
      <c r="B740" s="252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</row>
    <row r="741" spans="1:26" ht="13.5" customHeight="1" x14ac:dyDescent="0.2">
      <c r="A741" s="252"/>
      <c r="B741" s="252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</row>
    <row r="742" spans="1:26" ht="13.5" customHeight="1" x14ac:dyDescent="0.2">
      <c r="A742" s="252"/>
      <c r="B742" s="252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</row>
    <row r="743" spans="1:26" ht="13.5" customHeight="1" x14ac:dyDescent="0.2">
      <c r="A743" s="252"/>
      <c r="B743" s="252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</row>
    <row r="744" spans="1:26" ht="13.5" customHeight="1" x14ac:dyDescent="0.2">
      <c r="A744" s="252"/>
      <c r="B744" s="252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</row>
    <row r="745" spans="1:26" ht="13.5" customHeight="1" x14ac:dyDescent="0.2">
      <c r="A745" s="252"/>
      <c r="B745" s="252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</row>
    <row r="746" spans="1:26" ht="13.5" customHeight="1" x14ac:dyDescent="0.2">
      <c r="A746" s="252"/>
      <c r="B746" s="252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</row>
    <row r="747" spans="1:26" ht="13.5" customHeight="1" x14ac:dyDescent="0.2">
      <c r="A747" s="252"/>
      <c r="B747" s="252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</row>
    <row r="748" spans="1:26" ht="13.5" customHeight="1" x14ac:dyDescent="0.2">
      <c r="A748" s="252"/>
      <c r="B748" s="252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</row>
    <row r="749" spans="1:26" ht="13.5" customHeight="1" x14ac:dyDescent="0.2">
      <c r="A749" s="252"/>
      <c r="B749" s="252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</row>
    <row r="750" spans="1:26" ht="13.5" customHeight="1" x14ac:dyDescent="0.2">
      <c r="A750" s="252"/>
      <c r="B750" s="252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</row>
    <row r="751" spans="1:26" ht="13.5" customHeight="1" x14ac:dyDescent="0.2">
      <c r="A751" s="252"/>
      <c r="B751" s="252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</row>
    <row r="752" spans="1:26" ht="13.5" customHeight="1" x14ac:dyDescent="0.2">
      <c r="A752" s="252"/>
      <c r="B752" s="252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</row>
    <row r="753" spans="1:26" ht="13.5" customHeight="1" x14ac:dyDescent="0.2">
      <c r="A753" s="252"/>
      <c r="B753" s="252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</row>
    <row r="754" spans="1:26" ht="13.5" customHeight="1" x14ac:dyDescent="0.2">
      <c r="A754" s="252"/>
      <c r="B754" s="252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</row>
    <row r="755" spans="1:26" ht="13.5" customHeight="1" x14ac:dyDescent="0.2">
      <c r="A755" s="252"/>
      <c r="B755" s="252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</row>
    <row r="756" spans="1:26" ht="13.5" customHeight="1" x14ac:dyDescent="0.2">
      <c r="A756" s="252"/>
      <c r="B756" s="252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</row>
    <row r="757" spans="1:26" ht="13.5" customHeight="1" x14ac:dyDescent="0.2">
      <c r="A757" s="252"/>
      <c r="B757" s="252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</row>
    <row r="758" spans="1:26" ht="13.5" customHeight="1" x14ac:dyDescent="0.2">
      <c r="A758" s="252"/>
      <c r="B758" s="252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</row>
    <row r="759" spans="1:26" ht="13.5" customHeight="1" x14ac:dyDescent="0.2">
      <c r="A759" s="252"/>
      <c r="B759" s="252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</row>
    <row r="760" spans="1:26" ht="13.5" customHeight="1" x14ac:dyDescent="0.2">
      <c r="A760" s="252"/>
      <c r="B760" s="252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</row>
    <row r="761" spans="1:26" ht="13.5" customHeight="1" x14ac:dyDescent="0.2">
      <c r="A761" s="252"/>
      <c r="B761" s="252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</row>
    <row r="762" spans="1:26" ht="13.5" customHeight="1" x14ac:dyDescent="0.2">
      <c r="A762" s="252"/>
      <c r="B762" s="252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</row>
    <row r="763" spans="1:26" ht="13.5" customHeight="1" x14ac:dyDescent="0.2">
      <c r="A763" s="252"/>
      <c r="B763" s="252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</row>
    <row r="764" spans="1:26" ht="13.5" customHeight="1" x14ac:dyDescent="0.2">
      <c r="A764" s="252"/>
      <c r="B764" s="252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</row>
    <row r="765" spans="1:26" ht="13.5" customHeight="1" x14ac:dyDescent="0.2">
      <c r="A765" s="252"/>
      <c r="B765" s="252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</row>
    <row r="766" spans="1:26" ht="13.5" customHeight="1" x14ac:dyDescent="0.2">
      <c r="A766" s="252"/>
      <c r="B766" s="252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</row>
    <row r="767" spans="1:26" ht="13.5" customHeight="1" x14ac:dyDescent="0.2">
      <c r="A767" s="252"/>
      <c r="B767" s="252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</row>
    <row r="768" spans="1:26" ht="13.5" customHeight="1" x14ac:dyDescent="0.2">
      <c r="A768" s="252"/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</row>
    <row r="769" spans="1:26" ht="13.5" customHeight="1" x14ac:dyDescent="0.2">
      <c r="A769" s="252"/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</row>
    <row r="770" spans="1:26" ht="13.5" customHeight="1" x14ac:dyDescent="0.2">
      <c r="A770" s="252"/>
      <c r="B770" s="252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</row>
    <row r="771" spans="1:26" ht="13.5" customHeight="1" x14ac:dyDescent="0.2">
      <c r="A771" s="252"/>
      <c r="B771" s="252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</row>
    <row r="772" spans="1:26" ht="13.5" customHeight="1" x14ac:dyDescent="0.2">
      <c r="A772" s="252"/>
      <c r="B772" s="252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</row>
    <row r="773" spans="1:26" ht="13.5" customHeight="1" x14ac:dyDescent="0.2">
      <c r="A773" s="252"/>
      <c r="B773" s="252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</row>
    <row r="774" spans="1:26" ht="13.5" customHeight="1" x14ac:dyDescent="0.2">
      <c r="A774" s="252"/>
      <c r="B774" s="252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</row>
    <row r="775" spans="1:26" ht="13.5" customHeight="1" x14ac:dyDescent="0.2">
      <c r="A775" s="252"/>
      <c r="B775" s="252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</row>
    <row r="776" spans="1:26" ht="13.5" customHeight="1" x14ac:dyDescent="0.2">
      <c r="A776" s="252"/>
      <c r="B776" s="252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</row>
    <row r="777" spans="1:26" ht="13.5" customHeight="1" x14ac:dyDescent="0.2">
      <c r="A777" s="252"/>
      <c r="B777" s="252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</row>
    <row r="778" spans="1:26" ht="13.5" customHeight="1" x14ac:dyDescent="0.2">
      <c r="A778" s="252"/>
      <c r="B778" s="252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</row>
    <row r="779" spans="1:26" ht="13.5" customHeight="1" x14ac:dyDescent="0.2">
      <c r="A779" s="252"/>
      <c r="B779" s="252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</row>
    <row r="780" spans="1:26" ht="13.5" customHeight="1" x14ac:dyDescent="0.2">
      <c r="A780" s="252"/>
      <c r="B780" s="252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</row>
    <row r="781" spans="1:26" ht="13.5" customHeight="1" x14ac:dyDescent="0.2">
      <c r="A781" s="252"/>
      <c r="B781" s="252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</row>
    <row r="782" spans="1:26" ht="13.5" customHeight="1" x14ac:dyDescent="0.2">
      <c r="A782" s="252"/>
      <c r="B782" s="252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</row>
    <row r="783" spans="1:26" ht="13.5" customHeight="1" x14ac:dyDescent="0.2">
      <c r="A783" s="252"/>
      <c r="B783" s="252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</row>
    <row r="784" spans="1:26" ht="13.5" customHeight="1" x14ac:dyDescent="0.2">
      <c r="A784" s="252"/>
      <c r="B784" s="252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</row>
    <row r="785" spans="1:26" ht="13.5" customHeight="1" x14ac:dyDescent="0.2">
      <c r="A785" s="252"/>
      <c r="B785" s="252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</row>
    <row r="786" spans="1:26" ht="13.5" customHeight="1" x14ac:dyDescent="0.2">
      <c r="A786" s="252"/>
      <c r="B786" s="252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</row>
    <row r="787" spans="1:26" ht="13.5" customHeight="1" x14ac:dyDescent="0.2">
      <c r="A787" s="252"/>
      <c r="B787" s="252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</row>
    <row r="788" spans="1:26" ht="13.5" customHeight="1" x14ac:dyDescent="0.2">
      <c r="A788" s="252"/>
      <c r="B788" s="252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</row>
    <row r="789" spans="1:26" ht="13.5" customHeight="1" x14ac:dyDescent="0.2">
      <c r="A789" s="252"/>
      <c r="B789" s="252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</row>
    <row r="790" spans="1:26" ht="13.5" customHeight="1" x14ac:dyDescent="0.2">
      <c r="A790" s="252"/>
      <c r="B790" s="252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</row>
    <row r="791" spans="1:26" ht="13.5" customHeight="1" x14ac:dyDescent="0.2">
      <c r="A791" s="252"/>
      <c r="B791" s="252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</row>
    <row r="792" spans="1:26" ht="13.5" customHeight="1" x14ac:dyDescent="0.2">
      <c r="A792" s="252"/>
      <c r="B792" s="252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</row>
    <row r="793" spans="1:26" ht="13.5" customHeight="1" x14ac:dyDescent="0.2">
      <c r="A793" s="252"/>
      <c r="B793" s="252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</row>
    <row r="794" spans="1:26" ht="13.5" customHeight="1" x14ac:dyDescent="0.2">
      <c r="A794" s="252"/>
      <c r="B794" s="252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</row>
    <row r="795" spans="1:26" ht="13.5" customHeight="1" x14ac:dyDescent="0.2">
      <c r="A795" s="252"/>
      <c r="B795" s="252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</row>
    <row r="796" spans="1:26" ht="13.5" customHeight="1" x14ac:dyDescent="0.2">
      <c r="A796" s="252"/>
      <c r="B796" s="252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</row>
    <row r="797" spans="1:26" ht="13.5" customHeight="1" x14ac:dyDescent="0.2">
      <c r="A797" s="252"/>
      <c r="B797" s="252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</row>
    <row r="798" spans="1:26" ht="13.5" customHeight="1" x14ac:dyDescent="0.2">
      <c r="A798" s="252"/>
      <c r="B798" s="252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</row>
    <row r="799" spans="1:26" ht="13.5" customHeight="1" x14ac:dyDescent="0.2">
      <c r="A799" s="252"/>
      <c r="B799" s="252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</row>
    <row r="800" spans="1:26" ht="13.5" customHeight="1" x14ac:dyDescent="0.2">
      <c r="A800" s="252"/>
      <c r="B800" s="252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</row>
    <row r="801" spans="1:26" ht="13.5" customHeight="1" x14ac:dyDescent="0.2">
      <c r="A801" s="252"/>
      <c r="B801" s="252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</row>
    <row r="802" spans="1:26" ht="13.5" customHeight="1" x14ac:dyDescent="0.2">
      <c r="A802" s="252"/>
      <c r="B802" s="252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</row>
    <row r="803" spans="1:26" ht="13.5" customHeight="1" x14ac:dyDescent="0.2">
      <c r="A803" s="252"/>
      <c r="B803" s="252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</row>
    <row r="804" spans="1:26" ht="13.5" customHeight="1" x14ac:dyDescent="0.2">
      <c r="A804" s="252"/>
      <c r="B804" s="252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</row>
    <row r="805" spans="1:26" ht="13.5" customHeight="1" x14ac:dyDescent="0.2">
      <c r="A805" s="252"/>
      <c r="B805" s="252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</row>
    <row r="806" spans="1:26" ht="13.5" customHeight="1" x14ac:dyDescent="0.2">
      <c r="A806" s="252"/>
      <c r="B806" s="252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</row>
    <row r="807" spans="1:26" ht="13.5" customHeight="1" x14ac:dyDescent="0.2">
      <c r="A807" s="252"/>
      <c r="B807" s="252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</row>
    <row r="808" spans="1:26" ht="13.5" customHeight="1" x14ac:dyDescent="0.2">
      <c r="A808" s="252"/>
      <c r="B808" s="252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</row>
    <row r="809" spans="1:26" ht="13.5" customHeight="1" x14ac:dyDescent="0.2">
      <c r="A809" s="252"/>
      <c r="B809" s="252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</row>
    <row r="810" spans="1:26" ht="13.5" customHeight="1" x14ac:dyDescent="0.2">
      <c r="A810" s="252"/>
      <c r="B810" s="252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</row>
    <row r="811" spans="1:26" ht="13.5" customHeight="1" x14ac:dyDescent="0.2">
      <c r="A811" s="252"/>
      <c r="B811" s="252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</row>
    <row r="812" spans="1:26" ht="13.5" customHeight="1" x14ac:dyDescent="0.2">
      <c r="A812" s="252"/>
      <c r="B812" s="252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</row>
    <row r="813" spans="1:26" ht="13.5" customHeight="1" x14ac:dyDescent="0.2">
      <c r="A813" s="252"/>
      <c r="B813" s="252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</row>
    <row r="814" spans="1:26" ht="13.5" customHeight="1" x14ac:dyDescent="0.2">
      <c r="A814" s="252"/>
      <c r="B814" s="252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</row>
    <row r="815" spans="1:26" ht="13.5" customHeight="1" x14ac:dyDescent="0.2">
      <c r="A815" s="252"/>
      <c r="B815" s="252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</row>
    <row r="816" spans="1:26" ht="13.5" customHeight="1" x14ac:dyDescent="0.2">
      <c r="A816" s="252"/>
      <c r="B816" s="252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</row>
    <row r="817" spans="1:26" ht="13.5" customHeight="1" x14ac:dyDescent="0.2">
      <c r="A817" s="252"/>
      <c r="B817" s="252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</row>
    <row r="818" spans="1:26" ht="13.5" customHeight="1" x14ac:dyDescent="0.2">
      <c r="A818" s="252"/>
      <c r="B818" s="252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</row>
    <row r="819" spans="1:26" ht="13.5" customHeight="1" x14ac:dyDescent="0.2">
      <c r="A819" s="252"/>
      <c r="B819" s="252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</row>
    <row r="820" spans="1:26" ht="13.5" customHeight="1" x14ac:dyDescent="0.2">
      <c r="A820" s="252"/>
      <c r="B820" s="252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</row>
    <row r="821" spans="1:26" ht="13.5" customHeight="1" x14ac:dyDescent="0.2">
      <c r="A821" s="252"/>
      <c r="B821" s="252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</row>
    <row r="822" spans="1:26" ht="13.5" customHeight="1" x14ac:dyDescent="0.2">
      <c r="A822" s="252"/>
      <c r="B822" s="252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</row>
    <row r="823" spans="1:26" ht="13.5" customHeight="1" x14ac:dyDescent="0.2">
      <c r="A823" s="252"/>
      <c r="B823" s="252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</row>
    <row r="824" spans="1:26" ht="13.5" customHeight="1" x14ac:dyDescent="0.2">
      <c r="A824" s="252"/>
      <c r="B824" s="252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</row>
    <row r="825" spans="1:26" ht="13.5" customHeight="1" x14ac:dyDescent="0.2">
      <c r="A825" s="252"/>
      <c r="B825" s="252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</row>
    <row r="826" spans="1:26" ht="13.5" customHeight="1" x14ac:dyDescent="0.2">
      <c r="A826" s="252"/>
      <c r="B826" s="252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</row>
    <row r="827" spans="1:26" ht="13.5" customHeight="1" x14ac:dyDescent="0.2">
      <c r="A827" s="252"/>
      <c r="B827" s="252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</row>
    <row r="828" spans="1:26" ht="13.5" customHeight="1" x14ac:dyDescent="0.2">
      <c r="A828" s="252"/>
      <c r="B828" s="252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</row>
    <row r="829" spans="1:26" ht="13.5" customHeight="1" x14ac:dyDescent="0.2">
      <c r="A829" s="252"/>
      <c r="B829" s="252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</row>
    <row r="830" spans="1:26" ht="13.5" customHeight="1" x14ac:dyDescent="0.2">
      <c r="A830" s="252"/>
      <c r="B830" s="252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</row>
    <row r="831" spans="1:26" ht="13.5" customHeight="1" x14ac:dyDescent="0.2">
      <c r="A831" s="252"/>
      <c r="B831" s="252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</row>
    <row r="832" spans="1:26" ht="13.5" customHeight="1" x14ac:dyDescent="0.2">
      <c r="A832" s="252"/>
      <c r="B832" s="252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</row>
    <row r="833" spans="1:26" ht="13.5" customHeight="1" x14ac:dyDescent="0.2">
      <c r="A833" s="252"/>
      <c r="B833" s="252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</row>
    <row r="834" spans="1:26" ht="13.5" customHeight="1" x14ac:dyDescent="0.2">
      <c r="A834" s="252"/>
      <c r="B834" s="252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</row>
    <row r="835" spans="1:26" ht="13.5" customHeight="1" x14ac:dyDescent="0.2">
      <c r="A835" s="252"/>
      <c r="B835" s="252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</row>
    <row r="836" spans="1:26" ht="13.5" customHeight="1" x14ac:dyDescent="0.2">
      <c r="A836" s="252"/>
      <c r="B836" s="252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</row>
    <row r="837" spans="1:26" ht="13.5" customHeight="1" x14ac:dyDescent="0.2">
      <c r="A837" s="252"/>
      <c r="B837" s="252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</row>
    <row r="838" spans="1:26" ht="13.5" customHeight="1" x14ac:dyDescent="0.2">
      <c r="A838" s="252"/>
      <c r="B838" s="252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</row>
    <row r="839" spans="1:26" ht="13.5" customHeight="1" x14ac:dyDescent="0.2">
      <c r="A839" s="252"/>
      <c r="B839" s="252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</row>
    <row r="840" spans="1:26" ht="13.5" customHeight="1" x14ac:dyDescent="0.2">
      <c r="A840" s="252"/>
      <c r="B840" s="252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</row>
    <row r="841" spans="1:26" ht="13.5" customHeight="1" x14ac:dyDescent="0.2">
      <c r="A841" s="252"/>
      <c r="B841" s="252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</row>
    <row r="842" spans="1:26" ht="13.5" customHeight="1" x14ac:dyDescent="0.2">
      <c r="A842" s="252"/>
      <c r="B842" s="252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</row>
    <row r="843" spans="1:26" ht="13.5" customHeight="1" x14ac:dyDescent="0.2">
      <c r="A843" s="252"/>
      <c r="B843" s="252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</row>
    <row r="844" spans="1:26" ht="13.5" customHeight="1" x14ac:dyDescent="0.2">
      <c r="A844" s="252"/>
      <c r="B844" s="252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</row>
    <row r="845" spans="1:26" ht="13.5" customHeight="1" x14ac:dyDescent="0.2">
      <c r="A845" s="252"/>
      <c r="B845" s="252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</row>
    <row r="846" spans="1:26" ht="13.5" customHeight="1" x14ac:dyDescent="0.2">
      <c r="A846" s="252"/>
      <c r="B846" s="252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</row>
    <row r="847" spans="1:26" ht="13.5" customHeight="1" x14ac:dyDescent="0.2">
      <c r="A847" s="252"/>
      <c r="B847" s="252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</row>
    <row r="848" spans="1:26" ht="13.5" customHeight="1" x14ac:dyDescent="0.2">
      <c r="A848" s="252"/>
      <c r="B848" s="252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</row>
    <row r="849" spans="1:26" ht="13.5" customHeight="1" x14ac:dyDescent="0.2">
      <c r="A849" s="252"/>
      <c r="B849" s="252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</row>
    <row r="850" spans="1:26" ht="13.5" customHeight="1" x14ac:dyDescent="0.2">
      <c r="A850" s="252"/>
      <c r="B850" s="252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</row>
    <row r="851" spans="1:26" ht="13.5" customHeight="1" x14ac:dyDescent="0.2">
      <c r="A851" s="252"/>
      <c r="B851" s="252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</row>
    <row r="852" spans="1:26" ht="13.5" customHeight="1" x14ac:dyDescent="0.2">
      <c r="A852" s="252"/>
      <c r="B852" s="252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</row>
    <row r="853" spans="1:26" ht="13.5" customHeight="1" x14ac:dyDescent="0.2">
      <c r="A853" s="252"/>
      <c r="B853" s="252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</row>
    <row r="854" spans="1:26" ht="13.5" customHeight="1" x14ac:dyDescent="0.2">
      <c r="A854" s="252"/>
      <c r="B854" s="252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</row>
    <row r="855" spans="1:26" ht="13.5" customHeight="1" x14ac:dyDescent="0.2">
      <c r="A855" s="252"/>
      <c r="B855" s="252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</row>
    <row r="856" spans="1:26" ht="13.5" customHeight="1" x14ac:dyDescent="0.2">
      <c r="A856" s="252"/>
      <c r="B856" s="252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</row>
    <row r="857" spans="1:26" ht="13.5" customHeight="1" x14ac:dyDescent="0.2">
      <c r="A857" s="252"/>
      <c r="B857" s="252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</row>
    <row r="858" spans="1:26" ht="13.5" customHeight="1" x14ac:dyDescent="0.2">
      <c r="A858" s="252"/>
      <c r="B858" s="252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</row>
    <row r="859" spans="1:26" ht="13.5" customHeight="1" x14ac:dyDescent="0.2">
      <c r="A859" s="252"/>
      <c r="B859" s="252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</row>
    <row r="860" spans="1:26" ht="13.5" customHeight="1" x14ac:dyDescent="0.2">
      <c r="A860" s="252"/>
      <c r="B860" s="252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</row>
    <row r="861" spans="1:26" ht="13.5" customHeight="1" x14ac:dyDescent="0.2">
      <c r="A861" s="252"/>
      <c r="B861" s="252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</row>
    <row r="862" spans="1:26" ht="13.5" customHeight="1" x14ac:dyDescent="0.2">
      <c r="A862" s="252"/>
      <c r="B862" s="252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</row>
    <row r="863" spans="1:26" ht="13.5" customHeight="1" x14ac:dyDescent="0.2">
      <c r="A863" s="252"/>
      <c r="B863" s="252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</row>
    <row r="864" spans="1:26" ht="13.5" customHeight="1" x14ac:dyDescent="0.2">
      <c r="A864" s="252"/>
      <c r="B864" s="252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</row>
    <row r="865" spans="1:26" ht="13.5" customHeight="1" x14ac:dyDescent="0.2">
      <c r="A865" s="252"/>
      <c r="B865" s="252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</row>
    <row r="866" spans="1:26" ht="13.5" customHeight="1" x14ac:dyDescent="0.2">
      <c r="A866" s="252"/>
      <c r="B866" s="252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</row>
    <row r="867" spans="1:26" ht="13.5" customHeight="1" x14ac:dyDescent="0.2">
      <c r="A867" s="252"/>
      <c r="B867" s="252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</row>
    <row r="868" spans="1:26" ht="13.5" customHeight="1" x14ac:dyDescent="0.2">
      <c r="A868" s="252"/>
      <c r="B868" s="252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</row>
    <row r="869" spans="1:26" ht="13.5" customHeight="1" x14ac:dyDescent="0.2">
      <c r="A869" s="252"/>
      <c r="B869" s="252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</row>
    <row r="870" spans="1:26" ht="13.5" customHeight="1" x14ac:dyDescent="0.2">
      <c r="A870" s="252"/>
      <c r="B870" s="252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</row>
    <row r="871" spans="1:26" ht="13.5" customHeight="1" x14ac:dyDescent="0.2">
      <c r="A871" s="252"/>
      <c r="B871" s="252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</row>
    <row r="872" spans="1:26" ht="13.5" customHeight="1" x14ac:dyDescent="0.2">
      <c r="A872" s="252"/>
      <c r="B872" s="252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</row>
    <row r="873" spans="1:26" ht="13.5" customHeight="1" x14ac:dyDescent="0.2">
      <c r="A873" s="252"/>
      <c r="B873" s="252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</row>
    <row r="874" spans="1:26" ht="13.5" customHeight="1" x14ac:dyDescent="0.2">
      <c r="A874" s="252"/>
      <c r="B874" s="252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</row>
    <row r="875" spans="1:26" ht="13.5" customHeight="1" x14ac:dyDescent="0.2">
      <c r="A875" s="252"/>
      <c r="B875" s="252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</row>
    <row r="876" spans="1:26" ht="13.5" customHeight="1" x14ac:dyDescent="0.2">
      <c r="A876" s="252"/>
      <c r="B876" s="252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</row>
    <row r="877" spans="1:26" ht="13.5" customHeight="1" x14ac:dyDescent="0.2">
      <c r="A877" s="252"/>
      <c r="B877" s="252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</row>
    <row r="878" spans="1:26" ht="13.5" customHeight="1" x14ac:dyDescent="0.2">
      <c r="A878" s="252"/>
      <c r="B878" s="252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</row>
    <row r="879" spans="1:26" ht="13.5" customHeight="1" x14ac:dyDescent="0.2">
      <c r="A879" s="252"/>
      <c r="B879" s="252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</row>
    <row r="880" spans="1:26" ht="13.5" customHeight="1" x14ac:dyDescent="0.2">
      <c r="A880" s="252"/>
      <c r="B880" s="252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</row>
    <row r="881" spans="1:26" ht="13.5" customHeight="1" x14ac:dyDescent="0.2">
      <c r="A881" s="252"/>
      <c r="B881" s="252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</row>
    <row r="882" spans="1:26" ht="13.5" customHeight="1" x14ac:dyDescent="0.2">
      <c r="A882" s="252"/>
      <c r="B882" s="252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</row>
    <row r="883" spans="1:26" ht="13.5" customHeight="1" x14ac:dyDescent="0.2">
      <c r="A883" s="252"/>
      <c r="B883" s="252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</row>
    <row r="884" spans="1:26" ht="13.5" customHeight="1" x14ac:dyDescent="0.2">
      <c r="A884" s="252"/>
      <c r="B884" s="252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</row>
    <row r="885" spans="1:26" ht="13.5" customHeight="1" x14ac:dyDescent="0.2">
      <c r="A885" s="252"/>
      <c r="B885" s="252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</row>
    <row r="886" spans="1:26" ht="13.5" customHeight="1" x14ac:dyDescent="0.2">
      <c r="A886" s="252"/>
      <c r="B886" s="252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</row>
    <row r="887" spans="1:26" ht="13.5" customHeight="1" x14ac:dyDescent="0.2">
      <c r="A887" s="252"/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</row>
    <row r="888" spans="1:26" ht="13.5" customHeight="1" x14ac:dyDescent="0.2">
      <c r="A888" s="252"/>
      <c r="B888" s="252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</row>
    <row r="889" spans="1:26" ht="13.5" customHeight="1" x14ac:dyDescent="0.2">
      <c r="A889" s="252"/>
      <c r="B889" s="252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</row>
    <row r="890" spans="1:26" ht="13.5" customHeight="1" x14ac:dyDescent="0.2">
      <c r="A890" s="252"/>
      <c r="B890" s="252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</row>
    <row r="891" spans="1:26" ht="13.5" customHeight="1" x14ac:dyDescent="0.2">
      <c r="A891" s="252"/>
      <c r="B891" s="252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</row>
    <row r="892" spans="1:26" ht="13.5" customHeight="1" x14ac:dyDescent="0.2">
      <c r="A892" s="252"/>
      <c r="B892" s="252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</row>
    <row r="893" spans="1:26" ht="13.5" customHeight="1" x14ac:dyDescent="0.2">
      <c r="A893" s="252"/>
      <c r="B893" s="252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</row>
    <row r="894" spans="1:26" ht="13.5" customHeight="1" x14ac:dyDescent="0.2">
      <c r="A894" s="252"/>
      <c r="B894" s="252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</row>
    <row r="895" spans="1:26" ht="13.5" customHeight="1" x14ac:dyDescent="0.2">
      <c r="A895" s="252"/>
      <c r="B895" s="252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</row>
    <row r="896" spans="1:26" ht="13.5" customHeight="1" x14ac:dyDescent="0.2">
      <c r="A896" s="252"/>
      <c r="B896" s="252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</row>
    <row r="897" spans="1:26" ht="13.5" customHeight="1" x14ac:dyDescent="0.2">
      <c r="A897" s="252"/>
      <c r="B897" s="252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</row>
    <row r="898" spans="1:26" ht="13.5" customHeight="1" x14ac:dyDescent="0.2">
      <c r="A898" s="252"/>
      <c r="B898" s="252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</row>
    <row r="899" spans="1:26" ht="13.5" customHeight="1" x14ac:dyDescent="0.2">
      <c r="A899" s="252"/>
      <c r="B899" s="252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</row>
    <row r="900" spans="1:26" ht="13.5" customHeight="1" x14ac:dyDescent="0.2">
      <c r="A900" s="252"/>
      <c r="B900" s="252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</row>
    <row r="901" spans="1:26" ht="13.5" customHeight="1" x14ac:dyDescent="0.2">
      <c r="A901" s="252"/>
      <c r="B901" s="252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</row>
    <row r="902" spans="1:26" ht="13.5" customHeight="1" x14ac:dyDescent="0.2">
      <c r="A902" s="252"/>
      <c r="B902" s="252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</row>
    <row r="903" spans="1:26" ht="13.5" customHeight="1" x14ac:dyDescent="0.2">
      <c r="A903" s="252"/>
      <c r="B903" s="252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</row>
    <row r="904" spans="1:26" ht="13.5" customHeight="1" x14ac:dyDescent="0.2">
      <c r="A904" s="252"/>
      <c r="B904" s="252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</row>
    <row r="905" spans="1:26" ht="13.5" customHeight="1" x14ac:dyDescent="0.2">
      <c r="A905" s="252"/>
      <c r="B905" s="252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</row>
    <row r="906" spans="1:26" ht="13.5" customHeight="1" x14ac:dyDescent="0.2">
      <c r="A906" s="252"/>
      <c r="B906" s="252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</row>
    <row r="907" spans="1:26" ht="13.5" customHeight="1" x14ac:dyDescent="0.2">
      <c r="A907" s="252"/>
      <c r="B907" s="252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</row>
    <row r="908" spans="1:26" ht="13.5" customHeight="1" x14ac:dyDescent="0.2">
      <c r="A908" s="252"/>
      <c r="B908" s="252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</row>
    <row r="909" spans="1:26" ht="13.5" customHeight="1" x14ac:dyDescent="0.2">
      <c r="A909" s="252"/>
      <c r="B909" s="252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</row>
    <row r="910" spans="1:26" ht="13.5" customHeight="1" x14ac:dyDescent="0.2">
      <c r="A910" s="252"/>
      <c r="B910" s="252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</row>
    <row r="911" spans="1:26" ht="13.5" customHeight="1" x14ac:dyDescent="0.2">
      <c r="A911" s="252"/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</row>
    <row r="912" spans="1:26" ht="13.5" customHeight="1" x14ac:dyDescent="0.2">
      <c r="A912" s="252"/>
      <c r="B912" s="252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</row>
    <row r="913" spans="1:26" ht="13.5" customHeight="1" x14ac:dyDescent="0.2">
      <c r="A913" s="252"/>
      <c r="B913" s="252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</row>
    <row r="914" spans="1:26" ht="13.5" customHeight="1" x14ac:dyDescent="0.2">
      <c r="A914" s="252"/>
      <c r="B914" s="252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</row>
    <row r="915" spans="1:26" ht="13.5" customHeight="1" x14ac:dyDescent="0.2">
      <c r="A915" s="252"/>
      <c r="B915" s="252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</row>
    <row r="916" spans="1:26" ht="13.5" customHeight="1" x14ac:dyDescent="0.2">
      <c r="A916" s="252"/>
      <c r="B916" s="252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</row>
    <row r="917" spans="1:26" ht="13.5" customHeight="1" x14ac:dyDescent="0.2">
      <c r="A917" s="252"/>
      <c r="B917" s="252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</row>
    <row r="918" spans="1:26" ht="13.5" customHeight="1" x14ac:dyDescent="0.2">
      <c r="A918" s="252"/>
      <c r="B918" s="252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</row>
    <row r="919" spans="1:26" ht="13.5" customHeight="1" x14ac:dyDescent="0.2">
      <c r="A919" s="252"/>
      <c r="B919" s="252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</row>
    <row r="920" spans="1:26" ht="13.5" customHeight="1" x14ac:dyDescent="0.2">
      <c r="A920" s="252"/>
      <c r="B920" s="252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</row>
    <row r="921" spans="1:26" ht="13.5" customHeight="1" x14ac:dyDescent="0.2">
      <c r="A921" s="252"/>
      <c r="B921" s="252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</row>
    <row r="922" spans="1:26" ht="13.5" customHeight="1" x14ac:dyDescent="0.2">
      <c r="A922" s="252"/>
      <c r="B922" s="252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</row>
    <row r="923" spans="1:26" ht="13.5" customHeight="1" x14ac:dyDescent="0.2">
      <c r="A923" s="252"/>
      <c r="B923" s="252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</row>
    <row r="924" spans="1:26" ht="13.5" customHeight="1" x14ac:dyDescent="0.2">
      <c r="A924" s="252"/>
      <c r="B924" s="252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</row>
    <row r="925" spans="1:26" ht="13.5" customHeight="1" x14ac:dyDescent="0.2">
      <c r="A925" s="252"/>
      <c r="B925" s="252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</row>
    <row r="926" spans="1:26" ht="13.5" customHeight="1" x14ac:dyDescent="0.2">
      <c r="A926" s="252"/>
      <c r="B926" s="252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</row>
    <row r="927" spans="1:26" ht="13.5" customHeight="1" x14ac:dyDescent="0.2">
      <c r="A927" s="252"/>
      <c r="B927" s="252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</row>
    <row r="928" spans="1:26" ht="13.5" customHeight="1" x14ac:dyDescent="0.2">
      <c r="A928" s="252"/>
      <c r="B928" s="252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</row>
    <row r="929" spans="1:26" ht="13.5" customHeight="1" x14ac:dyDescent="0.2">
      <c r="A929" s="252"/>
      <c r="B929" s="252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</row>
    <row r="930" spans="1:26" ht="13.5" customHeight="1" x14ac:dyDescent="0.2">
      <c r="A930" s="252"/>
      <c r="B930" s="252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</row>
    <row r="931" spans="1:26" ht="13.5" customHeight="1" x14ac:dyDescent="0.2">
      <c r="A931" s="252"/>
      <c r="B931" s="252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</row>
    <row r="932" spans="1:26" ht="13.5" customHeight="1" x14ac:dyDescent="0.2">
      <c r="A932" s="252"/>
      <c r="B932" s="252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</row>
    <row r="933" spans="1:26" ht="13.5" customHeight="1" x14ac:dyDescent="0.2">
      <c r="A933" s="252"/>
      <c r="B933" s="252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</row>
    <row r="934" spans="1:26" ht="13.5" customHeight="1" x14ac:dyDescent="0.2">
      <c r="A934" s="252"/>
      <c r="B934" s="252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</row>
    <row r="935" spans="1:26" ht="13.5" customHeight="1" x14ac:dyDescent="0.2">
      <c r="A935" s="252"/>
      <c r="B935" s="252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</row>
    <row r="936" spans="1:26" ht="13.5" customHeight="1" x14ac:dyDescent="0.2">
      <c r="A936" s="252"/>
      <c r="B936" s="252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</row>
    <row r="937" spans="1:26" ht="13.5" customHeight="1" x14ac:dyDescent="0.2">
      <c r="A937" s="252"/>
      <c r="B937" s="252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</row>
    <row r="938" spans="1:26" ht="13.5" customHeight="1" x14ac:dyDescent="0.2">
      <c r="A938" s="252"/>
      <c r="B938" s="252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</row>
    <row r="939" spans="1:26" ht="13.5" customHeight="1" x14ac:dyDescent="0.2">
      <c r="A939" s="252"/>
      <c r="B939" s="252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</row>
    <row r="940" spans="1:26" ht="13.5" customHeight="1" x14ac:dyDescent="0.2">
      <c r="A940" s="252"/>
      <c r="B940" s="252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</row>
    <row r="941" spans="1:26" ht="13.5" customHeight="1" x14ac:dyDescent="0.2">
      <c r="A941" s="252"/>
      <c r="B941" s="252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</row>
    <row r="942" spans="1:26" ht="13.5" customHeight="1" x14ac:dyDescent="0.2">
      <c r="A942" s="252"/>
      <c r="B942" s="252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</row>
    <row r="943" spans="1:26" ht="13.5" customHeight="1" x14ac:dyDescent="0.2">
      <c r="A943" s="252"/>
      <c r="B943" s="252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</row>
    <row r="944" spans="1:26" ht="13.5" customHeight="1" x14ac:dyDescent="0.2">
      <c r="A944" s="252"/>
      <c r="B944" s="252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</row>
    <row r="945" spans="1:26" ht="13.5" customHeight="1" x14ac:dyDescent="0.2">
      <c r="A945" s="252"/>
      <c r="B945" s="252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</row>
    <row r="946" spans="1:26" ht="13.5" customHeight="1" x14ac:dyDescent="0.2">
      <c r="A946" s="252"/>
      <c r="B946" s="252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</row>
    <row r="947" spans="1:26" ht="13.5" customHeight="1" x14ac:dyDescent="0.2">
      <c r="A947" s="252"/>
      <c r="B947" s="252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</row>
    <row r="948" spans="1:26" ht="13.5" customHeight="1" x14ac:dyDescent="0.2">
      <c r="A948" s="252"/>
      <c r="B948" s="252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</row>
    <row r="949" spans="1:26" ht="13.5" customHeight="1" x14ac:dyDescent="0.2">
      <c r="A949" s="252"/>
      <c r="B949" s="252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</row>
    <row r="950" spans="1:26" ht="13.5" customHeight="1" x14ac:dyDescent="0.2">
      <c r="A950" s="252"/>
      <c r="B950" s="252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</row>
    <row r="951" spans="1:26" ht="13.5" customHeight="1" x14ac:dyDescent="0.2">
      <c r="A951" s="252"/>
      <c r="B951" s="252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</row>
    <row r="952" spans="1:26" ht="13.5" customHeight="1" x14ac:dyDescent="0.2">
      <c r="A952" s="252"/>
      <c r="B952" s="252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</row>
    <row r="953" spans="1:26" ht="13.5" customHeight="1" x14ac:dyDescent="0.2">
      <c r="A953" s="252"/>
      <c r="B953" s="252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</row>
    <row r="954" spans="1:26" ht="13.5" customHeight="1" x14ac:dyDescent="0.2">
      <c r="A954" s="252"/>
      <c r="B954" s="252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</row>
    <row r="955" spans="1:26" ht="13.5" customHeight="1" x14ac:dyDescent="0.2">
      <c r="A955" s="252"/>
      <c r="B955" s="252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</row>
    <row r="956" spans="1:26" ht="13.5" customHeight="1" x14ac:dyDescent="0.2">
      <c r="A956" s="252"/>
      <c r="B956" s="252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</row>
    <row r="957" spans="1:26" ht="13.5" customHeight="1" x14ac:dyDescent="0.2">
      <c r="A957" s="252"/>
      <c r="B957" s="252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</row>
    <row r="958" spans="1:26" ht="13.5" customHeight="1" x14ac:dyDescent="0.2">
      <c r="A958" s="252"/>
      <c r="B958" s="252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</row>
    <row r="959" spans="1:26" ht="13.5" customHeight="1" x14ac:dyDescent="0.2">
      <c r="A959" s="252"/>
      <c r="B959" s="252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</row>
    <row r="960" spans="1:26" ht="13.5" customHeight="1" x14ac:dyDescent="0.2">
      <c r="A960" s="252"/>
      <c r="B960" s="252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</row>
    <row r="961" spans="1:26" ht="13.5" customHeight="1" x14ac:dyDescent="0.2">
      <c r="A961" s="252"/>
      <c r="B961" s="252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</row>
    <row r="962" spans="1:26" ht="13.5" customHeight="1" x14ac:dyDescent="0.2">
      <c r="A962" s="252"/>
      <c r="B962" s="252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</row>
    <row r="963" spans="1:26" ht="13.5" customHeight="1" x14ac:dyDescent="0.2">
      <c r="A963" s="252"/>
      <c r="B963" s="252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</row>
    <row r="964" spans="1:26" ht="13.5" customHeight="1" x14ac:dyDescent="0.2">
      <c r="A964" s="252"/>
      <c r="B964" s="252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</row>
    <row r="965" spans="1:26" ht="13.5" customHeight="1" x14ac:dyDescent="0.2">
      <c r="A965" s="252"/>
      <c r="B965" s="252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</row>
    <row r="966" spans="1:26" ht="13.5" customHeight="1" x14ac:dyDescent="0.2">
      <c r="A966" s="252"/>
      <c r="B966" s="252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</row>
    <row r="967" spans="1:26" ht="13.5" customHeight="1" x14ac:dyDescent="0.2">
      <c r="A967" s="252"/>
      <c r="B967" s="252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</row>
    <row r="968" spans="1:26" ht="13.5" customHeight="1" x14ac:dyDescent="0.2">
      <c r="A968" s="252"/>
      <c r="B968" s="252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</row>
    <row r="969" spans="1:26" ht="13.5" customHeight="1" x14ac:dyDescent="0.2">
      <c r="A969" s="252"/>
      <c r="B969" s="252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</row>
    <row r="970" spans="1:26" ht="13.5" customHeight="1" x14ac:dyDescent="0.2">
      <c r="A970" s="252"/>
      <c r="B970" s="252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</row>
    <row r="971" spans="1:26" ht="13.5" customHeight="1" x14ac:dyDescent="0.2">
      <c r="A971" s="252"/>
      <c r="B971" s="252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</row>
    <row r="972" spans="1:26" ht="13.5" customHeight="1" x14ac:dyDescent="0.2">
      <c r="A972" s="252"/>
      <c r="B972" s="252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</row>
    <row r="973" spans="1:26" ht="13.5" customHeight="1" x14ac:dyDescent="0.2">
      <c r="A973" s="252"/>
      <c r="B973" s="252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</row>
    <row r="974" spans="1:26" ht="13.5" customHeight="1" x14ac:dyDescent="0.2">
      <c r="A974" s="252"/>
      <c r="B974" s="252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</row>
    <row r="975" spans="1:26" ht="13.5" customHeight="1" x14ac:dyDescent="0.2">
      <c r="A975" s="252"/>
      <c r="B975" s="252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</row>
    <row r="976" spans="1:26" ht="13.5" customHeight="1" x14ac:dyDescent="0.2">
      <c r="A976" s="252"/>
      <c r="B976" s="252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</row>
    <row r="977" spans="1:26" ht="13.5" customHeight="1" x14ac:dyDescent="0.2">
      <c r="A977" s="252"/>
      <c r="B977" s="252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</row>
    <row r="978" spans="1:26" ht="13.5" customHeight="1" x14ac:dyDescent="0.2">
      <c r="A978" s="252"/>
      <c r="B978" s="252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</row>
    <row r="979" spans="1:26" ht="13.5" customHeight="1" x14ac:dyDescent="0.2">
      <c r="A979" s="252"/>
      <c r="B979" s="252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</row>
    <row r="980" spans="1:26" ht="13.5" customHeight="1" x14ac:dyDescent="0.2">
      <c r="A980" s="252"/>
      <c r="B980" s="252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</row>
    <row r="981" spans="1:26" ht="13.5" customHeight="1" x14ac:dyDescent="0.2">
      <c r="A981" s="252"/>
      <c r="B981" s="252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</row>
    <row r="982" spans="1:26" ht="13.5" customHeight="1" x14ac:dyDescent="0.2">
      <c r="A982" s="252"/>
      <c r="B982" s="252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</row>
    <row r="983" spans="1:26" ht="13.5" customHeight="1" x14ac:dyDescent="0.2">
      <c r="A983" s="252"/>
      <c r="B983" s="252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</row>
    <row r="984" spans="1:26" ht="13.5" customHeight="1" x14ac:dyDescent="0.2">
      <c r="A984" s="252"/>
      <c r="B984" s="252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</row>
    <row r="985" spans="1:26" ht="13.5" customHeight="1" x14ac:dyDescent="0.2">
      <c r="A985" s="252"/>
      <c r="B985" s="252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</row>
    <row r="986" spans="1:26" ht="13.5" customHeight="1" x14ac:dyDescent="0.2">
      <c r="A986" s="252"/>
      <c r="B986" s="252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</row>
    <row r="987" spans="1:26" ht="13.5" customHeight="1" x14ac:dyDescent="0.2">
      <c r="A987" s="252"/>
      <c r="B987" s="252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</row>
    <row r="988" spans="1:26" ht="13.5" customHeight="1" x14ac:dyDescent="0.2">
      <c r="A988" s="252"/>
      <c r="B988" s="252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</row>
    <row r="989" spans="1:26" ht="13.5" customHeight="1" x14ac:dyDescent="0.2">
      <c r="A989" s="252"/>
      <c r="B989" s="252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</row>
    <row r="990" spans="1:26" ht="13.5" customHeight="1" x14ac:dyDescent="0.2">
      <c r="A990" s="252"/>
      <c r="B990" s="252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</row>
    <row r="991" spans="1:26" ht="13.5" customHeight="1" x14ac:dyDescent="0.2">
      <c r="A991" s="252"/>
      <c r="B991" s="252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</row>
    <row r="992" spans="1:26" ht="13.5" customHeight="1" x14ac:dyDescent="0.2">
      <c r="A992" s="252"/>
      <c r="B992" s="252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</row>
    <row r="993" spans="1:26" ht="13.5" customHeight="1" x14ac:dyDescent="0.2">
      <c r="A993" s="252"/>
      <c r="B993" s="252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</row>
    <row r="994" spans="1:26" ht="13.5" customHeight="1" x14ac:dyDescent="0.2">
      <c r="A994" s="252"/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</row>
    <row r="995" spans="1:26" ht="13.5" customHeight="1" x14ac:dyDescent="0.2">
      <c r="A995" s="252"/>
      <c r="B995" s="252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</row>
    <row r="996" spans="1:26" ht="13.5" customHeight="1" x14ac:dyDescent="0.2">
      <c r="A996" s="252"/>
      <c r="B996" s="252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</row>
    <row r="997" spans="1:26" ht="13.5" customHeight="1" x14ac:dyDescent="0.2">
      <c r="A997" s="252"/>
      <c r="B997" s="252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</row>
    <row r="998" spans="1:26" ht="13.5" customHeight="1" x14ac:dyDescent="0.2">
      <c r="A998" s="252"/>
      <c r="B998" s="252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</row>
    <row r="999" spans="1:26" ht="13.5" customHeight="1" x14ac:dyDescent="0.2">
      <c r="A999" s="252"/>
      <c r="B999" s="252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</row>
    <row r="1000" spans="1:26" ht="13.5" customHeight="1" x14ac:dyDescent="0.2">
      <c r="A1000" s="252"/>
      <c r="B1000" s="252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</row>
  </sheetData>
  <pageMargins left="0.7" right="0.7" top="0.75" bottom="0.75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Z1000"/>
  <sheetViews>
    <sheetView showGridLines="0" topLeftCell="C1" zoomScaleNormal="100" workbookViewId="0">
      <selection activeCell="E41" sqref="E41"/>
    </sheetView>
  </sheetViews>
  <sheetFormatPr defaultColWidth="14.42578125" defaultRowHeight="15" customHeight="1" x14ac:dyDescent="0.25"/>
  <cols>
    <col min="1" max="1" width="36.42578125" hidden="1" customWidth="1"/>
    <col min="2" max="2" width="42.42578125" hidden="1" customWidth="1"/>
    <col min="3" max="3" width="50.42578125" customWidth="1"/>
    <col min="4" max="4" width="33.42578125" customWidth="1"/>
    <col min="5" max="16" width="16.85546875" customWidth="1"/>
    <col min="17" max="17" width="16.28515625" customWidth="1"/>
    <col min="18" max="19" width="12.42578125" customWidth="1"/>
    <col min="20" max="26" width="9.140625" customWidth="1"/>
  </cols>
  <sheetData>
    <row r="1" spans="1:26" ht="12" customHeight="1" x14ac:dyDescent="0.25">
      <c r="A1" s="1"/>
      <c r="B1" s="1"/>
      <c r="C1" s="3" t="s">
        <v>14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1"/>
      <c r="B2" s="1"/>
      <c r="C2" s="3" t="s">
        <v>15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 t="s">
        <v>16</v>
      </c>
      <c r="B3" s="1">
        <v>0</v>
      </c>
      <c r="C3" s="5" t="s">
        <v>16</v>
      </c>
      <c r="D3" s="6"/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3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2" t="s">
        <v>29</v>
      </c>
      <c r="B4" s="2" t="s">
        <v>30</v>
      </c>
      <c r="C4" s="7" t="s">
        <v>29</v>
      </c>
      <c r="D4" s="9" t="s">
        <v>30</v>
      </c>
      <c r="E4" s="277">
        <f>SUMIFS('CC ACTUALS (checked)'!E7:E14, 'CC ACTUALS (checked)'!$A$7:$A$14, 'CC ACTUALS (checked)'!$A$8, 'CC ACTUALS (checked)'!$D$7:$D$14, 'CC ACTUALS (checked)'!$D$14)</f>
        <v>-8460389.8399999999</v>
      </c>
      <c r="F4" s="277">
        <f>SUMIFS('CC ACTUALS (checked)'!F7:F14, 'CC ACTUALS (checked)'!$A$7:$A$14, 'CC ACTUALS (checked)'!$A$8, 'CC ACTUALS (checked)'!$D$7:$D$14, 'CC ACTUALS (checked)'!$D$14)</f>
        <v>-8149859.6999999993</v>
      </c>
      <c r="G4" s="277">
        <f>SUMIFS('CC ACTUALS (checked)'!G7:G14, 'CC ACTUALS (checked)'!$A$7:$A$14, 'CC ACTUALS (checked)'!$A$8, 'CC ACTUALS (checked)'!$D$7:$D$14, 'CC ACTUALS (checked)'!$D$14)</f>
        <v>-7531701.29</v>
      </c>
      <c r="H4" s="277">
        <f>SUMIFS('CC ACTUALS (checked)'!H7:H14, 'CC ACTUALS (checked)'!$A$7:$A$14, 'CC ACTUALS (checked)'!$A$8, 'CC ACTUALS (checked)'!$D$7:$D$14, 'CC ACTUALS (checked)'!$D$14)</f>
        <v>-7473771.8099999996</v>
      </c>
      <c r="I4" s="277">
        <f>SUMIFS('CC ACTUALS (checked)'!I7:I14, 'CC ACTUALS (checked)'!$A$7:$A$14, 'CC ACTUALS (checked)'!$A$8, 'CC ACTUALS (checked)'!$D$7:$D$14, 'CC ACTUALS (checked)'!$D$14)</f>
        <v>-7892157.04</v>
      </c>
      <c r="J4" s="277">
        <f>SUMIFS('CC ACTUALS (checked)'!J7:J14, 'CC ACTUALS (checked)'!$A$7:$A$14, 'CC ACTUALS (checked)'!$A$8, 'CC ACTUALS (checked)'!$D$7:$D$14, 'CC ACTUALS (checked)'!$D$14)</f>
        <v>-7699347.6500000004</v>
      </c>
      <c r="K4" s="277">
        <f>SUMIFS('CC ACTUALS (checked)'!K7:K14, 'CC ACTUALS (checked)'!$A$7:$A$14, 'CC ACTUALS (checked)'!$A$8, 'CC ACTUALS (checked)'!$D$7:$D$14, 'CC ACTUALS (checked)'!$D$14)</f>
        <v>-11178158.369999999</v>
      </c>
      <c r="L4" s="277">
        <f>SUMIFS('CC ACTUALS (checked)'!L7:L14, 'CC ACTUALS (checked)'!$A$7:$A$14, 'CC ACTUALS (checked)'!$A$8, 'CC ACTUALS (checked)'!$D$7:$D$14, 'CC ACTUALS (checked)'!$D$14)</f>
        <v>-9894599.1999999993</v>
      </c>
      <c r="M4" s="277">
        <f>SUMIFS('CC ACTUALS (checked)'!M7:M14, 'CC ACTUALS (checked)'!$A$7:$A$14, 'CC ACTUALS (checked)'!$A$8, 'CC ACTUALS (checked)'!$D$7:$D$14, 'CC ACTUALS (checked)'!$D$14)</f>
        <v>-10434056.43</v>
      </c>
      <c r="N4" s="277">
        <f>SUMIFS('CC ACTUALS (checked)'!N7:N14, 'CC ACTUALS (checked)'!$A$7:$A$14, 'CC ACTUALS (checked)'!$A$8, 'CC ACTUALS (checked)'!$D$7:$D$14, 'CC ACTUALS (checked)'!$D$14)</f>
        <v>-7635103.0900000008</v>
      </c>
      <c r="O4" s="277">
        <f>SUMIFS('CC ACTUALS (checked)'!O7:O14, 'CC ACTUALS (checked)'!$A$7:$A$14, 'CC ACTUALS (checked)'!$A$8, 'CC ACTUALS (checked)'!$D$7:$D$14, 'CC ACTUALS (checked)'!$D$14)</f>
        <v>-7710730.1799999997</v>
      </c>
      <c r="P4" s="277">
        <f>SUMIFS('CC ACTUALS (checked)'!P7:P14, 'CC ACTUALS (checked)'!$A$7:$A$14, 'CC ACTUALS (checked)'!$A$8, 'CC ACTUALS (checked)'!$D$7:$D$14, 'CC ACTUALS (checked)'!$D$14)</f>
        <v>-7415391.3399999999</v>
      </c>
      <c r="Q4" s="10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1" t="s">
        <v>29</v>
      </c>
      <c r="B5" s="1" t="s">
        <v>31</v>
      </c>
      <c r="C5" s="7"/>
      <c r="D5" s="12" t="s">
        <v>31</v>
      </c>
      <c r="E5" s="275">
        <f>('CC ACTUALS (checked)'!E16)</f>
        <v>35500.949999999997</v>
      </c>
      <c r="F5" s="275">
        <f>('CC ACTUALS (checked)'!F16)</f>
        <v>24210.95</v>
      </c>
      <c r="G5" s="275">
        <f>('CC ACTUALS (checked)'!G16)</f>
        <v>41241.32</v>
      </c>
      <c r="H5" s="275">
        <f>('CC ACTUALS (checked)'!H16)</f>
        <v>26123</v>
      </c>
      <c r="I5" s="275">
        <f>('CC ACTUALS (checked)'!I16)</f>
        <v>32233</v>
      </c>
      <c r="J5" s="275">
        <f>('CC ACTUALS (checked)'!J16)</f>
        <v>31527</v>
      </c>
      <c r="K5" s="275">
        <f>('CC ACTUALS (checked)'!K16)</f>
        <v>32471</v>
      </c>
      <c r="L5" s="275">
        <f>('CC ACTUALS (checked)'!L16)</f>
        <v>35288</v>
      </c>
      <c r="M5" s="275">
        <f>('CC ACTUALS (checked)'!M16)</f>
        <v>27349</v>
      </c>
      <c r="N5" s="275">
        <f>('CC ACTUALS (checked)'!N16)</f>
        <v>27343</v>
      </c>
      <c r="O5" s="275">
        <f>('CC ACTUALS (checked)'!O16)</f>
        <v>28172</v>
      </c>
      <c r="P5" s="275">
        <f>('CC ACTUALS (checked)'!P16)</f>
        <v>33589</v>
      </c>
      <c r="Q5" s="10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1" t="e">
        <v>#REF!</v>
      </c>
      <c r="B6" s="1" t="s">
        <v>32</v>
      </c>
      <c r="C6" s="14"/>
      <c r="D6" s="12" t="s">
        <v>32</v>
      </c>
      <c r="E6" s="275">
        <f>SUMIFS('CC ACTUALS (checked)'!E17:E19, 'CC ACTUALS (checked)'!$A$17:$A$19, 'CC ACTUALS (checked)'!$A$17, 'CC ACTUALS (checked)'!$B$17:$B$19, 'CC ACTUALS (checked)'!$B$17)</f>
        <v>19203.259999999998</v>
      </c>
      <c r="F6" s="275">
        <f>SUMIFS('CC ACTUALS (checked)'!F17:F19, 'CC ACTUALS (checked)'!$A$17:$A$19, 'CC ACTUALS (checked)'!$A$17, 'CC ACTUALS (checked)'!$B$17:$B$19, 'CC ACTUALS (checked)'!$B$17)</f>
        <v>31298.22</v>
      </c>
      <c r="G6" s="275">
        <f>SUMIFS('CC ACTUALS (checked)'!G17:G19, 'CC ACTUALS (checked)'!$A$17:$A$19, 'CC ACTUALS (checked)'!$A$17, 'CC ACTUALS (checked)'!$B$17:$B$19, 'CC ACTUALS (checked)'!$B$17)</f>
        <v>21242.74</v>
      </c>
      <c r="H6" s="275">
        <f>SUMIFS('CC ACTUALS (checked)'!H17:H19, 'CC ACTUALS (checked)'!$A$17:$A$19, 'CC ACTUALS (checked)'!$A$17, 'CC ACTUALS (checked)'!$B$17:$B$19, 'CC ACTUALS (checked)'!$B$17)</f>
        <v>25800</v>
      </c>
      <c r="I6" s="275">
        <f>SUMIFS('CC ACTUALS (checked)'!I17:I19, 'CC ACTUALS (checked)'!$A$17:$A$19, 'CC ACTUALS (checked)'!$A$17, 'CC ACTUALS (checked)'!$B$17:$B$19, 'CC ACTUALS (checked)'!$B$17)</f>
        <v>28652</v>
      </c>
      <c r="J6" s="275">
        <f>SUMIFS('CC ACTUALS (checked)'!J17:J19, 'CC ACTUALS (checked)'!$A$17:$A$19, 'CC ACTUALS (checked)'!$A$17, 'CC ACTUALS (checked)'!$B$17:$B$19, 'CC ACTUALS (checked)'!$B$17)</f>
        <v>31034</v>
      </c>
      <c r="K6" s="275">
        <f>SUMIFS('CC ACTUALS (checked)'!K17:K19, 'CC ACTUALS (checked)'!$A$17:$A$19, 'CC ACTUALS (checked)'!$A$17, 'CC ACTUALS (checked)'!$B$17:$B$19, 'CC ACTUALS (checked)'!$B$17)</f>
        <v>29518</v>
      </c>
      <c r="L6" s="275">
        <f>SUMIFS('CC ACTUALS (checked)'!L17:L19, 'CC ACTUALS (checked)'!$A$17:$A$19, 'CC ACTUALS (checked)'!$A$17, 'CC ACTUALS (checked)'!$B$17:$B$19, 'CC ACTUALS (checked)'!$B$17)</f>
        <v>28654</v>
      </c>
      <c r="M6" s="275">
        <f>SUMIFS('CC ACTUALS (checked)'!M17:M19, 'CC ACTUALS (checked)'!$A$17:$A$19, 'CC ACTUALS (checked)'!$A$17, 'CC ACTUALS (checked)'!$B$17:$B$19, 'CC ACTUALS (checked)'!$B$17)</f>
        <v>21938</v>
      </c>
      <c r="N6" s="275">
        <f>SUMIFS('CC ACTUALS (checked)'!N17:N19, 'CC ACTUALS (checked)'!$A$17:$A$19, 'CC ACTUALS (checked)'!$A$17, 'CC ACTUALS (checked)'!$B$17:$B$19, 'CC ACTUALS (checked)'!$B$17)</f>
        <v>30933</v>
      </c>
      <c r="O6" s="275">
        <f>SUMIFS('CC ACTUALS (checked)'!O17:O19, 'CC ACTUALS (checked)'!$A$17:$A$19, 'CC ACTUALS (checked)'!$A$17, 'CC ACTUALS (checked)'!$B$17:$B$19, 'CC ACTUALS (checked)'!$B$17)</f>
        <v>27132</v>
      </c>
      <c r="P6" s="275">
        <f>SUMIFS('CC ACTUALS (checked)'!P17:P19, 'CC ACTUALS (checked)'!$A$17:$A$19, 'CC ACTUALS (checked)'!$A$17, 'CC ACTUALS (checked)'!$B$17:$B$19, 'CC ACTUALS (checked)'!$B$17)</f>
        <v>29759</v>
      </c>
      <c r="Q6" s="10"/>
      <c r="R6" s="2"/>
      <c r="S6" s="2"/>
      <c r="T6" s="2"/>
      <c r="U6" s="2"/>
      <c r="V6" s="2"/>
      <c r="W6" s="2"/>
      <c r="X6" s="2"/>
      <c r="Y6" s="2"/>
      <c r="Z6" s="2"/>
    </row>
    <row r="7" spans="1:26" s="274" customFormat="1" ht="13.5" customHeight="1" x14ac:dyDescent="0.25">
      <c r="A7" s="180" t="s">
        <v>33</v>
      </c>
      <c r="B7" s="180" t="s">
        <v>30</v>
      </c>
      <c r="C7" s="270" t="s">
        <v>33</v>
      </c>
      <c r="D7" s="271" t="s">
        <v>30</v>
      </c>
      <c r="E7" s="275">
        <f>SUMIFS('CC ACTUALS (checked)'!E21:E25, 'CC ACTUALS (checked)'!$A$21:$A$25, 'CC ACTUALS (checked)'!$A$21, 'CC ACTUALS (checked)'!$B$21:$B$25, 'CC ACTUALS (checked)'!$B$21)</f>
        <v>-19894012.739999998</v>
      </c>
      <c r="F7" s="275">
        <f>SUMIFS('CC ACTUALS (checked)'!F21:F25, 'CC ACTUALS (checked)'!$A$21:$A$25, 'CC ACTUALS (checked)'!$A$21, 'CC ACTUALS (checked)'!$B$21:$B$25, 'CC ACTUALS (checked)'!$B$21)</f>
        <v>-16863304.57</v>
      </c>
      <c r="G7" s="275">
        <f>SUMIFS('CC ACTUALS (checked)'!G21:G25, 'CC ACTUALS (checked)'!$A$21:$A$25, 'CC ACTUALS (checked)'!$A$21, 'CC ACTUALS (checked)'!$B$21:$B$25, 'CC ACTUALS (checked)'!$B$21)</f>
        <v>-18634437.710000001</v>
      </c>
      <c r="H7" s="275">
        <f>SUMIFS('CC ACTUALS (checked)'!H21:H25, 'CC ACTUALS (checked)'!$A$21:$A$25, 'CC ACTUALS (checked)'!$A$21, 'CC ACTUALS (checked)'!$B$21:$B$25, 'CC ACTUALS (checked)'!$B$21)</f>
        <v>-17531805.759999998</v>
      </c>
      <c r="I7" s="275">
        <f>SUMIFS('CC ACTUALS (checked)'!I21:I25, 'CC ACTUALS (checked)'!$A$21:$A$25, 'CC ACTUALS (checked)'!$A$21, 'CC ACTUALS (checked)'!$B$21:$B$25, 'CC ACTUALS (checked)'!$B$21)</f>
        <v>-16086473.6</v>
      </c>
      <c r="J7" s="275">
        <f>SUMIFS('CC ACTUALS (checked)'!J21:J25, 'CC ACTUALS (checked)'!$A$21:$A$25, 'CC ACTUALS (checked)'!$A$21, 'CC ACTUALS (checked)'!$B$21:$B$25, 'CC ACTUALS (checked)'!$B$21)</f>
        <v>-17992774.75</v>
      </c>
      <c r="K7" s="275">
        <f>SUMIFS('CC ACTUALS (checked)'!K21:K25, 'CC ACTUALS (checked)'!$A$21:$A$25, 'CC ACTUALS (checked)'!$A$21, 'CC ACTUALS (checked)'!$B$21:$B$25, 'CC ACTUALS (checked)'!$B$21)</f>
        <v>-25540140.41</v>
      </c>
      <c r="L7" s="275">
        <f>SUMIFS('CC ACTUALS (checked)'!L21:L25, 'CC ACTUALS (checked)'!$A$21:$A$25, 'CC ACTUALS (checked)'!$A$21, 'CC ACTUALS (checked)'!$B$21:$B$25, 'CC ACTUALS (checked)'!$B$21)</f>
        <v>-23695398.210000001</v>
      </c>
      <c r="M7" s="275">
        <f>SUMIFS('CC ACTUALS (checked)'!M21:M25, 'CC ACTUALS (checked)'!$A$21:$A$25, 'CC ACTUALS (checked)'!$A$21, 'CC ACTUALS (checked)'!$B$21:$B$25, 'CC ACTUALS (checked)'!$B$21)</f>
        <v>-22536666.82</v>
      </c>
      <c r="N7" s="275">
        <f>SUMIFS('CC ACTUALS (checked)'!N21:N25, 'CC ACTUALS (checked)'!$A$21:$A$25, 'CC ACTUALS (checked)'!$A$21, 'CC ACTUALS (checked)'!$B$21:$B$25, 'CC ACTUALS (checked)'!$B$21)</f>
        <v>-18635306.310000002</v>
      </c>
      <c r="O7" s="275">
        <f>SUMIFS('CC ACTUALS (checked)'!O21:O25, 'CC ACTUALS (checked)'!$A$21:$A$25, 'CC ACTUALS (checked)'!$A$21, 'CC ACTUALS (checked)'!$B$21:$B$25, 'CC ACTUALS (checked)'!$B$21)</f>
        <v>-17104640.780000001</v>
      </c>
      <c r="P7" s="275">
        <f>SUMIFS('CC ACTUALS (checked)'!P21:P25, 'CC ACTUALS (checked)'!$A$21:$A$25, 'CC ACTUALS (checked)'!$A$21, 'CC ACTUALS (checked)'!$B$21:$B$25, 'CC ACTUALS (checked)'!$B$21)</f>
        <v>-18482607.449999999</v>
      </c>
      <c r="Q7" s="272"/>
      <c r="R7" s="273"/>
      <c r="S7" s="273"/>
      <c r="T7" s="273"/>
      <c r="U7" s="273"/>
      <c r="V7" s="273"/>
      <c r="W7" s="273"/>
      <c r="X7" s="273"/>
      <c r="Y7" s="273"/>
      <c r="Z7" s="273"/>
    </row>
    <row r="8" spans="1:26" ht="13.5" customHeight="1" x14ac:dyDescent="0.25">
      <c r="A8" s="1" t="s">
        <v>33</v>
      </c>
      <c r="B8" s="1" t="s">
        <v>31</v>
      </c>
      <c r="C8" s="14"/>
      <c r="D8" s="12" t="s">
        <v>31</v>
      </c>
      <c r="E8" s="275">
        <f>SUMIFS('CC ACTUALS (checked)'!E26:E27, 'CC ACTUALS (checked)'!$A$26:$A$27, 'CC ACTUALS (checked)'!$A$26, 'CC ACTUALS (checked)'!$B$26:$B$27, 'CC ACTUALS (checked)'!$B$26)</f>
        <v>686673.01</v>
      </c>
      <c r="F8" s="275">
        <f>SUMIFS('CC ACTUALS (checked)'!F26:F27, 'CC ACTUALS (checked)'!$A$26:$A$27, 'CC ACTUALS (checked)'!$A$26, 'CC ACTUALS (checked)'!$B$26:$B$27, 'CC ACTUALS (checked)'!$B$26)</f>
        <v>867081.49</v>
      </c>
      <c r="G8" s="275">
        <f>SUMIFS('CC ACTUALS (checked)'!G26:G27, 'CC ACTUALS (checked)'!$A$26:$A$27, 'CC ACTUALS (checked)'!$A$26, 'CC ACTUALS (checked)'!$B$26:$B$27, 'CC ACTUALS (checked)'!$B$26)</f>
        <v>6727.15</v>
      </c>
      <c r="H8" s="275">
        <f>SUMIFS('CC ACTUALS (checked)'!H26:H27, 'CC ACTUALS (checked)'!$A$26:$A$27, 'CC ACTUALS (checked)'!$A$26, 'CC ACTUALS (checked)'!$B$26:$B$27, 'CC ACTUALS (checked)'!$B$26)</f>
        <v>401.530000000006</v>
      </c>
      <c r="I8" s="275">
        <f>SUMIFS('CC ACTUALS (checked)'!I26:I27, 'CC ACTUALS (checked)'!$A$26:$A$27, 'CC ACTUALS (checked)'!$A$26, 'CC ACTUALS (checked)'!$B$26:$B$27, 'CC ACTUALS (checked)'!$B$26)</f>
        <v>144797.4</v>
      </c>
      <c r="J8" s="275">
        <f>SUMIFS('CC ACTUALS (checked)'!J26:J27, 'CC ACTUALS (checked)'!$A$26:$A$27, 'CC ACTUALS (checked)'!$A$26, 'CC ACTUALS (checked)'!$B$26:$B$27, 'CC ACTUALS (checked)'!$B$26)</f>
        <v>652415.07999999996</v>
      </c>
      <c r="K8" s="275">
        <f>SUMIFS('CC ACTUALS (checked)'!K26:K27, 'CC ACTUALS (checked)'!$A$26:$A$27, 'CC ACTUALS (checked)'!$A$26, 'CC ACTUALS (checked)'!$B$26:$B$27, 'CC ACTUALS (checked)'!$B$26)</f>
        <v>27790.66</v>
      </c>
      <c r="L8" s="275">
        <f>SUMIFS('CC ACTUALS (checked)'!L26:L27, 'CC ACTUALS (checked)'!$A$26:$A$27, 'CC ACTUALS (checked)'!$A$26, 'CC ACTUALS (checked)'!$B$26:$B$27, 'CC ACTUALS (checked)'!$B$26)</f>
        <v>507467.89</v>
      </c>
      <c r="M8" s="275">
        <f>SUMIFS('CC ACTUALS (checked)'!M26:M27, 'CC ACTUALS (checked)'!$A$26:$A$27, 'CC ACTUALS (checked)'!$A$26, 'CC ACTUALS (checked)'!$B$26:$B$27, 'CC ACTUALS (checked)'!$B$26)</f>
        <v>241353.12</v>
      </c>
      <c r="N8" s="275">
        <f>SUMIFS('CC ACTUALS (checked)'!N26:N27, 'CC ACTUALS (checked)'!$A$26:$A$27, 'CC ACTUALS (checked)'!$A$26, 'CC ACTUALS (checked)'!$B$26:$B$27, 'CC ACTUALS (checked)'!$B$26)</f>
        <v>95261.1</v>
      </c>
      <c r="O8" s="275">
        <f>SUMIFS('CC ACTUALS (checked)'!O26:O27, 'CC ACTUALS (checked)'!$A$26:$A$27, 'CC ACTUALS (checked)'!$A$26, 'CC ACTUALS (checked)'!$B$26:$B$27, 'CC ACTUALS (checked)'!$B$26)</f>
        <v>197723.18</v>
      </c>
      <c r="P8" s="275">
        <f>SUMIFS('CC ACTUALS (checked)'!P26:P27, 'CC ACTUALS (checked)'!$A$26:$A$27, 'CC ACTUALS (checked)'!$A$26, 'CC ACTUALS (checked)'!$B$26:$B$27, 'CC ACTUALS (checked)'!$B$26)</f>
        <v>175247.34</v>
      </c>
      <c r="Q8" s="10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1" t="e">
        <v>#REF!</v>
      </c>
      <c r="B9" s="1" t="s">
        <v>32</v>
      </c>
      <c r="C9" s="14"/>
      <c r="D9" s="12" t="s">
        <v>32</v>
      </c>
      <c r="E9" s="275">
        <f>SUMIFS('CC ACTUALS (checked)'!E29:E32, 'CC ACTUALS (checked)'!$A$29:$A$32, 'CC ACTUALS (checked)'!$A$29, 'CC ACTUALS (checked)'!$B$29:$B$32, 'CC ACTUALS (checked)'!$B$29)</f>
        <v>241931.03000000003</v>
      </c>
      <c r="F9" s="275">
        <f>SUMIFS('CC ACTUALS (checked)'!F29:F32, 'CC ACTUALS (checked)'!$A$29:$A$32, 'CC ACTUALS (checked)'!$A$29, 'CC ACTUALS (checked)'!$B$29:$B$32, 'CC ACTUALS (checked)'!$B$29)</f>
        <v>228177.66</v>
      </c>
      <c r="G9" s="275">
        <f>SUMIFS('CC ACTUALS (checked)'!G29:G32, 'CC ACTUALS (checked)'!$A$29:$A$32, 'CC ACTUALS (checked)'!$A$29, 'CC ACTUALS (checked)'!$B$29:$B$32, 'CC ACTUALS (checked)'!$B$29)</f>
        <v>362088.43</v>
      </c>
      <c r="H9" s="275">
        <f>SUMIFS('CC ACTUALS (checked)'!H29:H32, 'CC ACTUALS (checked)'!$A$29:$A$32, 'CC ACTUALS (checked)'!$A$29, 'CC ACTUALS (checked)'!$B$29:$B$32, 'CC ACTUALS (checked)'!$B$29)</f>
        <v>211688.28</v>
      </c>
      <c r="I9" s="275">
        <f>SUMIFS('CC ACTUALS (checked)'!I29:I32, 'CC ACTUALS (checked)'!$A$29:$A$32, 'CC ACTUALS (checked)'!$A$29, 'CC ACTUALS (checked)'!$B$29:$B$32, 'CC ACTUALS (checked)'!$B$29)</f>
        <v>237346.23</v>
      </c>
      <c r="J9" s="275">
        <f>SUMIFS('CC ACTUALS (checked)'!J29:J32, 'CC ACTUALS (checked)'!$A$29:$A$32, 'CC ACTUALS (checked)'!$A$29, 'CC ACTUALS (checked)'!$B$29:$B$32, 'CC ACTUALS (checked)'!$B$29)</f>
        <v>293131.57</v>
      </c>
      <c r="K9" s="275">
        <f>SUMIFS('CC ACTUALS (checked)'!K29:K32, 'CC ACTUALS (checked)'!$A$29:$A$32, 'CC ACTUALS (checked)'!$A$29, 'CC ACTUALS (checked)'!$B$29:$B$32, 'CC ACTUALS (checked)'!$B$29)</f>
        <v>335872.34</v>
      </c>
      <c r="L9" s="275">
        <f>SUMIFS('CC ACTUALS (checked)'!L29:L32, 'CC ACTUALS (checked)'!$A$29:$A$32, 'CC ACTUALS (checked)'!$A$29, 'CC ACTUALS (checked)'!$B$29:$B$32, 'CC ACTUALS (checked)'!$B$29)</f>
        <v>333612.56</v>
      </c>
      <c r="M9" s="275">
        <f>SUMIFS('CC ACTUALS (checked)'!M29:M32, 'CC ACTUALS (checked)'!$A$29:$A$32, 'CC ACTUALS (checked)'!$A$29, 'CC ACTUALS (checked)'!$B$29:$B$32, 'CC ACTUALS (checked)'!$B$29)</f>
        <v>288580.33</v>
      </c>
      <c r="N9" s="275">
        <f>SUMIFS('CC ACTUALS (checked)'!N29:N32, 'CC ACTUALS (checked)'!$A$29:$A$32, 'CC ACTUALS (checked)'!$A$29, 'CC ACTUALS (checked)'!$B$29:$B$32, 'CC ACTUALS (checked)'!$B$29)</f>
        <v>270114.8</v>
      </c>
      <c r="O9" s="275">
        <f>SUMIFS('CC ACTUALS (checked)'!O29:O32, 'CC ACTUALS (checked)'!$A$29:$A$32, 'CC ACTUALS (checked)'!$A$29, 'CC ACTUALS (checked)'!$B$29:$B$32, 'CC ACTUALS (checked)'!$B$29)</f>
        <v>279543.5</v>
      </c>
      <c r="P9" s="275">
        <f>SUMIFS('CC ACTUALS (checked)'!P29:P32, 'CC ACTUALS (checked)'!$A$29:$A$32, 'CC ACTUALS (checked)'!$A$29, 'CC ACTUALS (checked)'!$B$29:$B$32, 'CC ACTUALS (checked)'!$B$29)</f>
        <v>423607.52</v>
      </c>
      <c r="Q9" s="10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1" t="s">
        <v>34</v>
      </c>
      <c r="B10" s="1" t="s">
        <v>30</v>
      </c>
      <c r="C10" s="15" t="s">
        <v>34</v>
      </c>
      <c r="D10" s="16" t="s">
        <v>30</v>
      </c>
      <c r="E10" s="275">
        <f>SUMIFS('CC ACTUALS (checked)'!E37:E48, 'CC ACTUALS (checked)'!$B$37:$B$48, 'CC ACTUALS (checked)'!$B$37)</f>
        <v>-28354402.579999998</v>
      </c>
      <c r="F10" s="275">
        <f>SUMIFS('CC ACTUALS (checked)'!F37:F48, 'CC ACTUALS (checked)'!$B$37:$B$48, 'CC ACTUALS (checked)'!$B$37)</f>
        <v>-25013164.27</v>
      </c>
      <c r="G10" s="275">
        <f>SUMIFS('CC ACTUALS (checked)'!G37:G48, 'CC ACTUALS (checked)'!$B$37:$B$48, 'CC ACTUALS (checked)'!$B$37)</f>
        <v>-26166139</v>
      </c>
      <c r="H10" s="275">
        <f>SUMIFS('CC ACTUALS (checked)'!H37:H48, 'CC ACTUALS (checked)'!$B$37:$B$48, 'CC ACTUALS (checked)'!$B$37)</f>
        <v>-25005577.569999997</v>
      </c>
      <c r="I10" s="275">
        <f>SUMIFS('CC ACTUALS (checked)'!I37:I48, 'CC ACTUALS (checked)'!$B$37:$B$48, 'CC ACTUALS (checked)'!$B$37)</f>
        <v>-23978630.640000001</v>
      </c>
      <c r="J10" s="275">
        <f>SUMIFS('CC ACTUALS (checked)'!J37:J48, 'CC ACTUALS (checked)'!$B$37:$B$48, 'CC ACTUALS (checked)'!$B$37)</f>
        <v>-25692122.399999999</v>
      </c>
      <c r="K10" s="275">
        <f>SUMIFS('CC ACTUALS (checked)'!K37:K48, 'CC ACTUALS (checked)'!$B$37:$B$48, 'CC ACTUALS (checked)'!$B$37)</f>
        <v>-36718298.780000001</v>
      </c>
      <c r="L10" s="275">
        <f>SUMIFS('CC ACTUALS (checked)'!L37:L48, 'CC ACTUALS (checked)'!$B$37:$B$48, 'CC ACTUALS (checked)'!$B$37)</f>
        <v>-33589997.409999996</v>
      </c>
      <c r="M10" s="275">
        <f>SUMIFS('CC ACTUALS (checked)'!M37:M48, 'CC ACTUALS (checked)'!$B$37:$B$48, 'CC ACTUALS (checked)'!$B$37)</f>
        <v>-32970723.25</v>
      </c>
      <c r="N10" s="275">
        <f>SUMIFS('CC ACTUALS (checked)'!N37:N48, 'CC ACTUALS (checked)'!$B$37:$B$48, 'CC ACTUALS (checked)'!$B$37)</f>
        <v>-26270409.400000002</v>
      </c>
      <c r="O10" s="275">
        <f>SUMIFS('CC ACTUALS (checked)'!O37:O48, 'CC ACTUALS (checked)'!$B$37:$B$48, 'CC ACTUALS (checked)'!$B$37)</f>
        <v>-24815370.960000001</v>
      </c>
      <c r="P10" s="275">
        <f>SUMIFS('CC ACTUALS (checked)'!P37:P48, 'CC ACTUALS (checked)'!$B$37:$B$48, 'CC ACTUALS (checked)'!$B$37)</f>
        <v>-25897998.789999999</v>
      </c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1" t="s">
        <v>34</v>
      </c>
      <c r="B11" s="1" t="s">
        <v>31</v>
      </c>
      <c r="C11" s="14"/>
      <c r="D11" s="16" t="s">
        <v>31</v>
      </c>
      <c r="E11" s="275">
        <f>SUMIFS('CC ACTUALS (checked)'!E37:E48, 'CC ACTUALS (checked)'!$B$37:$B$48, 'CC ACTUALS (checked)'!$B$42)</f>
        <v>722173.96</v>
      </c>
      <c r="F11" s="275">
        <f>SUMIFS('CC ACTUALS (checked)'!F37:F48, 'CC ACTUALS (checked)'!$B$37:$B$48, 'CC ACTUALS (checked)'!$B$42)</f>
        <v>891292.44</v>
      </c>
      <c r="G11" s="275">
        <f>SUMIFS('CC ACTUALS (checked)'!G37:G48, 'CC ACTUALS (checked)'!$B$37:$B$48, 'CC ACTUALS (checked)'!$B$42)</f>
        <v>47968.47</v>
      </c>
      <c r="H11" s="275">
        <f>SUMIFS('CC ACTUALS (checked)'!H37:H48, 'CC ACTUALS (checked)'!$B$37:$B$48, 'CC ACTUALS (checked)'!$B$42)</f>
        <v>26524.530000000006</v>
      </c>
      <c r="I11" s="275">
        <f>SUMIFS('CC ACTUALS (checked)'!I37:I48, 'CC ACTUALS (checked)'!$B$37:$B$48, 'CC ACTUALS (checked)'!$B$42)</f>
        <v>177030.39999999999</v>
      </c>
      <c r="J11" s="275">
        <f>SUMIFS('CC ACTUALS (checked)'!J37:J48, 'CC ACTUALS (checked)'!$B$37:$B$48, 'CC ACTUALS (checked)'!$B$42)</f>
        <v>683942.08</v>
      </c>
      <c r="K11" s="275">
        <f>SUMIFS('CC ACTUALS (checked)'!K37:K48, 'CC ACTUALS (checked)'!$B$37:$B$48, 'CC ACTUALS (checked)'!$B$42)</f>
        <v>60261.66</v>
      </c>
      <c r="L11" s="275">
        <f>SUMIFS('CC ACTUALS (checked)'!L37:L48, 'CC ACTUALS (checked)'!$B$37:$B$48, 'CC ACTUALS (checked)'!$B$42)</f>
        <v>542755.89</v>
      </c>
      <c r="M11" s="275">
        <f>SUMIFS('CC ACTUALS (checked)'!M37:M48, 'CC ACTUALS (checked)'!$B$37:$B$48, 'CC ACTUALS (checked)'!$B$42)</f>
        <v>268702.12</v>
      </c>
      <c r="N11" s="275">
        <f>SUMIFS('CC ACTUALS (checked)'!N37:N48, 'CC ACTUALS (checked)'!$B$37:$B$48, 'CC ACTUALS (checked)'!$B$42)</f>
        <v>122604.1</v>
      </c>
      <c r="O11" s="275">
        <f>SUMIFS('CC ACTUALS (checked)'!O37:O48, 'CC ACTUALS (checked)'!$B$37:$B$48, 'CC ACTUALS (checked)'!$B$42)</f>
        <v>225895.18</v>
      </c>
      <c r="P11" s="275">
        <f>SUMIFS('CC ACTUALS (checked)'!P37:P48, 'CC ACTUALS (checked)'!$B$37:$B$48, 'CC ACTUALS (checked)'!$B$42)</f>
        <v>208836.34</v>
      </c>
      <c r="Q11" s="10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1" t="e">
        <v>#REF!</v>
      </c>
      <c r="B12" s="1" t="s">
        <v>32</v>
      </c>
      <c r="C12" s="14"/>
      <c r="D12" s="16" t="s">
        <v>32</v>
      </c>
      <c r="E12" s="275">
        <f>SUMIFS('CC ACTUALS (checked)'!E37:E48, 'CC ACTUALS (checked)'!$B$37:$B$48, 'CC ACTUALS (checked)'!$B$44)</f>
        <v>261134.29000000004</v>
      </c>
      <c r="F12" s="275">
        <f>SUMIFS('CC ACTUALS (checked)'!F37:F48, 'CC ACTUALS (checked)'!$B$37:$B$48, 'CC ACTUALS (checked)'!$B$44)</f>
        <v>259475.88</v>
      </c>
      <c r="G12" s="275">
        <f>SUMIFS('CC ACTUALS (checked)'!G37:G48, 'CC ACTUALS (checked)'!$B$37:$B$48, 'CC ACTUALS (checked)'!$B$44)</f>
        <v>383331.17000000004</v>
      </c>
      <c r="H12" s="275">
        <f>SUMIFS('CC ACTUALS (checked)'!H37:H48, 'CC ACTUALS (checked)'!$B$37:$B$48, 'CC ACTUALS (checked)'!$B$44)</f>
        <v>237488.28</v>
      </c>
      <c r="I12" s="275">
        <f>SUMIFS('CC ACTUALS (checked)'!I37:I48, 'CC ACTUALS (checked)'!$B$37:$B$48, 'CC ACTUALS (checked)'!$B$44)</f>
        <v>265998.23</v>
      </c>
      <c r="J12" s="275">
        <f>SUMIFS('CC ACTUALS (checked)'!J37:J48, 'CC ACTUALS (checked)'!$B$37:$B$48, 'CC ACTUALS (checked)'!$B$44)</f>
        <v>324165.57</v>
      </c>
      <c r="K12" s="275">
        <f>SUMIFS('CC ACTUALS (checked)'!K37:K48, 'CC ACTUALS (checked)'!$B$37:$B$48, 'CC ACTUALS (checked)'!$B$44)</f>
        <v>365390.34</v>
      </c>
      <c r="L12" s="275">
        <f>SUMIFS('CC ACTUALS (checked)'!L37:L48, 'CC ACTUALS (checked)'!$B$37:$B$48, 'CC ACTUALS (checked)'!$B$44)</f>
        <v>362266.56</v>
      </c>
      <c r="M12" s="275">
        <f>SUMIFS('CC ACTUALS (checked)'!M37:M48, 'CC ACTUALS (checked)'!$B$37:$B$48, 'CC ACTUALS (checked)'!$B$44)</f>
        <v>310518.33</v>
      </c>
      <c r="N12" s="275">
        <f>SUMIFS('CC ACTUALS (checked)'!N37:N48, 'CC ACTUALS (checked)'!$B$37:$B$48, 'CC ACTUALS (checked)'!$B$44)</f>
        <v>301047.8</v>
      </c>
      <c r="O12" s="275">
        <f>SUMIFS('CC ACTUALS (checked)'!O37:O48, 'CC ACTUALS (checked)'!$B$37:$B$48, 'CC ACTUALS (checked)'!$B$44)</f>
        <v>306675.5</v>
      </c>
      <c r="P12" s="275">
        <f>SUMIFS('CC ACTUALS (checked)'!P37:P48, 'CC ACTUALS (checked)'!$B$37:$B$48, 'CC ACTUALS (checked)'!$B$44)</f>
        <v>453366.52</v>
      </c>
      <c r="Q12" s="10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1" t="s">
        <v>35</v>
      </c>
      <c r="B13" s="1" t="s">
        <v>30</v>
      </c>
      <c r="C13" s="15" t="s">
        <v>35</v>
      </c>
      <c r="D13" s="16" t="s">
        <v>30</v>
      </c>
      <c r="E13" s="275">
        <f>SUMIFS('CC ACTUALS (checked)'!E51:E69, 'CC ACTUALS (checked)'!$B$51:$B$69, 'CC ACTUALS (checked)'!$B$51)</f>
        <v>-14823183.890000001</v>
      </c>
      <c r="F13" s="275">
        <f>SUMIFS('CC ACTUALS (checked)'!F51:F69, 'CC ACTUALS (checked)'!$B$51:$B$69, 'CC ACTUALS (checked)'!$B$51)</f>
        <v>-16339448.65</v>
      </c>
      <c r="G13" s="275">
        <f>SUMIFS('CC ACTUALS (checked)'!G51:G69, 'CC ACTUALS (checked)'!$B$51:$B$69, 'CC ACTUALS (checked)'!$B$51)</f>
        <v>-14895162.68</v>
      </c>
      <c r="H13" s="275">
        <f>SUMIFS('CC ACTUALS (checked)'!H51:H69, 'CC ACTUALS (checked)'!$B$51:$B$69, 'CC ACTUALS (checked)'!$B$51)</f>
        <v>-12698823.350000001</v>
      </c>
      <c r="I13" s="275">
        <f>SUMIFS('CC ACTUALS (checked)'!I51:I69, 'CC ACTUALS (checked)'!$B$51:$B$69, 'CC ACTUALS (checked)'!$B$51)</f>
        <v>-14008587.450000001</v>
      </c>
      <c r="J13" s="275">
        <f>SUMIFS('CC ACTUALS (checked)'!J51:J69, 'CC ACTUALS (checked)'!$B$51:$B$69, 'CC ACTUALS (checked)'!$B$51)</f>
        <v>-12192418.84</v>
      </c>
      <c r="K13" s="275">
        <f>SUMIFS('CC ACTUALS (checked)'!K51:K69, 'CC ACTUALS (checked)'!$B$51:$B$69, 'CC ACTUALS (checked)'!$B$51)</f>
        <v>-17974980.299999997</v>
      </c>
      <c r="L13" s="275">
        <f>SUMIFS('CC ACTUALS (checked)'!L51:L69, 'CC ACTUALS (checked)'!$B$51:$B$69, 'CC ACTUALS (checked)'!$B$51)</f>
        <v>-17248286.52</v>
      </c>
      <c r="M13" s="275">
        <f>SUMIFS('CC ACTUALS (checked)'!M51:M69, 'CC ACTUALS (checked)'!$B$51:$B$69, 'CC ACTUALS (checked)'!$B$51)</f>
        <v>-17157766.699999999</v>
      </c>
      <c r="N13" s="275">
        <f>SUMIFS('CC ACTUALS (checked)'!N51:N69, 'CC ACTUALS (checked)'!$B$51:$B$69, 'CC ACTUALS (checked)'!$B$51)</f>
        <v>-17481320.02</v>
      </c>
      <c r="O13" s="275">
        <f>SUMIFS('CC ACTUALS (checked)'!O51:O69, 'CC ACTUALS (checked)'!$B$51:$B$69, 'CC ACTUALS (checked)'!$B$51)</f>
        <v>-17365877.739999998</v>
      </c>
      <c r="P13" s="275">
        <f>SUMIFS('CC ACTUALS (checked)'!P51:P69, 'CC ACTUALS (checked)'!$B$51:$B$69, 'CC ACTUALS (checked)'!$B$51)</f>
        <v>-18008731.18</v>
      </c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1" t="s">
        <v>35</v>
      </c>
      <c r="B14" s="1" t="s">
        <v>31</v>
      </c>
      <c r="C14" s="17"/>
      <c r="D14" s="18" t="s">
        <v>31</v>
      </c>
      <c r="E14" s="278">
        <f>SUMIFS('CC ACTUALS (checked)'!E51:E69, 'CC ACTUALS (checked)'!$B$51:$B$69, 'CC ACTUALS (checked)'!$B$61)</f>
        <v>125993.22</v>
      </c>
      <c r="F14" s="278">
        <f>SUMIFS('CC ACTUALS (checked)'!F51:F69, 'CC ACTUALS (checked)'!$B$51:$B$69, 'CC ACTUALS (checked)'!$B$61)</f>
        <v>75075.8</v>
      </c>
      <c r="G14" s="278">
        <f>SUMIFS('CC ACTUALS (checked)'!G51:G69, 'CC ACTUALS (checked)'!$B$51:$B$69, 'CC ACTUALS (checked)'!$B$61)</f>
        <v>44153.440000000002</v>
      </c>
      <c r="H14" s="278">
        <f>SUMIFS('CC ACTUALS (checked)'!H51:H69, 'CC ACTUALS (checked)'!$B$51:$B$69, 'CC ACTUALS (checked)'!$B$61)</f>
        <v>71345.01999999999</v>
      </c>
      <c r="I14" s="278">
        <f>SUMIFS('CC ACTUALS (checked)'!I51:I69, 'CC ACTUALS (checked)'!$B$51:$B$69, 'CC ACTUALS (checked)'!$B$61)</f>
        <v>-20479.969999999998</v>
      </c>
      <c r="J14" s="278">
        <f>SUMIFS('CC ACTUALS (checked)'!J51:J69, 'CC ACTUALS (checked)'!$B$51:$B$69, 'CC ACTUALS (checked)'!$B$61)</f>
        <v>9632.59</v>
      </c>
      <c r="K14" s="278">
        <f>SUMIFS('CC ACTUALS (checked)'!K51:K69, 'CC ACTUALS (checked)'!$B$51:$B$69, 'CC ACTUALS (checked)'!$B$61)</f>
        <v>476546.05</v>
      </c>
      <c r="L14" s="278">
        <f>SUMIFS('CC ACTUALS (checked)'!L51:L69, 'CC ACTUALS (checked)'!$B$51:$B$69, 'CC ACTUALS (checked)'!$B$61)</f>
        <v>464219.42</v>
      </c>
      <c r="M14" s="278">
        <f>SUMIFS('CC ACTUALS (checked)'!M51:M69, 'CC ACTUALS (checked)'!$B$51:$B$69, 'CC ACTUALS (checked)'!$B$61)</f>
        <v>221113.88999999998</v>
      </c>
      <c r="N14" s="278">
        <f>SUMIFS('CC ACTUALS (checked)'!N51:N69, 'CC ACTUALS (checked)'!$B$51:$B$69, 'CC ACTUALS (checked)'!$B$61)</f>
        <v>224277.79</v>
      </c>
      <c r="O14" s="278">
        <f>SUMIFS('CC ACTUALS (checked)'!O51:O69, 'CC ACTUALS (checked)'!$B$51:$B$69, 'CC ACTUALS (checked)'!$B$61)</f>
        <v>263709.95</v>
      </c>
      <c r="P14" s="278">
        <f>SUMIFS('CC ACTUALS (checked)'!P51:P69, 'CC ACTUALS (checked)'!$B$51:$B$69, 'CC ACTUALS (checked)'!$B$61)</f>
        <v>-77601.91</v>
      </c>
      <c r="Q14" s="10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1" t="e">
        <v>#REF!</v>
      </c>
      <c r="B15" s="1" t="s">
        <v>32</v>
      </c>
      <c r="C15" s="19"/>
      <c r="D15" s="20" t="s">
        <v>32</v>
      </c>
      <c r="E15" s="276">
        <f>SUMIFS('CC ACTUALS (checked)'!E51:E69, 'CC ACTUALS (checked)'!$B$51:$B$69, 'CC ACTUALS (checked)'!$B$65)</f>
        <v>855.07000000000016</v>
      </c>
      <c r="F15" s="276">
        <f>SUMIFS('CC ACTUALS (checked)'!F51:F69, 'CC ACTUALS (checked)'!$B$51:$B$69, 'CC ACTUALS (checked)'!$B$65)</f>
        <v>8643.11</v>
      </c>
      <c r="G15" s="276">
        <f>SUMIFS('CC ACTUALS (checked)'!G51:G69, 'CC ACTUALS (checked)'!$B$51:$B$69, 'CC ACTUALS (checked)'!$B$65)</f>
        <v>7004.54</v>
      </c>
      <c r="H15" s="276">
        <f>SUMIFS('CC ACTUALS (checked)'!H51:H69, 'CC ACTUALS (checked)'!$B$51:$B$69, 'CC ACTUALS (checked)'!$B$65)</f>
        <v>-4277.2699999999986</v>
      </c>
      <c r="I15" s="276">
        <f>SUMIFS('CC ACTUALS (checked)'!I51:I69, 'CC ACTUALS (checked)'!$B$51:$B$69, 'CC ACTUALS (checked)'!$B$65)</f>
        <v>9314.75</v>
      </c>
      <c r="J15" s="276">
        <f>SUMIFS('CC ACTUALS (checked)'!J51:J69, 'CC ACTUALS (checked)'!$B$51:$B$69, 'CC ACTUALS (checked)'!$B$65)</f>
        <v>8194.59</v>
      </c>
      <c r="K15" s="276">
        <f>SUMIFS('CC ACTUALS (checked)'!K51:K69, 'CC ACTUALS (checked)'!$B$51:$B$69, 'CC ACTUALS (checked)'!$B$65)</f>
        <v>12985.24</v>
      </c>
      <c r="L15" s="276">
        <f>SUMIFS('CC ACTUALS (checked)'!L51:L69, 'CC ACTUALS (checked)'!$B$51:$B$69, 'CC ACTUALS (checked)'!$B$65)</f>
        <v>8327.32</v>
      </c>
      <c r="M15" s="276">
        <f>SUMIFS('CC ACTUALS (checked)'!M51:M69, 'CC ACTUALS (checked)'!$B$51:$B$69, 'CC ACTUALS (checked)'!$B$65)</f>
        <v>12745.36</v>
      </c>
      <c r="N15" s="276">
        <f>SUMIFS('CC ACTUALS (checked)'!N51:N69, 'CC ACTUALS (checked)'!$B$51:$B$69, 'CC ACTUALS (checked)'!$B$65)</f>
        <v>7073.15</v>
      </c>
      <c r="O15" s="276">
        <f>SUMIFS('CC ACTUALS (checked)'!O51:O69, 'CC ACTUALS (checked)'!$B$51:$B$69, 'CC ACTUALS (checked)'!$B$65)</f>
        <v>8678.7800000000007</v>
      </c>
      <c r="P15" s="276">
        <f>SUMIFS('CC ACTUALS (checked)'!P51:P69, 'CC ACTUALS (checked)'!$B$51:$B$69, 'CC ACTUALS (checked)'!$B$65)</f>
        <v>12419.05</v>
      </c>
      <c r="Q15" s="10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1" t="s">
        <v>36</v>
      </c>
      <c r="B16" s="1" t="s">
        <v>30</v>
      </c>
      <c r="C16" s="21" t="s">
        <v>36</v>
      </c>
      <c r="D16" s="22" t="s">
        <v>30</v>
      </c>
      <c r="E16" s="276">
        <f>E10+E13</f>
        <v>-43177586.469999999</v>
      </c>
      <c r="F16" s="276">
        <f t="shared" ref="F16:P16" si="0">F10+F13</f>
        <v>-41352612.920000002</v>
      </c>
      <c r="G16" s="276">
        <f t="shared" si="0"/>
        <v>-41061301.68</v>
      </c>
      <c r="H16" s="276">
        <f t="shared" si="0"/>
        <v>-37704400.920000002</v>
      </c>
      <c r="I16" s="276">
        <f t="shared" si="0"/>
        <v>-37987218.090000004</v>
      </c>
      <c r="J16" s="276">
        <f t="shared" si="0"/>
        <v>-37884541.239999995</v>
      </c>
      <c r="K16" s="276">
        <f t="shared" si="0"/>
        <v>-54693279.079999998</v>
      </c>
      <c r="L16" s="276">
        <f t="shared" si="0"/>
        <v>-50838283.929999992</v>
      </c>
      <c r="M16" s="276">
        <f t="shared" si="0"/>
        <v>-50128489.950000003</v>
      </c>
      <c r="N16" s="276">
        <f t="shared" si="0"/>
        <v>-43751729.420000002</v>
      </c>
      <c r="O16" s="276">
        <f t="shared" si="0"/>
        <v>-42181248.700000003</v>
      </c>
      <c r="P16" s="276">
        <f t="shared" si="0"/>
        <v>-43906729.969999999</v>
      </c>
      <c r="Q16" s="10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1" t="s">
        <v>36</v>
      </c>
      <c r="B17" s="1" t="s">
        <v>31</v>
      </c>
      <c r="C17" s="23"/>
      <c r="D17" s="20" t="s">
        <v>31</v>
      </c>
      <c r="E17" s="276">
        <f>E11+E14</f>
        <v>848167.17999999993</v>
      </c>
      <c r="F17" s="276">
        <f t="shared" ref="F17:P17" si="1">F11+F14</f>
        <v>966368.24</v>
      </c>
      <c r="G17" s="276">
        <f t="shared" si="1"/>
        <v>92121.91</v>
      </c>
      <c r="H17" s="276">
        <f t="shared" si="1"/>
        <v>97869.549999999988</v>
      </c>
      <c r="I17" s="276">
        <f t="shared" si="1"/>
        <v>156550.43</v>
      </c>
      <c r="J17" s="276">
        <f t="shared" si="1"/>
        <v>693574.66999999993</v>
      </c>
      <c r="K17" s="276">
        <f t="shared" si="1"/>
        <v>536807.71</v>
      </c>
      <c r="L17" s="276">
        <f t="shared" si="1"/>
        <v>1006975.31</v>
      </c>
      <c r="M17" s="276">
        <f t="shared" si="1"/>
        <v>489816.01</v>
      </c>
      <c r="N17" s="276">
        <f t="shared" si="1"/>
        <v>346881.89</v>
      </c>
      <c r="O17" s="276">
        <f t="shared" si="1"/>
        <v>489605.13</v>
      </c>
      <c r="P17" s="276">
        <f t="shared" si="1"/>
        <v>131234.43</v>
      </c>
      <c r="Q17" s="10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1" t="e">
        <v>#REF!</v>
      </c>
      <c r="B18" s="1" t="s">
        <v>32</v>
      </c>
      <c r="C18" s="23"/>
      <c r="D18" s="22" t="s">
        <v>32</v>
      </c>
      <c r="E18" s="276">
        <f>E12+E15</f>
        <v>261989.36000000004</v>
      </c>
      <c r="F18" s="276">
        <f t="shared" ref="F18:P18" si="2">F12+F15</f>
        <v>268118.99</v>
      </c>
      <c r="G18" s="276">
        <f t="shared" si="2"/>
        <v>390335.71</v>
      </c>
      <c r="H18" s="276">
        <f t="shared" si="2"/>
        <v>233211.01</v>
      </c>
      <c r="I18" s="276">
        <f t="shared" si="2"/>
        <v>275312.98</v>
      </c>
      <c r="J18" s="276">
        <f t="shared" si="2"/>
        <v>332360.16000000003</v>
      </c>
      <c r="K18" s="276">
        <f t="shared" si="2"/>
        <v>378375.58</v>
      </c>
      <c r="L18" s="276">
        <f t="shared" si="2"/>
        <v>370593.88</v>
      </c>
      <c r="M18" s="276">
        <f t="shared" si="2"/>
        <v>323263.69</v>
      </c>
      <c r="N18" s="276">
        <f t="shared" si="2"/>
        <v>308120.95</v>
      </c>
      <c r="O18" s="276">
        <f t="shared" si="2"/>
        <v>315354.28000000003</v>
      </c>
      <c r="P18" s="276">
        <f t="shared" si="2"/>
        <v>465785.57</v>
      </c>
      <c r="Q18" s="10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24" t="e">
        <v>#REF!</v>
      </c>
      <c r="B19" s="24" t="e">
        <v>#REF!</v>
      </c>
      <c r="C19" s="25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27" t="s">
        <v>37</v>
      </c>
      <c r="B20" s="27" t="e">
        <v>#REF!</v>
      </c>
      <c r="C20" s="28" t="s">
        <v>37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7"/>
      <c r="R20" s="31"/>
      <c r="S20" s="31"/>
      <c r="T20" s="27"/>
      <c r="U20" s="27"/>
      <c r="V20" s="27"/>
      <c r="W20" s="27"/>
      <c r="X20" s="27"/>
      <c r="Y20" s="27"/>
      <c r="Z20" s="27"/>
    </row>
    <row r="21" spans="1:26" ht="13.5" customHeight="1" x14ac:dyDescent="0.25">
      <c r="A21" s="32" t="s">
        <v>16</v>
      </c>
      <c r="B21" s="32" t="e">
        <v>#REF!</v>
      </c>
      <c r="C21" s="21" t="s">
        <v>16</v>
      </c>
      <c r="D21" s="33"/>
      <c r="E21" s="34" t="s">
        <v>17</v>
      </c>
      <c r="F21" s="34" t="s">
        <v>18</v>
      </c>
      <c r="G21" s="34" t="s">
        <v>19</v>
      </c>
      <c r="H21" s="34" t="s">
        <v>20</v>
      </c>
      <c r="I21" s="34" t="s">
        <v>21</v>
      </c>
      <c r="J21" s="34" t="s">
        <v>22</v>
      </c>
      <c r="K21" s="34" t="s">
        <v>23</v>
      </c>
      <c r="L21" s="34" t="s">
        <v>24</v>
      </c>
      <c r="M21" s="34" t="s">
        <v>25</v>
      </c>
      <c r="N21" s="34" t="s">
        <v>26</v>
      </c>
      <c r="O21" s="34" t="s">
        <v>27</v>
      </c>
      <c r="P21" s="34" t="s">
        <v>28</v>
      </c>
      <c r="Q21" s="3"/>
      <c r="R21" s="35"/>
      <c r="S21" s="35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24" t="s">
        <v>29</v>
      </c>
      <c r="B22" s="24" t="s">
        <v>38</v>
      </c>
      <c r="C22" s="21" t="s">
        <v>29</v>
      </c>
      <c r="D22" s="20" t="s">
        <v>39</v>
      </c>
      <c r="E22" s="19">
        <v>1660775.16</v>
      </c>
      <c r="F22" s="19">
        <v>1882661.78</v>
      </c>
      <c r="G22" s="19">
        <v>1878601.17</v>
      </c>
      <c r="H22" s="19">
        <v>1759792.56</v>
      </c>
      <c r="I22" s="19">
        <v>1854687.19</v>
      </c>
      <c r="J22" s="19">
        <v>1753760.55</v>
      </c>
      <c r="K22" s="19">
        <v>1620793.23</v>
      </c>
      <c r="L22" s="19">
        <v>1915139.62</v>
      </c>
      <c r="M22" s="19">
        <v>1887212.38</v>
      </c>
      <c r="N22" s="19">
        <v>1899981.36</v>
      </c>
      <c r="O22" s="19">
        <v>2063628.24</v>
      </c>
      <c r="P22" s="19">
        <v>1347335.77</v>
      </c>
      <c r="Q22" s="10"/>
      <c r="R22" s="36"/>
      <c r="S22" s="36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24" t="s">
        <v>29</v>
      </c>
      <c r="B23" s="24" t="s">
        <v>40</v>
      </c>
      <c r="C23" s="23"/>
      <c r="D23" s="22" t="s">
        <v>41</v>
      </c>
      <c r="E23" s="19">
        <v>7709.15</v>
      </c>
      <c r="F23" s="19">
        <v>1066401.06</v>
      </c>
      <c r="G23" s="19">
        <v>72158.179999999993</v>
      </c>
      <c r="H23" s="19">
        <v>15978.49</v>
      </c>
      <c r="I23" s="19">
        <v>11562.7</v>
      </c>
      <c r="J23" s="19">
        <v>-18117.099999999999</v>
      </c>
      <c r="K23" s="19">
        <v>17085</v>
      </c>
      <c r="L23" s="19">
        <v>17485.009999999998</v>
      </c>
      <c r="M23" s="19">
        <v>46677.75</v>
      </c>
      <c r="N23" s="19">
        <v>16900.28</v>
      </c>
      <c r="O23" s="19">
        <v>48263.63</v>
      </c>
      <c r="P23" s="19">
        <v>250129.47</v>
      </c>
      <c r="Q23" s="10"/>
      <c r="R23" s="36"/>
      <c r="S23" s="36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24" t="s">
        <v>29</v>
      </c>
      <c r="B24" s="24" t="s">
        <v>42</v>
      </c>
      <c r="C24" s="23"/>
      <c r="D24" s="22" t="s">
        <v>43</v>
      </c>
      <c r="E24" s="19">
        <v>1685877.8999999899</v>
      </c>
      <c r="F24" s="19">
        <v>1685901.65</v>
      </c>
      <c r="G24" s="19">
        <v>1668238.51999999</v>
      </c>
      <c r="H24" s="19">
        <v>1651823.96</v>
      </c>
      <c r="I24" s="19">
        <v>1659145.69</v>
      </c>
      <c r="J24" s="19">
        <v>1647704.55</v>
      </c>
      <c r="K24" s="19">
        <v>2619960.0499999998</v>
      </c>
      <c r="L24" s="19">
        <v>1647287.49</v>
      </c>
      <c r="M24" s="19">
        <v>1636136.29</v>
      </c>
      <c r="N24" s="19">
        <v>1665275.95</v>
      </c>
      <c r="O24" s="19">
        <v>1689141.38</v>
      </c>
      <c r="P24" s="19">
        <v>2741563.9</v>
      </c>
      <c r="Q24" s="10"/>
      <c r="R24" s="36"/>
      <c r="S24" s="36"/>
      <c r="T24" s="2"/>
      <c r="U24" s="2"/>
      <c r="V24" s="2"/>
      <c r="W24" s="2"/>
      <c r="X24" s="2"/>
      <c r="Y24" s="2"/>
      <c r="Z24" s="2"/>
    </row>
    <row r="25" spans="1:26" ht="13.5" customHeight="1" x14ac:dyDescent="0.25">
      <c r="A25" s="24" t="s">
        <v>29</v>
      </c>
      <c r="B25" s="24" t="s">
        <v>44</v>
      </c>
      <c r="C25" s="23"/>
      <c r="D25" s="22" t="s">
        <v>45</v>
      </c>
      <c r="E25" s="19">
        <v>878.82</v>
      </c>
      <c r="F25" s="19">
        <v>1006.6</v>
      </c>
      <c r="G25" s="19">
        <v>10537.1</v>
      </c>
      <c r="H25" s="19">
        <v>17428.5</v>
      </c>
      <c r="I25" s="19">
        <v>12490.52</v>
      </c>
      <c r="J25" s="19">
        <v>19369.400000000001</v>
      </c>
      <c r="K25" s="19">
        <v>16824.599999999999</v>
      </c>
      <c r="L25" s="19">
        <v>18901.259999999998</v>
      </c>
      <c r="M25" s="19">
        <v>20589.740000000002</v>
      </c>
      <c r="N25" s="19">
        <v>16258.14</v>
      </c>
      <c r="O25" s="19">
        <v>20075.5</v>
      </c>
      <c r="P25" s="19">
        <v>17316.689999999999</v>
      </c>
      <c r="Q25" s="10"/>
      <c r="R25" s="36"/>
      <c r="S25" s="36"/>
      <c r="T25" s="2"/>
      <c r="U25" s="2"/>
      <c r="V25" s="2"/>
      <c r="W25" s="2"/>
      <c r="X25" s="2"/>
      <c r="Y25" s="2"/>
      <c r="Z25" s="2"/>
    </row>
    <row r="26" spans="1:26" ht="13.5" customHeight="1" x14ac:dyDescent="0.25">
      <c r="A26" s="32" t="e">
        <v>#REF!</v>
      </c>
      <c r="B26" s="32" t="s">
        <v>46</v>
      </c>
      <c r="C26" s="21"/>
      <c r="D26" s="33" t="s">
        <v>36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10"/>
      <c r="R26" s="35"/>
      <c r="S26" s="35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24" t="s">
        <v>33</v>
      </c>
      <c r="B27" s="24" t="s">
        <v>38</v>
      </c>
      <c r="C27" s="21" t="s">
        <v>33</v>
      </c>
      <c r="D27" s="20" t="s">
        <v>39</v>
      </c>
      <c r="E27" s="19">
        <v>8236650.0599999996</v>
      </c>
      <c r="F27" s="19">
        <v>8019736.71</v>
      </c>
      <c r="G27" s="19">
        <v>6010164.9299999997</v>
      </c>
      <c r="H27" s="19">
        <v>6104730.9699999997</v>
      </c>
      <c r="I27" s="19">
        <v>5605441.4000000004</v>
      </c>
      <c r="J27" s="19">
        <v>4339200.82</v>
      </c>
      <c r="K27" s="19">
        <v>6746235.25</v>
      </c>
      <c r="L27" s="19">
        <v>6392627.5199999996</v>
      </c>
      <c r="M27" s="19">
        <v>6555421.1399999997</v>
      </c>
      <c r="N27" s="19">
        <v>6696727.5300000003</v>
      </c>
      <c r="O27" s="19">
        <v>7848392.9500000002</v>
      </c>
      <c r="P27" s="19">
        <v>4237225.5199999996</v>
      </c>
      <c r="Q27" s="10"/>
      <c r="R27" s="36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5">
      <c r="A28" s="24" t="s">
        <v>33</v>
      </c>
      <c r="B28" s="24" t="s">
        <v>40</v>
      </c>
      <c r="C28" s="23"/>
      <c r="D28" s="22" t="s">
        <v>41</v>
      </c>
      <c r="E28" s="19">
        <v>575840.04</v>
      </c>
      <c r="F28" s="19">
        <v>742046.31</v>
      </c>
      <c r="G28" s="19">
        <v>3531242.58</v>
      </c>
      <c r="H28" s="19">
        <v>6871281.2999999998</v>
      </c>
      <c r="I28" s="19">
        <v>10153894.52</v>
      </c>
      <c r="J28" s="19">
        <v>2413342.09</v>
      </c>
      <c r="K28" s="19">
        <v>-1735046.71</v>
      </c>
      <c r="L28" s="19">
        <v>142274.4</v>
      </c>
      <c r="M28" s="19">
        <v>30111.13</v>
      </c>
      <c r="N28" s="19">
        <v>-31339</v>
      </c>
      <c r="O28" s="19">
        <v>848921.26</v>
      </c>
      <c r="P28" s="19">
        <v>184027.21</v>
      </c>
      <c r="Q28" s="10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5">
      <c r="A29" s="24" t="e">
        <v>#REF!</v>
      </c>
      <c r="B29" s="24" t="s">
        <v>42</v>
      </c>
      <c r="C29" s="23"/>
      <c r="D29" s="22" t="s">
        <v>43</v>
      </c>
      <c r="E29" s="19">
        <v>2410257.9</v>
      </c>
      <c r="F29" s="19">
        <v>4486991.42</v>
      </c>
      <c r="G29" s="19">
        <v>4325446.47</v>
      </c>
      <c r="H29" s="19">
        <v>5280190.1399999997</v>
      </c>
      <c r="I29" s="19">
        <v>4134832.09</v>
      </c>
      <c r="J29" s="19">
        <v>3333289.66</v>
      </c>
      <c r="K29" s="19">
        <v>4421187.67</v>
      </c>
      <c r="L29" s="19">
        <v>4776648.3099999996</v>
      </c>
      <c r="M29" s="19">
        <v>3382388.78</v>
      </c>
      <c r="N29" s="19">
        <v>4275968.68</v>
      </c>
      <c r="O29" s="19">
        <v>4142342.03</v>
      </c>
      <c r="P29" s="19">
        <v>2128528.12</v>
      </c>
      <c r="Q29" s="10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5">
      <c r="A30" s="24" t="e">
        <v>#REF!</v>
      </c>
      <c r="B30" s="24" t="s">
        <v>44</v>
      </c>
      <c r="C30" s="23"/>
      <c r="D30" s="22" t="s">
        <v>45</v>
      </c>
      <c r="E30" s="19">
        <v>199665.93</v>
      </c>
      <c r="F30" s="19">
        <v>511931.56</v>
      </c>
      <c r="G30" s="19">
        <v>40986.74</v>
      </c>
      <c r="H30" s="19">
        <v>390996.21</v>
      </c>
      <c r="I30" s="19">
        <v>277530.65000000002</v>
      </c>
      <c r="J30" s="19">
        <v>226542.21</v>
      </c>
      <c r="K30" s="19">
        <v>209630.52</v>
      </c>
      <c r="L30" s="19">
        <v>40707.440000000002</v>
      </c>
      <c r="M30" s="19">
        <v>381418.97</v>
      </c>
      <c r="N30" s="19">
        <v>181359.76</v>
      </c>
      <c r="O30" s="19">
        <v>203449.96</v>
      </c>
      <c r="P30" s="19">
        <v>205591.67</v>
      </c>
      <c r="Q30" s="10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5">
      <c r="A31" s="32" t="e">
        <v>#REF!</v>
      </c>
      <c r="B31" s="32" t="s">
        <v>46</v>
      </c>
      <c r="C31" s="37"/>
      <c r="D31" s="38" t="s">
        <v>36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10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24" t="s">
        <v>35</v>
      </c>
      <c r="B32" s="24" t="e">
        <v>#REF!</v>
      </c>
      <c r="C32" s="21" t="s">
        <v>35</v>
      </c>
      <c r="D32" s="2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0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5">
      <c r="A33" s="24" t="s">
        <v>35</v>
      </c>
      <c r="B33" s="24" t="s">
        <v>38</v>
      </c>
      <c r="C33" s="23"/>
      <c r="D33" s="22" t="s">
        <v>39</v>
      </c>
      <c r="E33" s="19">
        <v>1584926.3</v>
      </c>
      <c r="F33" s="19">
        <v>1965578.13</v>
      </c>
      <c r="G33" s="19">
        <v>1710315.75</v>
      </c>
      <c r="H33" s="19">
        <v>1970319.43</v>
      </c>
      <c r="I33" s="19">
        <v>1676646.07</v>
      </c>
      <c r="J33" s="19">
        <v>1665841.08</v>
      </c>
      <c r="K33" s="19">
        <v>2913995.81</v>
      </c>
      <c r="L33" s="19">
        <v>1779367.99</v>
      </c>
      <c r="M33" s="19">
        <v>1105732.53</v>
      </c>
      <c r="N33" s="19">
        <v>528678.19999999995</v>
      </c>
      <c r="O33" s="19">
        <v>782268.79</v>
      </c>
      <c r="P33" s="19">
        <v>1275673.75</v>
      </c>
      <c r="Q33" s="10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5">
      <c r="A34" s="24" t="s">
        <v>35</v>
      </c>
      <c r="B34" s="24" t="s">
        <v>40</v>
      </c>
      <c r="C34" s="23"/>
      <c r="D34" s="22" t="s">
        <v>41</v>
      </c>
      <c r="E34" s="19">
        <v>1275400.27</v>
      </c>
      <c r="F34" s="19">
        <v>1150303.1499999999</v>
      </c>
      <c r="G34" s="19">
        <v>1716925.39</v>
      </c>
      <c r="H34" s="19">
        <v>643390.05000000005</v>
      </c>
      <c r="I34" s="19">
        <v>929947.65</v>
      </c>
      <c r="J34" s="19">
        <v>168938.16</v>
      </c>
      <c r="K34" s="19">
        <v>-416525.42</v>
      </c>
      <c r="L34" s="19">
        <v>-36101.42</v>
      </c>
      <c r="M34" s="19">
        <v>1480756.03</v>
      </c>
      <c r="N34" s="19">
        <v>434296.79</v>
      </c>
      <c r="O34" s="19">
        <v>468872.97</v>
      </c>
      <c r="P34" s="19">
        <v>1844875.1</v>
      </c>
      <c r="Q34" s="10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5">
      <c r="A35" s="24" t="e">
        <v>#REF!</v>
      </c>
      <c r="B35" s="24" t="s">
        <v>42</v>
      </c>
      <c r="C35" s="23"/>
      <c r="D35" s="22" t="s">
        <v>43</v>
      </c>
      <c r="E35" s="19">
        <v>1813732.65</v>
      </c>
      <c r="F35" s="19">
        <v>1048170.75</v>
      </c>
      <c r="G35" s="19">
        <v>1872648.41</v>
      </c>
      <c r="H35" s="19">
        <v>1889759.54</v>
      </c>
      <c r="I35" s="19">
        <v>1113563.7</v>
      </c>
      <c r="J35" s="19">
        <v>1034356.38</v>
      </c>
      <c r="K35" s="19">
        <v>269892.73</v>
      </c>
      <c r="L35" s="19">
        <v>919150.37</v>
      </c>
      <c r="M35" s="19">
        <v>942683.48</v>
      </c>
      <c r="N35" s="19">
        <v>995364.67</v>
      </c>
      <c r="O35" s="19">
        <v>1011943.25</v>
      </c>
      <c r="P35" s="19">
        <v>1223544.05</v>
      </c>
      <c r="Q35" s="10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5">
      <c r="A36" s="24" t="e">
        <v>#REF!</v>
      </c>
      <c r="B36" s="24" t="s">
        <v>47</v>
      </c>
      <c r="C36" s="23"/>
      <c r="D36" s="22" t="s">
        <v>48</v>
      </c>
      <c r="E36" s="19">
        <v>24299.040000000001</v>
      </c>
      <c r="F36" s="19">
        <v>10507.23</v>
      </c>
      <c r="G36" s="19">
        <v>16048.67</v>
      </c>
      <c r="H36" s="19">
        <v>-1397.87</v>
      </c>
      <c r="I36" s="19">
        <v>53153.16</v>
      </c>
      <c r="J36" s="19">
        <v>-42386.63</v>
      </c>
      <c r="K36" s="19">
        <v>-15946.92</v>
      </c>
      <c r="L36" s="19">
        <v>16406.28</v>
      </c>
      <c r="M36" s="19">
        <v>10269.700000000001</v>
      </c>
      <c r="N36" s="19">
        <v>40859.49</v>
      </c>
      <c r="O36" s="19">
        <v>114800.28</v>
      </c>
      <c r="P36" s="19">
        <v>281820.46000000002</v>
      </c>
      <c r="Q36" s="10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5">
      <c r="A37" s="24" t="e">
        <v>#REF!</v>
      </c>
      <c r="B37" s="24" t="s">
        <v>44</v>
      </c>
      <c r="C37" s="23"/>
      <c r="D37" s="22" t="s">
        <v>45</v>
      </c>
      <c r="E37" s="19">
        <v>457109.56</v>
      </c>
      <c r="F37" s="19">
        <v>-67339.98</v>
      </c>
      <c r="G37" s="19">
        <v>236049.1</v>
      </c>
      <c r="H37" s="19">
        <v>167955.29</v>
      </c>
      <c r="I37" s="19">
        <v>197957.81</v>
      </c>
      <c r="J37" s="19">
        <v>117851.06</v>
      </c>
      <c r="K37" s="19">
        <v>392402.96</v>
      </c>
      <c r="L37" s="19">
        <v>20863.52</v>
      </c>
      <c r="M37" s="19">
        <v>256058.33</v>
      </c>
      <c r="N37" s="19">
        <v>67489.41</v>
      </c>
      <c r="O37" s="19">
        <v>290816.99</v>
      </c>
      <c r="P37" s="19">
        <v>135589.07</v>
      </c>
      <c r="Q37" s="10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5">
      <c r="A38" s="24" t="e">
        <v>#REF!</v>
      </c>
      <c r="B38" s="24" t="s">
        <v>46</v>
      </c>
      <c r="C38" s="23"/>
      <c r="D38" s="39" t="s">
        <v>36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5">
      <c r="A39" s="40"/>
      <c r="B39" s="40"/>
      <c r="C39" s="41" t="s">
        <v>49</v>
      </c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2" customHeight="1" x14ac:dyDescent="0.25">
      <c r="A40" s="24" t="s">
        <v>50</v>
      </c>
      <c r="B40" s="24" t="e">
        <v>#REF!</v>
      </c>
      <c r="C40" s="44" t="s">
        <v>50</v>
      </c>
      <c r="D40" s="45"/>
      <c r="E40" s="34" t="s">
        <v>17</v>
      </c>
      <c r="F40" s="34" t="s">
        <v>18</v>
      </c>
      <c r="G40" s="34" t="s">
        <v>19</v>
      </c>
      <c r="H40" s="34" t="s">
        <v>20</v>
      </c>
      <c r="I40" s="34" t="s">
        <v>21</v>
      </c>
      <c r="J40" s="34" t="s">
        <v>22</v>
      </c>
      <c r="K40" s="34" t="s">
        <v>23</v>
      </c>
      <c r="L40" s="34" t="s">
        <v>24</v>
      </c>
      <c r="M40" s="34" t="s">
        <v>25</v>
      </c>
      <c r="N40" s="34" t="s">
        <v>26</v>
      </c>
      <c r="O40" s="34" t="s">
        <v>27</v>
      </c>
      <c r="P40" s="34" t="s">
        <v>28</v>
      </c>
      <c r="Q40" s="3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5">
      <c r="A41" s="24" t="s">
        <v>50</v>
      </c>
      <c r="B41" s="24" t="s">
        <v>38</v>
      </c>
      <c r="C41" s="226"/>
      <c r="D41" s="227" t="s">
        <v>39</v>
      </c>
      <c r="E41" s="226">
        <f>SUMIFS(E$22:E$37, $D$22:$D$37, $D41)</f>
        <v>11482351.52</v>
      </c>
      <c r="F41" s="226">
        <f t="shared" ref="F41:P41" si="3">SUMIFS(F$22:F$37, $D$22:$D$37, $D41)</f>
        <v>11867976.620000001</v>
      </c>
      <c r="G41" s="226">
        <f t="shared" si="3"/>
        <v>9599081.8499999996</v>
      </c>
      <c r="H41" s="226">
        <f t="shared" si="3"/>
        <v>9834842.959999999</v>
      </c>
      <c r="I41" s="226">
        <f t="shared" si="3"/>
        <v>9136774.6600000001</v>
      </c>
      <c r="J41" s="226">
        <f t="shared" si="3"/>
        <v>7758802.4500000002</v>
      </c>
      <c r="K41" s="226">
        <f t="shared" si="3"/>
        <v>11281024.290000001</v>
      </c>
      <c r="L41" s="226">
        <f t="shared" si="3"/>
        <v>10087135.129999999</v>
      </c>
      <c r="M41" s="226">
        <f t="shared" si="3"/>
        <v>9548366.0499999989</v>
      </c>
      <c r="N41" s="226">
        <f t="shared" si="3"/>
        <v>9125387.0899999999</v>
      </c>
      <c r="O41" s="226">
        <f t="shared" si="3"/>
        <v>10694289.98</v>
      </c>
      <c r="P41" s="226">
        <f t="shared" si="3"/>
        <v>6860235.0399999991</v>
      </c>
      <c r="Q41" s="10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5">
      <c r="A42" s="24" t="s">
        <v>50</v>
      </c>
      <c r="B42" s="24" t="s">
        <v>40</v>
      </c>
      <c r="C42" s="228"/>
      <c r="D42" s="229" t="s">
        <v>41</v>
      </c>
      <c r="E42" s="226">
        <f t="shared" ref="E42:P45" si="4">SUMIFS(E$22:E$37, $D$22:$D$37, $D42)</f>
        <v>1858949.46</v>
      </c>
      <c r="F42" s="226">
        <f t="shared" si="4"/>
        <v>2958750.52</v>
      </c>
      <c r="G42" s="226">
        <f t="shared" si="4"/>
        <v>5320326.1500000004</v>
      </c>
      <c r="H42" s="226">
        <f t="shared" si="4"/>
        <v>7530649.8399999999</v>
      </c>
      <c r="I42" s="226">
        <f t="shared" si="4"/>
        <v>11095404.869999999</v>
      </c>
      <c r="J42" s="226">
        <f t="shared" si="4"/>
        <v>2564163.15</v>
      </c>
      <c r="K42" s="226">
        <f t="shared" si="4"/>
        <v>-2134487.13</v>
      </c>
      <c r="L42" s="226">
        <f t="shared" si="4"/>
        <v>123657.99</v>
      </c>
      <c r="M42" s="226">
        <f t="shared" si="4"/>
        <v>1557544.9100000001</v>
      </c>
      <c r="N42" s="226">
        <f t="shared" si="4"/>
        <v>419858.06999999995</v>
      </c>
      <c r="O42" s="226">
        <f t="shared" si="4"/>
        <v>1366057.8599999999</v>
      </c>
      <c r="P42" s="226">
        <f t="shared" si="4"/>
        <v>2279031.7800000003</v>
      </c>
      <c r="Q42" s="10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5">
      <c r="A43" s="24" t="s">
        <v>50</v>
      </c>
      <c r="B43" s="24" t="s">
        <v>42</v>
      </c>
      <c r="C43" s="228"/>
      <c r="D43" s="229" t="s">
        <v>43</v>
      </c>
      <c r="E43" s="226">
        <f t="shared" si="4"/>
        <v>5909868.4499999899</v>
      </c>
      <c r="F43" s="226">
        <f t="shared" si="4"/>
        <v>7221063.8200000003</v>
      </c>
      <c r="G43" s="226">
        <f t="shared" si="4"/>
        <v>7866333.3999999901</v>
      </c>
      <c r="H43" s="226">
        <f t="shared" si="4"/>
        <v>8821773.6400000006</v>
      </c>
      <c r="I43" s="226">
        <f t="shared" si="4"/>
        <v>6907541.4799999995</v>
      </c>
      <c r="J43" s="226">
        <f t="shared" si="4"/>
        <v>6015350.5899999999</v>
      </c>
      <c r="K43" s="226">
        <f t="shared" si="4"/>
        <v>7311040.4499999993</v>
      </c>
      <c r="L43" s="226">
        <f t="shared" si="4"/>
        <v>7343086.1699999999</v>
      </c>
      <c r="M43" s="226">
        <f t="shared" si="4"/>
        <v>5961208.5500000007</v>
      </c>
      <c r="N43" s="226">
        <f t="shared" si="4"/>
        <v>6936609.2999999998</v>
      </c>
      <c r="O43" s="226">
        <f t="shared" si="4"/>
        <v>6843426.6600000001</v>
      </c>
      <c r="P43" s="226">
        <f t="shared" si="4"/>
        <v>6093636.0699999994</v>
      </c>
      <c r="Q43" s="10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5">
      <c r="A44" s="24" t="s">
        <v>50</v>
      </c>
      <c r="B44" s="24" t="s">
        <v>44</v>
      </c>
      <c r="C44" s="228"/>
      <c r="D44" s="229" t="s">
        <v>45</v>
      </c>
      <c r="E44" s="226">
        <f t="shared" si="4"/>
        <v>657654.31000000006</v>
      </c>
      <c r="F44" s="226">
        <f t="shared" si="4"/>
        <v>445598.18</v>
      </c>
      <c r="G44" s="226">
        <f t="shared" si="4"/>
        <v>287572.94</v>
      </c>
      <c r="H44" s="226">
        <f t="shared" si="4"/>
        <v>576380</v>
      </c>
      <c r="I44" s="226">
        <f t="shared" si="4"/>
        <v>487978.98000000004</v>
      </c>
      <c r="J44" s="226">
        <f t="shared" si="4"/>
        <v>363762.67</v>
      </c>
      <c r="K44" s="226">
        <f t="shared" si="4"/>
        <v>618858.08000000007</v>
      </c>
      <c r="L44" s="226">
        <f t="shared" si="4"/>
        <v>80472.22</v>
      </c>
      <c r="M44" s="226">
        <f t="shared" si="4"/>
        <v>658067.03999999992</v>
      </c>
      <c r="N44" s="226">
        <f t="shared" si="4"/>
        <v>265107.31000000006</v>
      </c>
      <c r="O44" s="226">
        <f t="shared" si="4"/>
        <v>514342.44999999995</v>
      </c>
      <c r="P44" s="226">
        <f t="shared" si="4"/>
        <v>358497.43000000005</v>
      </c>
      <c r="Q44" s="10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5">
      <c r="A45" s="24" t="s">
        <v>50</v>
      </c>
      <c r="B45" s="24" t="s">
        <v>47</v>
      </c>
      <c r="C45" s="228"/>
      <c r="D45" s="229" t="s">
        <v>48</v>
      </c>
      <c r="E45" s="226">
        <f t="shared" si="4"/>
        <v>24299.040000000001</v>
      </c>
      <c r="F45" s="226">
        <f t="shared" si="4"/>
        <v>10507.23</v>
      </c>
      <c r="G45" s="226">
        <f t="shared" si="4"/>
        <v>16048.67</v>
      </c>
      <c r="H45" s="226">
        <f t="shared" si="4"/>
        <v>-1397.87</v>
      </c>
      <c r="I45" s="226">
        <f t="shared" si="4"/>
        <v>53153.16</v>
      </c>
      <c r="J45" s="226">
        <f t="shared" si="4"/>
        <v>-42386.63</v>
      </c>
      <c r="K45" s="226">
        <f t="shared" si="4"/>
        <v>-15946.92</v>
      </c>
      <c r="L45" s="226">
        <f t="shared" si="4"/>
        <v>16406.28</v>
      </c>
      <c r="M45" s="226">
        <f t="shared" si="4"/>
        <v>10269.700000000001</v>
      </c>
      <c r="N45" s="226">
        <f t="shared" si="4"/>
        <v>40859.49</v>
      </c>
      <c r="O45" s="226">
        <f t="shared" si="4"/>
        <v>114800.28</v>
      </c>
      <c r="P45" s="226">
        <f t="shared" si="4"/>
        <v>281820.46000000002</v>
      </c>
      <c r="Q45" s="10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5">
      <c r="A46" s="24" t="s">
        <v>50</v>
      </c>
      <c r="B46" s="24" t="s">
        <v>47</v>
      </c>
      <c r="C46" s="228"/>
      <c r="D46" s="229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5">
      <c r="A47" s="24" t="s">
        <v>50</v>
      </c>
      <c r="B47" s="24" t="s">
        <v>47</v>
      </c>
      <c r="C47" s="228"/>
      <c r="D47" s="227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5">
      <c r="A48" s="24" t="s">
        <v>50</v>
      </c>
      <c r="B48" s="24" t="s">
        <v>47</v>
      </c>
      <c r="C48" s="228"/>
      <c r="D48" s="229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5">
      <c r="A49" s="24" t="s">
        <v>50</v>
      </c>
      <c r="B49" s="24" t="s">
        <v>47</v>
      </c>
      <c r="C49" s="228"/>
      <c r="D49" s="227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5">
      <c r="A50" s="24" t="s">
        <v>50</v>
      </c>
      <c r="B50" s="24" t="s">
        <v>47</v>
      </c>
      <c r="C50" s="228"/>
      <c r="D50" s="229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5">
      <c r="A51" s="24" t="s">
        <v>50</v>
      </c>
      <c r="B51" s="24" t="s">
        <v>47</v>
      </c>
      <c r="C51" s="228"/>
      <c r="D51" s="227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5">
      <c r="A52" s="24" t="s">
        <v>50</v>
      </c>
      <c r="B52" s="24" t="s">
        <v>47</v>
      </c>
      <c r="C52" s="228"/>
      <c r="D52" s="229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5">
      <c r="A53" s="24" t="s">
        <v>50</v>
      </c>
      <c r="B53" s="24" t="s">
        <v>47</v>
      </c>
      <c r="C53" s="228"/>
      <c r="D53" s="229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5">
      <c r="A54" s="24" t="s">
        <v>50</v>
      </c>
      <c r="B54" s="24" t="s">
        <v>47</v>
      </c>
      <c r="C54" s="228"/>
      <c r="D54" s="229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5">
      <c r="A55" s="24" t="s">
        <v>50</v>
      </c>
      <c r="B55" s="24" t="s">
        <v>47</v>
      </c>
      <c r="C55" s="228"/>
      <c r="D55" s="229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5">
      <c r="A56" s="24" t="s">
        <v>50</v>
      </c>
      <c r="B56" s="24" t="s">
        <v>47</v>
      </c>
      <c r="C56" s="228"/>
      <c r="D56" s="229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5">
      <c r="A57" s="24" t="s">
        <v>50</v>
      </c>
      <c r="B57" s="24" t="s">
        <v>47</v>
      </c>
      <c r="C57" s="228"/>
      <c r="D57" s="227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5">
      <c r="A58" s="24" t="s">
        <v>50</v>
      </c>
      <c r="B58" s="24" t="s">
        <v>47</v>
      </c>
      <c r="C58" s="228"/>
      <c r="D58" s="229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5">
      <c r="A59" s="24" t="s">
        <v>50</v>
      </c>
      <c r="B59" s="24" t="s">
        <v>47</v>
      </c>
      <c r="C59" s="228"/>
      <c r="D59" s="229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5">
      <c r="A60" s="24" t="s">
        <v>50</v>
      </c>
      <c r="B60" s="24" t="s">
        <v>47</v>
      </c>
      <c r="C60" s="228"/>
      <c r="D60" s="229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5">
      <c r="A61" s="24" t="s">
        <v>50</v>
      </c>
      <c r="B61" s="24" t="s">
        <v>47</v>
      </c>
      <c r="C61" s="228"/>
      <c r="D61" s="229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5">
      <c r="A62" s="24" t="s">
        <v>50</v>
      </c>
      <c r="B62" s="24" t="s">
        <v>47</v>
      </c>
      <c r="C62" s="228"/>
      <c r="D62" s="229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5">
      <c r="A63" s="24" t="s">
        <v>50</v>
      </c>
      <c r="B63" s="24" t="s">
        <v>47</v>
      </c>
      <c r="C63" s="228"/>
      <c r="D63" s="229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5">
      <c r="A64" s="24" t="s">
        <v>50</v>
      </c>
      <c r="B64" s="24" t="s">
        <v>47</v>
      </c>
      <c r="C64" s="228"/>
      <c r="D64" s="229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5">
      <c r="A65" s="24" t="s">
        <v>50</v>
      </c>
      <c r="B65" s="24" t="s">
        <v>47</v>
      </c>
      <c r="C65" s="225"/>
      <c r="D65" s="230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5">
      <c r="A66" s="24" t="s">
        <v>50</v>
      </c>
      <c r="B66" s="24" t="s">
        <v>47</v>
      </c>
      <c r="C66" s="231"/>
      <c r="D66" s="232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5">
      <c r="A67" s="24" t="s">
        <v>50</v>
      </c>
      <c r="B67" s="24" t="s">
        <v>47</v>
      </c>
      <c r="C67" s="226"/>
      <c r="D67" s="227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5">
      <c r="A68" s="24" t="s">
        <v>50</v>
      </c>
      <c r="B68" s="24" t="s">
        <v>47</v>
      </c>
      <c r="C68" s="228"/>
      <c r="D68" s="229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5">
      <c r="A69" s="24" t="s">
        <v>50</v>
      </c>
      <c r="B69" s="24" t="s">
        <v>47</v>
      </c>
      <c r="C69" s="228"/>
      <c r="D69" s="227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5">
      <c r="A70" s="24" t="s">
        <v>50</v>
      </c>
      <c r="B70" s="24" t="s">
        <v>47</v>
      </c>
      <c r="C70" s="228"/>
      <c r="D70" s="229"/>
      <c r="E70" s="226"/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226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N1000"/>
  <sheetViews>
    <sheetView showGridLines="0" topLeftCell="A97" zoomScaleNormal="100" workbookViewId="0">
      <selection activeCell="K136" sqref="K136"/>
    </sheetView>
  </sheetViews>
  <sheetFormatPr defaultColWidth="14.42578125" defaultRowHeight="15" customHeight="1" x14ac:dyDescent="0.25"/>
  <cols>
    <col min="1" max="1" width="50.140625" customWidth="1"/>
    <col min="2" max="2" width="16.140625" customWidth="1"/>
    <col min="3" max="3" width="19.28515625" customWidth="1"/>
    <col min="4" max="14" width="15.140625" customWidth="1"/>
    <col min="15" max="26" width="8.7109375" customWidth="1"/>
  </cols>
  <sheetData>
    <row r="1" spans="1:14" ht="14.25" customHeight="1" x14ac:dyDescent="0.25">
      <c r="A1" s="97" t="s">
        <v>110</v>
      </c>
    </row>
    <row r="2" spans="1:14" ht="14.25" customHeight="1" x14ac:dyDescent="0.25">
      <c r="A2" s="116" t="s">
        <v>111</v>
      </c>
    </row>
    <row r="3" spans="1:14" ht="14.25" customHeight="1" x14ac:dyDescent="0.25">
      <c r="A3" s="8" t="s">
        <v>112</v>
      </c>
      <c r="B3" s="8" t="s">
        <v>101</v>
      </c>
      <c r="C3" s="57" t="s">
        <v>17</v>
      </c>
      <c r="D3" s="57" t="s">
        <v>18</v>
      </c>
      <c r="E3" s="57" t="s">
        <v>19</v>
      </c>
      <c r="F3" s="57" t="s">
        <v>20</v>
      </c>
      <c r="G3" s="57" t="s">
        <v>21</v>
      </c>
      <c r="H3" s="57" t="s">
        <v>22</v>
      </c>
      <c r="I3" s="57" t="s">
        <v>23</v>
      </c>
      <c r="J3" s="57" t="s">
        <v>24</v>
      </c>
      <c r="K3" s="57" t="s">
        <v>25</v>
      </c>
      <c r="L3" s="57" t="s">
        <v>26</v>
      </c>
      <c r="M3" s="57" t="s">
        <v>27</v>
      </c>
      <c r="N3" s="57" t="s">
        <v>28</v>
      </c>
    </row>
    <row r="4" spans="1:14" ht="14.25" customHeight="1" x14ac:dyDescent="0.25">
      <c r="A4" s="85" t="s">
        <v>81</v>
      </c>
      <c r="B4" s="85" t="s">
        <v>102</v>
      </c>
      <c r="C4" s="93">
        <f>'Cost to Produce'!C5</f>
        <v>19933122.77999999</v>
      </c>
      <c r="D4" s="93">
        <f>'Cost to Produce'!D5</f>
        <v>22503896.370000001</v>
      </c>
      <c r="E4" s="93">
        <f>'Cost to Produce'!E5</f>
        <v>23089363.009999994</v>
      </c>
      <c r="F4" s="93">
        <f>'Cost to Produce'!F5</f>
        <v>26762248.569999997</v>
      </c>
      <c r="G4" s="93">
        <f>'Cost to Produce'!G5</f>
        <v>27680853.150000002</v>
      </c>
      <c r="H4" s="93">
        <f>'Cost to Produce'!H5</f>
        <v>16659692.229999999</v>
      </c>
      <c r="I4" s="93">
        <f>'Cost to Produce'!I5</f>
        <v>17060488.769999996</v>
      </c>
      <c r="J4" s="93">
        <f>'Cost to Produce'!J5</f>
        <v>17650757.789999999</v>
      </c>
      <c r="K4" s="93">
        <f>'Cost to Produce'!K5</f>
        <v>17735456.249999996</v>
      </c>
      <c r="L4" s="93">
        <f>'Cost to Produce'!L5</f>
        <v>16787821.260000002</v>
      </c>
      <c r="M4" s="93">
        <f>'Cost to Produce'!M5</f>
        <v>19532917.23</v>
      </c>
      <c r="N4" s="93">
        <f>'Cost to Produce'!N5</f>
        <v>15873220.780000001</v>
      </c>
    </row>
    <row r="5" spans="1:14" ht="14.25" customHeight="1" x14ac:dyDescent="0.25">
      <c r="A5" s="85" t="s">
        <v>82</v>
      </c>
      <c r="B5" s="85" t="s">
        <v>102</v>
      </c>
      <c r="C5" s="93">
        <f>'Cost to Produce'!C6</f>
        <v>848167.17999999993</v>
      </c>
      <c r="D5" s="93">
        <f>'Cost to Produce'!D6</f>
        <v>966368.24</v>
      </c>
      <c r="E5" s="93">
        <f>'Cost to Produce'!E6</f>
        <v>92121.91</v>
      </c>
      <c r="F5" s="93">
        <f>'Cost to Produce'!F6</f>
        <v>97869.549999999988</v>
      </c>
      <c r="G5" s="93">
        <f>'Cost to Produce'!G6</f>
        <v>156550.43</v>
      </c>
      <c r="H5" s="93">
        <f>'Cost to Produce'!H6</f>
        <v>693574.66999999993</v>
      </c>
      <c r="I5" s="93">
        <f>'Cost to Produce'!I6</f>
        <v>536807.71</v>
      </c>
      <c r="J5" s="93">
        <f>'Cost to Produce'!J6</f>
        <v>1006975.31</v>
      </c>
      <c r="K5" s="93">
        <f>'Cost to Produce'!K6</f>
        <v>489816.01</v>
      </c>
      <c r="L5" s="93">
        <f>'Cost to Produce'!L6</f>
        <v>346881.89</v>
      </c>
      <c r="M5" s="93">
        <f>'Cost to Produce'!M6</f>
        <v>489605.13</v>
      </c>
      <c r="N5" s="93">
        <f>'Cost to Produce'!N6</f>
        <v>131234.43</v>
      </c>
    </row>
    <row r="6" spans="1:14" ht="14.25" customHeight="1" x14ac:dyDescent="0.25">
      <c r="A6" s="85" t="s">
        <v>83</v>
      </c>
      <c r="B6" s="85" t="s">
        <v>102</v>
      </c>
      <c r="C6" s="93">
        <f>'Cost to Produce'!C7</f>
        <v>261989.36000000004</v>
      </c>
      <c r="D6" s="93">
        <f>'Cost to Produce'!D7</f>
        <v>268118.99</v>
      </c>
      <c r="E6" s="93">
        <f>'Cost to Produce'!E7</f>
        <v>390335.71</v>
      </c>
      <c r="F6" s="93">
        <f>'Cost to Produce'!F7</f>
        <v>233211.01</v>
      </c>
      <c r="G6" s="93">
        <f>'Cost to Produce'!G7</f>
        <v>275312.98</v>
      </c>
      <c r="H6" s="93">
        <f>'Cost to Produce'!H7</f>
        <v>332360.16000000003</v>
      </c>
      <c r="I6" s="93">
        <f>'Cost to Produce'!I7</f>
        <v>378375.58</v>
      </c>
      <c r="J6" s="93">
        <f>'Cost to Produce'!J7</f>
        <v>370593.88</v>
      </c>
      <c r="K6" s="93">
        <f>'Cost to Produce'!K7</f>
        <v>323263.69</v>
      </c>
      <c r="L6" s="93">
        <f>'Cost to Produce'!L7</f>
        <v>308120.95</v>
      </c>
      <c r="M6" s="93">
        <f>'Cost to Produce'!M7</f>
        <v>315354.28000000003</v>
      </c>
      <c r="N6" s="93">
        <f>'Cost to Produce'!N7</f>
        <v>465785.57</v>
      </c>
    </row>
    <row r="7" spans="1:14" ht="14.25" customHeight="1" x14ac:dyDescent="0.25">
      <c r="A7" s="91" t="s">
        <v>56</v>
      </c>
      <c r="B7" s="91" t="s">
        <v>102</v>
      </c>
      <c r="C7" s="93">
        <f>'Financial ACTUALS (checked)'!E16</f>
        <v>-43177586.469999999</v>
      </c>
      <c r="D7" s="93">
        <f>'Financial ACTUALS (checked)'!F16</f>
        <v>-41352612.920000002</v>
      </c>
      <c r="E7" s="93">
        <f>'Financial ACTUALS (checked)'!G16</f>
        <v>-41061301.68</v>
      </c>
      <c r="F7" s="93">
        <f>'Financial ACTUALS (checked)'!H16</f>
        <v>-37704400.920000002</v>
      </c>
      <c r="G7" s="93">
        <f>'Financial ACTUALS (checked)'!I16</f>
        <v>-37987218.090000004</v>
      </c>
      <c r="H7" s="93">
        <f>'Financial ACTUALS (checked)'!J16</f>
        <v>-37884541.239999995</v>
      </c>
      <c r="I7" s="93">
        <f>'Financial ACTUALS (checked)'!K16</f>
        <v>-54693279.079999998</v>
      </c>
      <c r="J7" s="93">
        <f>'Financial ACTUALS (checked)'!L16</f>
        <v>-50838283.929999992</v>
      </c>
      <c r="K7" s="93">
        <f>'Financial ACTUALS (checked)'!M16</f>
        <v>-50128489.950000003</v>
      </c>
      <c r="L7" s="93">
        <f>'Financial ACTUALS (checked)'!N16</f>
        <v>-43751729.420000002</v>
      </c>
      <c r="M7" s="93">
        <f>'Financial ACTUALS (checked)'!O16</f>
        <v>-42181248.700000003</v>
      </c>
      <c r="N7" s="93">
        <f>'Financial ACTUALS (checked)'!P16</f>
        <v>-43906729.969999999</v>
      </c>
    </row>
    <row r="8" spans="1:14" ht="14.25" customHeight="1" x14ac:dyDescent="0.25">
      <c r="A8" s="94" t="s">
        <v>10</v>
      </c>
      <c r="B8" s="95" t="s">
        <v>102</v>
      </c>
      <c r="C8" s="96">
        <f>ABS(C7)-SUM(C4:C6)</f>
        <v>22134307.15000001</v>
      </c>
      <c r="D8" s="96">
        <f t="shared" ref="D8:N8" si="0">ABS(D7)-SUM(D4:D6)</f>
        <v>17614229.320000004</v>
      </c>
      <c r="E8" s="96">
        <f t="shared" si="0"/>
        <v>17489481.050000004</v>
      </c>
      <c r="F8" s="96">
        <f t="shared" si="0"/>
        <v>10611071.790000003</v>
      </c>
      <c r="G8" s="96">
        <f t="shared" si="0"/>
        <v>9874501.5300000012</v>
      </c>
      <c r="H8" s="96">
        <f t="shared" si="0"/>
        <v>20198914.179999996</v>
      </c>
      <c r="I8" s="96">
        <f t="shared" si="0"/>
        <v>36717607.020000003</v>
      </c>
      <c r="J8" s="96">
        <f t="shared" si="0"/>
        <v>31809956.949999996</v>
      </c>
      <c r="K8" s="96">
        <f t="shared" si="0"/>
        <v>31579954.000000004</v>
      </c>
      <c r="L8" s="96">
        <f t="shared" si="0"/>
        <v>26308905.32</v>
      </c>
      <c r="M8" s="96">
        <f t="shared" si="0"/>
        <v>21843372.060000002</v>
      </c>
      <c r="N8" s="96">
        <f t="shared" si="0"/>
        <v>27436489.189999998</v>
      </c>
    </row>
    <row r="9" spans="1:14" ht="14.25" customHeight="1" x14ac:dyDescent="0.25"/>
    <row r="10" spans="1:14" ht="14.25" customHeight="1" x14ac:dyDescent="0.25"/>
    <row r="11" spans="1:14" ht="14.25" customHeight="1" x14ac:dyDescent="0.25">
      <c r="A11" s="8" t="s">
        <v>113</v>
      </c>
      <c r="B11" s="8" t="s">
        <v>101</v>
      </c>
      <c r="C11" s="57" t="s">
        <v>17</v>
      </c>
      <c r="D11" s="57" t="s">
        <v>18</v>
      </c>
      <c r="E11" s="57" t="s">
        <v>19</v>
      </c>
      <c r="F11" s="57" t="s">
        <v>20</v>
      </c>
      <c r="G11" s="57" t="s">
        <v>21</v>
      </c>
      <c r="H11" s="57" t="s">
        <v>22</v>
      </c>
      <c r="I11" s="57" t="s">
        <v>23</v>
      </c>
      <c r="J11" s="57" t="s">
        <v>24</v>
      </c>
      <c r="K11" s="57" t="s">
        <v>25</v>
      </c>
      <c r="L11" s="57" t="s">
        <v>26</v>
      </c>
      <c r="M11" s="57" t="s">
        <v>27</v>
      </c>
      <c r="N11" s="57" t="s">
        <v>28</v>
      </c>
    </row>
    <row r="12" spans="1:14" ht="14.25" customHeight="1" x14ac:dyDescent="0.25">
      <c r="A12" s="85" t="s">
        <v>81</v>
      </c>
      <c r="B12" s="85" t="s">
        <v>102</v>
      </c>
      <c r="C12" s="93">
        <f>SUM('Financial BUDGET'!C$42:C$45 )</f>
        <v>18333234.599999998</v>
      </c>
      <c r="D12" s="93">
        <f>SUM('Financial BUDGET'!D$42:D$45 )</f>
        <v>18175809.440000001</v>
      </c>
      <c r="E12" s="93">
        <f>SUM('Financial BUDGET'!E$42:E$45 )</f>
        <v>24520840.240000002</v>
      </c>
      <c r="F12" s="93">
        <f>SUM('Financial BUDGET'!F$42:F$45 )</f>
        <v>24546501.299999997</v>
      </c>
      <c r="G12" s="93">
        <f>SUM('Financial BUDGET'!G$42:G$45 )</f>
        <v>26304420.650000002</v>
      </c>
      <c r="H12" s="93">
        <f>SUM('Financial BUDGET'!H$42:H$45 )</f>
        <v>17038222.419999998</v>
      </c>
      <c r="I12" s="93">
        <f>SUM('Financial BUDGET'!I$42:I$45 )</f>
        <v>15566958.25</v>
      </c>
      <c r="J12" s="93">
        <f>SUM('Financial BUDGET'!J$42:J$45 )</f>
        <v>15139947.07</v>
      </c>
      <c r="K12" s="93">
        <f>SUM('Financial BUDGET'!K$42:K$45 )</f>
        <v>16394331.83</v>
      </c>
      <c r="L12" s="93">
        <f>SUM('Financial BUDGET'!L$42:L$45 )</f>
        <v>18260204.530000001</v>
      </c>
      <c r="M12" s="93">
        <f>SUM('Financial BUDGET'!M$42:M$45 )</f>
        <v>18516572.860000003</v>
      </c>
      <c r="N12" s="93">
        <f>SUM('Financial BUDGET'!N$42:N$45 )</f>
        <v>20655581.139999997</v>
      </c>
    </row>
    <row r="13" spans="1:14" ht="14.25" customHeight="1" x14ac:dyDescent="0.25">
      <c r="A13" s="85" t="s">
        <v>82</v>
      </c>
      <c r="B13" s="85" t="s">
        <v>102</v>
      </c>
      <c r="C13" s="93">
        <f>'Financial BUDGET'!C$16</f>
        <v>350895</v>
      </c>
      <c r="D13" s="93">
        <f>'Financial BUDGET'!D$16</f>
        <v>350895</v>
      </c>
      <c r="E13" s="93">
        <f>'Financial BUDGET'!E$16</f>
        <v>350895</v>
      </c>
      <c r="F13" s="93">
        <f>'Financial BUDGET'!F$16</f>
        <v>342470</v>
      </c>
      <c r="G13" s="93">
        <f>'Financial BUDGET'!G$16</f>
        <v>342470</v>
      </c>
      <c r="H13" s="93">
        <f>'Financial BUDGET'!H$16</f>
        <v>763807</v>
      </c>
      <c r="I13" s="93">
        <f>'Financial BUDGET'!I$16</f>
        <v>763807</v>
      </c>
      <c r="J13" s="93">
        <f>'Financial BUDGET'!J$16</f>
        <v>1166828</v>
      </c>
      <c r="K13" s="93">
        <f>'Financial BUDGET'!K$16</f>
        <v>1166828</v>
      </c>
      <c r="L13" s="93">
        <f>'Financial BUDGET'!L$16</f>
        <v>342470</v>
      </c>
      <c r="M13" s="93">
        <f>'Financial BUDGET'!M$16</f>
        <v>342470</v>
      </c>
      <c r="N13" s="93">
        <f>'Financial BUDGET'!N$16</f>
        <v>342470</v>
      </c>
    </row>
    <row r="14" spans="1:14" ht="14.25" customHeight="1" x14ac:dyDescent="0.25">
      <c r="A14" s="85" t="s">
        <v>83</v>
      </c>
      <c r="B14" s="85" t="s">
        <v>102</v>
      </c>
      <c r="C14" s="93">
        <f>'Financial BUDGET'!C$17</f>
        <v>513912.54</v>
      </c>
      <c r="D14" s="93">
        <f>'Financial BUDGET'!D$17</f>
        <v>518662.54</v>
      </c>
      <c r="E14" s="93">
        <f>'Financial BUDGET'!E$17</f>
        <v>513836.27999999997</v>
      </c>
      <c r="F14" s="93">
        <f>'Financial BUDGET'!F$17</f>
        <v>513912.54</v>
      </c>
      <c r="G14" s="93">
        <f>'Financial BUDGET'!G$17</f>
        <v>513912.54</v>
      </c>
      <c r="H14" s="93">
        <f>'Financial BUDGET'!H$17</f>
        <v>513912.54</v>
      </c>
      <c r="I14" s="93">
        <f>'Financial BUDGET'!I$17</f>
        <v>513912.54</v>
      </c>
      <c r="J14" s="93">
        <f>'Financial BUDGET'!J$17</f>
        <v>518662.54</v>
      </c>
      <c r="K14" s="93">
        <f>'Financial BUDGET'!K$17</f>
        <v>513912.54</v>
      </c>
      <c r="L14" s="93">
        <f>'Financial BUDGET'!L$17</f>
        <v>513912.54</v>
      </c>
      <c r="M14" s="93">
        <f>'Financial BUDGET'!M$17</f>
        <v>513912.54</v>
      </c>
      <c r="N14" s="93">
        <f>'Financial BUDGET'!N$17</f>
        <v>513912.54</v>
      </c>
    </row>
    <row r="15" spans="1:14" ht="14.25" customHeight="1" x14ac:dyDescent="0.25">
      <c r="A15" s="91" t="s">
        <v>56</v>
      </c>
      <c r="B15" s="91" t="s">
        <v>102</v>
      </c>
      <c r="C15" s="98">
        <f>'Financial BUDGET'!C$15</f>
        <v>-42239683.579999998</v>
      </c>
      <c r="D15" s="98">
        <f>'Financial BUDGET'!D$15</f>
        <v>-37985078.340000004</v>
      </c>
      <c r="E15" s="98">
        <f>'Financial BUDGET'!E$15</f>
        <v>-39634663.370000005</v>
      </c>
      <c r="F15" s="98">
        <f>'Financial BUDGET'!F$15</f>
        <v>-33611767.189999998</v>
      </c>
      <c r="G15" s="98">
        <f>'Financial BUDGET'!G$15</f>
        <v>-39174034.289999999</v>
      </c>
      <c r="H15" s="98">
        <f>'Financial BUDGET'!H$15</f>
        <v>-39715344.68</v>
      </c>
      <c r="I15" s="98">
        <f>'Financial BUDGET'!I$15</f>
        <v>-48595312.140000001</v>
      </c>
      <c r="J15" s="98">
        <f>'Financial BUDGET'!J$15</f>
        <v>-46554943.359999999</v>
      </c>
      <c r="K15" s="98">
        <f>'Financial BUDGET'!K$15</f>
        <v>-47155447.079999998</v>
      </c>
      <c r="L15" s="98">
        <f>'Financial BUDGET'!L$15</f>
        <v>-44259143.859999999</v>
      </c>
      <c r="M15" s="98">
        <f>'Financial BUDGET'!M$15</f>
        <v>-43122999.579999998</v>
      </c>
      <c r="N15" s="98">
        <f>'Financial BUDGET'!N$15</f>
        <v>-46202153.019999996</v>
      </c>
    </row>
    <row r="16" spans="1:14" ht="14.25" customHeight="1" x14ac:dyDescent="0.25">
      <c r="A16" s="94" t="s">
        <v>10</v>
      </c>
      <c r="B16" s="95" t="s">
        <v>102</v>
      </c>
      <c r="C16" s="99">
        <f>ABS(C15)-SUM(C12:C14)</f>
        <v>23041641.440000001</v>
      </c>
      <c r="D16" s="99">
        <f t="shared" ref="D16:N16" si="1">ABS(D15)-SUM(D12:D14)</f>
        <v>18939711.360000003</v>
      </c>
      <c r="E16" s="99">
        <f t="shared" si="1"/>
        <v>14249091.850000001</v>
      </c>
      <c r="F16" s="99">
        <f t="shared" si="1"/>
        <v>8208883.3500000015</v>
      </c>
      <c r="G16" s="99">
        <f t="shared" si="1"/>
        <v>12013231.099999998</v>
      </c>
      <c r="H16" s="99">
        <f t="shared" si="1"/>
        <v>21399402.720000003</v>
      </c>
      <c r="I16" s="99">
        <f t="shared" si="1"/>
        <v>31750634.350000001</v>
      </c>
      <c r="J16" s="99">
        <f t="shared" si="1"/>
        <v>29729505.75</v>
      </c>
      <c r="K16" s="99">
        <f t="shared" si="1"/>
        <v>29080374.710000001</v>
      </c>
      <c r="L16" s="99">
        <f t="shared" si="1"/>
        <v>25142556.789999999</v>
      </c>
      <c r="M16" s="99">
        <f t="shared" si="1"/>
        <v>23750044.179999996</v>
      </c>
      <c r="N16" s="99">
        <f t="shared" si="1"/>
        <v>24690189.34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1:14" ht="14.25" customHeight="1" x14ac:dyDescent="0.25"/>
    <row r="34" spans="1:14" ht="14.25" customHeight="1" x14ac:dyDescent="0.25"/>
    <row r="35" spans="1:14" ht="14.25" customHeight="1" x14ac:dyDescent="0.25">
      <c r="A35" t="s">
        <v>121</v>
      </c>
      <c r="B35" s="8" t="s">
        <v>101</v>
      </c>
      <c r="C35" s="57" t="s">
        <v>17</v>
      </c>
      <c r="D35" s="57" t="s">
        <v>18</v>
      </c>
      <c r="E35" s="57" t="s">
        <v>19</v>
      </c>
      <c r="F35" s="57" t="s">
        <v>20</v>
      </c>
      <c r="G35" s="57" t="s">
        <v>21</v>
      </c>
      <c r="H35" s="57" t="s">
        <v>22</v>
      </c>
      <c r="I35" s="57" t="s">
        <v>23</v>
      </c>
      <c r="J35" s="57" t="s">
        <v>24</v>
      </c>
      <c r="K35" s="57" t="s">
        <v>25</v>
      </c>
      <c r="L35" s="57" t="s">
        <v>26</v>
      </c>
      <c r="M35" s="57" t="s">
        <v>27</v>
      </c>
      <c r="N35" s="57" t="s">
        <v>28</v>
      </c>
    </row>
    <row r="36" spans="1:14" ht="14.25" customHeight="1" x14ac:dyDescent="0.25">
      <c r="A36" s="85" t="s">
        <v>115</v>
      </c>
      <c r="B36" s="85" t="s">
        <v>102</v>
      </c>
      <c r="C36" s="93">
        <f>SUM('Financial ACTUALS (checked)'!E$22:E$25)</f>
        <v>3355241.0299999896</v>
      </c>
      <c r="D36" s="93">
        <f>SUM('Financial ACTUALS (checked)'!F$22:F$25)</f>
        <v>4635971.09</v>
      </c>
      <c r="E36" s="93">
        <f>SUM('Financial ACTUALS (checked)'!G$22:G$25)</f>
        <v>3629534.96999999</v>
      </c>
      <c r="F36" s="93">
        <f>SUM('Financial ACTUALS (checked)'!H$22:H$25)</f>
        <v>3445023.51</v>
      </c>
      <c r="G36" s="93">
        <f>SUM('Financial ACTUALS (checked)'!I$22:I$25)</f>
        <v>3537886.1</v>
      </c>
      <c r="H36" s="93">
        <f>SUM('Financial ACTUALS (checked)'!J$22:J$25)</f>
        <v>3402717.4</v>
      </c>
      <c r="I36" s="93">
        <f>SUM('Financial ACTUALS (checked)'!K$22:K$25)</f>
        <v>4274662.879999999</v>
      </c>
      <c r="J36" s="93">
        <f>SUM('Financial ACTUALS (checked)'!L$22:L$25)</f>
        <v>3598813.38</v>
      </c>
      <c r="K36" s="93">
        <f>SUM('Financial ACTUALS (checked)'!M$22:M$25)</f>
        <v>3590616.16</v>
      </c>
      <c r="L36" s="93">
        <f>SUM('Financial ACTUALS (checked)'!N$22:N$25)</f>
        <v>3598415.73</v>
      </c>
      <c r="M36" s="93">
        <f>SUM('Financial ACTUALS (checked)'!O$22:O$25)</f>
        <v>3821108.75</v>
      </c>
      <c r="N36" s="93">
        <f>SUM('Financial ACTUALS (checked)'!P$22:P$25)</f>
        <v>4356345.83</v>
      </c>
    </row>
    <row r="37" spans="1:14" ht="14.25" customHeight="1" x14ac:dyDescent="0.25">
      <c r="A37" s="85" t="s">
        <v>61</v>
      </c>
      <c r="B37" s="85" t="s">
        <v>102</v>
      </c>
      <c r="C37" s="93">
        <f>'Financial ACTUALS (checked)'!E$5</f>
        <v>35500.949999999997</v>
      </c>
      <c r="D37" s="93">
        <f>'Financial ACTUALS (checked)'!F$5</f>
        <v>24210.95</v>
      </c>
      <c r="E37" s="93">
        <f>'Financial ACTUALS (checked)'!G$5</f>
        <v>41241.32</v>
      </c>
      <c r="F37" s="93">
        <f>'Financial ACTUALS (checked)'!H$5</f>
        <v>26123</v>
      </c>
      <c r="G37" s="93">
        <f>'Financial ACTUALS (checked)'!I$5</f>
        <v>32233</v>
      </c>
      <c r="H37" s="93">
        <f>'Financial ACTUALS (checked)'!J$5</f>
        <v>31527</v>
      </c>
      <c r="I37" s="93">
        <f>'Financial ACTUALS (checked)'!K$5</f>
        <v>32471</v>
      </c>
      <c r="J37" s="93">
        <f>'Financial ACTUALS (checked)'!L$5</f>
        <v>35288</v>
      </c>
      <c r="K37" s="93">
        <f>'Financial ACTUALS (checked)'!M$5</f>
        <v>27349</v>
      </c>
      <c r="L37" s="93">
        <f>'Financial ACTUALS (checked)'!N$5</f>
        <v>27343</v>
      </c>
      <c r="M37" s="93">
        <f>'Financial ACTUALS (checked)'!O$5</f>
        <v>28172</v>
      </c>
      <c r="N37" s="93">
        <f>'Financial ACTUALS (checked)'!P$5</f>
        <v>33589</v>
      </c>
    </row>
    <row r="38" spans="1:14" ht="14.25" customHeight="1" x14ac:dyDescent="0.25">
      <c r="A38" s="85" t="s">
        <v>6</v>
      </c>
      <c r="B38" s="85" t="s">
        <v>102</v>
      </c>
      <c r="C38" s="93">
        <f>'Financial ACTUALS (checked)'!E$6</f>
        <v>19203.259999999998</v>
      </c>
      <c r="D38" s="93">
        <f>'Financial ACTUALS (checked)'!F$6</f>
        <v>31298.22</v>
      </c>
      <c r="E38" s="93">
        <f>'Financial ACTUALS (checked)'!G$6</f>
        <v>21242.74</v>
      </c>
      <c r="F38" s="93">
        <f>'Financial ACTUALS (checked)'!H$6</f>
        <v>25800</v>
      </c>
      <c r="G38" s="93">
        <f>'Financial ACTUALS (checked)'!I$6</f>
        <v>28652</v>
      </c>
      <c r="H38" s="93">
        <f>'Financial ACTUALS (checked)'!J$6</f>
        <v>31034</v>
      </c>
      <c r="I38" s="93">
        <f>'Financial ACTUALS (checked)'!K$6</f>
        <v>29518</v>
      </c>
      <c r="J38" s="93">
        <f>'Financial ACTUALS (checked)'!L$6</f>
        <v>28654</v>
      </c>
      <c r="K38" s="93">
        <f>'Financial ACTUALS (checked)'!M$6</f>
        <v>21938</v>
      </c>
      <c r="L38" s="93">
        <f>'Financial ACTUALS (checked)'!N$6</f>
        <v>30933</v>
      </c>
      <c r="M38" s="93">
        <f>'Financial ACTUALS (checked)'!O$6</f>
        <v>27132</v>
      </c>
      <c r="N38" s="93">
        <f>'Financial ACTUALS (checked)'!P$6</f>
        <v>29759</v>
      </c>
    </row>
    <row r="39" spans="1:14" ht="14.25" customHeight="1" thickBot="1" x14ac:dyDescent="0.3">
      <c r="A39" s="91" t="s">
        <v>56</v>
      </c>
      <c r="B39" s="91" t="s">
        <v>102</v>
      </c>
      <c r="C39" s="93">
        <f>'Financial ACTUALS (checked)'!E$4</f>
        <v>-8460389.8399999999</v>
      </c>
      <c r="D39" s="93">
        <f>'Financial ACTUALS (checked)'!F$4</f>
        <v>-8149859.6999999993</v>
      </c>
      <c r="E39" s="93">
        <f>'Financial ACTUALS (checked)'!G$4</f>
        <v>-7531701.29</v>
      </c>
      <c r="F39" s="93">
        <f>'Financial ACTUALS (checked)'!H$4</f>
        <v>-7473771.8099999996</v>
      </c>
      <c r="G39" s="93">
        <f>'Financial ACTUALS (checked)'!I$4</f>
        <v>-7892157.04</v>
      </c>
      <c r="H39" s="93">
        <f>'Financial ACTUALS (checked)'!J$4</f>
        <v>-7699347.6500000004</v>
      </c>
      <c r="I39" s="93">
        <f>'Financial ACTUALS (checked)'!K$4</f>
        <v>-11178158.369999999</v>
      </c>
      <c r="J39" s="93">
        <f>'Financial ACTUALS (checked)'!L$4</f>
        <v>-9894599.1999999993</v>
      </c>
      <c r="K39" s="93">
        <f>'Financial ACTUALS (checked)'!M$4</f>
        <v>-10434056.43</v>
      </c>
      <c r="L39" s="93">
        <f>'Financial ACTUALS (checked)'!N$4</f>
        <v>-7635103.0900000008</v>
      </c>
      <c r="M39" s="93">
        <f>'Financial ACTUALS (checked)'!O$4</f>
        <v>-7710730.1799999997</v>
      </c>
      <c r="N39" s="93">
        <f>'Financial ACTUALS (checked)'!P$4</f>
        <v>-7415391.3399999999</v>
      </c>
    </row>
    <row r="40" spans="1:14" ht="14.25" customHeight="1" thickTop="1" thickBot="1" x14ac:dyDescent="0.3">
      <c r="A40" s="94" t="s">
        <v>10</v>
      </c>
      <c r="B40" s="95" t="s">
        <v>102</v>
      </c>
      <c r="C40" s="96">
        <f>ABS(C39)-SUM(C36:C38)</f>
        <v>5050444.6000000108</v>
      </c>
      <c r="D40" s="96">
        <f t="shared" ref="D40:N40" si="2">ABS(D39)-SUM(D36:D38)</f>
        <v>3458379.4399999995</v>
      </c>
      <c r="E40" s="96">
        <f t="shared" si="2"/>
        <v>3839682.26000001</v>
      </c>
      <c r="F40" s="96">
        <f t="shared" si="2"/>
        <v>3976825.3</v>
      </c>
      <c r="G40" s="96">
        <f t="shared" si="2"/>
        <v>4293385.9399999995</v>
      </c>
      <c r="H40" s="96">
        <f t="shared" si="2"/>
        <v>4234069.25</v>
      </c>
      <c r="I40" s="96">
        <f t="shared" si="2"/>
        <v>6841506.4900000002</v>
      </c>
      <c r="J40" s="96">
        <f t="shared" si="2"/>
        <v>6231843.8199999994</v>
      </c>
      <c r="K40" s="96">
        <f t="shared" si="2"/>
        <v>6794153.2699999996</v>
      </c>
      <c r="L40" s="96">
        <f t="shared" si="2"/>
        <v>3978411.3600000008</v>
      </c>
      <c r="M40" s="96">
        <f t="shared" si="2"/>
        <v>3834317.4299999997</v>
      </c>
      <c r="N40" s="96">
        <f t="shared" si="2"/>
        <v>2995697.51</v>
      </c>
    </row>
    <row r="41" spans="1:14" ht="14.25" customHeight="1" x14ac:dyDescent="0.25"/>
    <row r="42" spans="1:14" ht="14.25" customHeight="1" x14ac:dyDescent="0.25">
      <c r="A42" t="s">
        <v>122</v>
      </c>
      <c r="B42" s="8" t="s">
        <v>101</v>
      </c>
      <c r="C42" s="57" t="s">
        <v>17</v>
      </c>
      <c r="D42" s="57" t="s">
        <v>18</v>
      </c>
      <c r="E42" s="57" t="s">
        <v>19</v>
      </c>
      <c r="F42" s="57" t="s">
        <v>20</v>
      </c>
      <c r="G42" s="57" t="s">
        <v>21</v>
      </c>
      <c r="H42" s="57" t="s">
        <v>22</v>
      </c>
      <c r="I42" s="57" t="s">
        <v>23</v>
      </c>
      <c r="J42" s="57" t="s">
        <v>24</v>
      </c>
      <c r="K42" s="57" t="s">
        <v>25</v>
      </c>
      <c r="L42" s="57" t="s">
        <v>26</v>
      </c>
      <c r="M42" s="57" t="s">
        <v>27</v>
      </c>
      <c r="N42" s="57" t="s">
        <v>28</v>
      </c>
    </row>
    <row r="43" spans="1:14" ht="14.25" customHeight="1" x14ac:dyDescent="0.25">
      <c r="A43" s="85" t="s">
        <v>115</v>
      </c>
      <c r="B43" s="85" t="s">
        <v>102</v>
      </c>
      <c r="C43" s="93">
        <f>'Financial BUDGET'!C$26</f>
        <v>2870946.71</v>
      </c>
      <c r="D43" s="93">
        <f>'Financial BUDGET'!D$26</f>
        <v>2893964.8600000003</v>
      </c>
      <c r="E43" s="93">
        <f>'Financial BUDGET'!E$26</f>
        <v>4946553.25</v>
      </c>
      <c r="F43" s="93">
        <f>'Financial BUDGET'!F$26</f>
        <v>3649852.2800000003</v>
      </c>
      <c r="G43" s="93">
        <f>'Financial BUDGET'!G$26</f>
        <v>3390311.38</v>
      </c>
      <c r="H43" s="93">
        <f>'Financial BUDGET'!H$26</f>
        <v>3296135.35</v>
      </c>
      <c r="I43" s="93">
        <f>'Financial BUDGET'!I$26</f>
        <v>3371678.94</v>
      </c>
      <c r="J43" s="93">
        <f>'Financial BUDGET'!J$26</f>
        <v>3486089.18</v>
      </c>
      <c r="K43" s="93">
        <f>'Financial BUDGET'!K$26</f>
        <v>3420874.4299999997</v>
      </c>
      <c r="L43" s="93">
        <f>'Financial BUDGET'!L$26</f>
        <v>3482686.52</v>
      </c>
      <c r="M43" s="93">
        <f>'Financial BUDGET'!M$26</f>
        <v>3359577.0700000003</v>
      </c>
      <c r="N43" s="93">
        <f>'Financial BUDGET'!N$26</f>
        <v>3881716.73</v>
      </c>
    </row>
    <row r="44" spans="1:14" ht="14.25" customHeight="1" x14ac:dyDescent="0.25">
      <c r="A44" s="85" t="s">
        <v>61</v>
      </c>
      <c r="B44" s="85" t="s">
        <v>102</v>
      </c>
      <c r="C44" s="93">
        <f>'Financial BUDGET'!C$4</f>
        <v>30000</v>
      </c>
      <c r="D44" s="93">
        <f>'Financial BUDGET'!D$4</f>
        <v>30000</v>
      </c>
      <c r="E44" s="93">
        <f>'Financial BUDGET'!E$4</f>
        <v>30000</v>
      </c>
      <c r="F44" s="93">
        <f>'Financial BUDGET'!F$4</f>
        <v>30000</v>
      </c>
      <c r="G44" s="93">
        <f>'Financial BUDGET'!G$4</f>
        <v>30000</v>
      </c>
      <c r="H44" s="93">
        <f>'Financial BUDGET'!H$4</f>
        <v>30000</v>
      </c>
      <c r="I44" s="93">
        <f>'Financial BUDGET'!I$4</f>
        <v>30000</v>
      </c>
      <c r="J44" s="93">
        <f>'Financial BUDGET'!J$4</f>
        <v>30000</v>
      </c>
      <c r="K44" s="93">
        <f>'Financial BUDGET'!K$4</f>
        <v>30000</v>
      </c>
      <c r="L44" s="93">
        <f>'Financial BUDGET'!L$4</f>
        <v>30000</v>
      </c>
      <c r="M44" s="93">
        <f>'Financial BUDGET'!M$4</f>
        <v>30000</v>
      </c>
      <c r="N44" s="93">
        <f>'Financial BUDGET'!N$4</f>
        <v>30000</v>
      </c>
    </row>
    <row r="45" spans="1:14" ht="14.25" customHeight="1" x14ac:dyDescent="0.25">
      <c r="A45" s="85" t="s">
        <v>6</v>
      </c>
      <c r="B45" s="85" t="s">
        <v>102</v>
      </c>
      <c r="C45" s="93">
        <f>'Financial BUDGET'!C$5</f>
        <v>30000</v>
      </c>
      <c r="D45" s="93">
        <f>'Financial BUDGET'!D$5</f>
        <v>30000</v>
      </c>
      <c r="E45" s="93">
        <f>'Financial BUDGET'!E$5</f>
        <v>29923.74</v>
      </c>
      <c r="F45" s="93">
        <f>'Financial BUDGET'!F$5</f>
        <v>30000</v>
      </c>
      <c r="G45" s="93">
        <f>'Financial BUDGET'!G$5</f>
        <v>30000</v>
      </c>
      <c r="H45" s="93">
        <f>'Financial BUDGET'!H$5</f>
        <v>30000</v>
      </c>
      <c r="I45" s="93">
        <f>'Financial BUDGET'!I$5</f>
        <v>30000</v>
      </c>
      <c r="J45" s="93">
        <f>'Financial BUDGET'!J$5</f>
        <v>30000</v>
      </c>
      <c r="K45" s="93">
        <f>'Financial BUDGET'!K$5</f>
        <v>30000</v>
      </c>
      <c r="L45" s="93">
        <f>'Financial BUDGET'!L$5</f>
        <v>30000</v>
      </c>
      <c r="M45" s="93">
        <f>'Financial BUDGET'!M$5</f>
        <v>30000</v>
      </c>
      <c r="N45" s="93">
        <f>'Financial BUDGET'!N$5</f>
        <v>30000</v>
      </c>
    </row>
    <row r="46" spans="1:14" ht="14.25" customHeight="1" thickBot="1" x14ac:dyDescent="0.3">
      <c r="A46" s="91" t="s">
        <v>56</v>
      </c>
      <c r="B46" s="91" t="s">
        <v>102</v>
      </c>
      <c r="C46" s="93">
        <f>'Financial BUDGET'!C3</f>
        <v>-8213375.7000000002</v>
      </c>
      <c r="D46" s="93">
        <f>'Financial BUDGET'!D3</f>
        <v>-5968279.7000000002</v>
      </c>
      <c r="E46" s="93">
        <f>'Financial BUDGET'!E3</f>
        <v>-5943759.7000000002</v>
      </c>
      <c r="F46" s="93">
        <f>'Financial BUDGET'!F3</f>
        <v>-4405551.2300000004</v>
      </c>
      <c r="G46" s="93">
        <f>'Financial BUDGET'!G3</f>
        <v>-7250656.2300000004</v>
      </c>
      <c r="H46" s="93">
        <f>'Financial BUDGET'!H3</f>
        <v>-8001217.2300000004</v>
      </c>
      <c r="I46" s="93">
        <f>'Financial BUDGET'!I3</f>
        <v>-10464692.23</v>
      </c>
      <c r="J46" s="93">
        <f>'Financial BUDGET'!J3</f>
        <v>-9728864.2300000004</v>
      </c>
      <c r="K46" s="93">
        <f>'Financial BUDGET'!K3</f>
        <v>-10439474.23</v>
      </c>
      <c r="L46" s="93">
        <f>'Financial BUDGET'!L3</f>
        <v>-8093996.2300000004</v>
      </c>
      <c r="M46" s="93">
        <f>'Financial BUDGET'!M3</f>
        <v>-7467847.2300000004</v>
      </c>
      <c r="N46" s="93">
        <f>'Financial BUDGET'!N3</f>
        <v>-8015833.2300000004</v>
      </c>
    </row>
    <row r="47" spans="1:14" ht="14.25" customHeight="1" thickTop="1" thickBot="1" x14ac:dyDescent="0.3">
      <c r="A47" s="94" t="s">
        <v>10</v>
      </c>
      <c r="B47" s="95" t="s">
        <v>102</v>
      </c>
      <c r="C47" s="96">
        <f>ABS(C46)-SUM(C43:C45)</f>
        <v>5282428.99</v>
      </c>
      <c r="D47" s="96">
        <f t="shared" ref="D47:N47" si="3">ABS(D46)-SUM(D43:D45)</f>
        <v>3014314.84</v>
      </c>
      <c r="E47" s="96">
        <f t="shared" si="3"/>
        <v>937282.71</v>
      </c>
      <c r="F47" s="96">
        <f t="shared" si="3"/>
        <v>695698.95000000019</v>
      </c>
      <c r="G47" s="96">
        <f t="shared" si="3"/>
        <v>3800344.8500000006</v>
      </c>
      <c r="H47" s="96">
        <f t="shared" si="3"/>
        <v>4645081.8800000008</v>
      </c>
      <c r="I47" s="96">
        <f t="shared" si="3"/>
        <v>7033013.290000001</v>
      </c>
      <c r="J47" s="96">
        <f t="shared" si="3"/>
        <v>6182775.0500000007</v>
      </c>
      <c r="K47" s="96">
        <f t="shared" si="3"/>
        <v>6958599.8000000007</v>
      </c>
      <c r="L47" s="96">
        <f t="shared" si="3"/>
        <v>4551309.7100000009</v>
      </c>
      <c r="M47" s="96">
        <f t="shared" si="3"/>
        <v>4048270.16</v>
      </c>
      <c r="N47" s="96">
        <f t="shared" si="3"/>
        <v>4074116.5000000005</v>
      </c>
    </row>
    <row r="48" spans="1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spans="1:14" ht="14.25" customHeight="1" x14ac:dyDescent="0.25"/>
    <row r="66" spans="1:14" ht="14.25" customHeight="1" x14ac:dyDescent="0.25"/>
    <row r="67" spans="1:14" ht="14.25" customHeight="1" x14ac:dyDescent="0.25">
      <c r="A67" t="s">
        <v>123</v>
      </c>
      <c r="B67" s="8" t="s">
        <v>101</v>
      </c>
      <c r="C67" s="57" t="s">
        <v>17</v>
      </c>
      <c r="D67" s="57" t="s">
        <v>18</v>
      </c>
      <c r="E67" s="57" t="s">
        <v>19</v>
      </c>
      <c r="F67" s="57" t="s">
        <v>20</v>
      </c>
      <c r="G67" s="57" t="s">
        <v>21</v>
      </c>
      <c r="H67" s="57" t="s">
        <v>22</v>
      </c>
      <c r="I67" s="57" t="s">
        <v>23</v>
      </c>
      <c r="J67" s="57" t="s">
        <v>24</v>
      </c>
      <c r="K67" s="57" t="s">
        <v>25</v>
      </c>
      <c r="L67" s="57" t="s">
        <v>26</v>
      </c>
      <c r="M67" s="57" t="s">
        <v>27</v>
      </c>
      <c r="N67" s="57" t="s">
        <v>28</v>
      </c>
    </row>
    <row r="68" spans="1:14" ht="14.25" customHeight="1" x14ac:dyDescent="0.25">
      <c r="A68" s="85" t="s">
        <v>115</v>
      </c>
      <c r="B68" s="85" t="s">
        <v>102</v>
      </c>
      <c r="C68" s="93">
        <f>SUM('Financial ACTUALS (checked)'!E$27:E$30)</f>
        <v>11422413.93</v>
      </c>
      <c r="D68" s="93">
        <f>SUM('Financial ACTUALS (checked)'!F$27:F$30)</f>
        <v>13760706</v>
      </c>
      <c r="E68" s="93">
        <f>SUM('Financial ACTUALS (checked)'!G$27:G$30)</f>
        <v>13907840.720000001</v>
      </c>
      <c r="F68" s="93">
        <f>SUM('Financial ACTUALS (checked)'!H$27:H$30)</f>
        <v>18647198.620000001</v>
      </c>
      <c r="G68" s="93">
        <f>SUM('Financial ACTUALS (checked)'!I$27:I$30)</f>
        <v>20171698.659999996</v>
      </c>
      <c r="H68" s="93">
        <f>SUM('Financial ACTUALS (checked)'!J$27:J$30)</f>
        <v>10312374.780000001</v>
      </c>
      <c r="I68" s="93">
        <f>SUM('Financial ACTUALS (checked)'!K$27:K$30)</f>
        <v>9642006.7300000004</v>
      </c>
      <c r="J68" s="93">
        <f>SUM('Financial ACTUALS (checked)'!L$27:L$30)</f>
        <v>11352257.67</v>
      </c>
      <c r="K68" s="93">
        <f>SUM('Financial ACTUALS (checked)'!M$27:M$30)</f>
        <v>10349340.02</v>
      </c>
      <c r="L68" s="93">
        <f>SUM('Financial ACTUALS (checked)'!N$27:N$30)</f>
        <v>11122716.970000001</v>
      </c>
      <c r="M68" s="93">
        <f>SUM('Financial ACTUALS (checked)'!O$27:O$30)</f>
        <v>13043106.200000001</v>
      </c>
      <c r="N68" s="93">
        <f>SUM('Financial ACTUALS (checked)'!P$27:P$30)</f>
        <v>6755372.5199999996</v>
      </c>
    </row>
    <row r="69" spans="1:14" ht="14.25" customHeight="1" x14ac:dyDescent="0.25">
      <c r="A69" s="85" t="s">
        <v>61</v>
      </c>
      <c r="B69" s="85" t="s">
        <v>102</v>
      </c>
      <c r="C69" s="93">
        <f>'Financial ACTUALS (checked)'!E$8</f>
        <v>686673.01</v>
      </c>
      <c r="D69" s="93">
        <f>'Financial ACTUALS (checked)'!F$8</f>
        <v>867081.49</v>
      </c>
      <c r="E69" s="93">
        <f>'Financial ACTUALS (checked)'!G$8</f>
        <v>6727.15</v>
      </c>
      <c r="F69" s="93">
        <f>'Financial ACTUALS (checked)'!H$8</f>
        <v>401.530000000006</v>
      </c>
      <c r="G69" s="93">
        <f>'Financial ACTUALS (checked)'!I$8</f>
        <v>144797.4</v>
      </c>
      <c r="H69" s="93">
        <f>'Financial ACTUALS (checked)'!J$8</f>
        <v>652415.07999999996</v>
      </c>
      <c r="I69" s="93">
        <f>'Financial ACTUALS (checked)'!K$8</f>
        <v>27790.66</v>
      </c>
      <c r="J69" s="93">
        <f>'Financial ACTUALS (checked)'!L$8</f>
        <v>507467.89</v>
      </c>
      <c r="K69" s="93">
        <f>'Financial ACTUALS (checked)'!M$8</f>
        <v>241353.12</v>
      </c>
      <c r="L69" s="93">
        <f>'Financial ACTUALS (checked)'!N$8</f>
        <v>95261.1</v>
      </c>
      <c r="M69" s="93">
        <f>'Financial ACTUALS (checked)'!O$8</f>
        <v>197723.18</v>
      </c>
      <c r="N69" s="93">
        <f>'Financial ACTUALS (checked)'!P$8</f>
        <v>175247.34</v>
      </c>
    </row>
    <row r="70" spans="1:14" ht="14.25" customHeight="1" x14ac:dyDescent="0.25">
      <c r="A70" s="85" t="s">
        <v>6</v>
      </c>
      <c r="B70" s="85" t="s">
        <v>102</v>
      </c>
      <c r="C70" s="93">
        <f>'Financial ACTUALS (checked)'!E$9</f>
        <v>241931.03000000003</v>
      </c>
      <c r="D70" s="93">
        <f>'Financial ACTUALS (checked)'!F$9</f>
        <v>228177.66</v>
      </c>
      <c r="E70" s="93">
        <f>'Financial ACTUALS (checked)'!G$9</f>
        <v>362088.43</v>
      </c>
      <c r="F70" s="93">
        <f>'Financial ACTUALS (checked)'!H$9</f>
        <v>211688.28</v>
      </c>
      <c r="G70" s="93">
        <f>'Financial ACTUALS (checked)'!I$9</f>
        <v>237346.23</v>
      </c>
      <c r="H70" s="93">
        <f>'Financial ACTUALS (checked)'!J$9</f>
        <v>293131.57</v>
      </c>
      <c r="I70" s="93">
        <f>'Financial ACTUALS (checked)'!K$9</f>
        <v>335872.34</v>
      </c>
      <c r="J70" s="93">
        <f>'Financial ACTUALS (checked)'!L$9</f>
        <v>333612.56</v>
      </c>
      <c r="K70" s="93">
        <f>'Financial ACTUALS (checked)'!M$9</f>
        <v>288580.33</v>
      </c>
      <c r="L70" s="93">
        <f>'Financial ACTUALS (checked)'!N$9</f>
        <v>270114.8</v>
      </c>
      <c r="M70" s="93">
        <f>'Financial ACTUALS (checked)'!O$9</f>
        <v>279543.5</v>
      </c>
      <c r="N70" s="93">
        <f>'Financial ACTUALS (checked)'!P$9</f>
        <v>423607.52</v>
      </c>
    </row>
    <row r="71" spans="1:14" ht="14.25" customHeight="1" thickBot="1" x14ac:dyDescent="0.3">
      <c r="A71" s="91" t="s">
        <v>56</v>
      </c>
      <c r="B71" s="91" t="s">
        <v>102</v>
      </c>
      <c r="C71" s="93">
        <f>'Financial ACTUALS (checked)'!E7</f>
        <v>-19894012.739999998</v>
      </c>
      <c r="D71" s="93">
        <f>'Financial ACTUALS (checked)'!F7</f>
        <v>-16863304.57</v>
      </c>
      <c r="E71" s="93">
        <f>'Financial ACTUALS (checked)'!G7</f>
        <v>-18634437.710000001</v>
      </c>
      <c r="F71" s="93">
        <f>'Financial ACTUALS (checked)'!H7</f>
        <v>-17531805.759999998</v>
      </c>
      <c r="G71" s="93">
        <f>'Financial ACTUALS (checked)'!I7</f>
        <v>-16086473.6</v>
      </c>
      <c r="H71" s="93">
        <f>'Financial ACTUALS (checked)'!J7</f>
        <v>-17992774.75</v>
      </c>
      <c r="I71" s="93">
        <f>'Financial ACTUALS (checked)'!K7</f>
        <v>-25540140.41</v>
      </c>
      <c r="J71" s="93">
        <f>'Financial ACTUALS (checked)'!L7</f>
        <v>-23695398.210000001</v>
      </c>
      <c r="K71" s="93">
        <f>'Financial ACTUALS (checked)'!M7</f>
        <v>-22536666.82</v>
      </c>
      <c r="L71" s="93">
        <f>'Financial ACTUALS (checked)'!N7</f>
        <v>-18635306.310000002</v>
      </c>
      <c r="M71" s="93">
        <f>'Financial ACTUALS (checked)'!O7</f>
        <v>-17104640.780000001</v>
      </c>
      <c r="N71" s="93">
        <f>'Financial ACTUALS (checked)'!P7</f>
        <v>-18482607.449999999</v>
      </c>
    </row>
    <row r="72" spans="1:14" ht="14.25" customHeight="1" thickTop="1" thickBot="1" x14ac:dyDescent="0.3">
      <c r="A72" s="94" t="s">
        <v>10</v>
      </c>
      <c r="B72" s="95" t="s">
        <v>102</v>
      </c>
      <c r="C72" s="96">
        <f>ABS(C71)-SUM(C$68:C$70)</f>
        <v>7542994.7699999996</v>
      </c>
      <c r="D72" s="96">
        <f t="shared" ref="D72:N72" si="4">ABS(D71)-SUM(D$68:D$70)</f>
        <v>2007339.42</v>
      </c>
      <c r="E72" s="96">
        <f t="shared" si="4"/>
        <v>4357781.41</v>
      </c>
      <c r="F72" s="96">
        <f t="shared" si="4"/>
        <v>-1327482.6700000055</v>
      </c>
      <c r="G72" s="96">
        <f t="shared" si="4"/>
        <v>-4467368.6899999958</v>
      </c>
      <c r="H72" s="96">
        <f t="shared" si="4"/>
        <v>6734853.3199999984</v>
      </c>
      <c r="I72" s="96">
        <f t="shared" si="4"/>
        <v>15534470.68</v>
      </c>
      <c r="J72" s="96">
        <f t="shared" si="4"/>
        <v>11502060.09</v>
      </c>
      <c r="K72" s="96">
        <f t="shared" si="4"/>
        <v>11657393.350000001</v>
      </c>
      <c r="L72" s="96">
        <f t="shared" si="4"/>
        <v>7147213.4400000013</v>
      </c>
      <c r="M72" s="96">
        <f t="shared" si="4"/>
        <v>3584267.9000000004</v>
      </c>
      <c r="N72" s="96">
        <f t="shared" si="4"/>
        <v>11128380.07</v>
      </c>
    </row>
    <row r="73" spans="1:14" ht="14.25" customHeight="1" x14ac:dyDescent="0.25"/>
    <row r="74" spans="1:14" ht="14.25" customHeight="1" x14ac:dyDescent="0.25">
      <c r="A74" t="s">
        <v>124</v>
      </c>
      <c r="B74" s="8" t="s">
        <v>101</v>
      </c>
      <c r="C74" s="57" t="s">
        <v>17</v>
      </c>
      <c r="D74" s="57" t="s">
        <v>18</v>
      </c>
      <c r="E74" s="57" t="s">
        <v>19</v>
      </c>
      <c r="F74" s="57" t="s">
        <v>20</v>
      </c>
      <c r="G74" s="57" t="s">
        <v>21</v>
      </c>
      <c r="H74" s="57" t="s">
        <v>22</v>
      </c>
      <c r="I74" s="57" t="s">
        <v>23</v>
      </c>
      <c r="J74" s="57" t="s">
        <v>24</v>
      </c>
      <c r="K74" s="57" t="s">
        <v>25</v>
      </c>
      <c r="L74" s="57" t="s">
        <v>26</v>
      </c>
      <c r="M74" s="57" t="s">
        <v>27</v>
      </c>
      <c r="N74" s="57" t="s">
        <v>28</v>
      </c>
    </row>
    <row r="75" spans="1:14" ht="14.25" customHeight="1" x14ac:dyDescent="0.25">
      <c r="A75" s="85" t="s">
        <v>115</v>
      </c>
      <c r="B75" s="85" t="s">
        <v>102</v>
      </c>
      <c r="C75" s="93">
        <f>'Financial BUDGET'!C$32</f>
        <v>10156042.75</v>
      </c>
      <c r="D75" s="93">
        <f>'Financial BUDGET'!D$32</f>
        <v>10507931.76</v>
      </c>
      <c r="E75" s="93">
        <f>'Financial BUDGET'!E$32</f>
        <v>14876453.26</v>
      </c>
      <c r="F75" s="93">
        <f>'Financial BUDGET'!F$32</f>
        <v>17913936.32</v>
      </c>
      <c r="G75" s="93">
        <f>'Financial BUDGET'!G$32</f>
        <v>16602328.669999998</v>
      </c>
      <c r="H75" s="93">
        <f>'Financial BUDGET'!H$32</f>
        <v>11716587.91</v>
      </c>
      <c r="I75" s="93">
        <f>'Financial BUDGET'!I$32</f>
        <v>8737662.6500000004</v>
      </c>
      <c r="J75" s="93">
        <f>'Financial BUDGET'!J$32</f>
        <v>8769854.0099999998</v>
      </c>
      <c r="K75" s="93">
        <f>'Financial BUDGET'!K$32</f>
        <v>10564946.010000002</v>
      </c>
      <c r="L75" s="93">
        <f>'Financial BUDGET'!L$32</f>
        <v>10222269.529999999</v>
      </c>
      <c r="M75" s="93">
        <f>'Financial BUDGET'!M$32</f>
        <v>10608268.550000001</v>
      </c>
      <c r="N75" s="93">
        <f>'Financial BUDGET'!N$32</f>
        <v>12229507.550000001</v>
      </c>
    </row>
    <row r="76" spans="1:14" ht="14.25" customHeight="1" x14ac:dyDescent="0.25">
      <c r="A76" s="85" t="s">
        <v>61</v>
      </c>
      <c r="B76" s="85" t="s">
        <v>102</v>
      </c>
      <c r="C76" s="93">
        <f>'Financial BUDGET'!C$8</f>
        <v>169981</v>
      </c>
      <c r="D76" s="93">
        <f>'Financial BUDGET'!D$8</f>
        <v>169981</v>
      </c>
      <c r="E76" s="93">
        <f>'Financial BUDGET'!E$8</f>
        <v>169981</v>
      </c>
      <c r="F76" s="93">
        <f>'Financial BUDGET'!F$8</f>
        <v>166888</v>
      </c>
      <c r="G76" s="93">
        <f>'Financial BUDGET'!G$8</f>
        <v>166888</v>
      </c>
      <c r="H76" s="93">
        <f>'Financial BUDGET'!H$8</f>
        <v>392677</v>
      </c>
      <c r="I76" s="93">
        <f>'Financial BUDGET'!I$8</f>
        <v>392677</v>
      </c>
      <c r="J76" s="93">
        <f>'Financial BUDGET'!J$8</f>
        <v>608648</v>
      </c>
      <c r="K76" s="93">
        <f>'Financial BUDGET'!K$8</f>
        <v>608648</v>
      </c>
      <c r="L76" s="93">
        <f>'Financial BUDGET'!L$8</f>
        <v>166888</v>
      </c>
      <c r="M76" s="93">
        <f>'Financial BUDGET'!M$8</f>
        <v>166888</v>
      </c>
      <c r="N76" s="93">
        <f>'Financial BUDGET'!N$8</f>
        <v>166888</v>
      </c>
    </row>
    <row r="77" spans="1:14" ht="14.25" customHeight="1" x14ac:dyDescent="0.25">
      <c r="A77" s="85" t="s">
        <v>6</v>
      </c>
      <c r="B77" s="85" t="s">
        <v>102</v>
      </c>
      <c r="C77" s="93">
        <f>'Financial BUDGET'!C$9</f>
        <v>479062.54</v>
      </c>
      <c r="D77" s="93">
        <f>'Financial BUDGET'!D$9</f>
        <v>479062.54</v>
      </c>
      <c r="E77" s="93">
        <f>'Financial BUDGET'!E$9</f>
        <v>479062.54</v>
      </c>
      <c r="F77" s="93">
        <f>'Financial BUDGET'!F$9</f>
        <v>479062.54</v>
      </c>
      <c r="G77" s="93">
        <f>'Financial BUDGET'!G$9</f>
        <v>479062.54</v>
      </c>
      <c r="H77" s="93">
        <f>'Financial BUDGET'!H$9</f>
        <v>479062.54</v>
      </c>
      <c r="I77" s="93">
        <f>'Financial BUDGET'!I$9</f>
        <v>479062.54</v>
      </c>
      <c r="J77" s="93">
        <f>'Financial BUDGET'!J$9</f>
        <v>479062.54</v>
      </c>
      <c r="K77" s="93">
        <f>'Financial BUDGET'!K$9</f>
        <v>479062.54</v>
      </c>
      <c r="L77" s="93">
        <f>'Financial BUDGET'!L$9</f>
        <v>479062.54</v>
      </c>
      <c r="M77" s="93">
        <f>'Financial BUDGET'!M$9</f>
        <v>479062.54</v>
      </c>
      <c r="N77" s="93">
        <f>'Financial BUDGET'!N$9</f>
        <v>479062.54</v>
      </c>
    </row>
    <row r="78" spans="1:14" ht="14.25" customHeight="1" thickBot="1" x14ac:dyDescent="0.3">
      <c r="A78" s="91" t="s">
        <v>56</v>
      </c>
      <c r="B78" s="91" t="s">
        <v>102</v>
      </c>
      <c r="C78" s="93">
        <f>'Financial BUDGET'!C$7</f>
        <v>-16539850.560000001</v>
      </c>
      <c r="D78" s="93">
        <f>'Financial BUDGET'!D$7</f>
        <v>-14936115.32</v>
      </c>
      <c r="E78" s="93">
        <f>'Financial BUDGET'!E$7</f>
        <v>-14911829.35</v>
      </c>
      <c r="F78" s="93">
        <f>'Financial BUDGET'!F$7</f>
        <v>-12812490.02</v>
      </c>
      <c r="G78" s="93">
        <f>'Financial BUDGET'!G$7</f>
        <v>-13725254.119999999</v>
      </c>
      <c r="H78" s="93">
        <f>'Financial BUDGET'!H$7</f>
        <v>-12969085.51</v>
      </c>
      <c r="I78" s="93">
        <f>'Financial BUDGET'!I$7</f>
        <v>-17691646.970000003</v>
      </c>
      <c r="J78" s="93">
        <f>'Financial BUDGET'!J$7</f>
        <v>-16929153.190000001</v>
      </c>
      <c r="K78" s="93">
        <f>'Financial BUDGET'!K$7</f>
        <v>-15974433.369999999</v>
      </c>
      <c r="L78" s="93">
        <f>'Financial BUDGET'!L$7</f>
        <v>-19039986.690000001</v>
      </c>
      <c r="M78" s="93">
        <f>'Financial BUDGET'!M$7</f>
        <v>-17082544.41</v>
      </c>
      <c r="N78" s="93">
        <f>'Financial BUDGET'!N$7</f>
        <v>-18945397.850000001</v>
      </c>
    </row>
    <row r="79" spans="1:14" ht="14.25" customHeight="1" thickTop="1" thickBot="1" x14ac:dyDescent="0.3">
      <c r="A79" s="94" t="s">
        <v>10</v>
      </c>
      <c r="B79" s="95" t="s">
        <v>102</v>
      </c>
      <c r="C79" s="96">
        <f>ABS(C78)-SUM(C$75:C$77)</f>
        <v>5734764.2700000014</v>
      </c>
      <c r="D79" s="96">
        <f t="shared" ref="D79:N79" si="5">ABS(D78)-SUM(D$75:D$77)</f>
        <v>3779140.0200000014</v>
      </c>
      <c r="E79" s="96">
        <f t="shared" si="5"/>
        <v>-613667.44999999925</v>
      </c>
      <c r="F79" s="96">
        <f t="shared" si="5"/>
        <v>-5747396.8399999999</v>
      </c>
      <c r="G79" s="96">
        <f t="shared" si="5"/>
        <v>-3523025.089999998</v>
      </c>
      <c r="H79" s="96">
        <f t="shared" si="5"/>
        <v>380758.06000000052</v>
      </c>
      <c r="I79" s="96">
        <f t="shared" si="5"/>
        <v>8082244.7800000031</v>
      </c>
      <c r="J79" s="96">
        <f t="shared" si="5"/>
        <v>7071588.6400000025</v>
      </c>
      <c r="K79" s="96">
        <f t="shared" si="5"/>
        <v>4321776.8199999984</v>
      </c>
      <c r="L79" s="96">
        <f t="shared" si="5"/>
        <v>8171766.6200000029</v>
      </c>
      <c r="M79" s="96">
        <f t="shared" si="5"/>
        <v>5828325.3200000003</v>
      </c>
      <c r="N79" s="96">
        <f t="shared" si="5"/>
        <v>6069939.7600000016</v>
      </c>
    </row>
    <row r="80" spans="1:1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spans="1:14" ht="14.25" customHeight="1" x14ac:dyDescent="0.25"/>
    <row r="98" spans="1:14" ht="14.25" customHeight="1" x14ac:dyDescent="0.25"/>
    <row r="99" spans="1:14" ht="14.25" customHeight="1" x14ac:dyDescent="0.25">
      <c r="A99" s="21" t="s">
        <v>35</v>
      </c>
      <c r="B99" s="8" t="s">
        <v>101</v>
      </c>
      <c r="C99" s="57" t="s">
        <v>17</v>
      </c>
      <c r="D99" s="57" t="s">
        <v>18</v>
      </c>
      <c r="E99" s="57" t="s">
        <v>19</v>
      </c>
      <c r="F99" s="57" t="s">
        <v>20</v>
      </c>
      <c r="G99" s="57" t="s">
        <v>21</v>
      </c>
      <c r="H99" s="57" t="s">
        <v>22</v>
      </c>
      <c r="I99" s="57" t="s">
        <v>23</v>
      </c>
      <c r="J99" s="57" t="s">
        <v>24</v>
      </c>
      <c r="K99" s="57" t="s">
        <v>25</v>
      </c>
      <c r="L99" s="57" t="s">
        <v>26</v>
      </c>
      <c r="M99" s="57" t="s">
        <v>27</v>
      </c>
      <c r="N99" s="57" t="s">
        <v>28</v>
      </c>
    </row>
    <row r="100" spans="1:14" ht="14.25" customHeight="1" x14ac:dyDescent="0.25">
      <c r="A100" s="85" t="s">
        <v>115</v>
      </c>
      <c r="B100" s="85" t="s">
        <v>102</v>
      </c>
      <c r="C100" s="93">
        <f>SUM('Financial ACTUALS (checked)'!E$33:E$37)</f>
        <v>5155467.82</v>
      </c>
      <c r="D100" s="93">
        <f>SUM('Financial ACTUALS (checked)'!F$33:F$37)</f>
        <v>4107219.28</v>
      </c>
      <c r="E100" s="93">
        <f>SUM('Financial ACTUALS (checked)'!G$33:G$37)</f>
        <v>5551987.3199999994</v>
      </c>
      <c r="F100" s="93">
        <f>SUM('Financial ACTUALS (checked)'!H$33:H$37)</f>
        <v>4670026.4399999995</v>
      </c>
      <c r="G100" s="93">
        <f>SUM('Financial ACTUALS (checked)'!I$33:I$37)</f>
        <v>3971268.39</v>
      </c>
      <c r="H100" s="93">
        <f>SUM('Financial ACTUALS (checked)'!J$33:J$37)</f>
        <v>2944600.0500000003</v>
      </c>
      <c r="I100" s="93">
        <f>SUM('Financial ACTUALS (checked)'!K$33:K$37)</f>
        <v>3143819.16</v>
      </c>
      <c r="J100" s="93">
        <f>SUM('Financial ACTUALS (checked)'!L$33:L$37)</f>
        <v>2699686.7399999998</v>
      </c>
      <c r="K100" s="93">
        <f>SUM('Financial ACTUALS (checked)'!M$33:M$37)</f>
        <v>3795500.0700000003</v>
      </c>
      <c r="L100" s="93">
        <f>SUM('Financial ACTUALS (checked)'!N$33:N$37)</f>
        <v>2066688.56</v>
      </c>
      <c r="M100" s="93">
        <f>SUM('Financial ACTUALS (checked)'!O$33:O$37)</f>
        <v>2668702.2799999993</v>
      </c>
      <c r="N100" s="93">
        <f>SUM('Financial ACTUALS (checked)'!P$33:P$37)</f>
        <v>4761502.4300000006</v>
      </c>
    </row>
    <row r="101" spans="1:14" ht="14.25" customHeight="1" x14ac:dyDescent="0.25">
      <c r="A101" s="85" t="s">
        <v>61</v>
      </c>
      <c r="B101" s="85" t="s">
        <v>102</v>
      </c>
      <c r="C101" s="93">
        <f>'Financial ACTUALS (checked)'!E$14</f>
        <v>125993.22</v>
      </c>
      <c r="D101" s="93">
        <f>'Financial ACTUALS (checked)'!F$14</f>
        <v>75075.8</v>
      </c>
      <c r="E101" s="93">
        <f>'Financial ACTUALS (checked)'!G$14</f>
        <v>44153.440000000002</v>
      </c>
      <c r="F101" s="93">
        <f>'Financial ACTUALS (checked)'!H$14</f>
        <v>71345.01999999999</v>
      </c>
      <c r="G101" s="93">
        <f>'Financial ACTUALS (checked)'!I$14</f>
        <v>-20479.969999999998</v>
      </c>
      <c r="H101" s="93">
        <f>'Financial ACTUALS (checked)'!J$14</f>
        <v>9632.59</v>
      </c>
      <c r="I101" s="93">
        <f>'Financial ACTUALS (checked)'!K$14</f>
        <v>476546.05</v>
      </c>
      <c r="J101" s="93">
        <f>'Financial ACTUALS (checked)'!L$14</f>
        <v>464219.42</v>
      </c>
      <c r="K101" s="93">
        <f>'Financial ACTUALS (checked)'!M$14</f>
        <v>221113.88999999998</v>
      </c>
      <c r="L101" s="93">
        <f>'Financial ACTUALS (checked)'!N$14</f>
        <v>224277.79</v>
      </c>
      <c r="M101" s="93">
        <f>'Financial ACTUALS (checked)'!O$14</f>
        <v>263709.95</v>
      </c>
      <c r="N101" s="93">
        <f>'Financial ACTUALS (checked)'!P$14</f>
        <v>-77601.91</v>
      </c>
    </row>
    <row r="102" spans="1:14" ht="14.25" customHeight="1" x14ac:dyDescent="0.25">
      <c r="A102" s="85" t="s">
        <v>6</v>
      </c>
      <c r="B102" s="85" t="s">
        <v>102</v>
      </c>
      <c r="C102" s="93">
        <f>'Financial ACTUALS (checked)'!E$15</f>
        <v>855.07000000000016</v>
      </c>
      <c r="D102" s="93">
        <f>'Financial ACTUALS (checked)'!F$15</f>
        <v>8643.11</v>
      </c>
      <c r="E102" s="93">
        <f>'Financial ACTUALS (checked)'!G$15</f>
        <v>7004.54</v>
      </c>
      <c r="F102" s="93">
        <f>'Financial ACTUALS (checked)'!H$15</f>
        <v>-4277.2699999999986</v>
      </c>
      <c r="G102" s="93">
        <f>'Financial ACTUALS (checked)'!I$15</f>
        <v>9314.75</v>
      </c>
      <c r="H102" s="93">
        <f>'Financial ACTUALS (checked)'!J$15</f>
        <v>8194.59</v>
      </c>
      <c r="I102" s="93">
        <f>'Financial ACTUALS (checked)'!K$15</f>
        <v>12985.24</v>
      </c>
      <c r="J102" s="93">
        <f>'Financial ACTUALS (checked)'!L$15</f>
        <v>8327.32</v>
      </c>
      <c r="K102" s="93">
        <f>'Financial ACTUALS (checked)'!M$15</f>
        <v>12745.36</v>
      </c>
      <c r="L102" s="93">
        <f>'Financial ACTUALS (checked)'!N$15</f>
        <v>7073.15</v>
      </c>
      <c r="M102" s="93">
        <f>'Financial ACTUALS (checked)'!O$15</f>
        <v>8678.7800000000007</v>
      </c>
      <c r="N102" s="93">
        <f>'Financial ACTUALS (checked)'!P$15</f>
        <v>12419.05</v>
      </c>
    </row>
    <row r="103" spans="1:14" ht="14.25" customHeight="1" thickBot="1" x14ac:dyDescent="0.3">
      <c r="A103" s="91" t="s">
        <v>56</v>
      </c>
      <c r="B103" s="91" t="s">
        <v>102</v>
      </c>
      <c r="C103" s="93">
        <f>'Financial ACTUALS (checked)'!E$13</f>
        <v>-14823183.890000001</v>
      </c>
      <c r="D103" s="93">
        <f>'Financial ACTUALS (checked)'!F$13</f>
        <v>-16339448.65</v>
      </c>
      <c r="E103" s="93">
        <f>'Financial ACTUALS (checked)'!G$13</f>
        <v>-14895162.68</v>
      </c>
      <c r="F103" s="93">
        <f>'Financial ACTUALS (checked)'!H$13</f>
        <v>-12698823.350000001</v>
      </c>
      <c r="G103" s="93">
        <f>'Financial ACTUALS (checked)'!I$13</f>
        <v>-14008587.450000001</v>
      </c>
      <c r="H103" s="93">
        <f>'Financial ACTUALS (checked)'!J$13</f>
        <v>-12192418.84</v>
      </c>
      <c r="I103" s="93">
        <f>'Financial ACTUALS (checked)'!K$13</f>
        <v>-17974980.299999997</v>
      </c>
      <c r="J103" s="93">
        <f>'Financial ACTUALS (checked)'!L$13</f>
        <v>-17248286.52</v>
      </c>
      <c r="K103" s="93">
        <f>'Financial ACTUALS (checked)'!M$13</f>
        <v>-17157766.699999999</v>
      </c>
      <c r="L103" s="93">
        <f>'Financial ACTUALS (checked)'!N$13</f>
        <v>-17481320.02</v>
      </c>
      <c r="M103" s="93">
        <f>'Financial ACTUALS (checked)'!O$13</f>
        <v>-17365877.739999998</v>
      </c>
      <c r="N103" s="93">
        <f>'Financial ACTUALS (checked)'!P$13</f>
        <v>-18008731.18</v>
      </c>
    </row>
    <row r="104" spans="1:14" ht="14.25" customHeight="1" thickTop="1" thickBot="1" x14ac:dyDescent="0.3">
      <c r="A104" s="94" t="s">
        <v>10</v>
      </c>
      <c r="B104" s="95" t="s">
        <v>102</v>
      </c>
      <c r="C104" s="96">
        <f>ABS(C103)-SUM(C$100:C$102)</f>
        <v>9540867.7800000012</v>
      </c>
      <c r="D104" s="96">
        <f t="shared" ref="D104:N104" si="6">ABS(D103)-SUM(D$100:D$102)</f>
        <v>12148510.460000001</v>
      </c>
      <c r="E104" s="96">
        <f t="shared" si="6"/>
        <v>9292017.379999999</v>
      </c>
      <c r="F104" s="96">
        <f t="shared" si="6"/>
        <v>7961729.160000002</v>
      </c>
      <c r="G104" s="96">
        <f t="shared" si="6"/>
        <v>10048484.280000001</v>
      </c>
      <c r="H104" s="96">
        <f t="shared" si="6"/>
        <v>9229991.6099999994</v>
      </c>
      <c r="I104" s="96">
        <f t="shared" si="6"/>
        <v>14341629.849999998</v>
      </c>
      <c r="J104" s="96">
        <f t="shared" si="6"/>
        <v>14076053.039999999</v>
      </c>
      <c r="K104" s="96">
        <f t="shared" si="6"/>
        <v>13128407.379999999</v>
      </c>
      <c r="L104" s="96">
        <f t="shared" si="6"/>
        <v>15183280.52</v>
      </c>
      <c r="M104" s="96">
        <f t="shared" si="6"/>
        <v>14424786.729999999</v>
      </c>
      <c r="N104" s="96">
        <f t="shared" si="6"/>
        <v>13312411.609999999</v>
      </c>
    </row>
    <row r="105" spans="1:14" ht="14.25" customHeight="1" x14ac:dyDescent="0.25"/>
    <row r="106" spans="1:14" ht="14.25" customHeight="1" x14ac:dyDescent="0.25">
      <c r="A106" s="21" t="s">
        <v>35</v>
      </c>
      <c r="B106" s="8" t="s">
        <v>101</v>
      </c>
      <c r="C106" s="57" t="s">
        <v>17</v>
      </c>
      <c r="D106" s="57" t="s">
        <v>18</v>
      </c>
      <c r="E106" s="57" t="s">
        <v>19</v>
      </c>
      <c r="F106" s="57" t="s">
        <v>20</v>
      </c>
      <c r="G106" s="57" t="s">
        <v>21</v>
      </c>
      <c r="H106" s="57" t="s">
        <v>22</v>
      </c>
      <c r="I106" s="57" t="s">
        <v>23</v>
      </c>
      <c r="J106" s="57" t="s">
        <v>24</v>
      </c>
      <c r="K106" s="57" t="s">
        <v>25</v>
      </c>
      <c r="L106" s="57" t="s">
        <v>26</v>
      </c>
      <c r="M106" s="57" t="s">
        <v>27</v>
      </c>
      <c r="N106" s="57" t="s">
        <v>28</v>
      </c>
    </row>
    <row r="107" spans="1:14" ht="14.25" customHeight="1" x14ac:dyDescent="0.25">
      <c r="A107" s="85" t="s">
        <v>115</v>
      </c>
      <c r="B107" s="85" t="s">
        <v>102</v>
      </c>
      <c r="C107" s="93">
        <f>'Financial BUDGET'!C$38</f>
        <v>5306245.1399999997</v>
      </c>
      <c r="D107" s="93">
        <f>'Financial BUDGET'!D$38</f>
        <v>4773912.8199999994</v>
      </c>
      <c r="E107" s="93">
        <f>'Financial BUDGET'!E$38</f>
        <v>4697833.7299999995</v>
      </c>
      <c r="F107" s="93">
        <f>'Financial BUDGET'!F$38</f>
        <v>2982712.6999999997</v>
      </c>
      <c r="G107" s="93">
        <f>'Financial BUDGET'!G$38</f>
        <v>6311780.6000000006</v>
      </c>
      <c r="H107" s="93">
        <f>'Financial BUDGET'!H$38</f>
        <v>2025499.16</v>
      </c>
      <c r="I107" s="93">
        <f>'Financial BUDGET'!I$38</f>
        <v>3457616.66</v>
      </c>
      <c r="J107" s="93">
        <f>'Financial BUDGET'!J$38</f>
        <v>2884003.88</v>
      </c>
      <c r="K107" s="93">
        <f>'Financial BUDGET'!K$38</f>
        <v>2408511.39</v>
      </c>
      <c r="L107" s="93">
        <f>'Financial BUDGET'!L$38</f>
        <v>4555248.4799999995</v>
      </c>
      <c r="M107" s="93">
        <f>'Financial BUDGET'!M$38</f>
        <v>4548727.24</v>
      </c>
      <c r="N107" s="93">
        <f>'Financial BUDGET'!N$38</f>
        <v>4544356.8599999994</v>
      </c>
    </row>
    <row r="108" spans="1:14" ht="14.25" customHeight="1" x14ac:dyDescent="0.25">
      <c r="A108" s="85" t="s">
        <v>61</v>
      </c>
      <c r="B108" s="85" t="s">
        <v>102</v>
      </c>
      <c r="C108" s="93">
        <f>'Financial BUDGET'!C$12</f>
        <v>150914</v>
      </c>
      <c r="D108" s="93">
        <f>'Financial BUDGET'!D$12</f>
        <v>150914</v>
      </c>
      <c r="E108" s="93">
        <f>'Financial BUDGET'!E$12</f>
        <v>150914</v>
      </c>
      <c r="F108" s="93">
        <f>'Financial BUDGET'!F$12</f>
        <v>145582</v>
      </c>
      <c r="G108" s="93">
        <f>'Financial BUDGET'!G$12</f>
        <v>145582</v>
      </c>
      <c r="H108" s="93">
        <f>'Financial BUDGET'!H$12</f>
        <v>341130</v>
      </c>
      <c r="I108" s="93">
        <f>'Financial BUDGET'!I$12</f>
        <v>341130</v>
      </c>
      <c r="J108" s="93">
        <f>'Financial BUDGET'!J$12</f>
        <v>528180</v>
      </c>
      <c r="K108" s="93">
        <f>'Financial BUDGET'!K$12</f>
        <v>528180</v>
      </c>
      <c r="L108" s="93">
        <f>'Financial BUDGET'!L$12</f>
        <v>145582</v>
      </c>
      <c r="M108" s="93">
        <f>'Financial BUDGET'!M$12</f>
        <v>145582</v>
      </c>
      <c r="N108" s="93">
        <f>'Financial BUDGET'!N$12</f>
        <v>145582</v>
      </c>
    </row>
    <row r="109" spans="1:14" ht="14.25" customHeight="1" x14ac:dyDescent="0.25">
      <c r="A109" s="85" t="s">
        <v>6</v>
      </c>
      <c r="B109" s="85" t="s">
        <v>102</v>
      </c>
      <c r="C109" s="93">
        <f>'Financial BUDGET'!C$13</f>
        <v>4850</v>
      </c>
      <c r="D109" s="93">
        <f>'Financial BUDGET'!D$13</f>
        <v>9600</v>
      </c>
      <c r="E109" s="93">
        <f>'Financial BUDGET'!E$13</f>
        <v>4850</v>
      </c>
      <c r="F109" s="93">
        <f>'Financial BUDGET'!F$13</f>
        <v>4850</v>
      </c>
      <c r="G109" s="93">
        <f>'Financial BUDGET'!G$13</f>
        <v>4850</v>
      </c>
      <c r="H109" s="93">
        <f>'Financial BUDGET'!H$13</f>
        <v>4850</v>
      </c>
      <c r="I109" s="93">
        <f>'Financial BUDGET'!I$13</f>
        <v>4850</v>
      </c>
      <c r="J109" s="93">
        <f>'Financial BUDGET'!J$13</f>
        <v>9600</v>
      </c>
      <c r="K109" s="93">
        <f>'Financial BUDGET'!K$13</f>
        <v>4850</v>
      </c>
      <c r="L109" s="93">
        <f>'Financial BUDGET'!L$13</f>
        <v>4850</v>
      </c>
      <c r="M109" s="93">
        <f>'Financial BUDGET'!M$13</f>
        <v>4850</v>
      </c>
      <c r="N109" s="93">
        <f>'Financial BUDGET'!N$13</f>
        <v>4850</v>
      </c>
    </row>
    <row r="110" spans="1:14" ht="14.25" customHeight="1" thickBot="1" x14ac:dyDescent="0.3">
      <c r="A110" s="91" t="s">
        <v>56</v>
      </c>
      <c r="B110" s="91" t="s">
        <v>102</v>
      </c>
      <c r="C110" s="93">
        <f>'Financial BUDGET'!C$11</f>
        <v>-17486457.32</v>
      </c>
      <c r="D110" s="93">
        <f>'Financial BUDGET'!D$11</f>
        <v>-17080683.32</v>
      </c>
      <c r="E110" s="93">
        <f>'Financial BUDGET'!E$11</f>
        <v>-18779074.32</v>
      </c>
      <c r="F110" s="93">
        <f>'Financial BUDGET'!F$11</f>
        <v>-16393725.940000001</v>
      </c>
      <c r="G110" s="93">
        <f>'Financial BUDGET'!G$11</f>
        <v>-18198123.939999998</v>
      </c>
      <c r="H110" s="93">
        <f>'Financial BUDGET'!H$11</f>
        <v>-18745041.939999998</v>
      </c>
      <c r="I110" s="93">
        <f>'Financial BUDGET'!I$11</f>
        <v>-20438972.939999998</v>
      </c>
      <c r="J110" s="93">
        <f>'Financial BUDGET'!J$11</f>
        <v>-19896925.939999998</v>
      </c>
      <c r="K110" s="93">
        <f>'Financial BUDGET'!K$11</f>
        <v>-20741539.48</v>
      </c>
      <c r="L110" s="93">
        <f>'Financial BUDGET'!L$11</f>
        <v>-17125160.940000001</v>
      </c>
      <c r="M110" s="93">
        <f>'Financial BUDGET'!M$11</f>
        <v>-18572607.939999998</v>
      </c>
      <c r="N110" s="93">
        <f>'Financial BUDGET'!N$11</f>
        <v>-19240921.939999998</v>
      </c>
    </row>
    <row r="111" spans="1:14" ht="14.25" customHeight="1" thickTop="1" thickBot="1" x14ac:dyDescent="0.3">
      <c r="A111" s="94" t="s">
        <v>10</v>
      </c>
      <c r="B111" s="95" t="s">
        <v>102</v>
      </c>
      <c r="C111" s="96">
        <f>ABS(C110)-SUM(C$107:C$109)</f>
        <v>12024448.18</v>
      </c>
      <c r="D111" s="96">
        <f t="shared" ref="D111:N111" si="7">ABS(D110)-SUM(D$107:D$109)</f>
        <v>12146256.5</v>
      </c>
      <c r="E111" s="96">
        <f t="shared" si="7"/>
        <v>13925476.59</v>
      </c>
      <c r="F111" s="96">
        <f t="shared" si="7"/>
        <v>13260581.240000002</v>
      </c>
      <c r="G111" s="96">
        <f t="shared" si="7"/>
        <v>11735911.339999996</v>
      </c>
      <c r="H111" s="96">
        <f t="shared" si="7"/>
        <v>16373562.779999997</v>
      </c>
      <c r="I111" s="96">
        <f t="shared" si="7"/>
        <v>16635376.279999997</v>
      </c>
      <c r="J111" s="96">
        <f t="shared" si="7"/>
        <v>16475142.059999999</v>
      </c>
      <c r="K111" s="96">
        <f t="shared" si="7"/>
        <v>17799998.09</v>
      </c>
      <c r="L111" s="96">
        <f t="shared" si="7"/>
        <v>12419480.460000001</v>
      </c>
      <c r="M111" s="96">
        <f t="shared" si="7"/>
        <v>13873448.699999997</v>
      </c>
      <c r="N111" s="96">
        <f t="shared" si="7"/>
        <v>14546133.079999998</v>
      </c>
    </row>
    <row r="112" spans="1:1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Y999"/>
  <sheetViews>
    <sheetView showGridLines="0" zoomScale="125" zoomScaleNormal="125" workbookViewId="0">
      <selection activeCell="A3" sqref="A3"/>
    </sheetView>
  </sheetViews>
  <sheetFormatPr defaultColWidth="14.42578125" defaultRowHeight="15" customHeight="1" x14ac:dyDescent="0.2"/>
  <cols>
    <col min="1" max="1" width="47.42578125" style="101" customWidth="1"/>
    <col min="2" max="2" width="33.42578125" style="101" customWidth="1"/>
    <col min="3" max="3" width="19.42578125" style="101" customWidth="1"/>
    <col min="4" max="4" width="16.7109375" style="101" customWidth="1"/>
    <col min="5" max="14" width="19.42578125" style="101" customWidth="1"/>
    <col min="15" max="15" width="11.42578125" style="101" customWidth="1"/>
    <col min="16" max="17" width="12.42578125" style="101" customWidth="1"/>
    <col min="18" max="25" width="9.140625" style="101" customWidth="1"/>
    <col min="26" max="16384" width="14.42578125" style="101"/>
  </cols>
  <sheetData>
    <row r="1" spans="1:25" ht="12" customHeight="1" x14ac:dyDescent="0.2">
      <c r="A1" s="3" t="s">
        <v>94</v>
      </c>
      <c r="B1" s="2"/>
      <c r="C1" s="62">
        <v>41456</v>
      </c>
      <c r="D1" s="62">
        <v>41487</v>
      </c>
      <c r="E1" s="62">
        <v>41518</v>
      </c>
      <c r="F1" s="62">
        <v>41548</v>
      </c>
      <c r="G1" s="62">
        <v>41579</v>
      </c>
      <c r="H1" s="62">
        <v>41609</v>
      </c>
      <c r="I1" s="62">
        <v>41640</v>
      </c>
      <c r="J1" s="62">
        <v>41671</v>
      </c>
      <c r="K1" s="62">
        <v>41699</v>
      </c>
      <c r="L1" s="62">
        <v>41730</v>
      </c>
      <c r="M1" s="62">
        <v>41760</v>
      </c>
      <c r="N1" s="62">
        <v>41791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 customHeight="1" x14ac:dyDescent="0.2">
      <c r="A2" s="317"/>
      <c r="B2" s="318"/>
      <c r="C2" s="55" t="s">
        <v>17</v>
      </c>
      <c r="D2" s="56" t="s">
        <v>18</v>
      </c>
      <c r="E2" s="57" t="s">
        <v>19</v>
      </c>
      <c r="F2" s="57" t="s">
        <v>20</v>
      </c>
      <c r="G2" s="57" t="s">
        <v>21</v>
      </c>
      <c r="H2" s="57" t="s">
        <v>22</v>
      </c>
      <c r="I2" s="57" t="s">
        <v>23</v>
      </c>
      <c r="J2" s="57" t="s">
        <v>24</v>
      </c>
      <c r="K2" s="57" t="s">
        <v>25</v>
      </c>
      <c r="L2" s="57" t="s">
        <v>26</v>
      </c>
      <c r="M2" s="57" t="s">
        <v>27</v>
      </c>
      <c r="N2" s="57" t="s">
        <v>28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 customHeight="1" x14ac:dyDescent="0.2">
      <c r="A3" s="64" t="s">
        <v>29</v>
      </c>
      <c r="B3" s="66" t="s">
        <v>30</v>
      </c>
      <c r="C3" s="63">
        <f>SUMIFS('CC BUDGET'!E$5:E$35,'CC BUDGET'!$B$5:$B$35,'CC BUDGET'!$B$5,'CC BUDGET'!$A$5:$A$35,'CC BUDGET'!$A$5)</f>
        <v>-8213375.7000000002</v>
      </c>
      <c r="D3" s="63">
        <f>SUMIFS('CC BUDGET'!F$5:F$35,'CC BUDGET'!$B$5:$B$35,'CC BUDGET'!$B$5,'CC BUDGET'!$A$5:$A$35,'CC BUDGET'!$A$5)</f>
        <v>-5968279.7000000002</v>
      </c>
      <c r="E3" s="63">
        <f>SUMIFS('CC BUDGET'!G$5:G$35,'CC BUDGET'!$B$5:$B$35,'CC BUDGET'!$B$5,'CC BUDGET'!$A$5:$A$35,'CC BUDGET'!$A$5)</f>
        <v>-5943759.7000000002</v>
      </c>
      <c r="F3" s="63">
        <f>SUMIFS('CC BUDGET'!H$5:H$35,'CC BUDGET'!$B$5:$B$35,'CC BUDGET'!$B$5,'CC BUDGET'!$A$5:$A$35,'CC BUDGET'!$A$5)</f>
        <v>-4405551.2300000004</v>
      </c>
      <c r="G3" s="63">
        <f>SUMIFS('CC BUDGET'!I$5:I$35,'CC BUDGET'!$B$5:$B$35,'CC BUDGET'!$B$5,'CC BUDGET'!$A$5:$A$35,'CC BUDGET'!$A$5)</f>
        <v>-7250656.2300000004</v>
      </c>
      <c r="H3" s="63">
        <f>SUMIFS('CC BUDGET'!J$5:J$35,'CC BUDGET'!$B$5:$B$35,'CC BUDGET'!$B$5,'CC BUDGET'!$A$5:$A$35,'CC BUDGET'!$A$5)</f>
        <v>-8001217.2300000004</v>
      </c>
      <c r="I3" s="63">
        <f>SUMIFS('CC BUDGET'!K$5:K$35,'CC BUDGET'!$B$5:$B$35,'CC BUDGET'!$B$5,'CC BUDGET'!$A$5:$A$35,'CC BUDGET'!$A$5)</f>
        <v>-10464692.23</v>
      </c>
      <c r="J3" s="63">
        <f>SUMIFS('CC BUDGET'!L$5:L$35,'CC BUDGET'!$B$5:$B$35,'CC BUDGET'!$B$5,'CC BUDGET'!$A$5:$A$35,'CC BUDGET'!$A$5)</f>
        <v>-9728864.2300000004</v>
      </c>
      <c r="K3" s="63">
        <f>SUMIFS('CC BUDGET'!M$5:M$35,'CC BUDGET'!$B$5:$B$35,'CC BUDGET'!$B$5,'CC BUDGET'!$A$5:$A$35,'CC BUDGET'!$A$5)</f>
        <v>-10439474.23</v>
      </c>
      <c r="L3" s="63">
        <f>SUMIFS('CC BUDGET'!N$5:N$35,'CC BUDGET'!$B$5:$B$35,'CC BUDGET'!$B$5,'CC BUDGET'!$A$5:$A$35,'CC BUDGET'!$A$5)</f>
        <v>-8093996.2300000004</v>
      </c>
      <c r="M3" s="63">
        <f>SUMIFS('CC BUDGET'!O$5:O$35,'CC BUDGET'!$B$5:$B$35,'CC BUDGET'!$B$5,'CC BUDGET'!$A$5:$A$35,'CC BUDGET'!$A$5)</f>
        <v>-7467847.2300000004</v>
      </c>
      <c r="N3" s="63">
        <f>SUMIFS('CC BUDGET'!P$5:P$35,'CC BUDGET'!$B$5:$B$35,'CC BUDGET'!$B$5,'CC BUDGET'!$A$5:$A$35,'CC BUDGET'!$A$5)</f>
        <v>-8015833.2300000004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" customHeight="1" x14ac:dyDescent="0.2">
      <c r="A4" s="259"/>
      <c r="B4" s="260" t="s">
        <v>31</v>
      </c>
      <c r="C4" s="63">
        <f>SUMIFS('CC BUDGET'!E$5:E$35,'CC BUDGET'!$B$5:$B$35,'CC BUDGET'!$B$8,'CC BUDGET'!$A$5:$A$35,'CC BUDGET'!$A$5)</f>
        <v>30000</v>
      </c>
      <c r="D4" s="63">
        <f>SUMIFS('CC BUDGET'!F$5:F$35,'CC BUDGET'!$B$5:$B$35,'CC BUDGET'!$B$8,'CC BUDGET'!$A$5:$A$35,'CC BUDGET'!$A$5)</f>
        <v>30000</v>
      </c>
      <c r="E4" s="63">
        <f>SUMIFS('CC BUDGET'!G$5:G$35,'CC BUDGET'!$B$5:$B$35,'CC BUDGET'!$B$8,'CC BUDGET'!$A$5:$A$35,'CC BUDGET'!$A$5)</f>
        <v>30000</v>
      </c>
      <c r="F4" s="63">
        <f>SUMIFS('CC BUDGET'!H$5:H$35,'CC BUDGET'!$B$5:$B$35,'CC BUDGET'!$B$8,'CC BUDGET'!$A$5:$A$35,'CC BUDGET'!$A$5)</f>
        <v>30000</v>
      </c>
      <c r="G4" s="63">
        <f>SUMIFS('CC BUDGET'!I$5:I$35,'CC BUDGET'!$B$5:$B$35,'CC BUDGET'!$B$8,'CC BUDGET'!$A$5:$A$35,'CC BUDGET'!$A$5)</f>
        <v>30000</v>
      </c>
      <c r="H4" s="63">
        <f>SUMIFS('CC BUDGET'!J$5:J$35,'CC BUDGET'!$B$5:$B$35,'CC BUDGET'!$B$8,'CC BUDGET'!$A$5:$A$35,'CC BUDGET'!$A$5)</f>
        <v>30000</v>
      </c>
      <c r="I4" s="63">
        <f>SUMIFS('CC BUDGET'!K$5:K$35,'CC BUDGET'!$B$5:$B$35,'CC BUDGET'!$B$8,'CC BUDGET'!$A$5:$A$35,'CC BUDGET'!$A$5)</f>
        <v>30000</v>
      </c>
      <c r="J4" s="63">
        <f>SUMIFS('CC BUDGET'!L$5:L$35,'CC BUDGET'!$B$5:$B$35,'CC BUDGET'!$B$8,'CC BUDGET'!$A$5:$A$35,'CC BUDGET'!$A$5)</f>
        <v>30000</v>
      </c>
      <c r="K4" s="63">
        <f>SUMIFS('CC BUDGET'!M$5:M$35,'CC BUDGET'!$B$5:$B$35,'CC BUDGET'!$B$8,'CC BUDGET'!$A$5:$A$35,'CC BUDGET'!$A$5)</f>
        <v>30000</v>
      </c>
      <c r="L4" s="63">
        <f>SUMIFS('CC BUDGET'!N$5:N$35,'CC BUDGET'!$B$5:$B$35,'CC BUDGET'!$B$8,'CC BUDGET'!$A$5:$A$35,'CC BUDGET'!$A$5)</f>
        <v>30000</v>
      </c>
      <c r="M4" s="63">
        <f>SUMIFS('CC BUDGET'!O$5:O$35,'CC BUDGET'!$B$5:$B$35,'CC BUDGET'!$B$8,'CC BUDGET'!$A$5:$A$35,'CC BUDGET'!$A$5)</f>
        <v>30000</v>
      </c>
      <c r="N4" s="63">
        <f>SUMIFS('CC BUDGET'!P$5:P$35,'CC BUDGET'!$B$5:$B$35,'CC BUDGET'!$B$8,'CC BUDGET'!$A$5:$A$35,'CC BUDGET'!$A$5)</f>
        <v>30000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" customHeight="1" x14ac:dyDescent="0.2">
      <c r="A5" s="259"/>
      <c r="B5" s="261" t="s">
        <v>32</v>
      </c>
      <c r="C5" s="63">
        <f>SUMIFS('CC BUDGET'!E$5:E$35,'CC BUDGET'!$B$5:$B$35,'CC BUDGET'!$B$9,'CC BUDGET'!$A$5:$A$35,'CC BUDGET'!$A$5)</f>
        <v>30000</v>
      </c>
      <c r="D5" s="63">
        <f>SUMIFS('CC BUDGET'!F$5:F$35,'CC BUDGET'!$B$5:$B$35,'CC BUDGET'!$B$9,'CC BUDGET'!$A$5:$A$35,'CC BUDGET'!$A$5)</f>
        <v>30000</v>
      </c>
      <c r="E5" s="63">
        <f>SUMIFS('CC BUDGET'!G$5:G$35,'CC BUDGET'!$B$5:$B$35,'CC BUDGET'!$B$9,'CC BUDGET'!$A$5:$A$35,'CC BUDGET'!$A$5)</f>
        <v>29923.74</v>
      </c>
      <c r="F5" s="63">
        <f>SUMIFS('CC BUDGET'!H$5:H$35,'CC BUDGET'!$B$5:$B$35,'CC BUDGET'!$B$9,'CC BUDGET'!$A$5:$A$35,'CC BUDGET'!$A$5)</f>
        <v>30000</v>
      </c>
      <c r="G5" s="63">
        <f>SUMIFS('CC BUDGET'!I$5:I$35,'CC BUDGET'!$B$5:$B$35,'CC BUDGET'!$B$9,'CC BUDGET'!$A$5:$A$35,'CC BUDGET'!$A$5)</f>
        <v>30000</v>
      </c>
      <c r="H5" s="63">
        <f>SUMIFS('CC BUDGET'!J$5:J$35,'CC BUDGET'!$B$5:$B$35,'CC BUDGET'!$B$9,'CC BUDGET'!$A$5:$A$35,'CC BUDGET'!$A$5)</f>
        <v>30000</v>
      </c>
      <c r="I5" s="63">
        <f>SUMIFS('CC BUDGET'!K$5:K$35,'CC BUDGET'!$B$5:$B$35,'CC BUDGET'!$B$9,'CC BUDGET'!$A$5:$A$35,'CC BUDGET'!$A$5)</f>
        <v>30000</v>
      </c>
      <c r="J5" s="63">
        <f>SUMIFS('CC BUDGET'!L$5:L$35,'CC BUDGET'!$B$5:$B$35,'CC BUDGET'!$B$9,'CC BUDGET'!$A$5:$A$35,'CC BUDGET'!$A$5)</f>
        <v>30000</v>
      </c>
      <c r="K5" s="63">
        <f>SUMIFS('CC BUDGET'!M$5:M$35,'CC BUDGET'!$B$5:$B$35,'CC BUDGET'!$B$9,'CC BUDGET'!$A$5:$A$35,'CC BUDGET'!$A$5)</f>
        <v>30000</v>
      </c>
      <c r="L5" s="63">
        <f>SUMIFS('CC BUDGET'!N$5:N$35,'CC BUDGET'!$B$5:$B$35,'CC BUDGET'!$B$9,'CC BUDGET'!$A$5:$A$35,'CC BUDGET'!$A$5)</f>
        <v>30000</v>
      </c>
      <c r="M5" s="63">
        <f>SUMIFS('CC BUDGET'!O$5:O$35,'CC BUDGET'!$B$5:$B$35,'CC BUDGET'!$B$9,'CC BUDGET'!$A$5:$A$35,'CC BUDGET'!$A$5)</f>
        <v>30000</v>
      </c>
      <c r="N5" s="63">
        <f>SUMIFS('CC BUDGET'!P$5:P$35,'CC BUDGET'!$B$5:$B$35,'CC BUDGET'!$B$9,'CC BUDGET'!$A$5:$A$35,'CC BUDGET'!$A$5)</f>
        <v>30000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" customHeight="1" x14ac:dyDescent="0.2">
      <c r="A6" s="259"/>
      <c r="B6" s="261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" customHeight="1" x14ac:dyDescent="0.2">
      <c r="A7" s="262" t="s">
        <v>33</v>
      </c>
      <c r="B7" s="260" t="s">
        <v>30</v>
      </c>
      <c r="C7" s="63">
        <f>SUMIFS('CC BUDGET'!E$5:E$35,'CC BUDGET'!$B$5:$B$35,'CC BUDGET'!$B$5,'CC BUDGET'!$A$5:$A$35,'CC BUDGET'!$A$16)</f>
        <v>-16539850.560000001</v>
      </c>
      <c r="D7" s="63">
        <f>SUMIFS('CC BUDGET'!F$5:F$35,'CC BUDGET'!$B$5:$B$35,'CC BUDGET'!$B$5,'CC BUDGET'!$A$5:$A$35,'CC BUDGET'!$A$16)</f>
        <v>-14936115.32</v>
      </c>
      <c r="E7" s="63">
        <f>SUMIFS('CC BUDGET'!G$5:G$35,'CC BUDGET'!$B$5:$B$35,'CC BUDGET'!$B$5,'CC BUDGET'!$A$5:$A$35,'CC BUDGET'!$A$16)</f>
        <v>-14911829.35</v>
      </c>
      <c r="F7" s="63">
        <f>SUMIFS('CC BUDGET'!H$5:H$35,'CC BUDGET'!$B$5:$B$35,'CC BUDGET'!$B$5,'CC BUDGET'!$A$5:$A$35,'CC BUDGET'!$A$16)</f>
        <v>-12812490.02</v>
      </c>
      <c r="G7" s="63">
        <f>SUMIFS('CC BUDGET'!I$5:I$35,'CC BUDGET'!$B$5:$B$35,'CC BUDGET'!$B$5,'CC BUDGET'!$A$5:$A$35,'CC BUDGET'!$A$16)</f>
        <v>-13725254.119999999</v>
      </c>
      <c r="H7" s="63">
        <f>SUMIFS('CC BUDGET'!J$5:J$35,'CC BUDGET'!$B$5:$B$35,'CC BUDGET'!$B$5,'CC BUDGET'!$A$5:$A$35,'CC BUDGET'!$A$16)</f>
        <v>-12969085.51</v>
      </c>
      <c r="I7" s="63">
        <f>SUMIFS('CC BUDGET'!K$5:K$35,'CC BUDGET'!$B$5:$B$35,'CC BUDGET'!$B$5,'CC BUDGET'!$A$5:$A$35,'CC BUDGET'!$A$16)</f>
        <v>-17691646.970000003</v>
      </c>
      <c r="J7" s="63">
        <f>SUMIFS('CC BUDGET'!L$5:L$35,'CC BUDGET'!$B$5:$B$35,'CC BUDGET'!$B$5,'CC BUDGET'!$A$5:$A$35,'CC BUDGET'!$A$16)</f>
        <v>-16929153.190000001</v>
      </c>
      <c r="K7" s="63">
        <f>SUMIFS('CC BUDGET'!M$5:M$35,'CC BUDGET'!$B$5:$B$35,'CC BUDGET'!$B$5,'CC BUDGET'!$A$5:$A$35,'CC BUDGET'!$A$16)</f>
        <v>-15974433.369999999</v>
      </c>
      <c r="L7" s="63">
        <f>SUMIFS('CC BUDGET'!N$5:N$35,'CC BUDGET'!$B$5:$B$35,'CC BUDGET'!$B$5,'CC BUDGET'!$A$5:$A$35,'CC BUDGET'!$A$16)</f>
        <v>-19039986.690000001</v>
      </c>
      <c r="M7" s="63">
        <f>SUMIFS('CC BUDGET'!O$5:O$35,'CC BUDGET'!$B$5:$B$35,'CC BUDGET'!$B$5,'CC BUDGET'!$A$5:$A$35,'CC BUDGET'!$A$16)</f>
        <v>-17082544.41</v>
      </c>
      <c r="N7" s="63">
        <f>SUMIFS('CC BUDGET'!P$5:P$35,'CC BUDGET'!$B$5:$B$35,'CC BUDGET'!$B$5,'CC BUDGET'!$A$5:$A$35,'CC BUDGET'!$A$16)</f>
        <v>-18945397.850000001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" customHeight="1" x14ac:dyDescent="0.2">
      <c r="A8" s="262"/>
      <c r="B8" s="261" t="s">
        <v>31</v>
      </c>
      <c r="C8" s="63">
        <f>SUMIFS('CC BUDGET'!E$5:E$35,'CC BUDGET'!$B$5:$B$35,'CC BUDGET'!$B$8,'CC BUDGET'!$A$5:$A$35,'CC BUDGET'!$A$16)</f>
        <v>169981</v>
      </c>
      <c r="D8" s="63">
        <f>SUMIFS('CC BUDGET'!F$5:F$35,'CC BUDGET'!$B$5:$B$35,'CC BUDGET'!$B$8,'CC BUDGET'!$A$5:$A$35,'CC BUDGET'!$A$16)</f>
        <v>169981</v>
      </c>
      <c r="E8" s="63">
        <f>SUMIFS('CC BUDGET'!G$5:G$35,'CC BUDGET'!$B$5:$B$35,'CC BUDGET'!$B$8,'CC BUDGET'!$A$5:$A$35,'CC BUDGET'!$A$16)</f>
        <v>169981</v>
      </c>
      <c r="F8" s="63">
        <f>SUMIFS('CC BUDGET'!H$5:H$35,'CC BUDGET'!$B$5:$B$35,'CC BUDGET'!$B$8,'CC BUDGET'!$A$5:$A$35,'CC BUDGET'!$A$16)</f>
        <v>166888</v>
      </c>
      <c r="G8" s="63">
        <f>SUMIFS('CC BUDGET'!I$5:I$35,'CC BUDGET'!$B$5:$B$35,'CC BUDGET'!$B$8,'CC BUDGET'!$A$5:$A$35,'CC BUDGET'!$A$16)</f>
        <v>166888</v>
      </c>
      <c r="H8" s="63">
        <f>SUMIFS('CC BUDGET'!J$5:J$35,'CC BUDGET'!$B$5:$B$35,'CC BUDGET'!$B$8,'CC BUDGET'!$A$5:$A$35,'CC BUDGET'!$A$16)</f>
        <v>392677</v>
      </c>
      <c r="I8" s="63">
        <f>SUMIFS('CC BUDGET'!K$5:K$35,'CC BUDGET'!$B$5:$B$35,'CC BUDGET'!$B$8,'CC BUDGET'!$A$5:$A$35,'CC BUDGET'!$A$16)</f>
        <v>392677</v>
      </c>
      <c r="J8" s="63">
        <f>SUMIFS('CC BUDGET'!L$5:L$35,'CC BUDGET'!$B$5:$B$35,'CC BUDGET'!$B$8,'CC BUDGET'!$A$5:$A$35,'CC BUDGET'!$A$16)</f>
        <v>608648</v>
      </c>
      <c r="K8" s="63">
        <f>SUMIFS('CC BUDGET'!M$5:M$35,'CC BUDGET'!$B$5:$B$35,'CC BUDGET'!$B$8,'CC BUDGET'!$A$5:$A$35,'CC BUDGET'!$A$16)</f>
        <v>608648</v>
      </c>
      <c r="L8" s="63">
        <f>SUMIFS('CC BUDGET'!N$5:N$35,'CC BUDGET'!$B$5:$B$35,'CC BUDGET'!$B$8,'CC BUDGET'!$A$5:$A$35,'CC BUDGET'!$A$16)</f>
        <v>166888</v>
      </c>
      <c r="M8" s="63">
        <f>SUMIFS('CC BUDGET'!O$5:O$35,'CC BUDGET'!$B$5:$B$35,'CC BUDGET'!$B$8,'CC BUDGET'!$A$5:$A$35,'CC BUDGET'!$A$16)</f>
        <v>166888</v>
      </c>
      <c r="N8" s="63">
        <f>SUMIFS('CC BUDGET'!P$5:P$35,'CC BUDGET'!$B$5:$B$35,'CC BUDGET'!$B$8,'CC BUDGET'!$A$5:$A$35,'CC BUDGET'!$A$16)</f>
        <v>166888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" customHeight="1" x14ac:dyDescent="0.2">
      <c r="A9" s="259"/>
      <c r="B9" s="260" t="s">
        <v>32</v>
      </c>
      <c r="C9" s="63">
        <f>SUMIFS('CC BUDGET'!E$5:E$35,'CC BUDGET'!$B$5:$B$35,'CC BUDGET'!$B$9,'CC BUDGET'!$A$5:$A$35,'CC BUDGET'!$A$16)</f>
        <v>479062.54</v>
      </c>
      <c r="D9" s="63">
        <f>SUMIFS('CC BUDGET'!F$5:F$35,'CC BUDGET'!$B$5:$B$35,'CC BUDGET'!$B$9,'CC BUDGET'!$A$5:$A$35,'CC BUDGET'!$A$16)</f>
        <v>479062.54</v>
      </c>
      <c r="E9" s="63">
        <f>SUMIFS('CC BUDGET'!G$5:G$35,'CC BUDGET'!$B$5:$B$35,'CC BUDGET'!$B$9,'CC BUDGET'!$A$5:$A$35,'CC BUDGET'!$A$16)</f>
        <v>479062.54</v>
      </c>
      <c r="F9" s="63">
        <f>SUMIFS('CC BUDGET'!H$5:H$35,'CC BUDGET'!$B$5:$B$35,'CC BUDGET'!$B$9,'CC BUDGET'!$A$5:$A$35,'CC BUDGET'!$A$16)</f>
        <v>479062.54</v>
      </c>
      <c r="G9" s="63">
        <f>SUMIFS('CC BUDGET'!I$5:I$35,'CC BUDGET'!$B$5:$B$35,'CC BUDGET'!$B$9,'CC BUDGET'!$A$5:$A$35,'CC BUDGET'!$A$16)</f>
        <v>479062.54</v>
      </c>
      <c r="H9" s="63">
        <f>SUMIFS('CC BUDGET'!J$5:J$35,'CC BUDGET'!$B$5:$B$35,'CC BUDGET'!$B$9,'CC BUDGET'!$A$5:$A$35,'CC BUDGET'!$A$16)</f>
        <v>479062.54</v>
      </c>
      <c r="I9" s="63">
        <f>SUMIFS('CC BUDGET'!K$5:K$35,'CC BUDGET'!$B$5:$B$35,'CC BUDGET'!$B$9,'CC BUDGET'!$A$5:$A$35,'CC BUDGET'!$A$16)</f>
        <v>479062.54</v>
      </c>
      <c r="J9" s="63">
        <f>SUMIFS('CC BUDGET'!L$5:L$35,'CC BUDGET'!$B$5:$B$35,'CC BUDGET'!$B$9,'CC BUDGET'!$A$5:$A$35,'CC BUDGET'!$A$16)</f>
        <v>479062.54</v>
      </c>
      <c r="K9" s="63">
        <f>SUMIFS('CC BUDGET'!M$5:M$35,'CC BUDGET'!$B$5:$B$35,'CC BUDGET'!$B$9,'CC BUDGET'!$A$5:$A$35,'CC BUDGET'!$A$16)</f>
        <v>479062.54</v>
      </c>
      <c r="L9" s="63">
        <f>SUMIFS('CC BUDGET'!N$5:N$35,'CC BUDGET'!$B$5:$B$35,'CC BUDGET'!$B$9,'CC BUDGET'!$A$5:$A$35,'CC BUDGET'!$A$16)</f>
        <v>479062.54</v>
      </c>
      <c r="M9" s="63">
        <f>SUMIFS('CC BUDGET'!O$5:O$35,'CC BUDGET'!$B$5:$B$35,'CC BUDGET'!$B$9,'CC BUDGET'!$A$5:$A$35,'CC BUDGET'!$A$16)</f>
        <v>479062.54</v>
      </c>
      <c r="N9" s="63">
        <f>SUMIFS('CC BUDGET'!P$5:P$35,'CC BUDGET'!$B$5:$B$35,'CC BUDGET'!$B$9,'CC BUDGET'!$A$5:$A$35,'CC BUDGET'!$A$16)</f>
        <v>479062.54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" customHeight="1" x14ac:dyDescent="0.2">
      <c r="A10" s="259"/>
      <c r="B10" s="260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" customHeight="1" x14ac:dyDescent="0.2">
      <c r="A11" s="262" t="s">
        <v>35</v>
      </c>
      <c r="B11" s="261" t="s">
        <v>30</v>
      </c>
      <c r="C11" s="63">
        <f>SUMIFS('CC BUDGET'!E$5:E$35,'CC BUDGET'!$B$5:$B$35,'CC BUDGET'!$B$5,'CC BUDGET'!$A$5:$A$35,'CC BUDGET'!$A$24)</f>
        <v>-17486457.32</v>
      </c>
      <c r="D11" s="63">
        <f>SUMIFS('CC BUDGET'!F$5:F$35,'CC BUDGET'!$B$5:$B$35,'CC BUDGET'!$B$5,'CC BUDGET'!$A$5:$A$35,'CC BUDGET'!$A$24)</f>
        <v>-17080683.32</v>
      </c>
      <c r="E11" s="63">
        <f>SUMIFS('CC BUDGET'!G$5:G$35,'CC BUDGET'!$B$5:$B$35,'CC BUDGET'!$B$5,'CC BUDGET'!$A$5:$A$35,'CC BUDGET'!$A$24)</f>
        <v>-18779074.32</v>
      </c>
      <c r="F11" s="63">
        <f>SUMIFS('CC BUDGET'!H$5:H$35,'CC BUDGET'!$B$5:$B$35,'CC BUDGET'!$B$5,'CC BUDGET'!$A$5:$A$35,'CC BUDGET'!$A$24)</f>
        <v>-16393725.940000001</v>
      </c>
      <c r="G11" s="63">
        <f>SUMIFS('CC BUDGET'!I$5:I$35,'CC BUDGET'!$B$5:$B$35,'CC BUDGET'!$B$5,'CC BUDGET'!$A$5:$A$35,'CC BUDGET'!$A$24)</f>
        <v>-18198123.939999998</v>
      </c>
      <c r="H11" s="63">
        <f>SUMIFS('CC BUDGET'!J$5:J$35,'CC BUDGET'!$B$5:$B$35,'CC BUDGET'!$B$5,'CC BUDGET'!$A$5:$A$35,'CC BUDGET'!$A$24)</f>
        <v>-18745041.939999998</v>
      </c>
      <c r="I11" s="63">
        <f>SUMIFS('CC BUDGET'!K$5:K$35,'CC BUDGET'!$B$5:$B$35,'CC BUDGET'!$B$5,'CC BUDGET'!$A$5:$A$35,'CC BUDGET'!$A$24)</f>
        <v>-20438972.939999998</v>
      </c>
      <c r="J11" s="63">
        <f>SUMIFS('CC BUDGET'!L$5:L$35,'CC BUDGET'!$B$5:$B$35,'CC BUDGET'!$B$5,'CC BUDGET'!$A$5:$A$35,'CC BUDGET'!$A$24)</f>
        <v>-19896925.939999998</v>
      </c>
      <c r="K11" s="63">
        <f>SUMIFS('CC BUDGET'!M$5:M$35,'CC BUDGET'!$B$5:$B$35,'CC BUDGET'!$B$5,'CC BUDGET'!$A$5:$A$35,'CC BUDGET'!$A$24)</f>
        <v>-20741539.48</v>
      </c>
      <c r="L11" s="63">
        <f>SUMIFS('CC BUDGET'!N$5:N$35,'CC BUDGET'!$B$5:$B$35,'CC BUDGET'!$B$5,'CC BUDGET'!$A$5:$A$35,'CC BUDGET'!$A$24)</f>
        <v>-17125160.940000001</v>
      </c>
      <c r="M11" s="63">
        <f>SUMIFS('CC BUDGET'!O$5:O$35,'CC BUDGET'!$B$5:$B$35,'CC BUDGET'!$B$5,'CC BUDGET'!$A$5:$A$35,'CC BUDGET'!$A$24)</f>
        <v>-18572607.939999998</v>
      </c>
      <c r="N11" s="63">
        <f>SUMIFS('CC BUDGET'!P$5:P$35,'CC BUDGET'!$B$5:$B$35,'CC BUDGET'!$B$5,'CC BUDGET'!$A$5:$A$35,'CC BUDGET'!$A$24)</f>
        <v>-19240921.939999998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" customHeight="1" x14ac:dyDescent="0.2">
      <c r="A12" s="259"/>
      <c r="B12" s="260" t="s">
        <v>31</v>
      </c>
      <c r="C12" s="63">
        <f>SUMIFS('CC BUDGET'!E$5:E$35,'CC BUDGET'!$B$5:$B$35,'CC BUDGET'!$B$8,'CC BUDGET'!$A$5:$A$35,'CC BUDGET'!$A$24)</f>
        <v>150914</v>
      </c>
      <c r="D12" s="63">
        <f>SUMIFS('CC BUDGET'!F$5:F$35,'CC BUDGET'!$B$5:$B$35,'CC BUDGET'!$B$8,'CC BUDGET'!$A$5:$A$35,'CC BUDGET'!$A$24)</f>
        <v>150914</v>
      </c>
      <c r="E12" s="63">
        <f>SUMIFS('CC BUDGET'!G$5:G$35,'CC BUDGET'!$B$5:$B$35,'CC BUDGET'!$B$8,'CC BUDGET'!$A$5:$A$35,'CC BUDGET'!$A$24)</f>
        <v>150914</v>
      </c>
      <c r="F12" s="63">
        <f>SUMIFS('CC BUDGET'!H$5:H$35,'CC BUDGET'!$B$5:$B$35,'CC BUDGET'!$B$8,'CC BUDGET'!$A$5:$A$35,'CC BUDGET'!$A$24)</f>
        <v>145582</v>
      </c>
      <c r="G12" s="63">
        <f>SUMIFS('CC BUDGET'!I$5:I$35,'CC BUDGET'!$B$5:$B$35,'CC BUDGET'!$B$8,'CC BUDGET'!$A$5:$A$35,'CC BUDGET'!$A$24)</f>
        <v>145582</v>
      </c>
      <c r="H12" s="63">
        <f>SUMIFS('CC BUDGET'!J$5:J$35,'CC BUDGET'!$B$5:$B$35,'CC BUDGET'!$B$8,'CC BUDGET'!$A$5:$A$35,'CC BUDGET'!$A$24)</f>
        <v>341130</v>
      </c>
      <c r="I12" s="63">
        <f>SUMIFS('CC BUDGET'!K$5:K$35,'CC BUDGET'!$B$5:$B$35,'CC BUDGET'!$B$8,'CC BUDGET'!$A$5:$A$35,'CC BUDGET'!$A$24)</f>
        <v>341130</v>
      </c>
      <c r="J12" s="63">
        <f>SUMIFS('CC BUDGET'!L$5:L$35,'CC BUDGET'!$B$5:$B$35,'CC BUDGET'!$B$8,'CC BUDGET'!$A$5:$A$35,'CC BUDGET'!$A$24)</f>
        <v>528180</v>
      </c>
      <c r="K12" s="63">
        <f>SUMIFS('CC BUDGET'!M$5:M$35,'CC BUDGET'!$B$5:$B$35,'CC BUDGET'!$B$8,'CC BUDGET'!$A$5:$A$35,'CC BUDGET'!$A$24)</f>
        <v>528180</v>
      </c>
      <c r="L12" s="63">
        <f>SUMIFS('CC BUDGET'!N$5:N$35,'CC BUDGET'!$B$5:$B$35,'CC BUDGET'!$B$8,'CC BUDGET'!$A$5:$A$35,'CC BUDGET'!$A$24)</f>
        <v>145582</v>
      </c>
      <c r="M12" s="63">
        <f>SUMIFS('CC BUDGET'!O$5:O$35,'CC BUDGET'!$B$5:$B$35,'CC BUDGET'!$B$8,'CC BUDGET'!$A$5:$A$35,'CC BUDGET'!$A$24)</f>
        <v>145582</v>
      </c>
      <c r="N12" s="63">
        <f>SUMIFS('CC BUDGET'!P$5:P$35,'CC BUDGET'!$B$5:$B$35,'CC BUDGET'!$B$8,'CC BUDGET'!$A$5:$A$35,'CC BUDGET'!$A$24)</f>
        <v>145582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" customHeight="1" x14ac:dyDescent="0.2">
      <c r="A13" s="262"/>
      <c r="B13" s="261" t="s">
        <v>32</v>
      </c>
      <c r="C13" s="63">
        <f>SUMIFS('CC BUDGET'!E$5:E$35,'CC BUDGET'!$B$5:$B$35,'CC BUDGET'!$B$9,'CC BUDGET'!$A$5:$A$35,'CC BUDGET'!$A$24)</f>
        <v>4850</v>
      </c>
      <c r="D13" s="63">
        <f>SUMIFS('CC BUDGET'!F$5:F$35,'CC BUDGET'!$B$5:$B$35,'CC BUDGET'!$B$9,'CC BUDGET'!$A$5:$A$35,'CC BUDGET'!$A$24)</f>
        <v>9600</v>
      </c>
      <c r="E13" s="63">
        <f>SUMIFS('CC BUDGET'!G$5:G$35,'CC BUDGET'!$B$5:$B$35,'CC BUDGET'!$B$9,'CC BUDGET'!$A$5:$A$35,'CC BUDGET'!$A$24)</f>
        <v>4850</v>
      </c>
      <c r="F13" s="63">
        <f>SUMIFS('CC BUDGET'!H$5:H$35,'CC BUDGET'!$B$5:$B$35,'CC BUDGET'!$B$9,'CC BUDGET'!$A$5:$A$35,'CC BUDGET'!$A$24)</f>
        <v>4850</v>
      </c>
      <c r="G13" s="63">
        <f>SUMIFS('CC BUDGET'!I$5:I$35,'CC BUDGET'!$B$5:$B$35,'CC BUDGET'!$B$9,'CC BUDGET'!$A$5:$A$35,'CC BUDGET'!$A$24)</f>
        <v>4850</v>
      </c>
      <c r="H13" s="63">
        <f>SUMIFS('CC BUDGET'!J$5:J$35,'CC BUDGET'!$B$5:$B$35,'CC BUDGET'!$B$9,'CC BUDGET'!$A$5:$A$35,'CC BUDGET'!$A$24)</f>
        <v>4850</v>
      </c>
      <c r="I13" s="63">
        <f>SUMIFS('CC BUDGET'!K$5:K$35,'CC BUDGET'!$B$5:$B$35,'CC BUDGET'!$B$9,'CC BUDGET'!$A$5:$A$35,'CC BUDGET'!$A$24)</f>
        <v>4850</v>
      </c>
      <c r="J13" s="63">
        <f>SUMIFS('CC BUDGET'!L$5:L$35,'CC BUDGET'!$B$5:$B$35,'CC BUDGET'!$B$9,'CC BUDGET'!$A$5:$A$35,'CC BUDGET'!$A$24)</f>
        <v>9600</v>
      </c>
      <c r="K13" s="63">
        <f>SUMIFS('CC BUDGET'!M$5:M$35,'CC BUDGET'!$B$5:$B$35,'CC BUDGET'!$B$9,'CC BUDGET'!$A$5:$A$35,'CC BUDGET'!$A$24)</f>
        <v>4850</v>
      </c>
      <c r="L13" s="63">
        <f>SUMIFS('CC BUDGET'!N$5:N$35,'CC BUDGET'!$B$5:$B$35,'CC BUDGET'!$B$9,'CC BUDGET'!$A$5:$A$35,'CC BUDGET'!$A$24)</f>
        <v>4850</v>
      </c>
      <c r="M13" s="63">
        <f>SUMIFS('CC BUDGET'!O$5:O$35,'CC BUDGET'!$B$5:$B$35,'CC BUDGET'!$B$9,'CC BUDGET'!$A$5:$A$35,'CC BUDGET'!$A$24)</f>
        <v>4850</v>
      </c>
      <c r="N13" s="63">
        <f>SUMIFS('CC BUDGET'!P$5:P$35,'CC BUDGET'!$B$5:$B$35,'CC BUDGET'!$B$9,'CC BUDGET'!$A$5:$A$35,'CC BUDGET'!$A$24)</f>
        <v>4850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" customHeight="1" x14ac:dyDescent="0.2">
      <c r="A14" s="67"/>
      <c r="B14" s="261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" customHeight="1" x14ac:dyDescent="0.2">
      <c r="A15" s="68" t="s">
        <v>50</v>
      </c>
      <c r="B15" s="261" t="s">
        <v>30</v>
      </c>
      <c r="C15" s="63">
        <f>C3+C7+C11</f>
        <v>-42239683.579999998</v>
      </c>
      <c r="D15" s="63">
        <f t="shared" ref="D15:N15" si="0">D3+D7+D11</f>
        <v>-37985078.340000004</v>
      </c>
      <c r="E15" s="63">
        <f t="shared" si="0"/>
        <v>-39634663.370000005</v>
      </c>
      <c r="F15" s="63">
        <f t="shared" si="0"/>
        <v>-33611767.189999998</v>
      </c>
      <c r="G15" s="63">
        <f t="shared" si="0"/>
        <v>-39174034.289999999</v>
      </c>
      <c r="H15" s="63">
        <f t="shared" si="0"/>
        <v>-39715344.68</v>
      </c>
      <c r="I15" s="63">
        <f t="shared" si="0"/>
        <v>-48595312.140000001</v>
      </c>
      <c r="J15" s="63">
        <f t="shared" si="0"/>
        <v>-46554943.359999999</v>
      </c>
      <c r="K15" s="63">
        <f t="shared" si="0"/>
        <v>-47155447.079999998</v>
      </c>
      <c r="L15" s="63">
        <f t="shared" si="0"/>
        <v>-44259143.859999999</v>
      </c>
      <c r="M15" s="63">
        <f t="shared" si="0"/>
        <v>-43122999.579999998</v>
      </c>
      <c r="N15" s="63">
        <f t="shared" si="0"/>
        <v>-46202153.019999996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" customHeight="1" x14ac:dyDescent="0.2">
      <c r="A16" s="68"/>
      <c r="B16" s="260" t="s">
        <v>31</v>
      </c>
      <c r="C16" s="63">
        <f>C4+C8+C12</f>
        <v>350895</v>
      </c>
      <c r="D16" s="63">
        <f t="shared" ref="D16:N16" si="1">D4+D8+D12</f>
        <v>350895</v>
      </c>
      <c r="E16" s="63">
        <f t="shared" si="1"/>
        <v>350895</v>
      </c>
      <c r="F16" s="63">
        <f t="shared" si="1"/>
        <v>342470</v>
      </c>
      <c r="G16" s="63">
        <f t="shared" si="1"/>
        <v>342470</v>
      </c>
      <c r="H16" s="63">
        <f t="shared" si="1"/>
        <v>763807</v>
      </c>
      <c r="I16" s="63">
        <f t="shared" si="1"/>
        <v>763807</v>
      </c>
      <c r="J16" s="63">
        <f t="shared" si="1"/>
        <v>1166828</v>
      </c>
      <c r="K16" s="63">
        <f t="shared" si="1"/>
        <v>1166828</v>
      </c>
      <c r="L16" s="63">
        <f t="shared" si="1"/>
        <v>342470</v>
      </c>
      <c r="M16" s="63">
        <f t="shared" si="1"/>
        <v>342470</v>
      </c>
      <c r="N16" s="63">
        <f t="shared" si="1"/>
        <v>342470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" customHeight="1" x14ac:dyDescent="0.2">
      <c r="A17" s="68"/>
      <c r="B17" s="261" t="s">
        <v>32</v>
      </c>
      <c r="C17" s="63">
        <f>C5+C9+C13</f>
        <v>513912.54</v>
      </c>
      <c r="D17" s="63">
        <f t="shared" ref="D17:N17" si="2">D5+D9+D13</f>
        <v>518662.54</v>
      </c>
      <c r="E17" s="63">
        <f t="shared" si="2"/>
        <v>513836.27999999997</v>
      </c>
      <c r="F17" s="63">
        <f t="shared" si="2"/>
        <v>513912.54</v>
      </c>
      <c r="G17" s="63">
        <f t="shared" si="2"/>
        <v>513912.54</v>
      </c>
      <c r="H17" s="63">
        <f t="shared" si="2"/>
        <v>513912.54</v>
      </c>
      <c r="I17" s="63">
        <f t="shared" si="2"/>
        <v>513912.54</v>
      </c>
      <c r="J17" s="63">
        <f t="shared" si="2"/>
        <v>518662.54</v>
      </c>
      <c r="K17" s="63">
        <f t="shared" si="2"/>
        <v>513912.54</v>
      </c>
      <c r="L17" s="63">
        <f t="shared" si="2"/>
        <v>513912.54</v>
      </c>
      <c r="M17" s="63">
        <f t="shared" si="2"/>
        <v>513912.54</v>
      </c>
      <c r="N17" s="63">
        <f t="shared" si="2"/>
        <v>513912.54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" customHeight="1" x14ac:dyDescent="0.2">
      <c r="A18" s="68"/>
      <c r="B18" s="70"/>
      <c r="C18" s="72"/>
      <c r="D18" s="72"/>
      <c r="E18" s="72"/>
      <c r="F18" s="74"/>
      <c r="G18" s="74"/>
      <c r="H18" s="74"/>
      <c r="I18" s="74"/>
      <c r="J18" s="74"/>
      <c r="K18" s="74"/>
      <c r="L18" s="74"/>
      <c r="M18" s="74"/>
      <c r="N18" s="7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" customHeight="1" x14ac:dyDescent="0.2">
      <c r="A19" s="3" t="s">
        <v>95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6"/>
      <c r="P19" s="36"/>
      <c r="Q19" s="36"/>
      <c r="R19" s="2"/>
      <c r="S19" s="2"/>
      <c r="T19" s="2"/>
      <c r="U19" s="2"/>
      <c r="V19" s="2"/>
      <c r="W19" s="2"/>
      <c r="X19" s="2"/>
      <c r="Y19" s="2"/>
    </row>
    <row r="20" spans="1:25" ht="12" customHeight="1" x14ac:dyDescent="0.2">
      <c r="A20" s="317"/>
      <c r="B20" s="318"/>
      <c r="C20" s="62">
        <v>41456</v>
      </c>
      <c r="D20" s="62">
        <v>41487</v>
      </c>
      <c r="E20" s="62">
        <v>41518</v>
      </c>
      <c r="F20" s="62">
        <v>41548</v>
      </c>
      <c r="G20" s="62">
        <v>41579</v>
      </c>
      <c r="H20" s="62">
        <v>41609</v>
      </c>
      <c r="I20" s="62">
        <v>41640</v>
      </c>
      <c r="J20" s="62">
        <v>41671</v>
      </c>
      <c r="K20" s="62">
        <v>41699</v>
      </c>
      <c r="L20" s="62">
        <v>41730</v>
      </c>
      <c r="M20" s="62">
        <v>41760</v>
      </c>
      <c r="N20" s="62">
        <v>41791</v>
      </c>
      <c r="O20" s="2"/>
      <c r="P20" s="36"/>
      <c r="Q20" s="36"/>
      <c r="R20" s="2"/>
      <c r="S20" s="2"/>
      <c r="T20" s="2"/>
      <c r="U20" s="2"/>
      <c r="V20" s="2"/>
      <c r="W20" s="2"/>
      <c r="X20" s="2"/>
      <c r="Y20" s="2"/>
    </row>
    <row r="21" spans="1:25" ht="12" customHeight="1" x14ac:dyDescent="0.2">
      <c r="A21" s="318"/>
      <c r="B21" s="318"/>
      <c r="C21" s="55" t="s">
        <v>17</v>
      </c>
      <c r="D21" s="56" t="s">
        <v>18</v>
      </c>
      <c r="E21" s="57" t="s">
        <v>19</v>
      </c>
      <c r="F21" s="57" t="s">
        <v>20</v>
      </c>
      <c r="G21" s="57" t="s">
        <v>21</v>
      </c>
      <c r="H21" s="57" t="s">
        <v>22</v>
      </c>
      <c r="I21" s="57" t="s">
        <v>23</v>
      </c>
      <c r="J21" s="57" t="s">
        <v>24</v>
      </c>
      <c r="K21" s="57" t="s">
        <v>25</v>
      </c>
      <c r="L21" s="57" t="s">
        <v>26</v>
      </c>
      <c r="M21" s="57" t="s">
        <v>27</v>
      </c>
      <c r="N21" s="57" t="s">
        <v>28</v>
      </c>
      <c r="O21" s="2"/>
      <c r="P21" s="36"/>
      <c r="Q21" s="36"/>
      <c r="R21" s="2"/>
      <c r="S21" s="2"/>
      <c r="T21" s="2"/>
      <c r="U21" s="2"/>
      <c r="V21" s="2"/>
      <c r="W21" s="2"/>
      <c r="X21" s="2"/>
      <c r="Y21" s="2"/>
    </row>
    <row r="22" spans="1:25" ht="12" customHeight="1" x14ac:dyDescent="0.2">
      <c r="A22" s="262" t="s">
        <v>29</v>
      </c>
      <c r="B22" s="261" t="s">
        <v>39</v>
      </c>
      <c r="C22" s="63">
        <v>1163751.79</v>
      </c>
      <c r="D22" s="63">
        <v>1205052.53</v>
      </c>
      <c r="E22" s="63">
        <v>1201863.6299999999</v>
      </c>
      <c r="F22" s="63">
        <v>1944765.86</v>
      </c>
      <c r="G22" s="63">
        <v>1867560.16</v>
      </c>
      <c r="H22" s="63">
        <v>1777808.55</v>
      </c>
      <c r="I22" s="63">
        <v>1853528.05</v>
      </c>
      <c r="J22" s="63">
        <v>1664132.31</v>
      </c>
      <c r="K22" s="63">
        <v>1871749.69</v>
      </c>
      <c r="L22" s="63">
        <v>1959368.68</v>
      </c>
      <c r="M22" s="63">
        <v>1844414.11</v>
      </c>
      <c r="N22" s="63">
        <v>1934543.95</v>
      </c>
      <c r="O22" s="2"/>
      <c r="P22" s="36"/>
      <c r="Q22" s="36"/>
      <c r="R22" s="2"/>
      <c r="S22" s="2"/>
      <c r="T22" s="2"/>
      <c r="U22" s="2"/>
      <c r="V22" s="2"/>
      <c r="W22" s="2"/>
      <c r="X22" s="2"/>
      <c r="Y22" s="2"/>
    </row>
    <row r="23" spans="1:25" ht="12" customHeight="1" x14ac:dyDescent="0.2">
      <c r="A23" s="259"/>
      <c r="B23" s="260" t="s">
        <v>41</v>
      </c>
      <c r="C23" s="63">
        <v>0</v>
      </c>
      <c r="D23" s="63">
        <v>0</v>
      </c>
      <c r="E23" s="63">
        <v>2000000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36"/>
      <c r="P23" s="36"/>
      <c r="Q23" s="36"/>
      <c r="R23" s="2"/>
      <c r="S23" s="2"/>
      <c r="T23" s="2"/>
      <c r="U23" s="2"/>
      <c r="V23" s="2"/>
      <c r="W23" s="2"/>
      <c r="X23" s="2"/>
      <c r="Y23" s="2"/>
    </row>
    <row r="24" spans="1:25" ht="12" customHeight="1" x14ac:dyDescent="0.2">
      <c r="A24" s="259"/>
      <c r="B24" s="261" t="s">
        <v>43</v>
      </c>
      <c r="C24" s="63">
        <v>1702274.92</v>
      </c>
      <c r="D24" s="63">
        <v>1683992.33</v>
      </c>
      <c r="E24" s="63">
        <v>1739769.62</v>
      </c>
      <c r="F24" s="63">
        <v>1700166.42</v>
      </c>
      <c r="G24" s="63">
        <v>1517831.22</v>
      </c>
      <c r="H24" s="63">
        <v>1513406.8</v>
      </c>
      <c r="I24" s="63">
        <v>1513230.89</v>
      </c>
      <c r="J24" s="63">
        <v>1497036.87</v>
      </c>
      <c r="K24" s="63">
        <v>1544204.74</v>
      </c>
      <c r="L24" s="63">
        <v>1518397.84</v>
      </c>
      <c r="M24" s="63">
        <v>1510242.96</v>
      </c>
      <c r="N24" s="63">
        <v>1942252.78</v>
      </c>
      <c r="O24" s="2"/>
      <c r="P24" s="36"/>
      <c r="Q24" s="36"/>
      <c r="R24" s="2"/>
      <c r="S24" s="2"/>
      <c r="T24" s="2"/>
      <c r="U24" s="2"/>
      <c r="V24" s="2"/>
      <c r="W24" s="2"/>
      <c r="X24" s="2"/>
      <c r="Y24" s="2"/>
    </row>
    <row r="25" spans="1:25" ht="12" customHeight="1" x14ac:dyDescent="0.2">
      <c r="A25" s="262"/>
      <c r="B25" s="260" t="s">
        <v>45</v>
      </c>
      <c r="C25" s="63">
        <v>4920</v>
      </c>
      <c r="D25" s="63">
        <v>4920</v>
      </c>
      <c r="E25" s="63">
        <v>4920</v>
      </c>
      <c r="F25" s="63">
        <v>4920</v>
      </c>
      <c r="G25" s="63">
        <v>4920</v>
      </c>
      <c r="H25" s="63">
        <v>4920</v>
      </c>
      <c r="I25" s="63">
        <v>4920</v>
      </c>
      <c r="J25" s="63">
        <v>324920</v>
      </c>
      <c r="K25" s="63">
        <v>4920</v>
      </c>
      <c r="L25" s="63">
        <v>4920</v>
      </c>
      <c r="M25" s="63">
        <v>4920</v>
      </c>
      <c r="N25" s="63">
        <v>4920</v>
      </c>
      <c r="O25" s="2"/>
      <c r="P25" s="36"/>
      <c r="Q25" s="36"/>
      <c r="R25" s="2"/>
      <c r="S25" s="2"/>
      <c r="T25" s="2"/>
      <c r="U25" s="2"/>
      <c r="V25" s="2"/>
      <c r="W25" s="2"/>
      <c r="X25" s="2"/>
      <c r="Y25" s="2"/>
    </row>
    <row r="26" spans="1:25" ht="12" customHeight="1" x14ac:dyDescent="0.2">
      <c r="A26" s="262"/>
      <c r="B26" s="261" t="s">
        <v>36</v>
      </c>
      <c r="C26" s="63">
        <v>2870946.71</v>
      </c>
      <c r="D26" s="63">
        <v>2893964.8600000003</v>
      </c>
      <c r="E26" s="63">
        <v>4946553.25</v>
      </c>
      <c r="F26" s="63">
        <v>3649852.2800000003</v>
      </c>
      <c r="G26" s="63">
        <v>3390311.38</v>
      </c>
      <c r="H26" s="63">
        <v>3296135.35</v>
      </c>
      <c r="I26" s="63">
        <v>3371678.94</v>
      </c>
      <c r="J26" s="63">
        <v>3486089.18</v>
      </c>
      <c r="K26" s="63">
        <v>3420874.4299999997</v>
      </c>
      <c r="L26" s="63">
        <v>3482686.52</v>
      </c>
      <c r="M26" s="63">
        <v>3359577.0700000003</v>
      </c>
      <c r="N26" s="63">
        <v>3881716.73</v>
      </c>
      <c r="O26" s="2"/>
      <c r="P26" s="36"/>
      <c r="Q26" s="36"/>
      <c r="R26" s="2"/>
      <c r="S26" s="2"/>
      <c r="T26" s="2"/>
      <c r="U26" s="2"/>
      <c r="V26" s="2"/>
      <c r="W26" s="2"/>
      <c r="X26" s="2"/>
      <c r="Y26" s="2"/>
    </row>
    <row r="27" spans="1:25" ht="12" customHeight="1" x14ac:dyDescent="0.2">
      <c r="A27" s="262"/>
      <c r="B27" s="261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2"/>
      <c r="P27" s="36"/>
      <c r="Q27" s="36"/>
      <c r="R27" s="2"/>
      <c r="S27" s="2"/>
      <c r="T27" s="2"/>
      <c r="U27" s="2"/>
      <c r="V27" s="2"/>
      <c r="W27" s="2"/>
      <c r="X27" s="2"/>
      <c r="Y27" s="2"/>
    </row>
    <row r="28" spans="1:25" ht="12" customHeight="1" x14ac:dyDescent="0.2">
      <c r="A28" s="262" t="s">
        <v>33</v>
      </c>
      <c r="B28" s="260" t="s">
        <v>39</v>
      </c>
      <c r="C28" s="63">
        <v>5664147.5</v>
      </c>
      <c r="D28" s="63">
        <v>5902636.3799999999</v>
      </c>
      <c r="E28" s="63">
        <v>4823114.5999999996</v>
      </c>
      <c r="F28" s="63">
        <v>4430305.0599999996</v>
      </c>
      <c r="G28" s="63">
        <v>4282143.8099999996</v>
      </c>
      <c r="H28" s="63">
        <v>5743215.29</v>
      </c>
      <c r="I28" s="63">
        <v>4842126.8600000003</v>
      </c>
      <c r="J28" s="63">
        <v>5112540.46</v>
      </c>
      <c r="K28" s="63">
        <v>5570254.9000000004</v>
      </c>
      <c r="L28" s="63">
        <v>5408179.1699999999</v>
      </c>
      <c r="M28" s="63">
        <v>5525259.2800000003</v>
      </c>
      <c r="N28" s="63">
        <v>5914799.1500000004</v>
      </c>
      <c r="O28" s="2"/>
      <c r="P28" s="36"/>
      <c r="Q28" s="36"/>
      <c r="R28" s="2"/>
      <c r="S28" s="2"/>
      <c r="T28" s="2"/>
      <c r="U28" s="2"/>
      <c r="V28" s="2"/>
      <c r="W28" s="2"/>
      <c r="X28" s="2"/>
      <c r="Y28" s="2"/>
    </row>
    <row r="29" spans="1:25" ht="12" customHeight="1" x14ac:dyDescent="0.2">
      <c r="A29" s="262"/>
      <c r="B29" s="261" t="s">
        <v>41</v>
      </c>
      <c r="C29" s="63">
        <v>775958.73</v>
      </c>
      <c r="D29" s="63">
        <v>773964.63</v>
      </c>
      <c r="E29" s="63">
        <v>6182094.2000000002</v>
      </c>
      <c r="F29" s="63">
        <v>8644420.9199999999</v>
      </c>
      <c r="G29" s="63">
        <v>8539649.3200000003</v>
      </c>
      <c r="H29" s="63">
        <v>1057461.83</v>
      </c>
      <c r="I29" s="63">
        <v>0</v>
      </c>
      <c r="J29" s="63">
        <v>0</v>
      </c>
      <c r="K29" s="63">
        <v>0</v>
      </c>
      <c r="L29" s="63">
        <v>0</v>
      </c>
      <c r="M29" s="63">
        <v>186344.09</v>
      </c>
      <c r="N29" s="63">
        <v>1460568.46</v>
      </c>
      <c r="O29" s="2"/>
      <c r="P29" s="36"/>
      <c r="Q29" s="36"/>
      <c r="R29" s="2"/>
      <c r="S29" s="2"/>
      <c r="T29" s="2"/>
      <c r="U29" s="2"/>
      <c r="V29" s="2"/>
      <c r="W29" s="2"/>
      <c r="X29" s="2"/>
      <c r="Y29" s="2"/>
    </row>
    <row r="30" spans="1:25" ht="12" customHeight="1" x14ac:dyDescent="0.2">
      <c r="A30" s="259"/>
      <c r="B30" s="260" t="s">
        <v>43</v>
      </c>
      <c r="C30" s="63">
        <v>3429296.78</v>
      </c>
      <c r="D30" s="63">
        <v>3552180.83</v>
      </c>
      <c r="E30" s="63">
        <v>3543279.36</v>
      </c>
      <c r="F30" s="63">
        <v>4555466.68</v>
      </c>
      <c r="G30" s="63">
        <v>3500779.36</v>
      </c>
      <c r="H30" s="63">
        <v>4575466.68</v>
      </c>
      <c r="I30" s="63">
        <v>3605466.68</v>
      </c>
      <c r="J30" s="63">
        <v>3386393.77</v>
      </c>
      <c r="K30" s="63">
        <v>4689043.8600000003</v>
      </c>
      <c r="L30" s="63">
        <v>4534160.49</v>
      </c>
      <c r="M30" s="63">
        <v>4608043.8600000003</v>
      </c>
      <c r="N30" s="63">
        <v>4554160.49</v>
      </c>
      <c r="O30" s="2"/>
      <c r="P30" s="36"/>
      <c r="Q30" s="36"/>
      <c r="R30" s="2"/>
      <c r="S30" s="2"/>
      <c r="T30" s="2"/>
      <c r="U30" s="2"/>
      <c r="V30" s="2"/>
      <c r="W30" s="2"/>
      <c r="X30" s="2"/>
      <c r="Y30" s="2"/>
    </row>
    <row r="31" spans="1:25" ht="12" customHeight="1" x14ac:dyDescent="0.2">
      <c r="A31" s="262"/>
      <c r="B31" s="261" t="s">
        <v>45</v>
      </c>
      <c r="C31" s="63">
        <v>286639.74</v>
      </c>
      <c r="D31" s="63">
        <v>279149.92</v>
      </c>
      <c r="E31" s="63">
        <v>327965.09999999998</v>
      </c>
      <c r="F31" s="63">
        <v>283743.65999999997</v>
      </c>
      <c r="G31" s="63">
        <v>279756.18</v>
      </c>
      <c r="H31" s="63">
        <v>340444.11</v>
      </c>
      <c r="I31" s="63">
        <v>290069.11</v>
      </c>
      <c r="J31" s="63">
        <v>270919.78000000003</v>
      </c>
      <c r="K31" s="63">
        <v>305647.25</v>
      </c>
      <c r="L31" s="63">
        <v>279929.87</v>
      </c>
      <c r="M31" s="63">
        <v>288621.32</v>
      </c>
      <c r="N31" s="63">
        <v>299979.45</v>
      </c>
      <c r="O31" s="2"/>
      <c r="P31" s="2"/>
      <c r="Q31" s="36"/>
      <c r="R31" s="2"/>
      <c r="S31" s="2"/>
      <c r="T31" s="2"/>
      <c r="U31" s="2"/>
      <c r="V31" s="2"/>
      <c r="W31" s="2"/>
      <c r="X31" s="2"/>
      <c r="Y31" s="2"/>
    </row>
    <row r="32" spans="1:25" ht="12" customHeight="1" x14ac:dyDescent="0.2">
      <c r="A32" s="262"/>
      <c r="B32" s="261" t="s">
        <v>36</v>
      </c>
      <c r="C32" s="63">
        <v>10156042.75</v>
      </c>
      <c r="D32" s="63">
        <v>10507931.76</v>
      </c>
      <c r="E32" s="63">
        <v>14876453.26</v>
      </c>
      <c r="F32" s="63">
        <v>17913936.32</v>
      </c>
      <c r="G32" s="63">
        <v>16602328.669999998</v>
      </c>
      <c r="H32" s="63">
        <v>11716587.91</v>
      </c>
      <c r="I32" s="63">
        <v>8737662.6500000004</v>
      </c>
      <c r="J32" s="63">
        <v>8769854.0099999998</v>
      </c>
      <c r="K32" s="63">
        <v>10564946.010000002</v>
      </c>
      <c r="L32" s="63">
        <v>10222269.529999999</v>
      </c>
      <c r="M32" s="63">
        <v>10608268.550000001</v>
      </c>
      <c r="N32" s="63">
        <v>12229507.550000001</v>
      </c>
      <c r="O32" s="2"/>
      <c r="P32" s="36"/>
      <c r="Q32" s="36"/>
      <c r="R32" s="2"/>
      <c r="S32" s="2"/>
      <c r="T32" s="2"/>
      <c r="U32" s="2"/>
      <c r="V32" s="2"/>
      <c r="W32" s="2"/>
      <c r="X32" s="2"/>
      <c r="Y32" s="2"/>
    </row>
    <row r="33" spans="1:25" ht="12" customHeight="1" x14ac:dyDescent="0.2">
      <c r="A33" s="262"/>
      <c r="B33" s="261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2"/>
      <c r="P33" s="36"/>
      <c r="Q33" s="36"/>
      <c r="R33" s="2"/>
      <c r="S33" s="2"/>
      <c r="T33" s="2"/>
      <c r="U33" s="2"/>
      <c r="V33" s="2"/>
      <c r="W33" s="2"/>
      <c r="X33" s="2"/>
      <c r="Y33" s="2"/>
    </row>
    <row r="34" spans="1:25" ht="12" customHeight="1" x14ac:dyDescent="0.2">
      <c r="A34" s="262" t="s">
        <v>35</v>
      </c>
      <c r="B34" s="260" t="s">
        <v>39</v>
      </c>
      <c r="C34" s="63">
        <v>1691621.28</v>
      </c>
      <c r="D34" s="63">
        <v>2019945.56</v>
      </c>
      <c r="E34" s="63">
        <v>1170171.69</v>
      </c>
      <c r="F34" s="63">
        <v>1750021.69</v>
      </c>
      <c r="G34" s="63">
        <v>1978695.97</v>
      </c>
      <c r="H34" s="63">
        <v>717371.69</v>
      </c>
      <c r="I34" s="63">
        <v>1684365.86</v>
      </c>
      <c r="J34" s="63">
        <v>1686994.49</v>
      </c>
      <c r="K34" s="63">
        <v>1118740.6000000001</v>
      </c>
      <c r="L34" s="63">
        <v>1716859.25</v>
      </c>
      <c r="M34" s="63">
        <v>1676759.25</v>
      </c>
      <c r="N34" s="63">
        <v>1977919.89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" customHeight="1" x14ac:dyDescent="0.2">
      <c r="A35" s="259"/>
      <c r="B35" s="261" t="s">
        <v>41</v>
      </c>
      <c r="C35" s="63">
        <v>1352393.2</v>
      </c>
      <c r="D35" s="63">
        <v>1520000</v>
      </c>
      <c r="E35" s="63">
        <v>1458448.41</v>
      </c>
      <c r="F35" s="63">
        <v>0</v>
      </c>
      <c r="G35" s="63">
        <v>2318549.4</v>
      </c>
      <c r="H35" s="63">
        <v>0</v>
      </c>
      <c r="I35" s="63">
        <v>542440</v>
      </c>
      <c r="J35" s="63">
        <v>80000</v>
      </c>
      <c r="K35" s="63">
        <v>80000</v>
      </c>
      <c r="L35" s="63">
        <v>1864767.76</v>
      </c>
      <c r="M35" s="63">
        <v>745022.79</v>
      </c>
      <c r="N35" s="63">
        <v>1320000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" customHeight="1" x14ac:dyDescent="0.2">
      <c r="A36" s="262"/>
      <c r="B36" s="260" t="s">
        <v>43</v>
      </c>
      <c r="C36" s="63">
        <v>2092939.36</v>
      </c>
      <c r="D36" s="63">
        <v>1064675.96</v>
      </c>
      <c r="E36" s="63">
        <v>1872555.37</v>
      </c>
      <c r="F36" s="63">
        <v>1061309.17</v>
      </c>
      <c r="G36" s="63">
        <v>1845898.24</v>
      </c>
      <c r="H36" s="63">
        <v>1064575.6299999999</v>
      </c>
      <c r="I36" s="63">
        <v>1060058.96</v>
      </c>
      <c r="J36" s="63">
        <v>990415.33</v>
      </c>
      <c r="K36" s="63">
        <v>1077448.42</v>
      </c>
      <c r="L36" s="63">
        <v>843418.54</v>
      </c>
      <c r="M36" s="63">
        <v>1994622.83</v>
      </c>
      <c r="N36" s="63">
        <v>1045604.04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" customHeight="1" x14ac:dyDescent="0.2">
      <c r="A37" s="262"/>
      <c r="B37" s="261" t="s">
        <v>45</v>
      </c>
      <c r="C37" s="63">
        <v>169291.3</v>
      </c>
      <c r="D37" s="63">
        <v>169291.3</v>
      </c>
      <c r="E37" s="63">
        <v>196658.26</v>
      </c>
      <c r="F37" s="63">
        <v>171381.84</v>
      </c>
      <c r="G37" s="63">
        <v>168636.99</v>
      </c>
      <c r="H37" s="63">
        <v>243551.84</v>
      </c>
      <c r="I37" s="63">
        <v>170751.84</v>
      </c>
      <c r="J37" s="63">
        <v>126594.06</v>
      </c>
      <c r="K37" s="63">
        <v>132322.37</v>
      </c>
      <c r="L37" s="63">
        <v>130202.93</v>
      </c>
      <c r="M37" s="63">
        <v>132322.37</v>
      </c>
      <c r="N37" s="63">
        <v>200832.93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" customHeight="1" x14ac:dyDescent="0.2">
      <c r="A38" s="259"/>
      <c r="B38" s="260" t="s">
        <v>36</v>
      </c>
      <c r="C38" s="63">
        <v>5306245.1399999997</v>
      </c>
      <c r="D38" s="63">
        <v>4773912.8199999994</v>
      </c>
      <c r="E38" s="63">
        <v>4697833.7299999995</v>
      </c>
      <c r="F38" s="63">
        <v>2982712.6999999997</v>
      </c>
      <c r="G38" s="63">
        <v>6311780.6000000006</v>
      </c>
      <c r="H38" s="63">
        <v>2025499.16</v>
      </c>
      <c r="I38" s="63">
        <v>3457616.66</v>
      </c>
      <c r="J38" s="63">
        <v>2884003.88</v>
      </c>
      <c r="K38" s="63">
        <v>2408511.39</v>
      </c>
      <c r="L38" s="63">
        <v>4555248.4799999995</v>
      </c>
      <c r="M38" s="63">
        <v>4548727.24</v>
      </c>
      <c r="N38" s="63">
        <v>4544356.8599999994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" customHeight="1" x14ac:dyDescent="0.2">
      <c r="A39" s="76"/>
      <c r="B39" s="78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" customHeight="1" x14ac:dyDescent="0.2">
      <c r="A40" s="76"/>
      <c r="B40" s="78"/>
      <c r="C40" s="62">
        <v>41456</v>
      </c>
      <c r="D40" s="62">
        <v>41487</v>
      </c>
      <c r="E40" s="62">
        <v>41518</v>
      </c>
      <c r="F40" s="62">
        <v>41548</v>
      </c>
      <c r="G40" s="62">
        <v>41579</v>
      </c>
      <c r="H40" s="62">
        <v>41609</v>
      </c>
      <c r="I40" s="62">
        <v>41640</v>
      </c>
      <c r="J40" s="62">
        <v>41671</v>
      </c>
      <c r="K40" s="62">
        <v>41699</v>
      </c>
      <c r="L40" s="62">
        <v>41730</v>
      </c>
      <c r="M40" s="62">
        <v>41760</v>
      </c>
      <c r="N40" s="62">
        <v>41791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" customHeight="1" x14ac:dyDescent="0.2">
      <c r="A41" s="76"/>
      <c r="B41" s="78"/>
      <c r="C41" s="55" t="s">
        <v>17</v>
      </c>
      <c r="D41" s="56" t="s">
        <v>18</v>
      </c>
      <c r="E41" s="57" t="s">
        <v>19</v>
      </c>
      <c r="F41" s="57" t="s">
        <v>20</v>
      </c>
      <c r="G41" s="57" t="s">
        <v>21</v>
      </c>
      <c r="H41" s="57" t="s">
        <v>22</v>
      </c>
      <c r="I41" s="57" t="s">
        <v>23</v>
      </c>
      <c r="J41" s="57" t="s">
        <v>24</v>
      </c>
      <c r="K41" s="57" t="s">
        <v>25</v>
      </c>
      <c r="L41" s="57" t="s">
        <v>26</v>
      </c>
      <c r="M41" s="57" t="s">
        <v>27</v>
      </c>
      <c r="N41" s="57" t="s">
        <v>28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" customHeight="1" x14ac:dyDescent="0.2">
      <c r="A42" s="80" t="s">
        <v>96</v>
      </c>
      <c r="B42" s="260" t="s">
        <v>39</v>
      </c>
      <c r="C42" s="63">
        <f>SUMIFS(C$22:C$38,$B$22:$B$38,$B42)</f>
        <v>8519520.5700000003</v>
      </c>
      <c r="D42" s="63">
        <v>9127634.4700000007</v>
      </c>
      <c r="E42" s="63">
        <v>7195149.9199999999</v>
      </c>
      <c r="F42" s="63">
        <v>8125092.6099999994</v>
      </c>
      <c r="G42" s="63">
        <v>8128399.9399999995</v>
      </c>
      <c r="H42" s="63">
        <v>8238395.5299999993</v>
      </c>
      <c r="I42" s="63">
        <v>8380020.7700000005</v>
      </c>
      <c r="J42" s="63">
        <v>8463667.2599999998</v>
      </c>
      <c r="K42" s="63">
        <v>8560745.1899999995</v>
      </c>
      <c r="L42" s="63">
        <v>9084407.0999999996</v>
      </c>
      <c r="M42" s="63">
        <v>9046432.6400000006</v>
      </c>
      <c r="N42" s="63">
        <v>9827262.9900000002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" customHeight="1" x14ac:dyDescent="0.2">
      <c r="A43" s="76"/>
      <c r="B43" s="260" t="s">
        <v>41</v>
      </c>
      <c r="C43" s="63">
        <f t="shared" ref="C43:C45" si="3">SUMIFS($C$22:$C$38,$B$22:$B$38,$B43)</f>
        <v>2128351.9299999997</v>
      </c>
      <c r="D43" s="63">
        <v>2293964.63</v>
      </c>
      <c r="E43" s="63">
        <v>9640542.6099999994</v>
      </c>
      <c r="F43" s="63">
        <v>8644420.9199999999</v>
      </c>
      <c r="G43" s="63">
        <v>10858198.720000001</v>
      </c>
      <c r="H43" s="63">
        <v>1057461.83</v>
      </c>
      <c r="I43" s="63">
        <v>542440</v>
      </c>
      <c r="J43" s="63">
        <v>80000</v>
      </c>
      <c r="K43" s="63">
        <v>80000</v>
      </c>
      <c r="L43" s="63">
        <v>1864767.76</v>
      </c>
      <c r="M43" s="63">
        <v>931366.88</v>
      </c>
      <c r="N43" s="63">
        <v>2780568.46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" customHeight="1" x14ac:dyDescent="0.2">
      <c r="A44" s="76"/>
      <c r="B44" s="260" t="s">
        <v>43</v>
      </c>
      <c r="C44" s="63">
        <f t="shared" si="3"/>
        <v>7224511.0599999996</v>
      </c>
      <c r="D44" s="63">
        <v>6300849.1200000001</v>
      </c>
      <c r="E44" s="63">
        <v>7155604.3500000006</v>
      </c>
      <c r="F44" s="63">
        <v>7316942.2699999996</v>
      </c>
      <c r="G44" s="63">
        <v>6864508.8200000003</v>
      </c>
      <c r="H44" s="63">
        <v>7153449.1099999994</v>
      </c>
      <c r="I44" s="63">
        <v>6178756.5300000003</v>
      </c>
      <c r="J44" s="63">
        <v>5873845.9700000007</v>
      </c>
      <c r="K44" s="63">
        <v>7310697.0200000005</v>
      </c>
      <c r="L44" s="63">
        <v>6895976.8700000001</v>
      </c>
      <c r="M44" s="63">
        <v>8112909.6500000004</v>
      </c>
      <c r="N44" s="63">
        <v>7542017.3100000005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" customHeight="1" x14ac:dyDescent="0.2">
      <c r="A45" s="76"/>
      <c r="B45" s="260" t="s">
        <v>45</v>
      </c>
      <c r="C45" s="63">
        <f t="shared" si="3"/>
        <v>460851.04</v>
      </c>
      <c r="D45" s="63">
        <v>453361.22</v>
      </c>
      <c r="E45" s="63">
        <v>529543.36</v>
      </c>
      <c r="F45" s="63">
        <v>460045.5</v>
      </c>
      <c r="G45" s="63">
        <v>453313.17</v>
      </c>
      <c r="H45" s="63">
        <v>588915.94999999995</v>
      </c>
      <c r="I45" s="63">
        <v>465740.94999999995</v>
      </c>
      <c r="J45" s="63">
        <v>722433.84000000008</v>
      </c>
      <c r="K45" s="63">
        <v>442889.62</v>
      </c>
      <c r="L45" s="63">
        <v>415052.79999999999</v>
      </c>
      <c r="M45" s="63">
        <v>425863.69</v>
      </c>
      <c r="N45" s="63">
        <v>505732.38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" customHeight="1" x14ac:dyDescent="0.2">
      <c r="A46" s="76"/>
      <c r="B46" s="78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" customHeight="1" x14ac:dyDescent="0.2">
      <c r="A47" s="76"/>
      <c r="B47" s="78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" customHeight="1" x14ac:dyDescent="0.2">
      <c r="A48" s="76"/>
      <c r="B48" s="78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" customHeight="1" x14ac:dyDescent="0.2">
      <c r="A49" s="76"/>
      <c r="B49" s="78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" customHeight="1" x14ac:dyDescent="0.2">
      <c r="A50" s="76"/>
      <c r="B50" s="78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" customHeight="1" x14ac:dyDescent="0.2">
      <c r="A51" s="76"/>
      <c r="B51" s="78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" customHeight="1" x14ac:dyDescent="0.2">
      <c r="A52" s="76"/>
      <c r="B52" s="78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" customHeight="1" x14ac:dyDescent="0.2">
      <c r="A53" s="76"/>
      <c r="B53" s="252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" customHeight="1" x14ac:dyDescent="0.2">
      <c r="A54" s="76"/>
      <c r="B54" s="252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" customHeight="1" x14ac:dyDescent="0.2">
      <c r="A55" s="76"/>
      <c r="B55" s="252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" customHeight="1" x14ac:dyDescent="0.2">
      <c r="A56" s="78"/>
      <c r="B56" s="252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" customHeight="1" x14ac:dyDescent="0.2">
      <c r="A57" s="76"/>
      <c r="B57" s="252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" customHeight="1" x14ac:dyDescent="0.2">
      <c r="A58" s="76"/>
      <c r="B58" s="252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" customHeight="1" x14ac:dyDescent="0.2">
      <c r="A59" s="76"/>
      <c r="B59" s="252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" customHeight="1" x14ac:dyDescent="0.2">
      <c r="A60" s="76"/>
      <c r="B60" s="252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" customHeight="1" x14ac:dyDescent="0.2">
      <c r="A61" s="76"/>
      <c r="B61" s="252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" customHeight="1" x14ac:dyDescent="0.2">
      <c r="A62" s="76"/>
      <c r="B62" s="252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" customHeight="1" x14ac:dyDescent="0.2">
      <c r="A63" s="76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" customHeight="1" x14ac:dyDescent="0.2">
      <c r="A64" s="76"/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" customHeight="1" x14ac:dyDescent="0.2">
      <c r="A65" s="76"/>
      <c r="B65" s="252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" customHeight="1" x14ac:dyDescent="0.2">
      <c r="A66" s="76"/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" customHeight="1" x14ac:dyDescent="0.2">
      <c r="A67" s="76"/>
      <c r="B67" s="252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" customHeight="1" x14ac:dyDescent="0.2">
      <c r="A68" s="76"/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" customHeight="1" x14ac:dyDescent="0.2">
      <c r="A69" s="76"/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" customHeight="1" x14ac:dyDescent="0.2">
      <c r="A70" s="76"/>
      <c r="B70" s="252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" customHeight="1" x14ac:dyDescent="0.2">
      <c r="A71" s="76"/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" customHeight="1" x14ac:dyDescent="0.2">
      <c r="A72" s="76"/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" customHeight="1" x14ac:dyDescent="0.2">
      <c r="A73" s="76"/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" customHeight="1" x14ac:dyDescent="0.2">
      <c r="A74" s="76"/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" customHeight="1" x14ac:dyDescent="0.2">
      <c r="A75" s="76"/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" customHeight="1" x14ac:dyDescent="0.2">
      <c r="A76" s="78"/>
      <c r="B76" s="252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" customHeight="1" x14ac:dyDescent="0.2">
      <c r="A77" s="76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" customHeight="1" x14ac:dyDescent="0.2">
      <c r="A78" s="76"/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" customHeight="1" x14ac:dyDescent="0.2">
      <c r="A79" s="76"/>
      <c r="B79" s="78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" customHeight="1" x14ac:dyDescent="0.2">
      <c r="A80" s="76"/>
      <c r="B80" s="78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" customHeight="1" x14ac:dyDescent="0.2">
      <c r="A81" s="76"/>
      <c r="B81" s="78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" customHeight="1" x14ac:dyDescent="0.2">
      <c r="A82" s="76"/>
      <c r="B82" s="78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" customHeight="1" x14ac:dyDescent="0.2">
      <c r="A83" s="76"/>
      <c r="B83" s="78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" customHeight="1" x14ac:dyDescent="0.2">
      <c r="A84" s="76"/>
      <c r="B84" s="78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" customHeight="1" x14ac:dyDescent="0.2">
      <c r="A85" s="76"/>
      <c r="B85" s="82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" customHeight="1" x14ac:dyDescent="0.2">
      <c r="A86" s="78"/>
      <c r="B86" s="78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" customHeight="1" x14ac:dyDescent="0.2">
      <c r="A87" s="76"/>
      <c r="B87" s="78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" customHeight="1" x14ac:dyDescent="0.2">
      <c r="A88" s="76"/>
      <c r="B88" s="78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" customHeight="1" x14ac:dyDescent="0.2">
      <c r="A89" s="76"/>
      <c r="B89" s="78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" customHeight="1" x14ac:dyDescent="0.2">
      <c r="A90" s="76"/>
      <c r="B90" s="78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" customHeight="1" x14ac:dyDescent="0.2">
      <c r="A91" s="76"/>
      <c r="B91" s="78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" customHeight="1" x14ac:dyDescent="0.2">
      <c r="A92" s="76"/>
      <c r="B92" s="78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" customHeight="1" x14ac:dyDescent="0.2">
      <c r="A93" s="76"/>
      <c r="B93" s="78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" customHeight="1" x14ac:dyDescent="0.2">
      <c r="A94" s="76"/>
      <c r="B94" s="78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" customHeight="1" x14ac:dyDescent="0.2">
      <c r="A95" s="76"/>
      <c r="B95" s="78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" customHeight="1" x14ac:dyDescent="0.2">
      <c r="A96" s="76"/>
      <c r="B96" s="78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" customHeight="1" x14ac:dyDescent="0.2">
      <c r="A97" s="76"/>
      <c r="B97" s="78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" customHeight="1" x14ac:dyDescent="0.2">
      <c r="A98" s="76"/>
      <c r="B98" s="82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" customHeight="1" x14ac:dyDescent="0.2">
      <c r="A99" s="78"/>
      <c r="B99" s="78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" customHeight="1" x14ac:dyDescent="0.2">
      <c r="A100" s="76"/>
      <c r="B100" s="78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" customHeight="1" x14ac:dyDescent="0.2">
      <c r="A101" s="76"/>
      <c r="B101" s="78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" customHeight="1" x14ac:dyDescent="0.2">
      <c r="A102" s="76"/>
      <c r="B102" s="78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" customHeight="1" x14ac:dyDescent="0.2">
      <c r="A103" s="76"/>
      <c r="B103" s="78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" customHeight="1" x14ac:dyDescent="0.2">
      <c r="A104" s="76"/>
      <c r="B104" s="78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" customHeight="1" x14ac:dyDescent="0.2">
      <c r="A105" s="76"/>
      <c r="B105" s="78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" customHeight="1" x14ac:dyDescent="0.2">
      <c r="A106" s="76"/>
      <c r="B106" s="78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" customHeight="1" x14ac:dyDescent="0.2">
      <c r="A107" s="76"/>
      <c r="B107" s="82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" customHeight="1" x14ac:dyDescent="0.2">
      <c r="A108" s="82"/>
      <c r="B108" s="82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" customHeight="1" x14ac:dyDescent="0.2">
      <c r="A109" s="76"/>
      <c r="B109" s="82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" customHeight="1" x14ac:dyDescent="0.2">
      <c r="A110" s="76"/>
      <c r="B110" s="82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" customHeight="1" x14ac:dyDescent="0.2">
      <c r="A111" s="76"/>
      <c r="B111" s="82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" customHeight="1" x14ac:dyDescent="0.2">
      <c r="A112" s="76"/>
      <c r="B112" s="82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" customHeight="1" x14ac:dyDescent="0.2">
      <c r="A113" s="76"/>
      <c r="B113" s="82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" customHeight="1" x14ac:dyDescent="0.2">
      <c r="A114" s="76"/>
      <c r="B114" s="82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" customHeight="1" x14ac:dyDescent="0.2">
      <c r="A115" s="76"/>
      <c r="B115" s="82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" customHeight="1" x14ac:dyDescent="0.2">
      <c r="A116" s="76"/>
      <c r="B116" s="82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" customHeight="1" x14ac:dyDescent="0.2">
      <c r="A117" s="76"/>
      <c r="B117" s="82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" customHeight="1" x14ac:dyDescent="0.2">
      <c r="A118" s="76"/>
      <c r="B118" s="82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" customHeight="1" x14ac:dyDescent="0.2">
      <c r="A119" s="76"/>
      <c r="B119" s="82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" customHeight="1" x14ac:dyDescent="0.2">
      <c r="A120" s="76"/>
      <c r="B120" s="82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" customHeight="1" x14ac:dyDescent="0.2">
      <c r="A121" s="76"/>
      <c r="B121" s="82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" customHeight="1" x14ac:dyDescent="0.2">
      <c r="A122" s="76"/>
      <c r="B122" s="82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" customHeight="1" x14ac:dyDescent="0.2">
      <c r="A123" s="76"/>
      <c r="B123" s="82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" customHeight="1" x14ac:dyDescent="0.2">
      <c r="A124" s="76"/>
      <c r="B124" s="82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" customHeight="1" x14ac:dyDescent="0.2">
      <c r="A125" s="76"/>
      <c r="B125" s="82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" customHeight="1" x14ac:dyDescent="0.2">
      <c r="A126" s="76"/>
      <c r="B126" s="82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" customHeight="1" x14ac:dyDescent="0.2">
      <c r="A127" s="76"/>
      <c r="B127" s="82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" customHeight="1" x14ac:dyDescent="0.2">
      <c r="A128" s="76"/>
      <c r="B128" s="82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" customHeight="1" x14ac:dyDescent="0.2">
      <c r="A129" s="76"/>
      <c r="B129" s="82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" customHeight="1" x14ac:dyDescent="0.2">
      <c r="A130" s="76"/>
      <c r="B130" s="82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" customHeight="1" x14ac:dyDescent="0.2">
      <c r="A131" s="76"/>
      <c r="B131" s="82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" customHeight="1" x14ac:dyDescent="0.2">
      <c r="A132" s="76"/>
      <c r="B132" s="82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" customHeight="1" x14ac:dyDescent="0.2">
      <c r="A133" s="76"/>
      <c r="B133" s="82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" customHeight="1" x14ac:dyDescent="0.2">
      <c r="A134" s="76"/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" customHeight="1" x14ac:dyDescent="0.2">
      <c r="A135" s="76"/>
      <c r="B135" s="82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" customHeight="1" x14ac:dyDescent="0.2">
      <c r="A136" s="76"/>
      <c r="B136" s="82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" customHeight="1" x14ac:dyDescent="0.2">
      <c r="A137" s="76"/>
      <c r="B137" s="82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2">
    <mergeCell ref="A2:B2"/>
    <mergeCell ref="A20:B2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Z999"/>
  <sheetViews>
    <sheetView showGridLines="0" zoomScale="125" zoomScaleNormal="125" workbookViewId="0">
      <selection activeCell="C6" sqref="C6"/>
    </sheetView>
  </sheetViews>
  <sheetFormatPr defaultColWidth="14.42578125" defaultRowHeight="15" customHeight="1" x14ac:dyDescent="0.25"/>
  <cols>
    <col min="1" max="2" width="28.140625" customWidth="1"/>
    <col min="3" max="3" width="27.42578125" customWidth="1"/>
    <col min="4" max="4" width="34" customWidth="1"/>
    <col min="5" max="16" width="17.85546875" customWidth="1"/>
    <col min="17" max="17" width="16" customWidth="1"/>
    <col min="18" max="18" width="15.42578125" customWidth="1"/>
    <col min="19" max="25" width="16" customWidth="1"/>
    <col min="26" max="26" width="17.140625" customWidth="1"/>
  </cols>
  <sheetData>
    <row r="1" spans="1:26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187" t="s">
        <v>91</v>
      </c>
      <c r="B2" s="188"/>
      <c r="C2" s="188"/>
      <c r="D2" s="188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90"/>
      <c r="B3" s="191" t="s">
        <v>85</v>
      </c>
      <c r="C3" s="192" t="s">
        <v>54</v>
      </c>
      <c r="D3" s="193" t="s">
        <v>92</v>
      </c>
      <c r="E3" s="194">
        <v>41456</v>
      </c>
      <c r="F3" s="194">
        <v>41487</v>
      </c>
      <c r="G3" s="194">
        <v>41518</v>
      </c>
      <c r="H3" s="194">
        <v>41548</v>
      </c>
      <c r="I3" s="194">
        <v>41579</v>
      </c>
      <c r="J3" s="194">
        <v>41609</v>
      </c>
      <c r="K3" s="194">
        <v>41640</v>
      </c>
      <c r="L3" s="194">
        <v>41671</v>
      </c>
      <c r="M3" s="194">
        <v>41699</v>
      </c>
      <c r="N3" s="194">
        <v>41730</v>
      </c>
      <c r="O3" s="194">
        <v>41760</v>
      </c>
      <c r="P3" s="194">
        <v>41791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195"/>
      <c r="B4" s="263"/>
      <c r="C4" s="196"/>
      <c r="D4" s="197"/>
      <c r="E4" s="182" t="s">
        <v>17</v>
      </c>
      <c r="F4" s="182" t="s">
        <v>18</v>
      </c>
      <c r="G4" s="182" t="s">
        <v>19</v>
      </c>
      <c r="H4" s="182" t="s">
        <v>20</v>
      </c>
      <c r="I4" s="182" t="s">
        <v>21</v>
      </c>
      <c r="J4" s="182" t="s">
        <v>22</v>
      </c>
      <c r="K4" s="182" t="s">
        <v>23</v>
      </c>
      <c r="L4" s="182" t="s">
        <v>24</v>
      </c>
      <c r="M4" s="182" t="s">
        <v>25</v>
      </c>
      <c r="N4" s="182" t="s">
        <v>26</v>
      </c>
      <c r="O4" s="182" t="s">
        <v>27</v>
      </c>
      <c r="P4" s="182" t="s">
        <v>28</v>
      </c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2" customHeight="1" x14ac:dyDescent="0.25">
      <c r="A5" s="198" t="s">
        <v>29</v>
      </c>
      <c r="B5" s="199" t="s">
        <v>56</v>
      </c>
      <c r="C5" s="264" t="s">
        <v>59</v>
      </c>
      <c r="D5" s="223" t="s">
        <v>58</v>
      </c>
      <c r="E5" s="189">
        <v>-33635</v>
      </c>
      <c r="F5" s="189">
        <v>-33635</v>
      </c>
      <c r="G5" s="189">
        <v>-32550</v>
      </c>
      <c r="H5" s="189">
        <v>-33635</v>
      </c>
      <c r="I5" s="189">
        <v>-32550</v>
      </c>
      <c r="J5" s="189">
        <v>-33635</v>
      </c>
      <c r="K5" s="189">
        <v>-33635</v>
      </c>
      <c r="L5" s="189">
        <v>-30380</v>
      </c>
      <c r="M5" s="189">
        <v>-33635</v>
      </c>
      <c r="N5" s="189">
        <v>-32550</v>
      </c>
      <c r="O5" s="189">
        <v>-33635</v>
      </c>
      <c r="P5" s="189">
        <v>-32550</v>
      </c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2" customHeight="1" x14ac:dyDescent="0.25">
      <c r="A6" s="198" t="s">
        <v>29</v>
      </c>
      <c r="B6" s="199" t="s">
        <v>56</v>
      </c>
      <c r="C6" s="264" t="s">
        <v>59</v>
      </c>
      <c r="D6" s="223" t="s">
        <v>43</v>
      </c>
      <c r="E6" s="189">
        <v>-2100</v>
      </c>
      <c r="F6" s="189">
        <v>-2100</v>
      </c>
      <c r="G6" s="189">
        <v>-2100</v>
      </c>
      <c r="H6" s="189">
        <v>-2100</v>
      </c>
      <c r="I6" s="189">
        <v>-2100</v>
      </c>
      <c r="J6" s="189">
        <v>-2100</v>
      </c>
      <c r="K6" s="189">
        <v>-2100</v>
      </c>
      <c r="L6" s="189">
        <v>-2100</v>
      </c>
      <c r="M6" s="189">
        <v>-2100</v>
      </c>
      <c r="N6" s="189">
        <v>-2100</v>
      </c>
      <c r="O6" s="189">
        <v>-2100</v>
      </c>
      <c r="P6" s="189">
        <v>-2100</v>
      </c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12" customHeight="1" x14ac:dyDescent="0.25">
      <c r="A7" s="198" t="s">
        <v>29</v>
      </c>
      <c r="B7" s="200" t="s">
        <v>56</v>
      </c>
      <c r="C7" s="264" t="s">
        <v>60</v>
      </c>
      <c r="D7" s="223" t="s">
        <v>58</v>
      </c>
      <c r="E7" s="189">
        <v>-8177640.7000000002</v>
      </c>
      <c r="F7" s="189">
        <v>-5932544.7000000002</v>
      </c>
      <c r="G7" s="189">
        <v>-5909109.7000000002</v>
      </c>
      <c r="H7" s="189">
        <v>-4369816.2300000004</v>
      </c>
      <c r="I7" s="189">
        <v>-7216006.2300000004</v>
      </c>
      <c r="J7" s="189">
        <v>-7965482.2300000004</v>
      </c>
      <c r="K7" s="189">
        <v>-10428957.23</v>
      </c>
      <c r="L7" s="189">
        <v>-9696384.2300000004</v>
      </c>
      <c r="M7" s="189">
        <v>-10403739.23</v>
      </c>
      <c r="N7" s="189">
        <v>-8059346.2300000004</v>
      </c>
      <c r="O7" s="189">
        <v>-7432112.2300000004</v>
      </c>
      <c r="P7" s="189">
        <v>-7981183.2300000004</v>
      </c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2" customHeight="1" x14ac:dyDescent="0.25">
      <c r="A8" s="198" t="s">
        <v>29</v>
      </c>
      <c r="B8" s="200" t="s">
        <v>61</v>
      </c>
      <c r="C8" s="265" t="s">
        <v>62</v>
      </c>
      <c r="D8" s="223" t="s">
        <v>43</v>
      </c>
      <c r="E8" s="189">
        <v>30000</v>
      </c>
      <c r="F8" s="189">
        <v>30000</v>
      </c>
      <c r="G8" s="189">
        <v>30000</v>
      </c>
      <c r="H8" s="189">
        <v>30000</v>
      </c>
      <c r="I8" s="189">
        <v>30000</v>
      </c>
      <c r="J8" s="189">
        <v>30000</v>
      </c>
      <c r="K8" s="189">
        <v>30000</v>
      </c>
      <c r="L8" s="189">
        <v>30000</v>
      </c>
      <c r="M8" s="189">
        <v>30000</v>
      </c>
      <c r="N8" s="189">
        <v>30000</v>
      </c>
      <c r="O8" s="189">
        <v>30000</v>
      </c>
      <c r="P8" s="189">
        <v>30000</v>
      </c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2" customHeight="1" x14ac:dyDescent="0.25">
      <c r="A9" s="198" t="s">
        <v>29</v>
      </c>
      <c r="B9" s="200" t="s">
        <v>6</v>
      </c>
      <c r="C9" s="265" t="s">
        <v>63</v>
      </c>
      <c r="D9" s="223" t="s">
        <v>64</v>
      </c>
      <c r="E9" s="189">
        <v>0</v>
      </c>
      <c r="F9" s="189">
        <v>0</v>
      </c>
      <c r="G9" s="189">
        <v>0</v>
      </c>
      <c r="H9" s="189">
        <v>0</v>
      </c>
      <c r="I9" s="189">
        <v>0</v>
      </c>
      <c r="J9" s="189">
        <v>0</v>
      </c>
      <c r="K9" s="189">
        <v>0</v>
      </c>
      <c r="L9" s="189">
        <v>0</v>
      </c>
      <c r="M9" s="189">
        <v>0</v>
      </c>
      <c r="N9" s="189">
        <v>0</v>
      </c>
      <c r="O9" s="189">
        <v>0</v>
      </c>
      <c r="P9" s="189">
        <v>0</v>
      </c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2" customHeight="1" x14ac:dyDescent="0.25">
      <c r="A10" s="198" t="s">
        <v>29</v>
      </c>
      <c r="B10" s="200" t="s">
        <v>6</v>
      </c>
      <c r="C10" s="265" t="s">
        <v>63</v>
      </c>
      <c r="D10" s="223" t="s">
        <v>39</v>
      </c>
      <c r="E10" s="189">
        <v>30000</v>
      </c>
      <c r="F10" s="189">
        <v>30000</v>
      </c>
      <c r="G10" s="189">
        <v>30000</v>
      </c>
      <c r="H10" s="189">
        <v>30000</v>
      </c>
      <c r="I10" s="189">
        <v>30000</v>
      </c>
      <c r="J10" s="189">
        <v>30000</v>
      </c>
      <c r="K10" s="189">
        <v>30000</v>
      </c>
      <c r="L10" s="189">
        <v>30000</v>
      </c>
      <c r="M10" s="189">
        <v>30000</v>
      </c>
      <c r="N10" s="189">
        <v>30000</v>
      </c>
      <c r="O10" s="189">
        <v>30000</v>
      </c>
      <c r="P10" s="189">
        <v>30000</v>
      </c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2" customHeight="1" x14ac:dyDescent="0.25">
      <c r="A11" s="198" t="s">
        <v>29</v>
      </c>
      <c r="B11" s="200" t="s">
        <v>6</v>
      </c>
      <c r="C11" s="265" t="s">
        <v>63</v>
      </c>
      <c r="D11" s="223" t="s">
        <v>43</v>
      </c>
      <c r="E11" s="189">
        <v>0</v>
      </c>
      <c r="F11" s="189">
        <v>0</v>
      </c>
      <c r="G11" s="189">
        <v>-76.260000000000005</v>
      </c>
      <c r="H11" s="189">
        <v>0</v>
      </c>
      <c r="I11" s="189">
        <v>0</v>
      </c>
      <c r="J11" s="189">
        <v>0</v>
      </c>
      <c r="K11" s="189">
        <v>0</v>
      </c>
      <c r="L11" s="189">
        <v>0</v>
      </c>
      <c r="M11" s="189">
        <v>0</v>
      </c>
      <c r="N11" s="189">
        <v>0</v>
      </c>
      <c r="O11" s="189">
        <v>0</v>
      </c>
      <c r="P11" s="189">
        <v>0</v>
      </c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2" customHeight="1" x14ac:dyDescent="0.25">
      <c r="A12" s="201"/>
      <c r="B12" s="202"/>
      <c r="C12" s="203" t="s">
        <v>36</v>
      </c>
      <c r="D12" s="204" t="s">
        <v>58</v>
      </c>
      <c r="E12" s="205">
        <v>-8211275.7000000002</v>
      </c>
      <c r="F12" s="205">
        <v>-5966179.7000000002</v>
      </c>
      <c r="G12" s="205">
        <v>-5941659.7000000002</v>
      </c>
      <c r="H12" s="205">
        <v>-4403451.2300000004</v>
      </c>
      <c r="I12" s="205">
        <v>-7248556.2300000004</v>
      </c>
      <c r="J12" s="205">
        <v>-7999117.2300000004</v>
      </c>
      <c r="K12" s="205">
        <v>-10462592.23</v>
      </c>
      <c r="L12" s="205">
        <v>-9726764.2300000004</v>
      </c>
      <c r="M12" s="205">
        <v>-10437374.23</v>
      </c>
      <c r="N12" s="205">
        <v>-8091896.2300000004</v>
      </c>
      <c r="O12" s="205">
        <v>-7465747.2300000004</v>
      </c>
      <c r="P12" s="205">
        <v>-8013733.2300000004</v>
      </c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ht="12" customHeight="1" x14ac:dyDescent="0.25">
      <c r="A13" s="201"/>
      <c r="B13" s="202"/>
      <c r="C13" s="206"/>
      <c r="D13" s="204" t="s">
        <v>43</v>
      </c>
      <c r="E13" s="205">
        <v>27900</v>
      </c>
      <c r="F13" s="205">
        <v>27900</v>
      </c>
      <c r="G13" s="205">
        <v>27823.74</v>
      </c>
      <c r="H13" s="205">
        <v>27900</v>
      </c>
      <c r="I13" s="205">
        <v>27900</v>
      </c>
      <c r="J13" s="205">
        <v>27900</v>
      </c>
      <c r="K13" s="205">
        <v>27900</v>
      </c>
      <c r="L13" s="205">
        <v>27900</v>
      </c>
      <c r="M13" s="205">
        <v>27900</v>
      </c>
      <c r="N13" s="205">
        <v>27900</v>
      </c>
      <c r="O13" s="205">
        <v>27900</v>
      </c>
      <c r="P13" s="205">
        <v>27900</v>
      </c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ht="12" customHeight="1" x14ac:dyDescent="0.25">
      <c r="A14" s="201"/>
      <c r="B14" s="202"/>
      <c r="C14" s="206"/>
      <c r="D14" s="204" t="s">
        <v>39</v>
      </c>
      <c r="E14" s="205">
        <v>30000</v>
      </c>
      <c r="F14" s="205">
        <v>30000</v>
      </c>
      <c r="G14" s="205">
        <v>30000</v>
      </c>
      <c r="H14" s="205">
        <v>30000</v>
      </c>
      <c r="I14" s="205">
        <v>30000</v>
      </c>
      <c r="J14" s="205">
        <v>30000</v>
      </c>
      <c r="K14" s="205">
        <v>30000</v>
      </c>
      <c r="L14" s="205">
        <v>30000</v>
      </c>
      <c r="M14" s="205">
        <v>30000</v>
      </c>
      <c r="N14" s="205">
        <v>30000</v>
      </c>
      <c r="O14" s="205">
        <v>30000</v>
      </c>
      <c r="P14" s="205">
        <v>30000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ht="12" customHeight="1" x14ac:dyDescent="0.25">
      <c r="A15" s="201"/>
      <c r="B15" s="202"/>
      <c r="C15" s="206"/>
      <c r="D15" s="204" t="s">
        <v>36</v>
      </c>
      <c r="E15" s="205">
        <v>-8153375.7000000002</v>
      </c>
      <c r="F15" s="205">
        <v>-5908279.7000000002</v>
      </c>
      <c r="G15" s="205">
        <v>-5883835.96</v>
      </c>
      <c r="H15" s="205">
        <v>-4345551.2300000004</v>
      </c>
      <c r="I15" s="205">
        <v>-7190656.2300000004</v>
      </c>
      <c r="J15" s="205">
        <v>-7941217.2300000004</v>
      </c>
      <c r="K15" s="205">
        <v>-10404692.23</v>
      </c>
      <c r="L15" s="205">
        <v>-9668864.2300000004</v>
      </c>
      <c r="M15" s="205">
        <v>-10379474.23</v>
      </c>
      <c r="N15" s="205">
        <v>-8033996.2300000004</v>
      </c>
      <c r="O15" s="205">
        <v>-7407847.2300000004</v>
      </c>
      <c r="P15" s="205">
        <v>-7955833.2300000004</v>
      </c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ht="12" customHeight="1" x14ac:dyDescent="0.25">
      <c r="A16" s="266" t="s">
        <v>33</v>
      </c>
      <c r="B16" s="200" t="s">
        <v>56</v>
      </c>
      <c r="C16" s="264" t="s">
        <v>59</v>
      </c>
      <c r="D16" s="223" t="s">
        <v>45</v>
      </c>
      <c r="E16" s="189">
        <v>-716666.67</v>
      </c>
      <c r="F16" s="189">
        <v>-716666.67</v>
      </c>
      <c r="G16" s="189">
        <v>-716666.67</v>
      </c>
      <c r="H16" s="189">
        <v>-716666.67</v>
      </c>
      <c r="I16" s="189">
        <v>-716666.67</v>
      </c>
      <c r="J16" s="189">
        <v>-716666.67</v>
      </c>
      <c r="K16" s="189">
        <v>-716666.67</v>
      </c>
      <c r="L16" s="189">
        <v>-716666.67</v>
      </c>
      <c r="M16" s="189">
        <v>-716666.67</v>
      </c>
      <c r="N16" s="189">
        <v>-716666.67</v>
      </c>
      <c r="O16" s="189">
        <v>-716666.67</v>
      </c>
      <c r="P16" s="189">
        <v>-716666.67</v>
      </c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2" customHeight="1" x14ac:dyDescent="0.25">
      <c r="A17" s="266" t="s">
        <v>33</v>
      </c>
      <c r="B17" s="200" t="s">
        <v>56</v>
      </c>
      <c r="C17" s="264" t="s">
        <v>60</v>
      </c>
      <c r="D17" s="223" t="s">
        <v>58</v>
      </c>
      <c r="E17" s="189">
        <v>-15823183.890000001</v>
      </c>
      <c r="F17" s="189">
        <v>-14219448.65</v>
      </c>
      <c r="G17" s="189">
        <v>-14195162.68</v>
      </c>
      <c r="H17" s="189">
        <v>-12095823.35</v>
      </c>
      <c r="I17" s="189">
        <v>-13008587.449999999</v>
      </c>
      <c r="J17" s="189">
        <v>-12252418.84</v>
      </c>
      <c r="K17" s="189">
        <v>-16974980.300000001</v>
      </c>
      <c r="L17" s="189">
        <v>-16212486.52</v>
      </c>
      <c r="M17" s="189">
        <v>-15257766.699999999</v>
      </c>
      <c r="N17" s="189">
        <v>-18323320.02</v>
      </c>
      <c r="O17" s="189">
        <v>-16365877.74</v>
      </c>
      <c r="P17" s="189">
        <v>-18228731.18</v>
      </c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2" customHeight="1" x14ac:dyDescent="0.25">
      <c r="A18" s="266" t="s">
        <v>33</v>
      </c>
      <c r="B18" s="200" t="s">
        <v>61</v>
      </c>
      <c r="C18" s="264" t="s">
        <v>62</v>
      </c>
      <c r="D18" s="223" t="s">
        <v>43</v>
      </c>
      <c r="E18" s="189">
        <v>169981</v>
      </c>
      <c r="F18" s="189">
        <v>169981</v>
      </c>
      <c r="G18" s="189">
        <v>169981</v>
      </c>
      <c r="H18" s="189">
        <v>166888</v>
      </c>
      <c r="I18" s="189">
        <v>166888</v>
      </c>
      <c r="J18" s="189">
        <v>392677</v>
      </c>
      <c r="K18" s="189">
        <v>392677</v>
      </c>
      <c r="L18" s="189">
        <v>608648</v>
      </c>
      <c r="M18" s="189">
        <v>608648</v>
      </c>
      <c r="N18" s="189">
        <v>166888</v>
      </c>
      <c r="O18" s="189">
        <v>166888</v>
      </c>
      <c r="P18" s="189">
        <v>166888</v>
      </c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6.5" customHeight="1" x14ac:dyDescent="0.25">
      <c r="A19" s="266" t="s">
        <v>33</v>
      </c>
      <c r="B19" s="200" t="s">
        <v>6</v>
      </c>
      <c r="C19" s="265" t="s">
        <v>63</v>
      </c>
      <c r="D19" s="223" t="s">
        <v>43</v>
      </c>
      <c r="E19" s="189">
        <v>479062.54</v>
      </c>
      <c r="F19" s="189">
        <v>479062.54</v>
      </c>
      <c r="G19" s="189">
        <v>479062.54</v>
      </c>
      <c r="H19" s="189">
        <v>479062.54</v>
      </c>
      <c r="I19" s="189">
        <v>479062.54</v>
      </c>
      <c r="J19" s="189">
        <v>479062.54</v>
      </c>
      <c r="K19" s="189">
        <v>479062.54</v>
      </c>
      <c r="L19" s="189">
        <v>479062.54</v>
      </c>
      <c r="M19" s="189">
        <v>479062.54</v>
      </c>
      <c r="N19" s="189">
        <v>479062.54</v>
      </c>
      <c r="O19" s="189">
        <v>479062.54</v>
      </c>
      <c r="P19" s="189">
        <v>479062.54</v>
      </c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2" customHeight="1" x14ac:dyDescent="0.25">
      <c r="A20" s="201"/>
      <c r="B20" s="202"/>
      <c r="C20" s="203" t="s">
        <v>36</v>
      </c>
      <c r="D20" s="204" t="s">
        <v>58</v>
      </c>
      <c r="E20" s="205">
        <v>-15823183.890000001</v>
      </c>
      <c r="F20" s="205">
        <v>-14219448.65</v>
      </c>
      <c r="G20" s="205">
        <v>-14195162.68</v>
      </c>
      <c r="H20" s="205">
        <v>-12095823.35</v>
      </c>
      <c r="I20" s="205">
        <v>-13008587.449999999</v>
      </c>
      <c r="J20" s="205">
        <v>-12252418.84</v>
      </c>
      <c r="K20" s="205">
        <v>-16974980.300000001</v>
      </c>
      <c r="L20" s="205">
        <v>-16212486.52</v>
      </c>
      <c r="M20" s="205">
        <v>-15257766.699999999</v>
      </c>
      <c r="N20" s="205">
        <v>-18323320.02</v>
      </c>
      <c r="O20" s="205">
        <v>-16365877.74</v>
      </c>
      <c r="P20" s="205">
        <v>-18228731.18</v>
      </c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ht="12" customHeight="1" x14ac:dyDescent="0.25">
      <c r="A21" s="201"/>
      <c r="B21" s="202"/>
      <c r="C21" s="206"/>
      <c r="D21" s="204" t="s">
        <v>43</v>
      </c>
      <c r="E21" s="205">
        <v>649043.54</v>
      </c>
      <c r="F21" s="205">
        <v>649043.54</v>
      </c>
      <c r="G21" s="205">
        <v>649043.54</v>
      </c>
      <c r="H21" s="205">
        <v>645950.54</v>
      </c>
      <c r="I21" s="205">
        <v>645950.54</v>
      </c>
      <c r="J21" s="205">
        <v>871739.54</v>
      </c>
      <c r="K21" s="205">
        <v>871739.54</v>
      </c>
      <c r="L21" s="205">
        <v>1087710.54</v>
      </c>
      <c r="M21" s="205">
        <v>1087710.54</v>
      </c>
      <c r="N21" s="205">
        <v>645950.54</v>
      </c>
      <c r="O21" s="205">
        <v>645950.54</v>
      </c>
      <c r="P21" s="205">
        <v>645950.54</v>
      </c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ht="12" customHeight="1" x14ac:dyDescent="0.25">
      <c r="A22" s="201"/>
      <c r="B22" s="202"/>
      <c r="C22" s="206"/>
      <c r="D22" s="204" t="s">
        <v>45</v>
      </c>
      <c r="E22" s="205">
        <v>-716666.67</v>
      </c>
      <c r="F22" s="205">
        <v>-716666.67</v>
      </c>
      <c r="G22" s="205">
        <v>-716666.67</v>
      </c>
      <c r="H22" s="205">
        <v>-716666.67</v>
      </c>
      <c r="I22" s="205">
        <v>-716666.67</v>
      </c>
      <c r="J22" s="205">
        <v>-716666.67</v>
      </c>
      <c r="K22" s="205">
        <v>-716666.67</v>
      </c>
      <c r="L22" s="205">
        <v>-716666.67</v>
      </c>
      <c r="M22" s="205">
        <v>-716666.67</v>
      </c>
      <c r="N22" s="205">
        <v>-716666.67</v>
      </c>
      <c r="O22" s="205">
        <v>-716666.67</v>
      </c>
      <c r="P22" s="205">
        <v>-716666.67</v>
      </c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ht="12" customHeight="1" x14ac:dyDescent="0.25">
      <c r="A23" s="266"/>
      <c r="B23" s="200"/>
      <c r="C23" s="267"/>
      <c r="D23" s="207" t="s">
        <v>36</v>
      </c>
      <c r="E23" s="208">
        <v>-15890807.020000001</v>
      </c>
      <c r="F23" s="208">
        <v>-14287071.779999999</v>
      </c>
      <c r="G23" s="208">
        <v>-14262785.810000001</v>
      </c>
      <c r="H23" s="208">
        <v>-12166539.479999999</v>
      </c>
      <c r="I23" s="208">
        <v>-13079303.58</v>
      </c>
      <c r="J23" s="208">
        <v>-12097345.970000001</v>
      </c>
      <c r="K23" s="208">
        <v>-16819907.430000003</v>
      </c>
      <c r="L23" s="208">
        <v>-15841442.65</v>
      </c>
      <c r="M23" s="208">
        <v>-14886722.83</v>
      </c>
      <c r="N23" s="208">
        <v>-18394036.150000002</v>
      </c>
      <c r="O23" s="208">
        <v>-16436593.869999999</v>
      </c>
      <c r="P23" s="208">
        <v>-18299447.310000002</v>
      </c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2" customHeight="1" x14ac:dyDescent="0.25">
      <c r="A24" s="266" t="s">
        <v>35</v>
      </c>
      <c r="B24" s="200" t="s">
        <v>56</v>
      </c>
      <c r="C24" s="264" t="s">
        <v>57</v>
      </c>
      <c r="D24" s="223" t="s">
        <v>58</v>
      </c>
      <c r="E24" s="189">
        <v>-730166.36</v>
      </c>
      <c r="F24" s="189">
        <v>-730166.36</v>
      </c>
      <c r="G24" s="189">
        <v>-730166.36</v>
      </c>
      <c r="H24" s="189">
        <v>-730166.36</v>
      </c>
      <c r="I24" s="189">
        <v>-730166.36</v>
      </c>
      <c r="J24" s="189">
        <v>-730166.36</v>
      </c>
      <c r="K24" s="189">
        <v>-730166.36</v>
      </c>
      <c r="L24" s="189">
        <v>-730166.36</v>
      </c>
      <c r="M24" s="189">
        <v>-730166.36</v>
      </c>
      <c r="N24" s="189">
        <v>-730166.36</v>
      </c>
      <c r="O24" s="189">
        <v>-730166.36</v>
      </c>
      <c r="P24" s="189">
        <v>-730166.36</v>
      </c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2" customHeight="1" x14ac:dyDescent="0.25">
      <c r="A25" s="266" t="s">
        <v>35</v>
      </c>
      <c r="B25" s="200" t="s">
        <v>56</v>
      </c>
      <c r="C25" s="264" t="s">
        <v>59</v>
      </c>
      <c r="D25" s="223" t="s">
        <v>58</v>
      </c>
      <c r="E25" s="189">
        <v>-18698</v>
      </c>
      <c r="F25" s="189">
        <v>-21779</v>
      </c>
      <c r="G25" s="189">
        <v>-20043</v>
      </c>
      <c r="H25" s="189">
        <v>-21643</v>
      </c>
      <c r="I25" s="189">
        <v>-23201</v>
      </c>
      <c r="J25" s="189">
        <v>-25464</v>
      </c>
      <c r="K25" s="189">
        <v>-24132</v>
      </c>
      <c r="L25" s="189">
        <v>-23270</v>
      </c>
      <c r="M25" s="189">
        <v>-25552</v>
      </c>
      <c r="N25" s="189">
        <v>-24038</v>
      </c>
      <c r="O25" s="189">
        <v>-23156</v>
      </c>
      <c r="P25" s="189">
        <v>-22991</v>
      </c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2" customHeight="1" x14ac:dyDescent="0.25">
      <c r="A26" s="266" t="s">
        <v>35</v>
      </c>
      <c r="B26" s="200" t="s">
        <v>56</v>
      </c>
      <c r="C26" s="264" t="s">
        <v>59</v>
      </c>
      <c r="D26" s="223" t="s">
        <v>39</v>
      </c>
      <c r="E26" s="189">
        <v>-14558.04</v>
      </c>
      <c r="F26" s="189">
        <v>-14558.04</v>
      </c>
      <c r="G26" s="189">
        <v>-14558.04</v>
      </c>
      <c r="H26" s="189">
        <v>-14558.04</v>
      </c>
      <c r="I26" s="189">
        <v>-14558.04</v>
      </c>
      <c r="J26" s="189">
        <v>-14558.04</v>
      </c>
      <c r="K26" s="189">
        <v>-14558.04</v>
      </c>
      <c r="L26" s="189">
        <v>-14558.04</v>
      </c>
      <c r="M26" s="189">
        <v>-156131.31</v>
      </c>
      <c r="N26" s="189">
        <v>-14558.04</v>
      </c>
      <c r="O26" s="189">
        <v>-14558.04</v>
      </c>
      <c r="P26" s="189">
        <v>-14558.04</v>
      </c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2" customHeight="1" x14ac:dyDescent="0.25">
      <c r="A27" s="266" t="s">
        <v>35</v>
      </c>
      <c r="B27" s="200" t="s">
        <v>56</v>
      </c>
      <c r="C27" s="264" t="s">
        <v>59</v>
      </c>
      <c r="D27" s="224" t="s">
        <v>43</v>
      </c>
      <c r="E27" s="189">
        <v>-56091.39</v>
      </c>
      <c r="F27" s="189">
        <v>-56091.39</v>
      </c>
      <c r="G27" s="189">
        <v>-56091.39</v>
      </c>
      <c r="H27" s="189">
        <v>-56091.39</v>
      </c>
      <c r="I27" s="189">
        <v>-56091.39</v>
      </c>
      <c r="J27" s="189">
        <v>-56091.39</v>
      </c>
      <c r="K27" s="189">
        <v>-56091.39</v>
      </c>
      <c r="L27" s="189">
        <v>-56091.39</v>
      </c>
      <c r="M27" s="189">
        <v>-56091.39</v>
      </c>
      <c r="N27" s="189">
        <v>-56091.39</v>
      </c>
      <c r="O27" s="189">
        <v>-56091.39</v>
      </c>
      <c r="P27" s="189">
        <v>-56091.39</v>
      </c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2" customHeight="1" x14ac:dyDescent="0.25">
      <c r="A28" s="266" t="s">
        <v>35</v>
      </c>
      <c r="B28" s="209" t="s">
        <v>56</v>
      </c>
      <c r="C28" s="265" t="s">
        <v>60</v>
      </c>
      <c r="D28" s="223" t="s">
        <v>58</v>
      </c>
      <c r="E28" s="189">
        <v>-16666943.529999999</v>
      </c>
      <c r="F28" s="189">
        <v>-16258088.529999999</v>
      </c>
      <c r="G28" s="189">
        <v>-17958215.530000001</v>
      </c>
      <c r="H28" s="189">
        <v>-15571267.15</v>
      </c>
      <c r="I28" s="189">
        <v>-17374107.149999999</v>
      </c>
      <c r="J28" s="189">
        <v>-17918762.149999999</v>
      </c>
      <c r="K28" s="189">
        <v>-19614025.149999999</v>
      </c>
      <c r="L28" s="189">
        <v>-19072840.149999999</v>
      </c>
      <c r="M28" s="189">
        <v>-19773598.420000002</v>
      </c>
      <c r="N28" s="189">
        <v>-16300307.15</v>
      </c>
      <c r="O28" s="189">
        <v>-17748636.149999999</v>
      </c>
      <c r="P28" s="189">
        <v>-18417115.149999999</v>
      </c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2" customHeight="1" x14ac:dyDescent="0.25">
      <c r="A29" s="266" t="s">
        <v>35</v>
      </c>
      <c r="B29" s="200" t="s">
        <v>61</v>
      </c>
      <c r="C29" s="264" t="s">
        <v>62</v>
      </c>
      <c r="D29" s="223" t="s">
        <v>39</v>
      </c>
      <c r="E29" s="189">
        <v>1050</v>
      </c>
      <c r="F29" s="189">
        <v>1050</v>
      </c>
      <c r="G29" s="189">
        <v>1050</v>
      </c>
      <c r="H29" s="189">
        <v>1050</v>
      </c>
      <c r="I29" s="189">
        <v>1050</v>
      </c>
      <c r="J29" s="189">
        <v>1050</v>
      </c>
      <c r="K29" s="189">
        <v>1050</v>
      </c>
      <c r="L29" s="189">
        <v>1050</v>
      </c>
      <c r="M29" s="189">
        <v>1050</v>
      </c>
      <c r="N29" s="189">
        <v>1050</v>
      </c>
      <c r="O29" s="189">
        <v>1050</v>
      </c>
      <c r="P29" s="189">
        <v>1050</v>
      </c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2" customHeight="1" x14ac:dyDescent="0.25">
      <c r="A30" s="266" t="s">
        <v>35</v>
      </c>
      <c r="B30" s="200" t="s">
        <v>61</v>
      </c>
      <c r="C30" s="264" t="s">
        <v>62</v>
      </c>
      <c r="D30" s="223" t="s">
        <v>43</v>
      </c>
      <c r="E30" s="189">
        <v>149864</v>
      </c>
      <c r="F30" s="189">
        <v>149864</v>
      </c>
      <c r="G30" s="189">
        <v>149864</v>
      </c>
      <c r="H30" s="189">
        <v>144532</v>
      </c>
      <c r="I30" s="189">
        <v>144532</v>
      </c>
      <c r="J30" s="189">
        <v>340080</v>
      </c>
      <c r="K30" s="189">
        <v>340080</v>
      </c>
      <c r="L30" s="189">
        <v>527130</v>
      </c>
      <c r="M30" s="189">
        <v>527130</v>
      </c>
      <c r="N30" s="189">
        <v>144532</v>
      </c>
      <c r="O30" s="189">
        <v>144532</v>
      </c>
      <c r="P30" s="189">
        <v>144532</v>
      </c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2" customHeight="1" x14ac:dyDescent="0.25">
      <c r="A31" s="266" t="s">
        <v>35</v>
      </c>
      <c r="B31" s="200" t="s">
        <v>6</v>
      </c>
      <c r="C31" s="265" t="s">
        <v>63</v>
      </c>
      <c r="D31" s="223" t="s">
        <v>43</v>
      </c>
      <c r="E31" s="189">
        <v>4850</v>
      </c>
      <c r="F31" s="189">
        <v>9600</v>
      </c>
      <c r="G31" s="189">
        <v>4850</v>
      </c>
      <c r="H31" s="189">
        <v>4850</v>
      </c>
      <c r="I31" s="189">
        <v>4850</v>
      </c>
      <c r="J31" s="189">
        <v>4850</v>
      </c>
      <c r="K31" s="189">
        <v>4850</v>
      </c>
      <c r="L31" s="189">
        <v>9600</v>
      </c>
      <c r="M31" s="189">
        <v>4850</v>
      </c>
      <c r="N31" s="189">
        <v>4850</v>
      </c>
      <c r="O31" s="189">
        <v>4850</v>
      </c>
      <c r="P31" s="189">
        <v>4850</v>
      </c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2" customHeight="1" x14ac:dyDescent="0.25">
      <c r="A32" s="201"/>
      <c r="B32" s="202"/>
      <c r="C32" s="203" t="s">
        <v>36</v>
      </c>
      <c r="D32" s="204" t="s">
        <v>58</v>
      </c>
      <c r="E32" s="205">
        <v>-17415807.890000001</v>
      </c>
      <c r="F32" s="205">
        <v>-17010033.890000001</v>
      </c>
      <c r="G32" s="205">
        <v>-18708424.890000001</v>
      </c>
      <c r="H32" s="205">
        <v>-16323076.51</v>
      </c>
      <c r="I32" s="205">
        <v>-18127474.509999998</v>
      </c>
      <c r="J32" s="205">
        <v>-18674392.509999998</v>
      </c>
      <c r="K32" s="205">
        <v>-20368323.509999998</v>
      </c>
      <c r="L32" s="205">
        <v>-19826276.509999998</v>
      </c>
      <c r="M32" s="205">
        <v>-20529316.780000001</v>
      </c>
      <c r="N32" s="205">
        <v>-17054511.510000002</v>
      </c>
      <c r="O32" s="205">
        <v>-18501958.509999998</v>
      </c>
      <c r="P32" s="205">
        <v>-19170272.509999998</v>
      </c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2" customHeight="1" x14ac:dyDescent="0.25">
      <c r="A33" s="201"/>
      <c r="B33" s="202"/>
      <c r="C33" s="206"/>
      <c r="D33" s="204" t="s">
        <v>39</v>
      </c>
      <c r="E33" s="205">
        <v>-13508.04</v>
      </c>
      <c r="F33" s="205">
        <v>-13508.04</v>
      </c>
      <c r="G33" s="205">
        <v>-13508.04</v>
      </c>
      <c r="H33" s="205">
        <v>-13508.04</v>
      </c>
      <c r="I33" s="205">
        <v>-13508.04</v>
      </c>
      <c r="J33" s="205">
        <v>-13508.04</v>
      </c>
      <c r="K33" s="205">
        <v>-13508.04</v>
      </c>
      <c r="L33" s="205">
        <v>-13508.04</v>
      </c>
      <c r="M33" s="205">
        <v>-155081.31</v>
      </c>
      <c r="N33" s="205">
        <v>-13508.04</v>
      </c>
      <c r="O33" s="205">
        <v>-13508.04</v>
      </c>
      <c r="P33" s="205">
        <v>-13508.04</v>
      </c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2" customHeight="1" x14ac:dyDescent="0.25">
      <c r="A34" s="201"/>
      <c r="B34" s="202"/>
      <c r="C34" s="203"/>
      <c r="D34" s="204" t="s">
        <v>43</v>
      </c>
      <c r="E34" s="205">
        <v>98622.61</v>
      </c>
      <c r="F34" s="205">
        <v>103372.61</v>
      </c>
      <c r="G34" s="205">
        <v>98622.61</v>
      </c>
      <c r="H34" s="205">
        <v>93290.61</v>
      </c>
      <c r="I34" s="205">
        <v>93290.61</v>
      </c>
      <c r="J34" s="205">
        <v>288838.61</v>
      </c>
      <c r="K34" s="205">
        <v>288838.61</v>
      </c>
      <c r="L34" s="205">
        <v>480638.61</v>
      </c>
      <c r="M34" s="205">
        <v>475888.61</v>
      </c>
      <c r="N34" s="205">
        <v>93290.61</v>
      </c>
      <c r="O34" s="205">
        <v>93290.61</v>
      </c>
      <c r="P34" s="205">
        <v>93290.61</v>
      </c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2" customHeight="1" x14ac:dyDescent="0.25">
      <c r="A35" s="210"/>
      <c r="B35" s="211"/>
      <c r="C35" s="212"/>
      <c r="D35" s="207" t="s">
        <v>36</v>
      </c>
      <c r="E35" s="208">
        <v>-17330693.32</v>
      </c>
      <c r="F35" s="208">
        <v>-16920169.32</v>
      </c>
      <c r="G35" s="208">
        <v>-18623310.32</v>
      </c>
      <c r="H35" s="208">
        <v>-16243293.939999999</v>
      </c>
      <c r="I35" s="208">
        <v>-18047691.939999998</v>
      </c>
      <c r="J35" s="208">
        <v>-18399061.939999998</v>
      </c>
      <c r="K35" s="208">
        <v>-20092992.939999998</v>
      </c>
      <c r="L35" s="208">
        <v>-19359145.939999998</v>
      </c>
      <c r="M35" s="208">
        <v>-20208509.48</v>
      </c>
      <c r="N35" s="208">
        <v>-16974728.940000001</v>
      </c>
      <c r="O35" s="208">
        <v>-18422175.939999998</v>
      </c>
      <c r="P35" s="208">
        <v>-19090489.939999998</v>
      </c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2" customHeight="1" x14ac:dyDescent="0.25">
      <c r="A36" s="266" t="s">
        <v>93</v>
      </c>
      <c r="B36" s="200" t="s">
        <v>56</v>
      </c>
      <c r="C36" s="264" t="s">
        <v>57</v>
      </c>
      <c r="D36" s="223" t="s">
        <v>58</v>
      </c>
      <c r="E36" s="189">
        <f t="shared" ref="E36:G37" si="0">SUMIFS(E$5:E$35,$D$5:$D$35,$D36,$C$5:$C$35,$C36)</f>
        <v>-730166.36</v>
      </c>
      <c r="F36" s="189">
        <f t="shared" si="0"/>
        <v>-730166.36</v>
      </c>
      <c r="G36" s="189">
        <f t="shared" si="0"/>
        <v>-730166.36</v>
      </c>
      <c r="H36" s="189">
        <f t="shared" ref="H36:P37" si="1">SUMIFS(H$5:H$35,$D$5:$D$35,$D36,$C$5:$C$35,$C36)</f>
        <v>-730166.36</v>
      </c>
      <c r="I36" s="189">
        <f t="shared" si="1"/>
        <v>-730166.36</v>
      </c>
      <c r="J36" s="189">
        <f t="shared" si="1"/>
        <v>-730166.36</v>
      </c>
      <c r="K36" s="189">
        <f t="shared" si="1"/>
        <v>-730166.36</v>
      </c>
      <c r="L36" s="189">
        <f t="shared" si="1"/>
        <v>-730166.36</v>
      </c>
      <c r="M36" s="189">
        <f t="shared" si="1"/>
        <v>-730166.36</v>
      </c>
      <c r="N36" s="189">
        <f t="shared" si="1"/>
        <v>-730166.36</v>
      </c>
      <c r="O36" s="189">
        <f t="shared" si="1"/>
        <v>-730166.36</v>
      </c>
      <c r="P36" s="189">
        <f t="shared" si="1"/>
        <v>-730166.36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5">
      <c r="A37" s="266" t="s">
        <v>93</v>
      </c>
      <c r="B37" s="200" t="s">
        <v>56</v>
      </c>
      <c r="C37" s="264" t="s">
        <v>60</v>
      </c>
      <c r="D37" s="223" t="s">
        <v>58</v>
      </c>
      <c r="E37" s="189">
        <f>SUMIFS(E$5:E$35,$D$5:$D$35,$D37,$C$5:$C$35,$C37)</f>
        <v>-40667768.119999997</v>
      </c>
      <c r="F37" s="189">
        <f t="shared" si="0"/>
        <v>-36410081.880000003</v>
      </c>
      <c r="G37" s="189">
        <f t="shared" si="0"/>
        <v>-38062487.909999996</v>
      </c>
      <c r="H37" s="189">
        <f t="shared" si="1"/>
        <v>-32036906.73</v>
      </c>
      <c r="I37" s="189">
        <f t="shared" si="1"/>
        <v>-37598700.829999998</v>
      </c>
      <c r="J37" s="189">
        <f t="shared" si="1"/>
        <v>-38136663.219999999</v>
      </c>
      <c r="K37" s="189">
        <f t="shared" si="1"/>
        <v>-47017962.68</v>
      </c>
      <c r="L37" s="189">
        <f t="shared" si="1"/>
        <v>-44981710.899999999</v>
      </c>
      <c r="M37" s="189">
        <f t="shared" si="1"/>
        <v>-45435104.350000001</v>
      </c>
      <c r="N37" s="189">
        <f t="shared" si="1"/>
        <v>-42682973.399999999</v>
      </c>
      <c r="O37" s="189">
        <f t="shared" si="1"/>
        <v>-41546626.119999997</v>
      </c>
      <c r="P37" s="189">
        <f t="shared" si="1"/>
        <v>-44627029.560000002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5">
      <c r="A38" s="266" t="s">
        <v>93</v>
      </c>
      <c r="B38" s="200" t="s">
        <v>56</v>
      </c>
      <c r="C38" s="264" t="s">
        <v>59</v>
      </c>
      <c r="D38" s="223" t="s">
        <v>58</v>
      </c>
      <c r="E38" s="189">
        <f>SUMIFS(E$5:E$35,$D$5:$D$35,$D38,$C$5:$C$35,$C38)</f>
        <v>-52333</v>
      </c>
      <c r="F38" s="189">
        <f t="shared" ref="E38:P45" si="2">SUMIFS(F$5:F$35,$D$5:$D$35,$D38,$C$5:$C$35,$C38)</f>
        <v>-55414</v>
      </c>
      <c r="G38" s="189">
        <f t="shared" si="2"/>
        <v>-52593</v>
      </c>
      <c r="H38" s="189">
        <f t="shared" si="2"/>
        <v>-55278</v>
      </c>
      <c r="I38" s="189">
        <f t="shared" si="2"/>
        <v>-55751</v>
      </c>
      <c r="J38" s="189">
        <f t="shared" si="2"/>
        <v>-59099</v>
      </c>
      <c r="K38" s="189">
        <f t="shared" si="2"/>
        <v>-57767</v>
      </c>
      <c r="L38" s="189">
        <f t="shared" si="2"/>
        <v>-53650</v>
      </c>
      <c r="M38" s="189">
        <f t="shared" si="2"/>
        <v>-59187</v>
      </c>
      <c r="N38" s="189">
        <f t="shared" si="2"/>
        <v>-56588</v>
      </c>
      <c r="O38" s="189">
        <f t="shared" si="2"/>
        <v>-56791</v>
      </c>
      <c r="P38" s="189">
        <f t="shared" si="2"/>
        <v>-55541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5">
      <c r="A39" s="266" t="s">
        <v>93</v>
      </c>
      <c r="B39" s="200" t="s">
        <v>56</v>
      </c>
      <c r="C39" s="264" t="s">
        <v>59</v>
      </c>
      <c r="D39" s="223" t="s">
        <v>39</v>
      </c>
      <c r="E39" s="189">
        <f t="shared" si="2"/>
        <v>-14558.04</v>
      </c>
      <c r="F39" s="189">
        <f t="shared" si="2"/>
        <v>-14558.04</v>
      </c>
      <c r="G39" s="189">
        <f t="shared" si="2"/>
        <v>-14558.04</v>
      </c>
      <c r="H39" s="189">
        <f t="shared" si="2"/>
        <v>-14558.04</v>
      </c>
      <c r="I39" s="189">
        <f t="shared" si="2"/>
        <v>-14558.04</v>
      </c>
      <c r="J39" s="189">
        <f t="shared" si="2"/>
        <v>-14558.04</v>
      </c>
      <c r="K39" s="189">
        <f t="shared" si="2"/>
        <v>-14558.04</v>
      </c>
      <c r="L39" s="189">
        <f t="shared" si="2"/>
        <v>-14558.04</v>
      </c>
      <c r="M39" s="189">
        <f t="shared" si="2"/>
        <v>-156131.31</v>
      </c>
      <c r="N39" s="189">
        <f t="shared" si="2"/>
        <v>-14558.04</v>
      </c>
      <c r="O39" s="189">
        <f t="shared" si="2"/>
        <v>-14558.04</v>
      </c>
      <c r="P39" s="189">
        <f t="shared" si="2"/>
        <v>-14558.04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5">
      <c r="A40" s="266" t="s">
        <v>93</v>
      </c>
      <c r="B40" s="200" t="s">
        <v>56</v>
      </c>
      <c r="C40" s="264" t="s">
        <v>59</v>
      </c>
      <c r="D40" s="224" t="s">
        <v>43</v>
      </c>
      <c r="E40" s="189">
        <f t="shared" si="2"/>
        <v>-58191.39</v>
      </c>
      <c r="F40" s="189">
        <f t="shared" si="2"/>
        <v>-58191.39</v>
      </c>
      <c r="G40" s="189">
        <f t="shared" si="2"/>
        <v>-58191.39</v>
      </c>
      <c r="H40" s="189">
        <f t="shared" si="2"/>
        <v>-58191.39</v>
      </c>
      <c r="I40" s="189">
        <f t="shared" si="2"/>
        <v>-58191.39</v>
      </c>
      <c r="J40" s="189">
        <f t="shared" si="2"/>
        <v>-58191.39</v>
      </c>
      <c r="K40" s="189">
        <f t="shared" si="2"/>
        <v>-58191.39</v>
      </c>
      <c r="L40" s="189">
        <f t="shared" si="2"/>
        <v>-58191.39</v>
      </c>
      <c r="M40" s="189">
        <f t="shared" si="2"/>
        <v>-58191.39</v>
      </c>
      <c r="N40" s="189">
        <f t="shared" si="2"/>
        <v>-58191.39</v>
      </c>
      <c r="O40" s="189">
        <f t="shared" si="2"/>
        <v>-58191.39</v>
      </c>
      <c r="P40" s="189">
        <f t="shared" si="2"/>
        <v>-58191.39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5">
      <c r="A41" s="266" t="s">
        <v>93</v>
      </c>
      <c r="B41" s="200" t="s">
        <v>56</v>
      </c>
      <c r="C41" s="264" t="s">
        <v>59</v>
      </c>
      <c r="D41" s="223" t="s">
        <v>45</v>
      </c>
      <c r="E41" s="189">
        <f t="shared" si="2"/>
        <v>-716666.67</v>
      </c>
      <c r="F41" s="189">
        <f t="shared" si="2"/>
        <v>-716666.67</v>
      </c>
      <c r="G41" s="189">
        <f t="shared" si="2"/>
        <v>-716666.67</v>
      </c>
      <c r="H41" s="189">
        <f t="shared" si="2"/>
        <v>-716666.67</v>
      </c>
      <c r="I41" s="189">
        <f t="shared" si="2"/>
        <v>-716666.67</v>
      </c>
      <c r="J41" s="189">
        <f t="shared" si="2"/>
        <v>-716666.67</v>
      </c>
      <c r="K41" s="189">
        <f t="shared" si="2"/>
        <v>-716666.67</v>
      </c>
      <c r="L41" s="189">
        <f t="shared" si="2"/>
        <v>-716666.67</v>
      </c>
      <c r="M41" s="189">
        <f t="shared" si="2"/>
        <v>-716666.67</v>
      </c>
      <c r="N41" s="189">
        <f t="shared" si="2"/>
        <v>-716666.67</v>
      </c>
      <c r="O41" s="189">
        <f t="shared" si="2"/>
        <v>-716666.67</v>
      </c>
      <c r="P41" s="189">
        <f t="shared" si="2"/>
        <v>-716666.67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5">
      <c r="A42" s="266" t="s">
        <v>93</v>
      </c>
      <c r="B42" s="200" t="s">
        <v>61</v>
      </c>
      <c r="C42" s="265" t="s">
        <v>62</v>
      </c>
      <c r="D42" s="223" t="s">
        <v>43</v>
      </c>
      <c r="E42" s="189">
        <f t="shared" si="2"/>
        <v>349845</v>
      </c>
      <c r="F42" s="189">
        <f t="shared" si="2"/>
        <v>349845</v>
      </c>
      <c r="G42" s="189">
        <f t="shared" si="2"/>
        <v>349845</v>
      </c>
      <c r="H42" s="189">
        <f t="shared" si="2"/>
        <v>341420</v>
      </c>
      <c r="I42" s="189">
        <f t="shared" si="2"/>
        <v>341420</v>
      </c>
      <c r="J42" s="189">
        <f t="shared" si="2"/>
        <v>762757</v>
      </c>
      <c r="K42" s="189">
        <f t="shared" si="2"/>
        <v>762757</v>
      </c>
      <c r="L42" s="189">
        <f t="shared" si="2"/>
        <v>1165778</v>
      </c>
      <c r="M42" s="189">
        <f t="shared" si="2"/>
        <v>1165778</v>
      </c>
      <c r="N42" s="189">
        <f t="shared" si="2"/>
        <v>341420</v>
      </c>
      <c r="O42" s="189">
        <f t="shared" si="2"/>
        <v>341420</v>
      </c>
      <c r="P42" s="189">
        <f t="shared" si="2"/>
        <v>341420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5">
      <c r="A43" s="266" t="s">
        <v>93</v>
      </c>
      <c r="B43" s="200" t="s">
        <v>61</v>
      </c>
      <c r="C43" s="265" t="s">
        <v>62</v>
      </c>
      <c r="D43" s="223" t="s">
        <v>39</v>
      </c>
      <c r="E43" s="189">
        <f>SUMIFS(E$5:E$35,$D$5:$D$35,$D43,$C$5:$C$35,$C43)</f>
        <v>1050</v>
      </c>
      <c r="F43" s="189">
        <f t="shared" si="2"/>
        <v>1050</v>
      </c>
      <c r="G43" s="189">
        <f t="shared" si="2"/>
        <v>1050</v>
      </c>
      <c r="H43" s="189">
        <f t="shared" si="2"/>
        <v>1050</v>
      </c>
      <c r="I43" s="189">
        <f t="shared" si="2"/>
        <v>1050</v>
      </c>
      <c r="J43" s="189">
        <f t="shared" si="2"/>
        <v>1050</v>
      </c>
      <c r="K43" s="189">
        <f t="shared" si="2"/>
        <v>1050</v>
      </c>
      <c r="L43" s="189">
        <f t="shared" si="2"/>
        <v>1050</v>
      </c>
      <c r="M43" s="189">
        <f t="shared" si="2"/>
        <v>1050</v>
      </c>
      <c r="N43" s="189">
        <f t="shared" si="2"/>
        <v>1050</v>
      </c>
      <c r="O43" s="189">
        <f t="shared" si="2"/>
        <v>1050</v>
      </c>
      <c r="P43" s="189">
        <f t="shared" si="2"/>
        <v>1050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5">
      <c r="A44" s="266" t="s">
        <v>93</v>
      </c>
      <c r="B44" s="200" t="s">
        <v>6</v>
      </c>
      <c r="C44" s="265" t="s">
        <v>63</v>
      </c>
      <c r="D44" s="223" t="s">
        <v>43</v>
      </c>
      <c r="E44" s="189">
        <f t="shared" si="2"/>
        <v>483912.54</v>
      </c>
      <c r="F44" s="189">
        <f t="shared" si="2"/>
        <v>488662.54</v>
      </c>
      <c r="G44" s="189">
        <f t="shared" si="2"/>
        <v>483836.27999999997</v>
      </c>
      <c r="H44" s="189">
        <f t="shared" si="2"/>
        <v>483912.54</v>
      </c>
      <c r="I44" s="189">
        <f t="shared" si="2"/>
        <v>483912.54</v>
      </c>
      <c r="J44" s="189">
        <f t="shared" si="2"/>
        <v>483912.54</v>
      </c>
      <c r="K44" s="189">
        <f t="shared" si="2"/>
        <v>483912.54</v>
      </c>
      <c r="L44" s="189">
        <f t="shared" si="2"/>
        <v>488662.54</v>
      </c>
      <c r="M44" s="189">
        <f t="shared" si="2"/>
        <v>483912.54</v>
      </c>
      <c r="N44" s="189">
        <f t="shared" si="2"/>
        <v>483912.54</v>
      </c>
      <c r="O44" s="189">
        <f t="shared" si="2"/>
        <v>483912.54</v>
      </c>
      <c r="P44" s="189">
        <f t="shared" si="2"/>
        <v>483912.54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5">
      <c r="A45" s="266" t="s">
        <v>93</v>
      </c>
      <c r="B45" s="200" t="s">
        <v>6</v>
      </c>
      <c r="C45" s="265" t="s">
        <v>63</v>
      </c>
      <c r="D45" s="223" t="s">
        <v>64</v>
      </c>
      <c r="E45" s="189">
        <f t="shared" si="2"/>
        <v>0</v>
      </c>
      <c r="F45" s="189">
        <f t="shared" si="2"/>
        <v>0</v>
      </c>
      <c r="G45" s="189">
        <f t="shared" si="2"/>
        <v>0</v>
      </c>
      <c r="H45" s="189">
        <f t="shared" si="2"/>
        <v>0</v>
      </c>
      <c r="I45" s="189">
        <f t="shared" si="2"/>
        <v>0</v>
      </c>
      <c r="J45" s="189">
        <f t="shared" si="2"/>
        <v>0</v>
      </c>
      <c r="K45" s="189">
        <f t="shared" si="2"/>
        <v>0</v>
      </c>
      <c r="L45" s="189">
        <f t="shared" si="2"/>
        <v>0</v>
      </c>
      <c r="M45" s="189">
        <f t="shared" si="2"/>
        <v>0</v>
      </c>
      <c r="N45" s="189">
        <f t="shared" si="2"/>
        <v>0</v>
      </c>
      <c r="O45" s="189">
        <f t="shared" si="2"/>
        <v>0</v>
      </c>
      <c r="P45" s="189">
        <f t="shared" si="2"/>
        <v>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5">
      <c r="A46" s="266" t="s">
        <v>93</v>
      </c>
      <c r="B46" s="200" t="s">
        <v>6</v>
      </c>
      <c r="C46" s="265" t="s">
        <v>63</v>
      </c>
      <c r="D46" s="223" t="s">
        <v>39</v>
      </c>
      <c r="E46" s="189">
        <f>SUMIFS(E$5:E$35,$D$5:$D$35,$D46,$C$5:$C$35,$C46)</f>
        <v>30000</v>
      </c>
      <c r="F46" s="189">
        <f>SUMIFS(F$5:F$35,$D$5:$D$35,$D46,$C$5:$C$35,$C46)</f>
        <v>30000</v>
      </c>
      <c r="G46" s="189">
        <f t="shared" ref="G46:P46" si="3">SUMIFS(G$5:G$35,$D$5:$D$35,$D46,$C$5:$C$35,$C46)</f>
        <v>30000</v>
      </c>
      <c r="H46" s="189">
        <f t="shared" si="3"/>
        <v>30000</v>
      </c>
      <c r="I46" s="189">
        <f t="shared" si="3"/>
        <v>30000</v>
      </c>
      <c r="J46" s="189">
        <f t="shared" si="3"/>
        <v>30000</v>
      </c>
      <c r="K46" s="189">
        <f t="shared" si="3"/>
        <v>30000</v>
      </c>
      <c r="L46" s="189">
        <f t="shared" si="3"/>
        <v>30000</v>
      </c>
      <c r="M46" s="189">
        <f t="shared" si="3"/>
        <v>30000</v>
      </c>
      <c r="N46" s="189">
        <f t="shared" si="3"/>
        <v>30000</v>
      </c>
      <c r="O46" s="189">
        <f t="shared" si="3"/>
        <v>30000</v>
      </c>
      <c r="P46" s="189">
        <f t="shared" si="3"/>
        <v>30000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5">
      <c r="A47" s="2"/>
      <c r="B47" s="2"/>
      <c r="C47" s="2"/>
      <c r="D47" s="2"/>
      <c r="E47" s="3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2" customWidth="1"/>
    <col min="2" max="2" width="19.42578125" customWidth="1"/>
    <col min="3" max="3" width="22.42578125" customWidth="1"/>
    <col min="4" max="4" width="20.85546875" customWidth="1"/>
    <col min="5" max="5" width="19.7109375" customWidth="1"/>
    <col min="6" max="6" width="20.140625" customWidth="1"/>
    <col min="7" max="7" width="18.28515625" customWidth="1"/>
    <col min="8" max="8" width="17.42578125" customWidth="1"/>
    <col min="9" max="9" width="20.28515625" customWidth="1"/>
    <col min="10" max="10" width="17.42578125" customWidth="1"/>
    <col min="11" max="11" width="17.7109375" customWidth="1"/>
    <col min="12" max="12" width="17.28515625" customWidth="1"/>
    <col min="13" max="13" width="18.140625" customWidth="1"/>
    <col min="14" max="26" width="8.7109375" customWidth="1"/>
  </cols>
  <sheetData>
    <row r="1" spans="1:13" ht="14.25" customHeight="1" x14ac:dyDescent="0.25">
      <c r="A1" s="8" t="s">
        <v>108</v>
      </c>
      <c r="B1" s="57" t="s">
        <v>17</v>
      </c>
      <c r="C1" s="57" t="s">
        <v>18</v>
      </c>
      <c r="D1" s="57" t="s">
        <v>19</v>
      </c>
      <c r="E1" s="57" t="s">
        <v>20</v>
      </c>
      <c r="F1" s="57" t="s">
        <v>21</v>
      </c>
      <c r="G1" s="57" t="s">
        <v>22</v>
      </c>
      <c r="H1" s="57" t="s">
        <v>23</v>
      </c>
      <c r="I1" s="57" t="s">
        <v>24</v>
      </c>
      <c r="J1" s="57" t="s">
        <v>25</v>
      </c>
      <c r="K1" s="57" t="s">
        <v>26</v>
      </c>
      <c r="L1" s="57" t="s">
        <v>27</v>
      </c>
      <c r="M1" s="57" t="s">
        <v>28</v>
      </c>
    </row>
    <row r="2" spans="1:13" ht="14.25" customHeight="1" x14ac:dyDescent="0.25">
      <c r="A2" s="85" t="s">
        <v>29</v>
      </c>
      <c r="B2" s="86">
        <v>181.933291</v>
      </c>
      <c r="C2" s="87">
        <v>187.44394299999999</v>
      </c>
      <c r="D2" s="87">
        <v>184.77365699999999</v>
      </c>
      <c r="E2" s="87">
        <v>191.54109299999999</v>
      </c>
      <c r="F2" s="87">
        <v>98.096062000000003</v>
      </c>
      <c r="G2" s="87">
        <v>185.30685299999999</v>
      </c>
      <c r="H2" s="87">
        <v>186.90143900000001</v>
      </c>
      <c r="I2" s="87">
        <v>158.58676500000001</v>
      </c>
      <c r="J2" s="87">
        <v>191.40367599999999</v>
      </c>
      <c r="K2" s="87">
        <v>171.057864</v>
      </c>
      <c r="L2" s="87">
        <v>169.28699900000001</v>
      </c>
      <c r="M2" s="87">
        <v>142.50871699999999</v>
      </c>
    </row>
    <row r="3" spans="1:13" ht="14.25" customHeight="1" x14ac:dyDescent="0.25">
      <c r="A3" s="85" t="s">
        <v>33</v>
      </c>
      <c r="B3" s="86">
        <v>214.968999</v>
      </c>
      <c r="C3" s="86">
        <v>228.199051</v>
      </c>
      <c r="D3" s="86">
        <v>216.53646700000002</v>
      </c>
      <c r="E3" s="86">
        <v>296.76027599999998</v>
      </c>
      <c r="F3" s="86">
        <v>232.052864</v>
      </c>
      <c r="G3" s="86">
        <v>250.21016</v>
      </c>
      <c r="H3" s="86">
        <v>268.160549</v>
      </c>
      <c r="I3" s="86">
        <v>306.884524</v>
      </c>
      <c r="J3" s="86">
        <v>367.65100600000005</v>
      </c>
      <c r="K3" s="86">
        <v>291.99016600000004</v>
      </c>
      <c r="L3" s="86">
        <v>301.18512999999996</v>
      </c>
      <c r="M3" s="86">
        <v>299.782893</v>
      </c>
    </row>
    <row r="4" spans="1:13" ht="14.25" customHeight="1" x14ac:dyDescent="0.25">
      <c r="A4" s="85" t="s">
        <v>35</v>
      </c>
      <c r="B4" s="88">
        <v>250.24199099999998</v>
      </c>
      <c r="C4" s="89">
        <v>206.740703</v>
      </c>
      <c r="D4" s="89">
        <v>201.23546099999996</v>
      </c>
      <c r="E4" s="89">
        <v>174.36956599999999</v>
      </c>
      <c r="F4" s="89">
        <v>204.09105</v>
      </c>
      <c r="G4" s="89">
        <v>146.35666599999999</v>
      </c>
      <c r="H4" s="89">
        <v>204.20249700000002</v>
      </c>
      <c r="I4" s="89">
        <v>217.43019900000002</v>
      </c>
      <c r="J4" s="89">
        <v>161.81421700000007</v>
      </c>
      <c r="K4" s="89">
        <v>113.44113599999997</v>
      </c>
      <c r="L4" s="89">
        <v>115.407369</v>
      </c>
      <c r="M4" s="89">
        <v>140.38033399999998</v>
      </c>
    </row>
    <row r="5" spans="1:13" ht="14.25" customHeight="1" x14ac:dyDescent="0.25">
      <c r="A5" s="268" t="s">
        <v>69</v>
      </c>
      <c r="B5" s="90">
        <f t="shared" ref="B5:M5" si="0">SUM(B2:B4)</f>
        <v>647.14428099999998</v>
      </c>
      <c r="C5" s="90">
        <f t="shared" si="0"/>
        <v>622.38369699999998</v>
      </c>
      <c r="D5" s="90">
        <f t="shared" si="0"/>
        <v>602.54558499999996</v>
      </c>
      <c r="E5" s="90">
        <f t="shared" si="0"/>
        <v>662.67093499999999</v>
      </c>
      <c r="F5" s="90">
        <f t="shared" si="0"/>
        <v>534.23997600000007</v>
      </c>
      <c r="G5" s="90">
        <f t="shared" si="0"/>
        <v>581.87367900000004</v>
      </c>
      <c r="H5" s="90">
        <f t="shared" si="0"/>
        <v>659.26448500000004</v>
      </c>
      <c r="I5" s="90">
        <f t="shared" si="0"/>
        <v>682.90148799999997</v>
      </c>
      <c r="J5" s="90">
        <f t="shared" si="0"/>
        <v>720.86889900000017</v>
      </c>
      <c r="K5" s="90">
        <f t="shared" si="0"/>
        <v>576.48916600000007</v>
      </c>
      <c r="L5" s="90">
        <f t="shared" si="0"/>
        <v>585.87949800000001</v>
      </c>
      <c r="M5" s="90">
        <f t="shared" si="0"/>
        <v>582.67194399999994</v>
      </c>
    </row>
    <row r="6" spans="1:13" ht="14.25" customHeight="1" x14ac:dyDescent="0.25">
      <c r="A6" s="91" t="s">
        <v>109</v>
      </c>
    </row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M1000"/>
  <sheetViews>
    <sheetView zoomScale="125" zoomScaleNormal="125" workbookViewId="0">
      <selection activeCell="B2" sqref="B2"/>
    </sheetView>
  </sheetViews>
  <sheetFormatPr defaultColWidth="14.42578125" defaultRowHeight="15" customHeight="1" x14ac:dyDescent="0.25"/>
  <cols>
    <col min="1" max="1" width="52" customWidth="1"/>
    <col min="2" max="13" width="15.28515625" customWidth="1"/>
    <col min="14" max="26" width="8.7109375" customWidth="1"/>
  </cols>
  <sheetData>
    <row r="1" spans="1:13" ht="14.25" customHeight="1" x14ac:dyDescent="0.25">
      <c r="A1" s="8" t="s">
        <v>108</v>
      </c>
      <c r="B1" s="57" t="s">
        <v>17</v>
      </c>
      <c r="C1" s="57" t="s">
        <v>18</v>
      </c>
      <c r="D1" s="57" t="s">
        <v>19</v>
      </c>
      <c r="E1" s="57" t="s">
        <v>20</v>
      </c>
      <c r="F1" s="57" t="s">
        <v>21</v>
      </c>
      <c r="G1" s="57" t="s">
        <v>22</v>
      </c>
      <c r="H1" s="57" t="s">
        <v>23</v>
      </c>
      <c r="I1" s="57" t="s">
        <v>24</v>
      </c>
      <c r="J1" s="57" t="s">
        <v>25</v>
      </c>
      <c r="K1" s="57" t="s">
        <v>26</v>
      </c>
      <c r="L1" s="57" t="s">
        <v>27</v>
      </c>
      <c r="M1" s="57" t="s">
        <v>28</v>
      </c>
    </row>
    <row r="2" spans="1:13" ht="14.25" customHeight="1" x14ac:dyDescent="0.25">
      <c r="A2" s="85" t="s">
        <v>29</v>
      </c>
      <c r="B2" s="183">
        <v>171.933291</v>
      </c>
      <c r="C2" s="184">
        <v>185.44394299999999</v>
      </c>
      <c r="D2" s="184">
        <v>186.77365699999999</v>
      </c>
      <c r="E2" s="184">
        <v>190.54109299999999</v>
      </c>
      <c r="F2" s="184">
        <v>95.096062000000003</v>
      </c>
      <c r="G2" s="184">
        <v>184.30685299999999</v>
      </c>
      <c r="H2" s="184">
        <v>181.90143900000001</v>
      </c>
      <c r="I2" s="184">
        <v>149.58676500000001</v>
      </c>
      <c r="J2" s="184">
        <v>181.40367599999999</v>
      </c>
      <c r="K2" s="184">
        <v>171.057864</v>
      </c>
      <c r="L2" s="184">
        <v>165.28699900000001</v>
      </c>
      <c r="M2" s="184">
        <v>149.50871699999999</v>
      </c>
    </row>
    <row r="3" spans="1:13" ht="14.25" customHeight="1" x14ac:dyDescent="0.25">
      <c r="A3" s="85" t="s">
        <v>33</v>
      </c>
      <c r="B3" s="183">
        <v>211.968999</v>
      </c>
      <c r="C3" s="183">
        <v>224.199051</v>
      </c>
      <c r="D3" s="183">
        <v>220.53646699999999</v>
      </c>
      <c r="E3" s="183">
        <v>306.76027599999998</v>
      </c>
      <c r="F3" s="183">
        <v>260.052864</v>
      </c>
      <c r="G3" s="183">
        <v>240.21016</v>
      </c>
      <c r="H3" s="183">
        <v>258.160549</v>
      </c>
      <c r="I3" s="183">
        <v>310.884524</v>
      </c>
      <c r="J3" s="183">
        <v>347.651006</v>
      </c>
      <c r="K3" s="183">
        <v>271.99016599999999</v>
      </c>
      <c r="L3" s="183">
        <v>301.18512999999996</v>
      </c>
      <c r="M3" s="183">
        <v>299.782893</v>
      </c>
    </row>
    <row r="4" spans="1:13" ht="14.25" customHeight="1" x14ac:dyDescent="0.25">
      <c r="A4" s="85" t="s">
        <v>35</v>
      </c>
      <c r="B4" s="185">
        <v>234.24199100000001</v>
      </c>
      <c r="C4" s="186">
        <v>203.740703</v>
      </c>
      <c r="D4" s="186">
        <v>192.23546099999999</v>
      </c>
      <c r="E4" s="186">
        <v>176.36956599999999</v>
      </c>
      <c r="F4" s="186">
        <v>206.09105</v>
      </c>
      <c r="G4" s="186">
        <v>141.32156660000001</v>
      </c>
      <c r="H4" s="186">
        <v>214.20249699999999</v>
      </c>
      <c r="I4" s="186">
        <v>211.43019899999999</v>
      </c>
      <c r="J4" s="186">
        <v>141.81421700000001</v>
      </c>
      <c r="K4" s="186">
        <v>118.441136</v>
      </c>
      <c r="L4" s="186">
        <v>116.407369</v>
      </c>
      <c r="M4" s="186">
        <v>140.38033399999998</v>
      </c>
    </row>
    <row r="5" spans="1:13" ht="14.25" customHeight="1" x14ac:dyDescent="0.25">
      <c r="A5" s="268" t="s">
        <v>69</v>
      </c>
      <c r="B5" s="215">
        <v>618.14428099999998</v>
      </c>
      <c r="C5" s="215">
        <v>613.38369699999998</v>
      </c>
      <c r="D5" s="215">
        <v>599.54558499999996</v>
      </c>
      <c r="E5" s="215">
        <v>673.67093499999999</v>
      </c>
      <c r="F5" s="215">
        <v>561.23997600000007</v>
      </c>
      <c r="G5" s="215">
        <v>565.8385796</v>
      </c>
      <c r="H5" s="215">
        <v>654.26448500000004</v>
      </c>
      <c r="I5" s="215">
        <v>671.90148799999997</v>
      </c>
      <c r="J5" s="215">
        <v>670.86889899999994</v>
      </c>
      <c r="K5" s="215">
        <v>561.48916599999995</v>
      </c>
      <c r="L5" s="215">
        <v>582.87949800000001</v>
      </c>
      <c r="M5" s="215">
        <v>589.67194399999994</v>
      </c>
    </row>
    <row r="6" spans="1:13" ht="14.25" customHeight="1" x14ac:dyDescent="0.25">
      <c r="A6" s="91" t="s">
        <v>109</v>
      </c>
    </row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Definitions</vt:lpstr>
      <vt:lpstr>CC ACTUALS (checked)</vt:lpstr>
      <vt:lpstr>Variance Analysis</vt:lpstr>
      <vt:lpstr>Revenue and Variance Charts 5.4</vt:lpstr>
      <vt:lpstr>Cost to Produce</vt:lpstr>
      <vt:lpstr>Financial ACTUALS (checked)</vt:lpstr>
      <vt:lpstr>EBIT</vt:lpstr>
      <vt:lpstr>Financial BUDGET</vt:lpstr>
      <vt:lpstr>CC BUDGET</vt:lpstr>
      <vt:lpstr>Water Production Actuals</vt:lpstr>
      <vt:lpstr>Water Production Budget</vt:lpstr>
      <vt:lpstr>Cost_Centre_120_Purchases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H</dc:creator>
  <cp:keywords/>
  <dc:description/>
  <cp:lastModifiedBy>Janitor</cp:lastModifiedBy>
  <cp:revision/>
  <dcterms:created xsi:type="dcterms:W3CDTF">2019-05-26T11:59:56Z</dcterms:created>
  <dcterms:modified xsi:type="dcterms:W3CDTF">2020-05-12T20:55:34Z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2019-09-14T08:39:43.2195742Z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459f6ffd-e1cd-453a-979a-da48b16233cc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