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2.xml" ContentType="application/vnd.openxmlformats-officedocument.spreadsheetml.comments+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ziana.zoccheddu\Dropbox\01 Tanzania Head of Programme\01 PROGRAMME\03 Country Strategy Process\01 Package for submission\04 Final submission 13Apr2017\"/>
    </mc:Choice>
  </mc:AlternateContent>
  <bookViews>
    <workbookView xWindow="0" yWindow="0" windowWidth="19200" windowHeight="11160" tabRatio="680" firstSheet="4" activeTab="7"/>
  </bookViews>
  <sheets>
    <sheet name="1. Cover page" sheetId="10" r:id="rId1"/>
    <sheet name="2. Line of Sight " sheetId="25" r:id="rId2"/>
    <sheet name="2. Line of Sight Table" sheetId="1" state="hidden" r:id="rId3"/>
    <sheet name="3. Beneficiary &amp; Transfer " sheetId="26" r:id="rId4"/>
    <sheet name="4. Results-resource table" sheetId="21" r:id="rId5"/>
    <sheet name="5. Transfer modalities " sheetId="27" r:id="rId6"/>
    <sheet name="6. Rations and Transfers " sheetId="28" r:id="rId7"/>
    <sheet name="7. Prioritization " sheetId="24" r:id="rId8"/>
    <sheet name="7. Prioritization Table + Text" sheetId="18" state="hidden" r:id="rId9"/>
    <sheet name="Reference" sheetId="19" r:id="rId10"/>
    <sheet name="6. Implementation Plan" sheetId="15" state="hidden" r:id="rId11"/>
    <sheet name="7. Potential Alternative Tables" sheetId="17" state="hidden" r:id="rId12"/>
  </sheets>
  <externalReferences>
    <externalReference r:id="rId13"/>
  </externalReferences>
  <definedNames>
    <definedName name="_edn1" localSheetId="6">'6. Rations and Transfers '!#REF!</definedName>
    <definedName name="_ednref1" localSheetId="6">'6. Rations and Transfers '!$B$4</definedName>
    <definedName name="_ftn1" localSheetId="11">'7. Potential Alternative Tables'!$B$18</definedName>
    <definedName name="_ftn2" localSheetId="11">'7. Potential Alternative Tables'!$B$21</definedName>
    <definedName name="_ftnref1" localSheetId="11">'7. Potential Alternative Tables'!$E$7</definedName>
    <definedName name="_ftnref2" localSheetId="11">'7. Potential Alternative Tables'!$D$7</definedName>
    <definedName name="_xlnm.Print_Area" localSheetId="0">'1. Cover page'!$A$1:$I$23</definedName>
    <definedName name="_xlnm.Print_Area" localSheetId="1">'2. Line of Sight '!$B$1:$I$25</definedName>
    <definedName name="_xlnm.Print_Area" localSheetId="5">'5. Transfer modalities '!$M$1:$W$86</definedName>
    <definedName name="_xlnm.Print_Area" localSheetId="10">'6. Implementation Plan'!$F$3:$P$53</definedName>
    <definedName name="_xlnm.Print_Area" localSheetId="6">'6. Rations and Transfers '!$A$1:$G$21</definedName>
    <definedName name="_xlnm.Print_Area" localSheetId="7">'7. Prioritization '!$B$1:$I$37</definedName>
    <definedName name="_xlnm.Print_Area" localSheetId="8">'7. Prioritization Table + Text'!$A$1:$G$39</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5" i="26" l="1"/>
  <c r="C5" i="26"/>
  <c r="H24" i="26"/>
  <c r="H25" i="26"/>
  <c r="I7" i="26"/>
  <c r="G22" i="26"/>
  <c r="G23" i="26"/>
  <c r="G24" i="26"/>
  <c r="H7" i="26"/>
  <c r="J7" i="26"/>
  <c r="G13" i="26"/>
  <c r="H13" i="26"/>
  <c r="I13" i="26"/>
  <c r="I14" i="26"/>
  <c r="M25" i="25"/>
  <c r="M24" i="25"/>
  <c r="M23" i="25"/>
  <c r="M22" i="25"/>
  <c r="M21" i="25"/>
  <c r="M20" i="25"/>
  <c r="M18" i="25"/>
  <c r="M14" i="25"/>
  <c r="M10" i="25"/>
  <c r="M7" i="25"/>
  <c r="B3" i="25"/>
  <c r="B10" i="25"/>
  <c r="J7" i="25"/>
  <c r="H7" i="25"/>
  <c r="F7" i="25"/>
  <c r="D7" i="25"/>
  <c r="B7" i="25"/>
  <c r="E20" i="24"/>
  <c r="H20" i="24"/>
  <c r="G60" i="27"/>
  <c r="G58" i="27"/>
  <c r="H60" i="21"/>
  <c r="H52" i="21"/>
  <c r="H55" i="21"/>
  <c r="H50" i="21"/>
  <c r="H37" i="21"/>
  <c r="H29" i="21"/>
  <c r="H22" i="21"/>
  <c r="H4" i="21"/>
  <c r="J18" i="25"/>
  <c r="J14" i="25"/>
  <c r="J10" i="25"/>
  <c r="C19" i="25"/>
  <c r="C22" i="25"/>
  <c r="B18" i="25"/>
  <c r="I22" i="25"/>
  <c r="G19" i="25"/>
  <c r="F18" i="25"/>
  <c r="F14" i="25"/>
  <c r="F10" i="25"/>
  <c r="E19" i="25"/>
  <c r="E22" i="25"/>
  <c r="D18" i="25"/>
  <c r="D14" i="25"/>
  <c r="D10" i="25"/>
  <c r="B2" i="28"/>
  <c r="C11" i="27"/>
  <c r="D11" i="27"/>
  <c r="E11" i="27"/>
  <c r="F11" i="27"/>
  <c r="G11" i="27"/>
  <c r="C12" i="27"/>
  <c r="D12" i="27"/>
  <c r="E12" i="27"/>
  <c r="F12" i="27"/>
  <c r="C13" i="27"/>
  <c r="D13" i="27"/>
  <c r="E24" i="27"/>
  <c r="E13" i="27"/>
  <c r="F13" i="27"/>
  <c r="G13" i="27"/>
  <c r="C14" i="27"/>
  <c r="D14" i="27"/>
  <c r="E23" i="27"/>
  <c r="E14" i="27"/>
  <c r="F14" i="27"/>
  <c r="G14" i="27"/>
  <c r="C15" i="27"/>
  <c r="D15" i="27"/>
  <c r="E15" i="27"/>
  <c r="F15" i="27"/>
  <c r="G20" i="27"/>
  <c r="G21" i="27"/>
  <c r="G22" i="27"/>
  <c r="G24" i="27"/>
  <c r="G25" i="27"/>
  <c r="G26" i="27"/>
  <c r="G27" i="27"/>
  <c r="G28" i="27"/>
  <c r="G29" i="27"/>
  <c r="G30" i="27"/>
  <c r="C40" i="27"/>
  <c r="D40" i="27"/>
  <c r="F40" i="27"/>
  <c r="G40" i="27"/>
  <c r="C41" i="27"/>
  <c r="D41" i="27"/>
  <c r="F41" i="27"/>
  <c r="C42" i="27"/>
  <c r="G42" i="27"/>
  <c r="C43" i="27"/>
  <c r="D43" i="27"/>
  <c r="E43" i="27"/>
  <c r="F43" i="27"/>
  <c r="G43" i="27"/>
  <c r="D53" i="27"/>
  <c r="G56" i="27"/>
  <c r="G59" i="27"/>
  <c r="G61" i="27"/>
  <c r="G62" i="27"/>
  <c r="J4" i="26"/>
  <c r="J5" i="26"/>
  <c r="J6" i="26"/>
  <c r="J8" i="26"/>
  <c r="E5" i="26"/>
  <c r="C6" i="26"/>
  <c r="D6" i="26"/>
  <c r="E6" i="26"/>
  <c r="C7" i="26"/>
  <c r="D7" i="26"/>
  <c r="E7" i="26"/>
  <c r="H8" i="26"/>
  <c r="I8" i="26"/>
  <c r="B10" i="26"/>
  <c r="G15" i="26"/>
  <c r="H15" i="26"/>
  <c r="I15" i="26"/>
  <c r="I16" i="26"/>
  <c r="G17" i="26"/>
  <c r="H17" i="26"/>
  <c r="I17" i="26"/>
  <c r="G18" i="26"/>
  <c r="H18" i="26"/>
  <c r="H19" i="26"/>
  <c r="H20" i="26"/>
  <c r="H21" i="26"/>
  <c r="H32" i="26"/>
  <c r="G19" i="26"/>
  <c r="I19" i="26"/>
  <c r="G20" i="26"/>
  <c r="I20" i="26"/>
  <c r="G21" i="26"/>
  <c r="I21" i="26"/>
  <c r="I22" i="26"/>
  <c r="I23" i="26"/>
  <c r="I24" i="26"/>
  <c r="I25" i="26"/>
  <c r="I26" i="26"/>
  <c r="I27" i="26"/>
  <c r="I28" i="26"/>
  <c r="I29" i="26"/>
  <c r="I30" i="26"/>
  <c r="I31" i="26"/>
  <c r="G41" i="27"/>
  <c r="G15" i="27"/>
  <c r="G12" i="27"/>
  <c r="B2" i="24"/>
  <c r="B2" i="18"/>
  <c r="B1" i="21"/>
  <c r="B1" i="1"/>
  <c r="H18" i="25"/>
  <c r="H14" i="25"/>
  <c r="H10" i="25"/>
  <c r="B1" i="25"/>
  <c r="B3" i="1"/>
  <c r="A10" i="10"/>
  <c r="A8" i="10"/>
  <c r="A4" i="10"/>
  <c r="F18" i="1"/>
  <c r="D18" i="1"/>
  <c r="D14" i="1"/>
  <c r="B18" i="1"/>
  <c r="H18" i="1"/>
  <c r="H14" i="1"/>
  <c r="F14" i="1"/>
  <c r="B14" i="1"/>
  <c r="A2" i="10"/>
  <c r="E8" i="26"/>
  <c r="H66" i="21"/>
  <c r="G32" i="26"/>
  <c r="C8" i="26"/>
  <c r="G23" i="27"/>
  <c r="I18" i="26"/>
  <c r="I32" i="26"/>
  <c r="D8" i="26"/>
  <c r="B14" i="25"/>
</calcChain>
</file>

<file path=xl/comments1.xml><?xml version="1.0" encoding="utf-8"?>
<comments xmlns="http://schemas.openxmlformats.org/spreadsheetml/2006/main">
  <authors>
    <author>SHAYO Dora</author>
  </authors>
  <commentList>
    <comment ref="D38" authorId="0" shapeId="0">
      <text>
        <r>
          <rPr>
            <sz val="9"/>
            <color indexed="81"/>
            <rFont val="Tahoma"/>
            <family val="2"/>
          </rPr>
          <t xml:space="preserve">
Detailed targets will be established once baseline values are collected</t>
        </r>
      </text>
    </comment>
    <comment ref="D39" authorId="0" shapeId="0">
      <text>
        <r>
          <rPr>
            <sz val="9"/>
            <color indexed="81"/>
            <rFont val="Tahoma"/>
            <family val="2"/>
          </rPr>
          <t xml:space="preserve">
Detailed targets will be established once baseline values are collected</t>
        </r>
      </text>
    </comment>
    <comment ref="D40" authorId="0" shapeId="0">
      <text>
        <r>
          <rPr>
            <sz val="9"/>
            <color indexed="81"/>
            <rFont val="Tahoma"/>
            <family val="2"/>
          </rPr>
          <t xml:space="preserve">
Detailed targets will be established once baseline values are collected</t>
        </r>
      </text>
    </comment>
    <comment ref="D41" authorId="0" shapeId="0">
      <text>
        <r>
          <rPr>
            <sz val="9"/>
            <color indexed="81"/>
            <rFont val="Tahoma"/>
            <family val="2"/>
          </rPr>
          <t>Detailed targets will be established once baseline values are collected</t>
        </r>
      </text>
    </comment>
    <comment ref="D51" authorId="0" shapeId="0">
      <text>
        <r>
          <rPr>
            <sz val="9"/>
            <color indexed="81"/>
            <rFont val="Tahoma"/>
            <family val="2"/>
          </rPr>
          <t xml:space="preserve">
Detailed targets will be established once baseline values are collected</t>
        </r>
      </text>
    </comment>
  </commentList>
</comments>
</file>

<file path=xl/comments2.xml><?xml version="1.0" encoding="utf-8"?>
<comments xmlns="http://schemas.openxmlformats.org/spreadsheetml/2006/main">
  <authors>
    <author>SHAYO Dora</author>
  </authors>
  <commentList>
    <comment ref="E6" authorId="0" shapeId="0">
      <text>
        <r>
          <rPr>
            <b/>
            <sz val="9"/>
            <color indexed="81"/>
            <rFont val="Tahoma"/>
            <family val="2"/>
          </rPr>
          <t>SHAYO Dora:</t>
        </r>
        <r>
          <rPr>
            <sz val="9"/>
            <color indexed="81"/>
            <rFont val="Tahoma"/>
            <family val="2"/>
          </rPr>
          <t xml:space="preserve">
The ration for maize is 410 but since CO mill the maize into maize meal we have indicated the maize meal which is distributed -if we are suppose to put maize even if the actual distribution is m.meal CO will ammend it to showm maize in both narrative and COMP. </t>
        </r>
      </text>
    </comment>
    <comment ref="F13" authorId="0" shapeId="0">
      <text>
        <r>
          <rPr>
            <sz val="9"/>
            <color indexed="81"/>
            <rFont val="Tahoma"/>
            <family val="2"/>
          </rPr>
          <t xml:space="preserve">The feeding days is planned based on numbers of days in each month and the food will be dispatched in couples of months .
</t>
        </r>
      </text>
    </comment>
  </commentList>
</comments>
</file>

<file path=xl/sharedStrings.xml><?xml version="1.0" encoding="utf-8"?>
<sst xmlns="http://schemas.openxmlformats.org/spreadsheetml/2006/main" count="843" uniqueCount="441">
  <si>
    <t>WFP Strategic Goal</t>
  </si>
  <si>
    <t>Strategic Outcome 1</t>
  </si>
  <si>
    <t>Strategic Outcome 2</t>
  </si>
  <si>
    <t>Strategic Outcome 3</t>
  </si>
  <si>
    <t>Activity</t>
  </si>
  <si>
    <t>Food</t>
  </si>
  <si>
    <t>Total Resources</t>
  </si>
  <si>
    <t>Beneficiary Age Group</t>
  </si>
  <si>
    <t>Female</t>
  </si>
  <si>
    <t>Male</t>
  </si>
  <si>
    <t>Total</t>
  </si>
  <si>
    <t>Adults (18 years plus)</t>
  </si>
  <si>
    <t>Children (5-18 years)</t>
  </si>
  <si>
    <t>Children (&lt;5 years)</t>
  </si>
  <si>
    <t>Strategic Outcome</t>
  </si>
  <si>
    <t>Modality</t>
  </si>
  <si>
    <t>Beneficiaries</t>
  </si>
  <si>
    <t>No of feeding days</t>
  </si>
  <si>
    <t>Strategic Outcome 4</t>
  </si>
  <si>
    <t>PLW</t>
  </si>
  <si>
    <t>Country Operations Management Plan</t>
  </si>
  <si>
    <t>WFP Country of Operation:</t>
  </si>
  <si>
    <t>COMP Year:</t>
  </si>
  <si>
    <t>CSP Years:</t>
  </si>
  <si>
    <t>Activity 1</t>
  </si>
  <si>
    <t>Activity 5</t>
  </si>
  <si>
    <t>Activity 8</t>
  </si>
  <si>
    <t>Activity 4</t>
  </si>
  <si>
    <t>Activity 3</t>
  </si>
  <si>
    <t>Activity 6</t>
  </si>
  <si>
    <t>Unconditional resource transfers to support access to food</t>
  </si>
  <si>
    <t>Activity 2</t>
  </si>
  <si>
    <t>Activity 7</t>
  </si>
  <si>
    <t>in million USD</t>
  </si>
  <si>
    <t>Cash Based Transfer (CBT)</t>
  </si>
  <si>
    <t>Capacity Strengthening (CS)</t>
  </si>
  <si>
    <t>Service Delivery (SD)</t>
  </si>
  <si>
    <t>Capacity Strengthening /Service Delivery (indirect beneficiaries)</t>
  </si>
  <si>
    <t>Total Beneficiaries</t>
  </si>
  <si>
    <t>Refugees</t>
  </si>
  <si>
    <t>NET TOTAL</t>
  </si>
  <si>
    <t>*Note: As Capacity Strengthening and Service Delivery activities do not have direct beneficiaries, some of these activities are not included in the graph above. Where Capacity Strengthening activities have estimated indirect beneficiaries, these are included in the graph.</t>
  </si>
  <si>
    <t>Strategic 
Outcome</t>
  </si>
  <si>
    <t xml:space="preserve">Activity </t>
  </si>
  <si>
    <t>Indicators</t>
  </si>
  <si>
    <t>Ration</t>
  </si>
  <si>
    <t>Implementation Plan</t>
  </si>
  <si>
    <t>Activity Beneficiaries</t>
  </si>
  <si>
    <t>Total PoW</t>
  </si>
  <si>
    <t>SO1: School Feeding Refugees</t>
  </si>
  <si>
    <t>SO1: SFR Implementation</t>
  </si>
  <si>
    <t>SO1: Refugee GFD</t>
  </si>
  <si>
    <t>Implementation</t>
  </si>
  <si>
    <t xml:space="preserve">SO2: FFA </t>
  </si>
  <si>
    <t xml:space="preserve">SO3: Nutrition - MAM prevention </t>
  </si>
  <si>
    <t>SO3: School Feeding Residents</t>
  </si>
  <si>
    <t>Activity Implementation Budget</t>
  </si>
  <si>
    <t xml:space="preserve">SO3: School Feeding </t>
  </si>
  <si>
    <t xml:space="preserve">NOTE TO RMT: THIS PAGE AND INFORMATION IS NOT YET CONFIRMED IF REQUIRED FOR COMP. Note the Implementation information for USD would come from the budget planning tool or Wings and beneficiaries from the implementation plan in COMET. </t>
  </si>
  <si>
    <t>Total Beneficiaries in 2017</t>
  </si>
  <si>
    <t>Gender ratio</t>
  </si>
  <si>
    <t>Internal Displaced Population</t>
  </si>
  <si>
    <t>Returnees</t>
  </si>
  <si>
    <t>Local population</t>
  </si>
  <si>
    <t>Total number of beneficiaries in 2017</t>
  </si>
  <si>
    <t>2017 Country Beneficiaries by Category</t>
  </si>
  <si>
    <t>2017 Country Beneficiaries by Age Group</t>
  </si>
  <si>
    <t xml:space="preserve">Strategic </t>
  </si>
  <si>
    <t>Outcome  1:</t>
  </si>
  <si>
    <t xml:space="preserve">Food-insecure people, including refugees, in the most affected districts are enabled to meet their basic food and nutrition requirements during severe seasonal shocks or other disruptions </t>
  </si>
  <si>
    <t xml:space="preserve">Strategic Outcome Category </t>
  </si>
  <si>
    <t xml:space="preserve">1.1. Maintained/enhanced household access to adequate food </t>
  </si>
  <si>
    <t>Approved Plan</t>
  </si>
  <si>
    <t>Expenditures</t>
  </si>
  <si>
    <t>Food consumption score</t>
  </si>
  <si>
    <t>Target</t>
  </si>
  <si>
    <t>Baseline</t>
  </si>
  <si>
    <t>Latest measurement[2]</t>
  </si>
  <si>
    <t>USD 14.4 million</t>
  </si>
  <si>
    <t>USD 6.9 million</t>
  </si>
  <si>
    <t>% of HH with acceptable FCS</t>
  </si>
  <si>
    <t>&gt;50</t>
  </si>
  <si>
    <t>- Female headed households</t>
  </si>
  <si>
    <t>- Refugee households</t>
  </si>
  <si>
    <t>Coping Strategy Index</t>
  </si>
  <si>
    <t>Latest measurement</t>
  </si>
  <si>
    <t>% of HH with reduced coping strategy index</t>
  </si>
  <si>
    <t>Nutrition-sensitive programming</t>
  </si>
  <si>
    <t>Minimum Dietary diversity (Women)</t>
  </si>
  <si>
    <t>% women with minimum dietary diversity</t>
  </si>
  <si>
    <t>- Female refugees</t>
  </si>
  <si>
    <t>2022 Target</t>
  </si>
  <si>
    <t>2017 Annual Target</t>
  </si>
  <si>
    <t xml:space="preserve">[1] Latest measurement is used as standard description, as frequency of Outcome Indicator measurement will change with the indicator. </t>
  </si>
  <si>
    <t>People assisted</t>
  </si>
  <si>
    <t>Planned Total</t>
  </si>
  <si>
    <t>Actual</t>
  </si>
  <si>
    <t>Actual vs. Planned</t>
  </si>
  <si>
    <r>
      <t xml:space="preserve">Activity 1: </t>
    </r>
    <r>
      <rPr>
        <sz val="8.5"/>
        <color theme="1"/>
        <rFont val="Verdana"/>
        <family val="2"/>
      </rPr>
      <t>Provide cash and/or food transfers to the most vulnerable households affected by seasonal food shortages</t>
    </r>
  </si>
  <si>
    <t>Most vulnerable households affected by seasonal food shortages</t>
  </si>
  <si>
    <t>USD 12.4 million</t>
  </si>
  <si>
    <t>USD 5.8   million</t>
  </si>
  <si>
    <t>Cash</t>
  </si>
  <si>
    <r>
      <t xml:space="preserve">Activity 2: </t>
    </r>
    <r>
      <rPr>
        <sz val="8.5"/>
        <color theme="1"/>
        <rFont val="Verdana"/>
        <family val="2"/>
      </rPr>
      <t>Provide unconditional cash and/or food transfers and livelihood support for refugees in camps</t>
    </r>
  </si>
  <si>
    <t>Refugees settled at the Tongogara Refugee Camp</t>
  </si>
  <si>
    <t>USD 2 million</t>
  </si>
  <si>
    <t>USD 1 million</t>
  </si>
  <si>
    <t>Strategic Outcome Indicators</t>
  </si>
  <si>
    <t>People Assisted</t>
  </si>
  <si>
    <t>Activity 1:</t>
  </si>
  <si>
    <t xml:space="preserve">Provide cash and/or food transfers to the most vulnerable households affected by seasonal food shortages </t>
  </si>
  <si>
    <t>Output</t>
  </si>
  <si>
    <t>WFP-targeted populations received cash or food transfers sufficient to enable them to meet their basic food and nutrition requirements</t>
  </si>
  <si>
    <t>Expenditures for Activity 1</t>
  </si>
  <si>
    <t>Output Indicators</t>
  </si>
  <si>
    <t>Unit</t>
  </si>
  <si>
    <t>Planned</t>
  </si>
  <si>
    <t>Actual vs Planned</t>
  </si>
  <si>
    <t>USD 5.8 millions</t>
  </si>
  <si>
    <t>Contributed to SDG 1</t>
  </si>
  <si>
    <t>Number of rations distributed</t>
  </si>
  <si>
    <t>Quantity of special nutritious foods provided</t>
  </si>
  <si>
    <t>mt</t>
  </si>
  <si>
    <t>Some additional tables that could be considered over the course of the next two weeks to be included as well. Note some of these would be replacing other tables. Fundamentally the information content is the same as the other pages, just presented in different combination and/or format.</t>
  </si>
  <si>
    <t>Data Tables</t>
  </si>
  <si>
    <t>Activity Category List</t>
  </si>
  <si>
    <t>1.       Unconditional resource transfers to support access to food</t>
  </si>
  <si>
    <t>2.       Asset creation and livelihood support activities</t>
  </si>
  <si>
    <t>3.       Climate adaptation- and risk management activities</t>
  </si>
  <si>
    <t>4.       School meal activities</t>
  </si>
  <si>
    <t>5.       Nutrition treatment activities</t>
  </si>
  <si>
    <t>6.       Malnutrition prevention activities</t>
  </si>
  <si>
    <t>7.       Smallholder agricultural market support activities</t>
  </si>
  <si>
    <t>8.       Individual capacity strengthening activities</t>
  </si>
  <si>
    <t>9.       Institutional capacity strengthening activities</t>
  </si>
  <si>
    <t>10.   Service provision and platforms activities</t>
  </si>
  <si>
    <t>11.   Emergency preparedness activities</t>
  </si>
  <si>
    <t>12.   Analysis, assessment and monitoring activities</t>
  </si>
  <si>
    <t>13.   Other</t>
  </si>
  <si>
    <t>‘Strategic Outcome Category Code List’</t>
  </si>
  <si>
    <t>Strategic Result code</t>
  </si>
  <si>
    <t>Maintained/enhanced individual and household access to adequate food</t>
  </si>
  <si>
    <t>Stabilized/improved availability and affordability of appropriate foods in markets</t>
  </si>
  <si>
    <t>Enhanced social and public-sector capacity to assist populations facing acute, transitory or chronic food insecurity</t>
  </si>
  <si>
    <t>Improved consumption of high-quality, nutrient-dense foods among targeted individuals</t>
  </si>
  <si>
    <t>Improved value chains for high-quality, nutrition-dense foods</t>
  </si>
  <si>
    <t>Enhanced social and public-sector capacity to identify, target and assist nutritionally vulnerable populations</t>
  </si>
  <si>
    <t>Increased smallholder production and sales</t>
  </si>
  <si>
    <t>Increased efficiencies in pro-smallholder aggregation in food value chains</t>
  </si>
  <si>
    <t>Improved availability of key pro-smallholder public goods and services</t>
  </si>
  <si>
    <t>Improved household adaptation and resilience to climate and other shocks</t>
  </si>
  <si>
    <t>Supported inclusive commercial food system functions and services</t>
  </si>
  <si>
    <t>Improved availability of food system-strengthening public goods and services</t>
  </si>
  <si>
    <t>Enhanced capacities of public- and private-sector institutions and systems, including local responders, to identify, target and assist food-insecure and nutritionally vulnerable populations</t>
  </si>
  <si>
    <t>Partners’ demand for quality services fulfilled</t>
  </si>
  <si>
    <t>Supported inclusive and sustained food security and nutrition policy reform processes</t>
  </si>
  <si>
    <t>Prioritized and implemented food security and nutrition policy reforms</t>
  </si>
  <si>
    <t>Increased government access to financial resources (through public, private and public-private partnerships)</t>
  </si>
  <si>
    <t>Enhanced common coordination platforms</t>
  </si>
  <si>
    <t>Enhanced strategic partnerships with the public  and private sectors, Rome-based agencies and other operational partners</t>
  </si>
  <si>
    <t>Activity 9</t>
  </si>
  <si>
    <t>Activity 10</t>
  </si>
  <si>
    <t>Activity 11</t>
  </si>
  <si>
    <t>Planned Activities</t>
  </si>
  <si>
    <t>xxxx</t>
  </si>
  <si>
    <t>Total Planned Beneficiaries</t>
  </si>
  <si>
    <t xml:space="preserve"> Prioritized Beneficiaries</t>
  </si>
  <si>
    <t>Prioritizatized Activities</t>
  </si>
  <si>
    <t>The Country Operations Management Plan (COMP) is provided as supplementary data for the respective Country Strategic Plan for information only.</t>
  </si>
  <si>
    <t>Cost to WFP</t>
  </si>
  <si>
    <t>Targets &lt;for COMP year&gt;</t>
  </si>
  <si>
    <t xml:space="preserve">Activity Category </t>
  </si>
  <si>
    <t>Outputs of this activity contribute to other SDGs</t>
  </si>
  <si>
    <t>SDG 5</t>
  </si>
  <si>
    <t xml:space="preserve">SDG 1, SDG 5 </t>
  </si>
  <si>
    <t>Cash-Based Transfer Value (US$/person/month) or 
Food Ration (g/person/day)</t>
  </si>
  <si>
    <t xml:space="preserve">{CO to provide 1-2 sentences per activity to explain how activity will be implemented in 2017- fully, partially (reduced rations, geographical scope, etc), or on hold.} </t>
  </si>
  <si>
    <r>
      <t xml:space="preserve">Overview and rationale of Modality Choice </t>
    </r>
    <r>
      <rPr>
        <sz val="12"/>
        <color theme="1"/>
        <rFont val="Calibri"/>
        <family val="2"/>
        <scheme val="minor"/>
      </rPr>
      <t>(300 word count)</t>
    </r>
  </si>
  <si>
    <t>http://executiveboard.wfp.org/board-documents</t>
  </si>
  <si>
    <t>(Please insert here a link of the relevant Country CSP from the Executive Board Website as can be found in this link:</t>
  </si>
  <si>
    <t>(SDG X) [Indicate whether SDG 2 or 17]</t>
  </si>
  <si>
    <t>[Indicate Strategic Goal Title]</t>
  </si>
  <si>
    <t>[Indicate USD Dollar Amount]</t>
  </si>
  <si>
    <t>WFP Strategic Objective [Insert the relevant SO number]</t>
  </si>
  <si>
    <t>[Indicate Strategic Objective Title]</t>
  </si>
  <si>
    <t>WFP Strategic Objective  [Insert the relevant SO number]</t>
  </si>
  <si>
    <t>WFP Strategic Result  [Indicate Strategic Result Number]</t>
  </si>
  <si>
    <t>[Indicate Strategic Result Title]</t>
  </si>
  <si>
    <t>(SDG Target X.X.) [Insert relevant SDG Target Number]</t>
  </si>
  <si>
    <t>Strategic Outcome 4 (Add columns  as necessary for Strategic Outcome 5, 6, etc.</t>
  </si>
  <si>
    <t>[Indicate the Strategic Outcome Title]</t>
  </si>
  <si>
    <t>[Indicate the Strategic Outcome Category Code as listed in the Reference Tab]</t>
  </si>
  <si>
    <t>[Indicate the Title of the Activity]</t>
  </si>
  <si>
    <t>[Indicate the amount in USD]</t>
  </si>
  <si>
    <t>{Indicate the Activity Category Number and Description as listed in the Reference Tab]</t>
  </si>
  <si>
    <t>Activity 11 (Add Activity Boxes as required)</t>
  </si>
  <si>
    <t>Activity No.</t>
  </si>
  <si>
    <t>PLEASE REPLACE DATA INFORMATION ON THESE DATA TABLES TO GENERATE THE GRAPHS ON THE RIGHT SIDE</t>
  </si>
  <si>
    <t>Country Strategic Plan 2017</t>
  </si>
  <si>
    <t>Activity category</t>
  </si>
  <si>
    <t>Beneficiary group</t>
  </si>
  <si>
    <t>COMET Abbreviation</t>
  </si>
  <si>
    <t>URT</t>
  </si>
  <si>
    <t>All</t>
  </si>
  <si>
    <t xml:space="preserve">All </t>
  </si>
  <si>
    <t>Activity supporters</t>
  </si>
  <si>
    <t>SUPPORT</t>
  </si>
  <si>
    <t>Inpatients</t>
  </si>
  <si>
    <t>INP</t>
  </si>
  <si>
    <t>School meal activities</t>
  </si>
  <si>
    <t>SMP</t>
  </si>
  <si>
    <t>Children (pre-primary)</t>
  </si>
  <si>
    <t>PRE</t>
  </si>
  <si>
    <t>Students (primary schools)</t>
  </si>
  <si>
    <t>PRI</t>
  </si>
  <si>
    <t>Students (secondary schools)</t>
  </si>
  <si>
    <t>SEC</t>
  </si>
  <si>
    <t>Nutrition treatment activities</t>
  </si>
  <si>
    <t>NTA</t>
  </si>
  <si>
    <t>Children</t>
  </si>
  <si>
    <t>CH</t>
  </si>
  <si>
    <t>Pregnant and lactating women</t>
  </si>
  <si>
    <t>ART clients</t>
  </si>
  <si>
    <t>ART</t>
  </si>
  <si>
    <t>PMTCT clients</t>
  </si>
  <si>
    <t xml:space="preserve">PMTCT </t>
  </si>
  <si>
    <t>TB treatment clients</t>
  </si>
  <si>
    <t xml:space="preserve">TB </t>
  </si>
  <si>
    <t>Orphans and vulnerable children</t>
  </si>
  <si>
    <t>OVC</t>
  </si>
  <si>
    <t>Malnutrition prevention activities</t>
  </si>
  <si>
    <t>NPA</t>
  </si>
  <si>
    <t>Asset creation and livelihood support activities</t>
  </si>
  <si>
    <t>ACL</t>
  </si>
  <si>
    <t>Climate adaptation and risk management activities</t>
  </si>
  <si>
    <t>CAR</t>
  </si>
  <si>
    <t>Individual capacity strengthening activities</t>
  </si>
  <si>
    <t>CSB</t>
  </si>
  <si>
    <t xml:space="preserve">Beneficiary Group </t>
  </si>
  <si>
    <t>Activity Category Code</t>
  </si>
  <si>
    <t>SMS</t>
  </si>
  <si>
    <t>CSI</t>
  </si>
  <si>
    <t>CPA</t>
  </si>
  <si>
    <t>EPA</t>
  </si>
  <si>
    <t>AAA</t>
  </si>
  <si>
    <t>OTH</t>
  </si>
  <si>
    <t xml:space="preserve">Activity Category Code </t>
  </si>
  <si>
    <t>Beneficiary Group</t>
  </si>
  <si>
    <t>Number of Beneficiaries</t>
  </si>
  <si>
    <t xml:space="preserve">TABLE: TOTAL BENEFICIARIES </t>
  </si>
  <si>
    <t>CURRENT DATA ARE FOR ILLUSTRATION PURPOSES ONLY</t>
  </si>
  <si>
    <t>Data Table Ref 1</t>
  </si>
  <si>
    <t>Data Table Ref 2</t>
  </si>
  <si>
    <t>Data Table Ref 3</t>
  </si>
  <si>
    <t>Strategic Outcome 5</t>
  </si>
  <si>
    <t>Strategic Outcome 6</t>
  </si>
  <si>
    <t>Data Table Ref 4</t>
  </si>
  <si>
    <t>ADJUST " SELECT DATA" OF THE GRAPHS AS REQUIRED</t>
  </si>
  <si>
    <t>Add as requred</t>
  </si>
  <si>
    <t>[Insert Rows here as required]</t>
  </si>
  <si>
    <t>[Indicate the Strategic Outcome Number and Title]</t>
  </si>
  <si>
    <t xml:space="preserve">
</t>
  </si>
  <si>
    <t>Act #</t>
  </si>
  <si>
    <t>Strategic Outcome Category Code</t>
  </si>
  <si>
    <t>Strategic Outcome Category Code Description</t>
  </si>
  <si>
    <t>[Indicate Strategic Outcome Number and 
(Category x.x)]</t>
  </si>
  <si>
    <t>Add as required</t>
  </si>
  <si>
    <r>
      <t>Explain the rationale for prioritization, plans to be achieved or dropped, impact and potential risks</t>
    </r>
    <r>
      <rPr>
        <u/>
        <sz val="13"/>
        <color theme="1"/>
        <rFont val="Calibri"/>
        <family val="2"/>
        <scheme val="minor"/>
      </rPr>
      <t xml:space="preserve"> (word count - 300)</t>
    </r>
  </si>
  <si>
    <t>Activity Number</t>
  </si>
  <si>
    <t>Activity Title</t>
  </si>
  <si>
    <r>
      <t>Explain the rationale for prioritization and the resulting impact and potential risks</t>
    </r>
    <r>
      <rPr>
        <u/>
        <sz val="13"/>
        <color theme="1"/>
        <rFont val="Calibri"/>
        <family val="2"/>
        <scheme val="minor"/>
      </rPr>
      <t xml:space="preserve"> (word count - 300)</t>
    </r>
  </si>
  <si>
    <t>Describe Prioritization of Activity Implementation</t>
  </si>
  <si>
    <t>Estimated Planned Beneficiaries to be achieved (%)</t>
  </si>
  <si>
    <t>Projected Needs (in USD)</t>
  </si>
  <si>
    <t>Planned Beneficiaries (Count)</t>
  </si>
  <si>
    <t>Amount in USD</t>
  </si>
  <si>
    <t>Total Count</t>
  </si>
  <si>
    <t>Implementation Plan (in USD)</t>
  </si>
  <si>
    <t>%</t>
  </si>
  <si>
    <t>Reference - Activity, Strategic Outcome Categories and Beneficiary Groups</t>
  </si>
  <si>
    <t>Prioritized Activities</t>
  </si>
  <si>
    <t>Refugees and other acutely food insecure people in Tanzania are able to meet their basic food and nutrition requirements in times of crisis</t>
  </si>
  <si>
    <t>(SDG 2)</t>
  </si>
  <si>
    <t>Support countries to achieve zero hunger</t>
  </si>
  <si>
    <t>WFP Strategic Objective SO1</t>
  </si>
  <si>
    <t xml:space="preserve">End hunger by protecting access to food </t>
  </si>
  <si>
    <t>WFP Strategic Result  SR1</t>
  </si>
  <si>
    <t>Everyone has access to food</t>
  </si>
  <si>
    <t xml:space="preserve">(SDG Target 2.1.) </t>
  </si>
  <si>
    <t>1.  Unconditional resource transfers to support access to food</t>
  </si>
  <si>
    <t xml:space="preserve">(SDG 2) </t>
  </si>
  <si>
    <t>WFP Strategic Objective SO2</t>
  </si>
  <si>
    <t>Improve Nutrition</t>
  </si>
  <si>
    <t>WFP Strategic Result 2:SR 2</t>
  </si>
  <si>
    <t>No one suffers from malnutrition (SDG target 2.2</t>
  </si>
  <si>
    <t xml:space="preserve">(SDG Target 2.2.) </t>
  </si>
  <si>
    <t>Vulnerable populations in prioritized districts have improved nutritional status in line with national targets by 2021</t>
  </si>
  <si>
    <t>Achieve food security</t>
  </si>
  <si>
    <t>WFP Strategic Objective SO3</t>
  </si>
  <si>
    <t xml:space="preserve">Smallholders have improved food security and nutrition through improved productivity and incomes </t>
  </si>
  <si>
    <t>Targeted smallholders in prioritized districts will have increased access to agricultural markets by 2030</t>
  </si>
  <si>
    <t xml:space="preserve">Support SDG implementation </t>
  </si>
  <si>
    <t>WFP Strategic Objective SO4</t>
  </si>
  <si>
    <t>Partner to support implementation of the SDGs</t>
  </si>
  <si>
    <t>Developing countries have strengthened capacity to implement the SDGs</t>
  </si>
  <si>
    <t>(SDG 17)</t>
  </si>
  <si>
    <t>WFP Strategic Result  3</t>
  </si>
  <si>
    <t>WFP Strategic Result 4</t>
  </si>
  <si>
    <t xml:space="preserve">(SDG Target 2.3.) </t>
  </si>
  <si>
    <t>WFP and its partners in Tanzania and beyond are facilitated to foster, test, refine and scale up innovation that contributes to the achievement of the SDGs by 2030</t>
  </si>
  <si>
    <t>Partner for SDG Results</t>
  </si>
  <si>
    <t>WFP Strategic Objective SO5</t>
  </si>
  <si>
    <t xml:space="preserve">Sharing of knowledge, expertise and technology strengthen global partnership support to country efforts to achieve the SDGs </t>
  </si>
  <si>
    <t xml:space="preserve">(SDG Target 17.16.) </t>
  </si>
  <si>
    <t xml:space="preserve">Strategic Outcome 4 </t>
  </si>
  <si>
    <t>WFP Strategic Result 5</t>
  </si>
  <si>
    <t xml:space="preserve">(SDG Target 17.9.) </t>
  </si>
  <si>
    <t>Tanzania</t>
  </si>
  <si>
    <t>2017-2021</t>
  </si>
  <si>
    <t>SO 1 Refugees and other acutely food insecure people in Tanzania are able to meet their basic food and nutrition requirements in times of crisis</t>
  </si>
  <si>
    <r>
      <t xml:space="preserve">1.  Unconditional resource transfers to support access to food 
</t>
    </r>
    <r>
      <rPr>
        <b/>
        <i/>
        <sz val="12"/>
        <color theme="1"/>
        <rFont val="Calibri"/>
        <family val="2"/>
        <scheme val="minor"/>
      </rPr>
      <t>Activity category 1</t>
    </r>
  </si>
  <si>
    <t>IPD</t>
  </si>
  <si>
    <t xml:space="preserve">Food </t>
  </si>
  <si>
    <t xml:space="preserve">Provide cash and/or food based transfers to refugees living in official camps </t>
  </si>
  <si>
    <t xml:space="preserve">Provide evidence to the government and engage in policy dialogue </t>
  </si>
  <si>
    <t>9.   Institutional capacity strengthening activities</t>
  </si>
  <si>
    <t xml:space="preserve">Provide nutrition services to  at risk populations in targeted districts </t>
  </si>
  <si>
    <t>Provide capacity strengthening to government entities involved in nutrition programming</t>
  </si>
  <si>
    <t>Provide value-chain support to smallholder famers</t>
  </si>
  <si>
    <t xml:space="preserve">Promote climate-smart agriculture and crop diversification amongst smallholder farmers  </t>
  </si>
  <si>
    <t xml:space="preserve">Disaster management and social protection systems in Tanzania reliably address the basic food and nutrition needs of the poorest and most food-insecure populations throughout the year, including in times of crisis </t>
  </si>
  <si>
    <t xml:space="preserve">Provide capacity support to government food security institutions </t>
  </si>
  <si>
    <t xml:space="preserve">Provide supply chain and IT capacity, expertise and services to partners </t>
  </si>
  <si>
    <t>Provide innovation-focused support to partners and targeted population</t>
  </si>
  <si>
    <t>10. Service provision and platform activities</t>
  </si>
  <si>
    <t>Percentage of households with poor food consumption score</t>
  </si>
  <si>
    <t>Reduced Coping Strategy Index (rCSI)</t>
  </si>
  <si>
    <t>Minimum Diet Diversity for Women of Reproductive Age</t>
  </si>
  <si>
    <t>TBD</t>
  </si>
  <si>
    <t xml:space="preserve">Proportion of children 6–23 months of age who receive a minimum acceptable diet </t>
  </si>
  <si>
    <t>Proportion of eligible population that participates in programme (coverage)</t>
  </si>
  <si>
    <t>Proportion of target population that participates in an adequate number of distributions (adherence)</t>
  </si>
  <si>
    <t>Moderate acute malnutrition (MAM) treatment performance: recovery, mortality, default and non-response rates</t>
  </si>
  <si>
    <t>Provide cash and/or food based transfers to refugees living in official camps</t>
  </si>
  <si>
    <t>Zero-Hunger Capacity Scorecard</t>
  </si>
  <si>
    <t>SDG 3</t>
  </si>
  <si>
    <t>Percentage of male/female smallholder farmers selling through WFP – supported farmer aggregation systems</t>
  </si>
  <si>
    <t>Rate of post-harvest losses</t>
  </si>
  <si>
    <t>Value and volume of pro-smallholder sales through WFP-supported aggregation systems</t>
  </si>
  <si>
    <t>Percentage of targeted small holder farmers reporting increased production of nutritious crops, disaggregated by sex of small holder farmers</t>
  </si>
  <si>
    <t xml:space="preserve">Zero Hunger Capacity Scorecard </t>
  </si>
  <si>
    <t>SDG 1</t>
  </si>
  <si>
    <t>Enhanced strategic partnerships with the public and private sectors, Rome-based-agencies and other operational partners</t>
  </si>
  <si>
    <t>Effectiveness, coherence and results of partnerships (as per qualitative review</t>
  </si>
  <si>
    <t xml:space="preserve">Provide innovation-focused support to partners and targeted population </t>
  </si>
  <si>
    <r>
      <t xml:space="preserve">Female-headed households: </t>
    </r>
    <r>
      <rPr>
        <sz val="12"/>
        <color rgb="FFFF0000"/>
        <rFont val="Calibri Light"/>
        <family val="2"/>
      </rPr>
      <t>5%</t>
    </r>
    <r>
      <rPr>
        <sz val="12"/>
        <color rgb="FF000000"/>
        <rFont val="Calibri Light"/>
        <family val="2"/>
      </rPr>
      <t xml:space="preserve">
Male-headed households: </t>
    </r>
    <r>
      <rPr>
        <sz val="12"/>
        <color rgb="FFFF0000"/>
        <rFont val="Calibri Light"/>
        <family val="2"/>
      </rPr>
      <t>2%</t>
    </r>
    <r>
      <rPr>
        <sz val="12"/>
        <color rgb="FF000000"/>
        <rFont val="Calibri Light"/>
        <family val="2"/>
      </rPr>
      <t xml:space="preserve">
Overall: </t>
    </r>
    <r>
      <rPr>
        <sz val="12"/>
        <color rgb="FFFF0000"/>
        <rFont val="Calibri Light"/>
        <family val="2"/>
      </rPr>
      <t>4%</t>
    </r>
  </si>
  <si>
    <r>
      <t xml:space="preserve">Recovery: </t>
    </r>
    <r>
      <rPr>
        <sz val="12"/>
        <color rgb="FFFF0000"/>
        <rFont val="Calibri Light"/>
        <family val="2"/>
      </rPr>
      <t>90%</t>
    </r>
    <r>
      <rPr>
        <sz val="12"/>
        <color rgb="FF000000"/>
        <rFont val="Calibri Light"/>
        <family val="2"/>
      </rPr>
      <t xml:space="preserve">
Mortality: </t>
    </r>
    <r>
      <rPr>
        <sz val="12"/>
        <color rgb="FFFF0000"/>
        <rFont val="Calibri Light"/>
        <family val="2"/>
      </rPr>
      <t>&lt;2%</t>
    </r>
    <r>
      <rPr>
        <sz val="12"/>
        <color rgb="FF000000"/>
        <rFont val="Calibri Light"/>
        <family val="2"/>
      </rPr>
      <t xml:space="preserve">
Default: </t>
    </r>
    <r>
      <rPr>
        <sz val="12"/>
        <color rgb="FFFF0000"/>
        <rFont val="Calibri Light"/>
        <family val="2"/>
      </rPr>
      <t>&lt;5%</t>
    </r>
    <r>
      <rPr>
        <sz val="12"/>
        <color rgb="FF000000"/>
        <rFont val="Calibri Light"/>
        <family val="2"/>
      </rPr>
      <t xml:space="preserve">
Non-response: </t>
    </r>
    <r>
      <rPr>
        <sz val="12"/>
        <color rgb="FFFF0000"/>
        <rFont val="Calibri Light"/>
        <family val="2"/>
      </rPr>
      <t>&lt;5%</t>
    </r>
  </si>
  <si>
    <r>
      <t xml:space="preserve">Stunting prevention (6 - 23 months): </t>
    </r>
    <r>
      <rPr>
        <sz val="12"/>
        <color rgb="FFFF0000"/>
        <rFont val="Calibri Light"/>
        <family val="2"/>
      </rPr>
      <t>90%</t>
    </r>
    <r>
      <rPr>
        <sz val="12"/>
        <color rgb="FF000000"/>
        <rFont val="Calibri Light"/>
        <family val="2"/>
      </rPr>
      <t xml:space="preserve">
MND prevention (24 - 59 months): </t>
    </r>
    <r>
      <rPr>
        <sz val="12"/>
        <color rgb="FFFF0000"/>
        <rFont val="Calibri Light"/>
        <family val="2"/>
      </rPr>
      <t>86%</t>
    </r>
    <r>
      <rPr>
        <sz val="12"/>
        <color rgb="FF000000"/>
        <rFont val="Calibri Light"/>
        <family val="2"/>
      </rPr>
      <t xml:space="preserve">
MAM Treatment (6 - 59 months): </t>
    </r>
    <r>
      <rPr>
        <sz val="12"/>
        <color rgb="FFFF0000"/>
        <rFont val="Calibri Light"/>
        <family val="2"/>
      </rPr>
      <t>86%</t>
    </r>
  </si>
  <si>
    <r>
      <t xml:space="preserve">Stunting prevention (6 - 23 months): </t>
    </r>
    <r>
      <rPr>
        <sz val="12"/>
        <color rgb="FFFF0000"/>
        <rFont val="Calibri Light"/>
        <family val="2"/>
      </rPr>
      <t>95%</t>
    </r>
    <r>
      <rPr>
        <sz val="12"/>
        <color rgb="FF000000"/>
        <rFont val="Calibri Light"/>
        <family val="2"/>
      </rPr>
      <t xml:space="preserve">
MND prevention (24 - 59 months): </t>
    </r>
    <r>
      <rPr>
        <sz val="12"/>
        <color rgb="FFFF0000"/>
        <rFont val="Calibri Light"/>
        <family val="2"/>
      </rPr>
      <t>73%</t>
    </r>
    <r>
      <rPr>
        <sz val="12"/>
        <color rgb="FF000000"/>
        <rFont val="Calibri Light"/>
        <family val="2"/>
      </rPr>
      <t xml:space="preserve">
</t>
    </r>
  </si>
  <si>
    <r>
      <t xml:space="preserve">Recovery: </t>
    </r>
    <r>
      <rPr>
        <sz val="12"/>
        <color rgb="FFFF0000"/>
        <rFont val="Calibri Light"/>
        <family val="2"/>
      </rPr>
      <t>(93%)</t>
    </r>
    <r>
      <rPr>
        <sz val="12"/>
        <color rgb="FF000000"/>
        <rFont val="Calibri Light"/>
        <family val="2"/>
      </rPr>
      <t xml:space="preserve">
Mortality: </t>
    </r>
    <r>
      <rPr>
        <sz val="12"/>
        <color rgb="FFFF0000"/>
        <rFont val="Calibri Light"/>
        <family val="2"/>
      </rPr>
      <t>(&lt;1%)</t>
    </r>
    <r>
      <rPr>
        <sz val="12"/>
        <color rgb="FF000000"/>
        <rFont val="Calibri Light"/>
        <family val="2"/>
      </rPr>
      <t xml:space="preserve">
Default: </t>
    </r>
    <r>
      <rPr>
        <sz val="12"/>
        <color rgb="FFFF0000"/>
        <rFont val="Calibri Light"/>
        <family val="2"/>
      </rPr>
      <t>(&lt;3%)</t>
    </r>
    <r>
      <rPr>
        <sz val="12"/>
        <color rgb="FF000000"/>
        <rFont val="Calibri Light"/>
        <family val="2"/>
      </rPr>
      <t xml:space="preserve">
Non-response: </t>
    </r>
    <r>
      <rPr>
        <sz val="12"/>
        <color rgb="FFFF0000"/>
        <rFont val="Calibri Light"/>
        <family val="2"/>
      </rPr>
      <t>(&lt;6%)</t>
    </r>
  </si>
  <si>
    <t>Strategic Outcome 1: Refugees and other acutely food insecure people in Tanzania are able to meet their basic food and nutrition requirements in times of crisis</t>
  </si>
  <si>
    <t>Act 1</t>
  </si>
  <si>
    <t>Act 2</t>
  </si>
  <si>
    <t>Strategic Outcome 2: Vulnerable populations in prioritized districts have improved nutritional status in line with national targets by 2021</t>
  </si>
  <si>
    <t>Act 3</t>
  </si>
  <si>
    <t>Act 4</t>
  </si>
  <si>
    <t>Strategic Outcome 3: Targeted smallholders in prioritized districts will have increased access to agricultural markets by 2030</t>
  </si>
  <si>
    <t>Female-headed households: TBD
Male-headed households: TBD
Overall: TBD</t>
  </si>
  <si>
    <t xml:space="preserve">Strategic Outcome 4: Disaster management and social protection systems in Tanzania reliably address the basic food and nutrition needs of the poorest and most food-insecure populations throughout the year, including in times of crisis </t>
  </si>
  <si>
    <t>Act 5</t>
  </si>
  <si>
    <t>Act 6</t>
  </si>
  <si>
    <t>Act 7</t>
  </si>
  <si>
    <t>Act 8</t>
  </si>
  <si>
    <t>Act 9</t>
  </si>
  <si>
    <t>Strategic Outcome 5: WFP and its partners in Tanzania and beyond are facilitated to foster, test, refine and scale up innovation that contributes to the achievement of the SDGs by 2030</t>
  </si>
  <si>
    <t>FFA</t>
  </si>
  <si>
    <t>SO4 Partner to support implementation of the SDGs</t>
  </si>
  <si>
    <t>CD&amp;A</t>
  </si>
  <si>
    <t>SO3:Targeted smallholders in prioritized districts will have increased access to agricultural markets by 2030</t>
  </si>
  <si>
    <t>SO 2 Vulnerable populations in prioritized districts have improved nutritional status in line with national targets by 2021</t>
  </si>
  <si>
    <t>HIV/ART</t>
  </si>
  <si>
    <t>Transit- Arrival</t>
  </si>
  <si>
    <t>TSFP-MAM</t>
  </si>
  <si>
    <t>MCHN/25-59</t>
  </si>
  <si>
    <t xml:space="preserve">MCHN/6-24  </t>
  </si>
  <si>
    <t>GFD</t>
  </si>
  <si>
    <r>
      <t xml:space="preserve">Institutional capacity strengthening activities
</t>
    </r>
    <r>
      <rPr>
        <b/>
        <i/>
        <sz val="12"/>
        <color theme="1"/>
        <rFont val="Calibri"/>
        <family val="2"/>
        <scheme val="minor"/>
      </rPr>
      <t>Activity category 6</t>
    </r>
  </si>
  <si>
    <r>
      <t xml:space="preserve">Smallholder agricultural market support activities
</t>
    </r>
    <r>
      <rPr>
        <b/>
        <i/>
        <sz val="12"/>
        <color theme="1"/>
        <rFont val="Calibri"/>
        <family val="2"/>
        <scheme val="minor"/>
      </rPr>
      <t>Activity category 7</t>
    </r>
  </si>
  <si>
    <r>
      <t xml:space="preserve">Malnutrition prevention activities
</t>
    </r>
    <r>
      <rPr>
        <b/>
        <i/>
        <sz val="12"/>
        <color theme="1"/>
        <rFont val="Calibri"/>
        <family val="2"/>
        <scheme val="minor"/>
      </rPr>
      <t>Activity category 6</t>
    </r>
  </si>
  <si>
    <t xml:space="preserve">Maize : 400 g/p/d
Pulses: 70 g/p/d
Veg oil: 30 g/p/d
</t>
  </si>
  <si>
    <t>Strategic Outcome 4
(Category 5.1)</t>
  </si>
  <si>
    <t xml:space="preserve">
Supercereal plus: 200 g/p/d
</t>
  </si>
  <si>
    <t>Food- 6-23</t>
  </si>
  <si>
    <t xml:space="preserve">
Supercereal with out sugar: 250 g/p/d
</t>
  </si>
  <si>
    <t>Food- PLW</t>
  </si>
  <si>
    <t xml:space="preserve">
Supercereal with out sugar: 230 g/p/d
Veg oil: 20 g/p/d
</t>
  </si>
  <si>
    <t>Food- MAM 6-59</t>
  </si>
  <si>
    <t>Food- MAM PLW</t>
  </si>
  <si>
    <t>Provide nutrition services to  at risk populations in targeted districts</t>
  </si>
  <si>
    <t xml:space="preserve"> Strategic Outcome 2 
(Category 2.1)</t>
  </si>
  <si>
    <t xml:space="preserve">MNP: 0.5 g/p/d
</t>
  </si>
  <si>
    <t>MND 24-59</t>
  </si>
  <si>
    <t xml:space="preserve">
Supercereal plus: 200 g/p/d
</t>
  </si>
  <si>
    <t>MAM 6-59</t>
  </si>
  <si>
    <t xml:space="preserve">
Supercereal plus: 100 g/p/d
</t>
  </si>
  <si>
    <t>Food-Stun Pr 6-23</t>
  </si>
  <si>
    <t>Food- stun Prev PLW</t>
  </si>
  <si>
    <t xml:space="preserve">
Supercereal with sugar: 200 g/p/d
</t>
  </si>
  <si>
    <t>Food-HIV</t>
  </si>
  <si>
    <t>Maize meal: 200 g/p/d
Pulses: 100 g/p/d
Supercereal with sugar: 200 g/p/d
Veg oil: 20 g/p/d
I.Salt: 5 g/p/d</t>
  </si>
  <si>
    <t>Food-IPD</t>
  </si>
  <si>
    <t>Maize meal: 380 g/p/d
Pulses: 120 g/p/d
Supercereal with sugar: 50 g/p/d
Veg oil: 20 g/p/d
I.Salt: 5 g/p/d</t>
  </si>
  <si>
    <t>Food-GFD</t>
  </si>
  <si>
    <t>17.94/person/month</t>
  </si>
  <si>
    <t xml:space="preserve"> Strategic Outcome 1
(Category 1.1)</t>
  </si>
  <si>
    <t>Category[i]</t>
  </si>
  <si>
    <t xml:space="preserve">As enough resources are anticipated to be available for this activity, promotion of climate-smart agriculture and diversified production systems involving nutritious crops sensitization will continue. Support to local sensitization, including strenthening of local radio stations for the transmission of climate information to farmers will also be prioritized. </t>
  </si>
  <si>
    <t>CO will continue to leverage strengths in the provision of services in supply chain activities such as procurement, transport and logistics, as well as information technology and communications services.</t>
  </si>
  <si>
    <t xml:space="preserve">Building collaboration with the WFP Innovations Accelerator and other partners, CO will focus on developing an enabling environment to support the scaling up of innovative solutions to support the achievement of the SDGs. A set of innovative initiatives has been identified for implementaion in 2017. </t>
  </si>
  <si>
    <r>
      <t xml:space="preserve">25 </t>
    </r>
    <r>
      <rPr>
        <sz val="12"/>
        <color rgb="FFFF0000"/>
        <rFont val="Calibri Light"/>
        <family val="2"/>
      </rPr>
      <t>(30)</t>
    </r>
  </si>
  <si>
    <t>Coping Strategy Index (LCSI)</t>
  </si>
  <si>
    <t xml:space="preserve">For year 2017 the cash modalities </t>
  </si>
  <si>
    <t xml:space="preserve">CSI </t>
  </si>
  <si>
    <t xml:space="preserve">NPA </t>
  </si>
  <si>
    <t xml:space="preserve">CSI  </t>
  </si>
  <si>
    <t xml:space="preserve">CPA  </t>
  </si>
  <si>
    <t xml:space="preserve">SMS  </t>
  </si>
  <si>
    <t xml:space="preserve">
Supercereal with sugar: 100 g/p/d
Veg oil: 20 g/p/d
</t>
  </si>
  <si>
    <t xml:space="preserve">
Supercereal plus: 200 g/p/d
Veg oil: 20 g/p/d
</t>
  </si>
  <si>
    <r>
      <t xml:space="preserve">Female-headed households: </t>
    </r>
    <r>
      <rPr>
        <sz val="12"/>
        <color rgb="FFFF0000"/>
        <rFont val="Calibri Light"/>
        <family val="2"/>
      </rPr>
      <t>&lt;6.5</t>
    </r>
    <r>
      <rPr>
        <sz val="12"/>
        <color rgb="FF000000"/>
        <rFont val="Calibri Light"/>
        <family val="2"/>
      </rPr>
      <t xml:space="preserve">
Male-headed households: </t>
    </r>
    <r>
      <rPr>
        <sz val="12"/>
        <color rgb="FFFF0000"/>
        <rFont val="Calibri Light"/>
        <family val="2"/>
      </rPr>
      <t>&lt;7.5</t>
    </r>
    <r>
      <rPr>
        <sz val="12"/>
        <color rgb="FF000000"/>
        <rFont val="Calibri Light"/>
        <family val="2"/>
      </rPr>
      <t xml:space="preserve">
Overall: </t>
    </r>
    <r>
      <rPr>
        <sz val="12"/>
        <color rgb="FFFF0000"/>
        <rFont val="Calibri Light"/>
        <family val="2"/>
      </rPr>
      <t>&lt;7.0</t>
    </r>
  </si>
  <si>
    <t>Nutrition-PLW</t>
  </si>
  <si>
    <t>Nutritition-children</t>
  </si>
  <si>
    <t>Small Holder Farmers</t>
  </si>
  <si>
    <t xml:space="preserve">The activity will focus on Support to the Tanzania Food and Nutrition Centre (TFNC) to address the structural gaps identified by the NMNAP, and to build evidence to support advocacy, policy direction, and programme design towards the achievement of national nutrition targets. Given the nature of these activities, they can be planned based on actually available funding and scaled up when more resources are received. </t>
  </si>
  <si>
    <t>Under this activity, which is expected to be fully funded in 2017, CO will bild on continuing work in facilitating the Farm to Markets Alliance to provide a full suite of services to smallholder farmers to facilitate their successful access and integration in commercial markets. Empahsis will also be placed on addressing structural inequalities through a focus on female farmers.</t>
  </si>
  <si>
    <t xml:space="preserve">CO will continue to support communities through Food Assistance for Assets activities with confirmed funding until the end of 2017. Under this activity, CO will also focus on providing technical assistance to the Government of Tanzania on a range of issues including Disaster preparedness and management, social safety nets, food systems, supply chain. Given the nature of these activities, they can be planned based on actually available funding and scaled up when more resources are received. </t>
  </si>
  <si>
    <t xml:space="preserve">This activity will likely not be fully implemented due to funding constraints. Considering the limited livelihood opportunities for refugees in Tanzania, CO will aim to maintain the beneficiary number to 100% (i.e. continue to assist all registered refugees) while reducing the GFD-food rations based on available funding and aiming to stretch resources. To keep harmony within the camp population, the CBT ration will be adjusted accordingly to match the food ration in case of reductions. CO will aim to maintain the nutrition programmes at full ration.  
Current shortfall for ACT1 is US$ 34.9 million. Without further contributions, the GFD ration provided to refugees will be 26.4% of the total from July to December 2017.
With currently forecasted contributions (a total of 10 mln USD from ECHO, Germany and DFID) the GFD-food ration will be increased to 51% of total from July to December 2017. This assumes funds will be confirmed in July-Dec, although the DFID may be delayed due to the forthcoming elections in the UK. 
Any further contributions will be programmed towards increasing the amounts of food provided. The funding and pipeline situation, as well as the actual number of beneficiaries, will be regularly assessed and measures taken to always provide the highest level of ration possible.  
</t>
  </si>
  <si>
    <t>In 2017, this activity will likely be at low implementation level with minor disbursement of funds as CO awaits a planned change in the government's refugee policy. This would in turn prompt a more intensive engagement including travel, workshops and the intervention of external consultants and experts</t>
  </si>
  <si>
    <t>In 2017, the activity will be fully implemented through confirmed funding, focusing on three pillars: 1) food-based intervention to treat Moderate Acute Malnutrition and prevent stunting; 2)  SBCC and nutrition sensitive agricultural initiatives; 3) strengthening of nutrition information management systems. The project is expected to be implemented fully with funding from EU and Belgium.</t>
  </si>
  <si>
    <r>
      <rPr>
        <i/>
        <sz val="11"/>
        <color theme="1"/>
        <rFont val="Calibri"/>
        <family val="2"/>
        <scheme val="minor"/>
      </rPr>
      <t xml:space="preserve">An overview, rationale, main risks and mitigation actions should be provided for the modality choices outlined in the above tables. Functional areas are expected to contribute with the risk identification as well as with the mitigation actions required (CBT, procurement, supply chain, etc.). The rationale should include the principles applied, in particular effectiveness, efficiency and economy consideration.  Any changes from the modalities foreseen in the CSP should be highlighted. </t>
    </r>
    <r>
      <rPr>
        <sz val="11"/>
        <color theme="1"/>
        <rFont val="Calibri"/>
        <family val="2"/>
        <scheme val="minor"/>
      </rPr>
      <t xml:space="preserve">
The risk of limited availability of food due to prevailing local and regional market dynamics (Export Ban from Kenya and Malawi, limited local availabilities) will be mitigated through a variety of efforts including: a diversification of supply sources, effective use of GCMF resources for timely advance procurement when Food is available on markets, access to food stocks from NFRA via procurement of borrowing arrangements.  
Throughout 2017 there will be a gradual increase in the number of CBT beneficiaries under activity 1 to a target of 80,000. The incremental nature of the increase from 30,000 to 80,000 will permit the CO to gradually expand the activity in a manageable manner and not create an undue burden on the CO. Further close monitoring through the PDM of the impact will minimise the risk of any negative impact to either the beneficiaries or localised food inflation in the markets. The CO will also roll out SCOPE as a beneficiary management to simultaneously with the expansion to guarantee only those refugees eligible for support are targeted with the CBT distributions. Final close engagement and communications with partners and particularly the Government will minimise the risk that CBT’s are viewed negatively or allay the fear that it may create a pull factor for new refugee arrivals. 
The choice to progressively shift to cash-based distributions was made by the country office based on a range of assessment including market analysis, financial analysis and importantly, reiterated beneficiary preference for cash assistance. Encouraging results from the pilot held in 2016 are the basis for the planned expansion. Based on the pilot data, cash-based assistance is 22% more efficient than in-kind food transfers. 
</t>
    </r>
  </si>
  <si>
    <r>
      <rPr>
        <sz val="11"/>
        <rFont val="Calibri (Corpo)"/>
      </rPr>
      <t xml:space="preserve">Activities in 2017 will mostly build on funding obtained prior to the beginning of CSP implementation. In this respect, CO will be able to implement most planned activities through confirmed or forecasted contributions. 
Priority will be given to the implementation of ACT1 on humanitarian assistance. The prioritization outlined above will be regularly readjusted to reflect actual beneficiary number (expected to be smaller than the planned) and contributions received. Also, should donors indicate forthcoming funding opportunities towards the end of 2017, CO will opt for less drastic ration reductions.  
Considering the dependence of refugees on WFP food assistance, protracted ration reductions may negatively impact the nutrition situation, thus requiring extra resources to cover the nutrition component of ACT1. 
For ACT3, while funding is secured for 2017, the CO is required to raise EUR 15.5 by 2020 as part of the co-financing agreement with EU DEVCO. While this funding is not urgently needed, failure to raise additional money may have a negative impact on the donor’s perception of WFP’s fundraising ability and implementation strategy.  
ACT5 and ACT6 are expected to be implemented with available funding. 
Capacity building initiatives under ACT4 and ACT7 will be planned and implemented based on available resources in 2017 while the Country Office fundraises for future initiatives. Under ACT7, the limited available funding for FFA activities will be utilized in full.  
Service provision under ACT8 will be implemented following a demand-based approach. 
The current level of funding for ACT 9 is sufficient to cover ongoing initiatives. Efforts will be made to raise extra funds towards innovation activities through traditional donors, the private sector, and collaboration with the WFP Innovations Accelerator. 
Due to donor requirements and earmarking, the CO does not expect significant flexibility in its ability to allocate resources to underfunded outcomes or activities in 2017. 
</t>
    </r>
    <r>
      <rPr>
        <i/>
        <sz val="11"/>
        <rFont val="Calibri"/>
        <family val="2"/>
        <scheme val="minor"/>
      </rPr>
      <t xml:space="preserve">
</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</si>
</sst>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4" formatCode="_(&quot;$&quot;* #,##0.00_);_(&quot;$&quot;* \(#,##0.00\);_(&quot;$&quot;* &quot;-&quot;??_);_(@_)"/>
    <numFmt numFmtId="43" formatCode="_(* #,##0.00_);_(* \(#,##0.00\);_(* &quot;-&quot;??_);_(@_)"/>
    <numFmt numFmtId="164" formatCode="_-* #,##0.00_-;\-* #,##0.00_-;_-* &quot;-&quot;??_-;_-@_-"/>
    <numFmt numFmtId="165" formatCode="_(* #,##0_);_(* \(#,##0\);_(* &quot;-&quot;??_);_(@_)"/>
    <numFmt numFmtId="166" formatCode="&quot;US&quot;\ &quot;$&quot;\ #,##0"/>
    <numFmt numFmtId="167" formatCode="[$USD]\ #,##0"/>
    <numFmt numFmtId="168" formatCode="_(* #,##0.000_);_(* \(#,##0.000\);_(* &quot;-&quot;??_);_(@_)"/>
    <numFmt numFmtId="169" formatCode="0.0"/>
    <numFmt numFmtId="170" formatCode="[$USD]\ #,##0.00"/>
  </numFmts>
  <fonts count="84">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3F3F76"/>
      <name val="Calibri"/>
      <family val="2"/>
      <scheme val="minor"/>
    </font>
    <font>
      <b/>
      <sz val="11"/>
      <color theme="0"/>
      <name val="Calibri"/>
      <family val="2"/>
      <scheme val="minor"/>
    </font>
    <font>
      <b/>
      <sz val="18"/>
      <color theme="1"/>
      <name val="Verdana"/>
      <family val="2"/>
    </font>
    <font>
      <b/>
      <sz val="18"/>
      <color theme="1"/>
      <name val="Calibri"/>
      <family val="2"/>
      <scheme val="minor"/>
    </font>
    <font>
      <sz val="10"/>
      <color rgb="FF000000"/>
      <name val="Verdana"/>
      <family val="2"/>
    </font>
    <font>
      <sz val="8"/>
      <color theme="1"/>
      <name val="Calibri"/>
      <family val="2"/>
      <scheme val="minor"/>
    </font>
    <font>
      <sz val="11"/>
      <name val="Calibri"/>
      <family val="2"/>
      <scheme val="minor"/>
    </font>
    <font>
      <b/>
      <sz val="15"/>
      <color theme="3" tint="-0.499984740745262"/>
      <name val="Calibri"/>
      <family val="2"/>
      <scheme val="minor"/>
    </font>
    <font>
      <b/>
      <sz val="10"/>
      <name val="Verdana"/>
      <family val="2"/>
    </font>
    <font>
      <sz val="10"/>
      <name val="Verdana"/>
      <family val="2"/>
    </font>
    <font>
      <b/>
      <sz val="8"/>
      <color theme="4" tint="-0.249977111117893"/>
      <name val="Calibri"/>
      <family val="2"/>
      <scheme val="minor"/>
    </font>
    <font>
      <b/>
      <sz val="8"/>
      <color theme="1"/>
      <name val="Calibri"/>
      <family val="2"/>
      <scheme val="minor"/>
    </font>
    <font>
      <b/>
      <sz val="8"/>
      <color rgb="FF000000"/>
      <name val="Verdana"/>
      <family val="2"/>
    </font>
    <font>
      <sz val="8"/>
      <color rgb="FF000000"/>
      <name val="Verdana"/>
      <family val="2"/>
    </font>
    <font>
      <b/>
      <sz val="8"/>
      <name val="Verdana"/>
      <family val="2"/>
    </font>
    <font>
      <sz val="8"/>
      <name val="Verdana"/>
      <family val="2"/>
    </font>
    <font>
      <i/>
      <sz val="8"/>
      <color theme="1"/>
      <name val="Calibri"/>
      <family val="2"/>
      <scheme val="minor"/>
    </font>
    <font>
      <sz val="11"/>
      <color rgb="FF000000"/>
      <name val="Calibri"/>
      <family val="2"/>
      <scheme val="minor"/>
    </font>
    <font>
      <b/>
      <sz val="22"/>
      <color theme="1"/>
      <name val="Verdana"/>
      <family val="2"/>
    </font>
    <font>
      <b/>
      <u/>
      <sz val="11"/>
      <color theme="1"/>
      <name val="Calibri"/>
      <family val="2"/>
      <scheme val="minor"/>
    </font>
    <font>
      <u/>
      <sz val="11"/>
      <color theme="10"/>
      <name val="Calibri"/>
      <family val="2"/>
      <scheme val="minor"/>
    </font>
    <font>
      <b/>
      <sz val="10"/>
      <color theme="1"/>
      <name val="Verdana"/>
      <family val="2"/>
    </font>
    <font>
      <b/>
      <sz val="8"/>
      <color theme="1"/>
      <name val="Verdana"/>
      <family val="2"/>
    </font>
    <font>
      <b/>
      <sz val="8.5"/>
      <color rgb="FFFFFFFF"/>
      <name val="Verdana"/>
      <family val="2"/>
    </font>
    <font>
      <sz val="8.5"/>
      <color rgb="FFFFFFFF"/>
      <name val="Verdana"/>
      <family val="2"/>
    </font>
    <font>
      <b/>
      <sz val="8.5"/>
      <color rgb="FF5B9BD5"/>
      <name val="Verdana"/>
      <family val="2"/>
    </font>
    <font>
      <b/>
      <i/>
      <sz val="8.5"/>
      <color theme="1"/>
      <name val="Verdana"/>
      <family val="2"/>
    </font>
    <font>
      <b/>
      <sz val="8.5"/>
      <color theme="1"/>
      <name val="Verdana"/>
      <family val="2"/>
    </font>
    <font>
      <sz val="8.5"/>
      <color theme="1"/>
      <name val="Verdana"/>
      <family val="2"/>
    </font>
    <font>
      <b/>
      <sz val="11"/>
      <color theme="2" tint="-0.89999084444715716"/>
      <name val="Calibri"/>
      <family val="2"/>
      <scheme val="minor"/>
    </font>
    <font>
      <b/>
      <i/>
      <sz val="12"/>
      <color theme="1"/>
      <name val="Calibri"/>
      <family val="2"/>
      <scheme val="minor"/>
    </font>
    <font>
      <sz val="11"/>
      <color rgb="FF1F497D"/>
      <name val="Calibri"/>
      <family val="2"/>
      <scheme val="minor"/>
    </font>
    <font>
      <sz val="11"/>
      <color theme="1"/>
      <name val="Calibri"/>
      <family val="2"/>
    </font>
    <font>
      <b/>
      <sz val="11"/>
      <color theme="1"/>
      <name val="Calibri"/>
      <family val="2"/>
    </font>
    <font>
      <sz val="11"/>
      <color rgb="FF000000"/>
      <name val="Calibri"/>
      <family val="2"/>
    </font>
    <font>
      <b/>
      <sz val="12"/>
      <color theme="0"/>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name val="Calibri"/>
      <family val="2"/>
      <scheme val="minor"/>
    </font>
    <font>
      <i/>
      <sz val="12"/>
      <name val="Calibri"/>
      <family val="2"/>
      <scheme val="minor"/>
    </font>
    <font>
      <b/>
      <sz val="12"/>
      <color rgb="FF000000"/>
      <name val="Calibri"/>
      <family val="2"/>
      <scheme val="minor"/>
    </font>
    <font>
      <sz val="12"/>
      <color rgb="FF000000"/>
      <name val="Calibri Light"/>
      <family val="2"/>
    </font>
    <font>
      <b/>
      <sz val="12"/>
      <color rgb="FF000000"/>
      <name val="Calibri Light"/>
      <family val="2"/>
    </font>
    <font>
      <b/>
      <sz val="12"/>
      <color rgb="FF000000"/>
      <name val="Calibri"/>
      <family val="2"/>
    </font>
    <font>
      <sz val="12"/>
      <color rgb="FF000000"/>
      <name val="Calibri Light"/>
      <family val="2"/>
    </font>
    <font>
      <b/>
      <sz val="12"/>
      <color rgb="FF000000"/>
      <name val="Calibri Light"/>
      <family val="2"/>
    </font>
    <font>
      <b/>
      <sz val="12"/>
      <color rgb="FF000000"/>
      <name val="Calibri"/>
      <family val="2"/>
    </font>
    <font>
      <b/>
      <sz val="14"/>
      <color theme="1"/>
      <name val="Calibri"/>
      <family val="2"/>
      <scheme val="minor"/>
    </font>
    <font>
      <b/>
      <u/>
      <sz val="12"/>
      <color theme="1"/>
      <name val="Calibri"/>
      <family val="2"/>
      <scheme val="minor"/>
    </font>
    <font>
      <b/>
      <sz val="14"/>
      <color rgb="FF000000"/>
      <name val="Verdana"/>
      <family val="2"/>
    </font>
    <font>
      <sz val="12"/>
      <color rgb="FF000000"/>
      <name val="Calibri"/>
      <family val="2"/>
    </font>
    <font>
      <b/>
      <i/>
      <sz val="12"/>
      <color rgb="FF000000"/>
      <name val="Calibri"/>
      <family val="2"/>
    </font>
    <font>
      <sz val="14"/>
      <color theme="1"/>
      <name val="Calibri"/>
      <family val="2"/>
      <scheme val="minor"/>
    </font>
    <font>
      <b/>
      <sz val="20"/>
      <color theme="1"/>
      <name val="Calibri"/>
      <family val="2"/>
      <scheme val="minor"/>
    </font>
    <font>
      <b/>
      <sz val="20"/>
      <color theme="1"/>
      <name val="Verdana"/>
      <family val="2"/>
    </font>
    <font>
      <sz val="20"/>
      <color theme="1"/>
      <name val="Calibri"/>
      <family val="2"/>
      <scheme val="minor"/>
    </font>
    <font>
      <b/>
      <i/>
      <sz val="14"/>
      <color theme="1"/>
      <name val="Calibri"/>
      <family val="2"/>
      <scheme val="minor"/>
    </font>
    <font>
      <b/>
      <sz val="14"/>
      <color rgb="FFFFFFFF"/>
      <name val="Calibri Light"/>
      <family val="2"/>
    </font>
    <font>
      <b/>
      <u/>
      <sz val="13"/>
      <color theme="1"/>
      <name val="Calibri"/>
      <family val="2"/>
      <scheme val="minor"/>
    </font>
    <font>
      <u/>
      <sz val="13"/>
      <color theme="1"/>
      <name val="Calibri"/>
      <family val="2"/>
      <scheme val="minor"/>
    </font>
    <font>
      <b/>
      <sz val="11"/>
      <color theme="0"/>
      <name val="Calibri"/>
      <family val="2"/>
    </font>
    <font>
      <b/>
      <sz val="13"/>
      <color theme="0"/>
      <name val="Calibri"/>
      <family val="2"/>
    </font>
    <font>
      <b/>
      <sz val="9"/>
      <color rgb="FF000000"/>
      <name val="Calibri Light"/>
      <family val="1"/>
      <scheme val="major"/>
    </font>
    <font>
      <sz val="9"/>
      <color rgb="FF000000"/>
      <name val="Calibri Light"/>
      <family val="1"/>
      <scheme val="major"/>
    </font>
    <font>
      <b/>
      <sz val="13"/>
      <name val="Calibri"/>
      <family val="2"/>
    </font>
    <font>
      <b/>
      <sz val="18"/>
      <color rgb="FF000000"/>
      <name val="Calibri"/>
      <family val="2"/>
    </font>
    <font>
      <b/>
      <sz val="20"/>
      <color rgb="FF000000"/>
      <name val="Calibri"/>
      <family val="2"/>
      <scheme val="minor"/>
    </font>
    <font>
      <b/>
      <sz val="18"/>
      <color theme="3" tint="-0.499984740745262"/>
      <name val="Calibri"/>
      <family val="2"/>
      <scheme val="minor"/>
    </font>
    <font>
      <b/>
      <i/>
      <sz val="11"/>
      <color rgb="FFFF0000"/>
      <name val="Calibri"/>
      <family val="2"/>
      <scheme val="minor"/>
    </font>
    <font>
      <i/>
      <sz val="11"/>
      <color theme="1"/>
      <name val="Calibri"/>
      <family val="2"/>
      <scheme val="minor"/>
    </font>
    <font>
      <b/>
      <sz val="12"/>
      <color rgb="FFFF0000"/>
      <name val="Calibri"/>
      <family val="2"/>
      <scheme val="minor"/>
    </font>
    <font>
      <sz val="12"/>
      <color rgb="FFFF0000"/>
      <name val="Calibri Light"/>
      <family val="2"/>
    </font>
    <font>
      <sz val="11"/>
      <name val="Calibri (Corpo)"/>
    </font>
    <font>
      <i/>
      <sz val="11"/>
      <name val="Calibri"/>
      <family val="2"/>
      <scheme val="minor"/>
    </font>
    <font>
      <u/>
      <sz val="11"/>
      <color theme="11"/>
      <name val="Calibri"/>
      <family val="2"/>
      <scheme val="minor"/>
    </font>
    <font>
      <b/>
      <sz val="12"/>
      <color theme="0" tint="-4.9989318521683403E-2"/>
      <name val="Calibri"/>
      <family val="2"/>
      <scheme val="minor"/>
    </font>
    <font>
      <sz val="9"/>
      <color indexed="81"/>
      <name val="Tahoma"/>
      <family val="2"/>
    </font>
    <font>
      <b/>
      <sz val="9"/>
      <color indexed="81"/>
      <name val="Tahoma"/>
      <family val="2"/>
    </font>
    <font>
      <sz val="11"/>
      <color theme="1"/>
      <name val="Segoe UI"/>
      <family val="2"/>
    </font>
  </fonts>
  <fills count="26">
    <fill>
      <patternFill patternType="none"/>
    </fill>
    <fill>
      <patternFill patternType="gray125"/>
    </fill>
    <fill>
      <patternFill patternType="solid">
        <fgColor rgb="FFDEEAF6"/>
        <bgColor indexed="64"/>
      </patternFill>
    </fill>
    <fill>
      <patternFill patternType="solid">
        <fgColor theme="4" tint="0.59999389629810485"/>
        <bgColor indexed="64"/>
      </patternFill>
    </fill>
    <fill>
      <patternFill patternType="solid">
        <fgColor rgb="FFFFCC99"/>
      </patternFill>
    </fill>
    <fill>
      <patternFill patternType="solid">
        <fgColor theme="0"/>
        <bgColor indexed="64"/>
      </patternFill>
    </fill>
    <fill>
      <patternFill patternType="solid">
        <fgColor theme="4" tint="0.79998168889431442"/>
        <bgColor indexed="64"/>
      </patternFill>
    </fill>
    <fill>
      <patternFill patternType="solid">
        <fgColor rgb="FF0070C0"/>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theme="4" tint="-0.24994659260841701"/>
        <bgColor indexed="64"/>
      </patternFill>
    </fill>
    <fill>
      <patternFill patternType="solid">
        <fgColor rgb="FF0099FF"/>
        <bgColor indexed="64"/>
      </patternFill>
    </fill>
    <fill>
      <patternFill patternType="solid">
        <fgColor rgb="FFBDD6EE"/>
        <bgColor indexed="64"/>
      </patternFill>
    </fill>
    <fill>
      <patternFill patternType="solid">
        <fgColor rgb="FF0088FF"/>
        <bgColor indexed="64"/>
      </patternFill>
    </fill>
    <fill>
      <patternFill patternType="solid">
        <fgColor rgb="FFBDD7EE"/>
        <bgColor indexed="64"/>
      </patternFill>
    </fill>
    <fill>
      <patternFill patternType="solid">
        <fgColor rgb="FFD9D9D9"/>
        <bgColor indexed="64"/>
      </patternFill>
    </fill>
    <fill>
      <patternFill patternType="solid">
        <fgColor rgb="FFFFFFFF"/>
        <bgColor indexed="64"/>
      </patternFill>
    </fill>
    <fill>
      <patternFill patternType="solid">
        <fgColor rgb="FFD0CECE"/>
        <bgColor indexed="64"/>
      </patternFill>
    </fill>
    <fill>
      <patternFill patternType="solid">
        <fgColor rgb="FFF2F2F2"/>
        <bgColor indexed="64"/>
      </patternFill>
    </fill>
    <fill>
      <patternFill patternType="solid">
        <fgColor theme="4" tint="-0.499984740745262"/>
        <bgColor indexed="64"/>
      </patternFill>
    </fill>
    <fill>
      <patternFill patternType="solid">
        <fgColor rgb="FFFFFF00"/>
        <bgColor indexed="64"/>
      </patternFill>
    </fill>
    <fill>
      <patternFill patternType="solid">
        <fgColor theme="7" tint="0.59999389629810485"/>
        <bgColor indexed="64"/>
      </patternFill>
    </fill>
  </fills>
  <borders count="1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theme="0" tint="-0.499984740745262"/>
      </left>
      <right style="hair">
        <color theme="0" tint="-0.499984740745262"/>
      </right>
      <top style="thin">
        <color theme="0" tint="-0.499984740745262"/>
      </top>
      <bottom style="thin">
        <color theme="0" tint="-0.499984740745262"/>
      </bottom>
      <diagonal/>
    </border>
    <border>
      <left style="hair">
        <color theme="0" tint="-0.499984740745262"/>
      </left>
      <right style="hair">
        <color theme="0" tint="-0.499984740745262"/>
      </right>
      <top style="thin">
        <color theme="0" tint="-0.499984740745262"/>
      </top>
      <bottom style="thin">
        <color theme="0" tint="-0.499984740745262"/>
      </bottom>
      <diagonal/>
    </border>
    <border>
      <left style="hair">
        <color theme="0" tint="-0.499984740745262"/>
      </left>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double">
        <color theme="0" tint="-0.499984740745262"/>
      </left>
      <right style="thin">
        <color theme="0" tint="-0.499984740745262"/>
      </right>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style="double">
        <color theme="0" tint="-0.499984740745262"/>
      </left>
      <right style="thin">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thin">
        <color theme="0" tint="-0.499984740745262"/>
      </right>
      <top style="thin">
        <color theme="0" tint="-0.499984740745262"/>
      </top>
      <bottom style="hair">
        <color theme="0" tint="-0.499984740745262"/>
      </bottom>
      <diagonal/>
    </border>
    <border>
      <left style="hair">
        <color theme="0" tint="-0.499984740745262"/>
      </left>
      <right style="thin">
        <color theme="0" tint="-0.499984740745262"/>
      </right>
      <top style="hair">
        <color theme="0" tint="-0.499984740745262"/>
      </top>
      <bottom style="hair">
        <color theme="0" tint="-0.499984740745262"/>
      </bottom>
      <diagonal/>
    </border>
    <border>
      <left style="hair">
        <color theme="0" tint="-0.499984740745262"/>
      </left>
      <right style="thin">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double">
        <color theme="0" tint="-0.499984740745262"/>
      </left>
      <right style="thin">
        <color theme="0" tint="-0.499984740745262"/>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double">
        <color theme="0" tint="-0.499984740745262"/>
      </left>
      <right style="thin">
        <color theme="0" tint="-0.499984740745262"/>
      </right>
      <top style="hair">
        <color theme="0" tint="-0.499984740745262"/>
      </top>
      <bottom style="thin">
        <color theme="0" tint="-0.499984740745262"/>
      </bottom>
      <diagonal/>
    </border>
    <border>
      <left style="medium">
        <color rgb="FF7F7F7F"/>
      </left>
      <right style="medium">
        <color rgb="FF7F7F7F"/>
      </right>
      <top style="medium">
        <color rgb="FF7F7F7F"/>
      </top>
      <bottom style="medium">
        <color rgb="FF7F7F7F"/>
      </bottom>
      <diagonal/>
    </border>
    <border>
      <left style="medium">
        <color rgb="FF7F7F7F"/>
      </left>
      <right style="medium">
        <color rgb="FF7F7F7F"/>
      </right>
      <top style="medium">
        <color rgb="FF7F7F7F"/>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diagonal/>
    </border>
    <border>
      <left/>
      <right style="medium">
        <color rgb="FF7F7F7F"/>
      </right>
      <top style="medium">
        <color rgb="FF7F7F7F"/>
      </top>
      <bottom/>
      <diagonal/>
    </border>
    <border>
      <left/>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style="medium">
        <color rgb="FF7F7F7F"/>
      </left>
      <right/>
      <top/>
      <bottom style="medium">
        <color rgb="FF7F7F7F"/>
      </bottom>
      <diagonal/>
    </border>
    <border>
      <left style="medium">
        <color rgb="FF7F7F7F"/>
      </left>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style="medium">
        <color rgb="FF7F7F7F"/>
      </left>
      <right style="medium">
        <color rgb="FF7F7F7F"/>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thin">
        <color auto="1"/>
      </bottom>
      <diagonal/>
    </border>
    <border>
      <left style="thin">
        <color theme="0" tint="-0.499984740745262"/>
      </left>
      <right style="hair">
        <color theme="0" tint="-0.499984740745262"/>
      </right>
      <top/>
      <bottom style="hair">
        <color theme="0" tint="-0.499984740745262"/>
      </bottom>
      <diagonal/>
    </border>
    <border>
      <left style="medium">
        <color auto="1"/>
      </left>
      <right/>
      <top style="thin">
        <color auto="1"/>
      </top>
      <bottom style="thin">
        <color auto="1"/>
      </bottom>
      <diagonal/>
    </border>
    <border>
      <left/>
      <right style="medium">
        <color auto="1"/>
      </right>
      <top style="thin">
        <color auto="1"/>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bottom style="thin">
        <color rgb="FF7F7F7F"/>
      </bottom>
      <diagonal/>
    </border>
    <border>
      <left/>
      <right style="thin">
        <color rgb="FF7F7F7F"/>
      </right>
      <top style="medium">
        <color auto="1"/>
      </top>
      <bottom/>
      <diagonal/>
    </border>
    <border>
      <left style="thin">
        <color rgb="FF7F7F7F"/>
      </left>
      <right/>
      <top style="medium">
        <color auto="1"/>
      </top>
      <bottom style="thin">
        <color rgb="FF7F7F7F"/>
      </bottom>
      <diagonal/>
    </border>
    <border>
      <left/>
      <right/>
      <top style="medium">
        <color auto="1"/>
      </top>
      <bottom style="thin">
        <color rgb="FF7F7F7F"/>
      </bottom>
      <diagonal/>
    </border>
    <border>
      <left/>
      <right style="medium">
        <color auto="1"/>
      </right>
      <top style="medium">
        <color auto="1"/>
      </top>
      <bottom style="thin">
        <color rgb="FF7F7F7F"/>
      </bottom>
      <diagonal/>
    </border>
    <border>
      <left style="medium">
        <color auto="1"/>
      </left>
      <right/>
      <top style="thin">
        <color rgb="FF7F7F7F"/>
      </top>
      <bottom style="thin">
        <color rgb="FF7F7F7F"/>
      </bottom>
      <diagonal/>
    </border>
    <border>
      <left style="thin">
        <color rgb="FF7F7F7F"/>
      </left>
      <right style="medium">
        <color auto="1"/>
      </right>
      <top style="thin">
        <color rgb="FF7F7F7F"/>
      </top>
      <bottom style="thin">
        <color rgb="FF7F7F7F"/>
      </bottom>
      <diagonal/>
    </border>
    <border>
      <left style="medium">
        <color auto="1"/>
      </left>
      <right/>
      <top style="thin">
        <color rgb="FF7F7F7F"/>
      </top>
      <bottom style="medium">
        <color auto="1"/>
      </bottom>
      <diagonal/>
    </border>
    <border>
      <left/>
      <right style="thin">
        <color rgb="FF7F7F7F"/>
      </right>
      <top style="thin">
        <color rgb="FF7F7F7F"/>
      </top>
      <bottom style="medium">
        <color auto="1"/>
      </bottom>
      <diagonal/>
    </border>
    <border>
      <left style="thin">
        <color rgb="FF7F7F7F"/>
      </left>
      <right/>
      <top style="thin">
        <color rgb="FF7F7F7F"/>
      </top>
      <bottom style="medium">
        <color auto="1"/>
      </bottom>
      <diagonal/>
    </border>
    <border>
      <left/>
      <right/>
      <top style="thin">
        <color rgb="FF7F7F7F"/>
      </top>
      <bottom style="medium">
        <color auto="1"/>
      </bottom>
      <diagonal/>
    </border>
    <border>
      <left style="medium">
        <color auto="1"/>
      </left>
      <right/>
      <top style="thin">
        <color rgb="FF7F7F7F"/>
      </top>
      <bottom/>
      <diagonal/>
    </border>
    <border>
      <left/>
      <right/>
      <top style="thin">
        <color rgb="FF7F7F7F"/>
      </top>
      <bottom/>
      <diagonal/>
    </border>
    <border>
      <left style="thin">
        <color rgb="FF7F7F7F"/>
      </left>
      <right style="medium">
        <color auto="1"/>
      </right>
      <top style="thin">
        <color rgb="FF7F7F7F"/>
      </top>
      <bottom/>
      <diagonal/>
    </border>
    <border>
      <left style="medium">
        <color auto="1"/>
      </left>
      <right/>
      <top/>
      <bottom style="thin">
        <color rgb="FF7F7F7F"/>
      </bottom>
      <diagonal/>
    </border>
    <border>
      <left/>
      <right style="thin">
        <color rgb="FF7F7F7F"/>
      </right>
      <top/>
      <bottom style="thin">
        <color rgb="FF7F7F7F"/>
      </bottom>
      <diagonal/>
    </border>
    <border>
      <left style="thin">
        <color rgb="FF7F7F7F"/>
      </left>
      <right/>
      <top/>
      <bottom style="thin">
        <color rgb="FF7F7F7F"/>
      </bottom>
      <diagonal/>
    </border>
    <border>
      <left style="medium">
        <color auto="1"/>
      </left>
      <right/>
      <top style="medium">
        <color auto="1"/>
      </top>
      <bottom style="thin">
        <color rgb="FF7F7F7F"/>
      </bottom>
      <diagonal/>
    </border>
    <border>
      <left/>
      <right style="thin">
        <color rgb="FF7F7F7F"/>
      </right>
      <top style="medium">
        <color auto="1"/>
      </top>
      <bottom style="thin">
        <color rgb="FF7F7F7F"/>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theme="0" tint="-0.499984740745262"/>
      </left>
      <right style="hair">
        <color theme="0" tint="-0.499984740745262"/>
      </right>
      <top/>
      <bottom/>
      <diagonal/>
    </border>
    <border>
      <left style="hair">
        <color theme="0" tint="-0.499984740745262"/>
      </left>
      <right style="hair">
        <color theme="0" tint="-0.499984740745262"/>
      </right>
      <top/>
      <bottom/>
      <diagonal/>
    </border>
    <border>
      <left style="hair">
        <color theme="0" tint="-0.499984740745262"/>
      </left>
      <right/>
      <top/>
      <bottom/>
      <diagonal/>
    </border>
    <border>
      <left style="double">
        <color theme="0" tint="-0.499984740745262"/>
      </left>
      <right style="thin">
        <color theme="0" tint="-0.499984740745262"/>
      </right>
      <top/>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thin">
        <color rgb="FF7F7F7F"/>
      </bottom>
      <diagonal/>
    </border>
    <border>
      <left style="medium">
        <color auto="1"/>
      </left>
      <right style="medium">
        <color auto="1"/>
      </right>
      <top style="thin">
        <color rgb="FF7F7F7F"/>
      </top>
      <bottom style="thin">
        <color rgb="FF7F7F7F"/>
      </bottom>
      <diagonal/>
    </border>
    <border>
      <left style="medium">
        <color auto="1"/>
      </left>
      <right style="medium">
        <color auto="1"/>
      </right>
      <top style="thin">
        <color rgb="FF7F7F7F"/>
      </top>
      <bottom style="medium">
        <color auto="1"/>
      </bottom>
      <diagonal/>
    </border>
    <border>
      <left style="medium">
        <color auto="1"/>
      </left>
      <right style="medium">
        <color auto="1"/>
      </right>
      <top style="thin">
        <color rgb="FF7F7F7F"/>
      </top>
      <bottom/>
      <diagonal/>
    </border>
    <border>
      <left style="medium">
        <color auto="1"/>
      </left>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0">
    <xf numFmtId="0" fontId="0" fillId="0" borderId="0"/>
    <xf numFmtId="43" fontId="2" fillId="0" borderId="0" applyFont="0" applyFill="0" applyBorder="0" applyAlignment="0" applyProtection="0"/>
    <xf numFmtId="0" fontId="4" fillId="4" borderId="9" applyNumberFormat="0" applyAlignment="0" applyProtection="0"/>
    <xf numFmtId="43" fontId="2" fillId="0" borderId="0" applyFont="0" applyFill="0" applyBorder="0" applyAlignment="0" applyProtection="0"/>
    <xf numFmtId="44" fontId="2" fillId="0" borderId="0" applyFont="0" applyFill="0" applyBorder="0" applyAlignment="0" applyProtection="0"/>
    <xf numFmtId="0" fontId="24" fillId="0" borderId="0" applyNumberForma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79" fillId="0" borderId="0" applyNumberFormat="0" applyFill="0" applyBorder="0" applyAlignment="0" applyProtection="0"/>
  </cellStyleXfs>
  <cellXfs count="559">
    <xf numFmtId="0" fontId="0" fillId="0" borderId="0" xfId="0"/>
    <xf numFmtId="0" fontId="0" fillId="0" borderId="0" xfId="0" applyFont="1"/>
    <xf numFmtId="0" fontId="0" fillId="5" borderId="0" xfId="0" applyFill="1"/>
    <xf numFmtId="0" fontId="0" fillId="5" borderId="0" xfId="0" applyFill="1" applyAlignment="1"/>
    <xf numFmtId="0" fontId="6" fillId="5" borderId="0" xfId="0" applyFont="1" applyFill="1" applyAlignment="1"/>
    <xf numFmtId="0" fontId="3" fillId="5" borderId="0" xfId="0" applyFont="1" applyFill="1"/>
    <xf numFmtId="0" fontId="3" fillId="5" borderId="0" xfId="0" applyFont="1" applyFill="1" applyAlignment="1">
      <alignment horizontal="left"/>
    </xf>
    <xf numFmtId="0" fontId="0" fillId="11" borderId="0" xfId="0" applyFill="1"/>
    <xf numFmtId="0" fontId="0" fillId="5" borderId="0" xfId="0" applyFont="1" applyFill="1"/>
    <xf numFmtId="0" fontId="9" fillId="0" borderId="0" xfId="0" applyFont="1"/>
    <xf numFmtId="0" fontId="0" fillId="0" borderId="0" xfId="0" applyFont="1" applyAlignment="1">
      <alignment wrapText="1"/>
    </xf>
    <xf numFmtId="0" fontId="14" fillId="0" borderId="0" xfId="0" applyFont="1"/>
    <xf numFmtId="0" fontId="9" fillId="3" borderId="22" xfId="0" applyFont="1" applyFill="1" applyBorder="1" applyAlignment="1">
      <alignment horizontal="center"/>
    </xf>
    <xf numFmtId="0" fontId="9" fillId="3" borderId="23" xfId="0" applyFont="1" applyFill="1" applyBorder="1" applyAlignment="1">
      <alignment horizontal="center"/>
    </xf>
    <xf numFmtId="0" fontId="9" fillId="3" borderId="24" xfId="0" applyFont="1" applyFill="1" applyBorder="1" applyAlignment="1">
      <alignment horizontal="center"/>
    </xf>
    <xf numFmtId="168" fontId="9" fillId="3" borderId="25" xfId="0" applyNumberFormat="1" applyFont="1" applyFill="1" applyBorder="1" applyAlignment="1">
      <alignment horizontal="center"/>
    </xf>
    <xf numFmtId="0" fontId="9" fillId="0" borderId="26" xfId="0" applyFont="1" applyBorder="1" applyAlignment="1">
      <alignment wrapText="1"/>
    </xf>
    <xf numFmtId="43" fontId="15" fillId="0" borderId="27" xfId="1" applyNumberFormat="1" applyFont="1" applyBorder="1"/>
    <xf numFmtId="43" fontId="9" fillId="0" borderId="28" xfId="1" applyFont="1" applyBorder="1"/>
    <xf numFmtId="43" fontId="9" fillId="0" borderId="29" xfId="1" applyFont="1" applyBorder="1"/>
    <xf numFmtId="43" fontId="15" fillId="0" borderId="30" xfId="1" applyNumberFormat="1" applyFont="1" applyBorder="1" applyAlignment="1">
      <alignment vertical="center"/>
    </xf>
    <xf numFmtId="43" fontId="15" fillId="0" borderId="28" xfId="1" applyFont="1" applyBorder="1" applyAlignment="1">
      <alignment vertical="center"/>
    </xf>
    <xf numFmtId="43" fontId="9" fillId="0" borderId="29" xfId="1" applyFont="1" applyBorder="1" applyAlignment="1">
      <alignment vertical="center"/>
    </xf>
    <xf numFmtId="43" fontId="9" fillId="0" borderId="30" xfId="1" applyNumberFormat="1" applyFont="1" applyBorder="1" applyAlignment="1">
      <alignment vertical="center"/>
    </xf>
    <xf numFmtId="43" fontId="9" fillId="0" borderId="28" xfId="1" applyFont="1" applyBorder="1" applyAlignment="1">
      <alignment vertical="center"/>
    </xf>
    <xf numFmtId="0" fontId="9" fillId="3" borderId="22" xfId="0" applyFont="1" applyFill="1" applyBorder="1" applyAlignment="1">
      <alignment horizontal="center" wrapText="1"/>
    </xf>
    <xf numFmtId="0" fontId="9" fillId="3" borderId="23" xfId="0" applyFont="1" applyFill="1" applyBorder="1" applyAlignment="1">
      <alignment horizontal="center" wrapText="1"/>
    </xf>
    <xf numFmtId="0" fontId="9" fillId="3" borderId="24" xfId="0" applyFont="1" applyFill="1" applyBorder="1" applyAlignment="1">
      <alignment horizontal="center" wrapText="1"/>
    </xf>
    <xf numFmtId="0" fontId="9" fillId="3" borderId="25" xfId="0" applyFont="1" applyFill="1" applyBorder="1" applyAlignment="1">
      <alignment horizontal="center" wrapText="1"/>
    </xf>
    <xf numFmtId="0" fontId="15" fillId="0" borderId="26" xfId="0" applyFont="1" applyBorder="1"/>
    <xf numFmtId="165" fontId="15" fillId="0" borderId="28" xfId="1" applyNumberFormat="1" applyFont="1" applyBorder="1"/>
    <xf numFmtId="165" fontId="9" fillId="0" borderId="29" xfId="1" applyNumberFormat="1" applyFont="1" applyBorder="1"/>
    <xf numFmtId="165" fontId="15" fillId="0" borderId="30" xfId="1" applyNumberFormat="1" applyFont="1" applyBorder="1"/>
    <xf numFmtId="165" fontId="9" fillId="0" borderId="28" xfId="1" applyNumberFormat="1" applyFont="1" applyBorder="1"/>
    <xf numFmtId="165" fontId="9" fillId="0" borderId="30" xfId="1" applyNumberFormat="1" applyFont="1" applyBorder="1"/>
    <xf numFmtId="0" fontId="3" fillId="0" borderId="0" xfId="0" applyFont="1"/>
    <xf numFmtId="0" fontId="18" fillId="0" borderId="0" xfId="0" applyFont="1" applyFill="1" applyBorder="1" applyAlignment="1">
      <alignment horizontal="center" vertical="center" wrapText="1"/>
    </xf>
    <xf numFmtId="0" fontId="19" fillId="0" borderId="0" xfId="0" applyFont="1" applyFill="1" applyBorder="1" applyAlignment="1">
      <alignment vertical="center" wrapText="1"/>
    </xf>
    <xf numFmtId="3" fontId="19" fillId="0" borderId="0" xfId="0" applyNumberFormat="1" applyFont="1" applyFill="1" applyBorder="1" applyAlignment="1">
      <alignment horizontal="right" vertical="center" wrapText="1"/>
    </xf>
    <xf numFmtId="3" fontId="0" fillId="0" borderId="0" xfId="0" applyNumberFormat="1" applyFill="1" applyBorder="1"/>
    <xf numFmtId="6" fontId="13" fillId="0" borderId="0" xfId="0" applyNumberFormat="1" applyFont="1" applyFill="1" applyBorder="1" applyAlignment="1">
      <alignment horizontal="right" vertical="center" wrapText="1"/>
    </xf>
    <xf numFmtId="0" fontId="19"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3" fontId="17" fillId="0" borderId="0" xfId="0" applyNumberFormat="1" applyFont="1" applyFill="1" applyBorder="1" applyAlignment="1">
      <alignment horizontal="right" vertical="center" wrapText="1"/>
    </xf>
    <xf numFmtId="3" fontId="8" fillId="0" borderId="0" xfId="0" applyNumberFormat="1" applyFont="1" applyFill="1" applyBorder="1" applyAlignment="1">
      <alignment horizontal="right" vertical="center" wrapText="1"/>
    </xf>
    <xf numFmtId="0" fontId="8" fillId="0" borderId="0" xfId="0" applyFont="1" applyFill="1" applyBorder="1" applyAlignment="1">
      <alignment horizontal="center" vertical="center" wrapText="1"/>
    </xf>
    <xf numFmtId="165" fontId="0" fillId="0" borderId="0" xfId="1" applyNumberFormat="1" applyFont="1"/>
    <xf numFmtId="0" fontId="0" fillId="3" borderId="40" xfId="0" applyFill="1" applyBorder="1"/>
    <xf numFmtId="0" fontId="0" fillId="3" borderId="41" xfId="0" applyFill="1" applyBorder="1"/>
    <xf numFmtId="0" fontId="0" fillId="3" borderId="42" xfId="0" applyFill="1" applyBorder="1"/>
    <xf numFmtId="0" fontId="0" fillId="0" borderId="26" xfId="0" applyBorder="1"/>
    <xf numFmtId="165" fontId="0" fillId="0" borderId="28" xfId="1" applyNumberFormat="1" applyFont="1" applyBorder="1"/>
    <xf numFmtId="165" fontId="0" fillId="0" borderId="43" xfId="1" applyNumberFormat="1" applyFont="1" applyBorder="1"/>
    <xf numFmtId="0" fontId="0" fillId="0" borderId="31" xfId="0" applyBorder="1"/>
    <xf numFmtId="165" fontId="0" fillId="0" borderId="32" xfId="1" applyNumberFormat="1" applyFont="1" applyBorder="1"/>
    <xf numFmtId="0" fontId="0" fillId="0" borderId="44" xfId="0" applyBorder="1"/>
    <xf numFmtId="0" fontId="0" fillId="5" borderId="4" xfId="0" applyFill="1" applyBorder="1" applyAlignment="1">
      <alignment horizontal="center" wrapText="1"/>
    </xf>
    <xf numFmtId="0" fontId="0" fillId="5" borderId="0" xfId="0" applyFill="1" applyBorder="1" applyAlignment="1">
      <alignment horizontal="center" wrapText="1"/>
    </xf>
    <xf numFmtId="0" fontId="0" fillId="5" borderId="5" xfId="0" applyFill="1" applyBorder="1" applyAlignment="1">
      <alignment horizontal="center" wrapText="1"/>
    </xf>
    <xf numFmtId="0" fontId="0" fillId="5" borderId="4" xfId="0" applyFill="1" applyBorder="1"/>
    <xf numFmtId="0" fontId="0" fillId="5" borderId="0" xfId="0" applyFill="1" applyBorder="1"/>
    <xf numFmtId="0" fontId="0" fillId="5" borderId="5" xfId="0" applyFill="1" applyBorder="1"/>
    <xf numFmtId="165" fontId="0" fillId="5" borderId="4" xfId="1" applyNumberFormat="1" applyFont="1" applyFill="1" applyBorder="1"/>
    <xf numFmtId="0" fontId="3" fillId="5" borderId="0" xfId="0" applyFont="1" applyFill="1" applyBorder="1"/>
    <xf numFmtId="165" fontId="0" fillId="5" borderId="0" xfId="1" applyNumberFormat="1" applyFont="1" applyFill="1" applyBorder="1"/>
    <xf numFmtId="0" fontId="9" fillId="0" borderId="40" xfId="0" applyFont="1" applyBorder="1" applyAlignment="1">
      <alignment wrapText="1"/>
    </xf>
    <xf numFmtId="43" fontId="9" fillId="0" borderId="41" xfId="1" applyFont="1" applyBorder="1"/>
    <xf numFmtId="43" fontId="9" fillId="0" borderId="45" xfId="1" applyFont="1" applyBorder="1"/>
    <xf numFmtId="43" fontId="15" fillId="0" borderId="46" xfId="1" applyNumberFormat="1" applyFont="1" applyBorder="1"/>
    <xf numFmtId="0" fontId="9" fillId="0" borderId="31" xfId="0" applyFont="1" applyBorder="1" applyAlignment="1">
      <alignment wrapText="1"/>
    </xf>
    <xf numFmtId="43" fontId="9" fillId="0" borderId="32" xfId="1" applyFont="1" applyBorder="1" applyAlignment="1">
      <alignment vertical="center"/>
    </xf>
    <xf numFmtId="43" fontId="9" fillId="0" borderId="47" xfId="1" applyFont="1" applyBorder="1" applyAlignment="1">
      <alignment vertical="center"/>
    </xf>
    <xf numFmtId="43" fontId="9" fillId="0" borderId="48" xfId="1" applyNumberFormat="1" applyFont="1" applyBorder="1" applyAlignment="1">
      <alignment vertical="center"/>
    </xf>
    <xf numFmtId="165" fontId="9" fillId="0" borderId="47" xfId="1" applyNumberFormat="1" applyFont="1" applyBorder="1"/>
    <xf numFmtId="165" fontId="15" fillId="0" borderId="48" xfId="1" applyNumberFormat="1" applyFont="1" applyBorder="1"/>
    <xf numFmtId="0" fontId="0" fillId="0" borderId="0" xfId="0" applyFill="1"/>
    <xf numFmtId="0" fontId="27" fillId="17" borderId="50" xfId="0" applyFont="1" applyFill="1" applyBorder="1" applyAlignment="1">
      <alignment horizontal="left" vertical="center" wrapText="1" indent="1"/>
    </xf>
    <xf numFmtId="0" fontId="27" fillId="17" borderId="51" xfId="0" applyFont="1" applyFill="1" applyBorder="1" applyAlignment="1">
      <alignment horizontal="left" vertical="center" wrapText="1" indent="1"/>
    </xf>
    <xf numFmtId="0" fontId="30" fillId="19" borderId="51" xfId="0" applyFont="1" applyFill="1" applyBorder="1" applyAlignment="1">
      <alignment horizontal="left" vertical="center" wrapText="1" indent="1"/>
    </xf>
    <xf numFmtId="0" fontId="26" fillId="19" borderId="56" xfId="0" applyFont="1" applyFill="1" applyBorder="1" applyAlignment="1">
      <alignment horizontal="center" vertical="center" wrapText="1"/>
    </xf>
    <xf numFmtId="0" fontId="31" fillId="19" borderId="56" xfId="0" applyFont="1" applyFill="1" applyBorder="1" applyAlignment="1">
      <alignment horizontal="center" vertical="center" wrapText="1"/>
    </xf>
    <xf numFmtId="0" fontId="32" fillId="18" borderId="51" xfId="0" applyFont="1" applyFill="1" applyBorder="1" applyAlignment="1">
      <alignment horizontal="left" vertical="center" wrapText="1" indent="1"/>
    </xf>
    <xf numFmtId="0" fontId="32" fillId="18" borderId="56" xfId="0" applyFont="1" applyFill="1" applyBorder="1" applyAlignment="1">
      <alignment horizontal="center" vertical="center" wrapText="1"/>
    </xf>
    <xf numFmtId="0" fontId="24" fillId="18" borderId="56" xfId="5" applyFill="1" applyBorder="1" applyAlignment="1">
      <alignment horizontal="center" vertical="center" wrapText="1"/>
    </xf>
    <xf numFmtId="0" fontId="31" fillId="20" borderId="57" xfId="0" applyFont="1" applyFill="1" applyBorder="1" applyAlignment="1">
      <alignment horizontal="center" vertical="center" wrapText="1"/>
    </xf>
    <xf numFmtId="0" fontId="32" fillId="20" borderId="51" xfId="0" applyFont="1" applyFill="1" applyBorder="1" applyAlignment="1">
      <alignment horizontal="left" vertical="center" wrapText="1" indent="1"/>
    </xf>
    <xf numFmtId="0" fontId="32" fillId="20" borderId="56" xfId="0" applyFont="1" applyFill="1" applyBorder="1" applyAlignment="1">
      <alignment horizontal="center" vertical="center" wrapText="1"/>
    </xf>
    <xf numFmtId="0" fontId="24" fillId="0" borderId="0" xfId="5" applyAlignment="1">
      <alignment vertical="center"/>
    </xf>
    <xf numFmtId="0" fontId="31" fillId="19" borderId="60" xfId="0" applyFont="1" applyFill="1" applyBorder="1" applyAlignment="1">
      <alignment vertical="center" wrapText="1"/>
    </xf>
    <xf numFmtId="0" fontId="31" fillId="19" borderId="61" xfId="0" applyFont="1" applyFill="1" applyBorder="1" applyAlignment="1">
      <alignment vertical="center" wrapText="1"/>
    </xf>
    <xf numFmtId="0" fontId="31" fillId="19" borderId="52" xfId="0" applyFont="1" applyFill="1" applyBorder="1" applyAlignment="1">
      <alignment vertical="center" wrapText="1"/>
    </xf>
    <xf numFmtId="0" fontId="27" fillId="17" borderId="50" xfId="0" applyFont="1" applyFill="1" applyBorder="1" applyAlignment="1">
      <alignment horizontal="justify" vertical="center" wrapText="1"/>
    </xf>
    <xf numFmtId="0" fontId="27" fillId="17" borderId="51" xfId="0" applyFont="1" applyFill="1" applyBorder="1" applyAlignment="1">
      <alignment horizontal="justify" vertical="center" wrapText="1"/>
    </xf>
    <xf numFmtId="0" fontId="31" fillId="19" borderId="57" xfId="0" applyFont="1" applyFill="1" applyBorder="1" applyAlignment="1">
      <alignment horizontal="center" vertical="center" wrapText="1"/>
    </xf>
    <xf numFmtId="0" fontId="32" fillId="20" borderId="56" xfId="0" applyFont="1" applyFill="1" applyBorder="1" applyAlignment="1">
      <alignment horizontal="left" vertical="center" wrapText="1" indent="1"/>
    </xf>
    <xf numFmtId="3" fontId="32" fillId="20" borderId="56" xfId="0" applyNumberFormat="1" applyFont="1" applyFill="1" applyBorder="1" applyAlignment="1">
      <alignment horizontal="left" vertical="center" wrapText="1" indent="1"/>
    </xf>
    <xf numFmtId="9" fontId="32" fillId="20" borderId="56" xfId="0" applyNumberFormat="1" applyFont="1" applyFill="1" applyBorder="1" applyAlignment="1">
      <alignment horizontal="left" vertical="center" wrapText="1" indent="1"/>
    </xf>
    <xf numFmtId="0" fontId="31" fillId="20" borderId="56" xfId="0" applyFont="1" applyFill="1" applyBorder="1" applyAlignment="1">
      <alignment horizontal="left" vertical="center" wrapText="1" indent="1"/>
    </xf>
    <xf numFmtId="0" fontId="31" fillId="20" borderId="56" xfId="0" applyFont="1" applyFill="1" applyBorder="1" applyAlignment="1">
      <alignment vertical="top" wrapText="1" indent="1"/>
    </xf>
    <xf numFmtId="0" fontId="25" fillId="20" borderId="56" xfId="0" applyFont="1" applyFill="1" applyBorder="1" applyAlignment="1">
      <alignment vertical="top" wrapText="1" indent="1"/>
    </xf>
    <xf numFmtId="0" fontId="33" fillId="0" borderId="0" xfId="5" applyFont="1" applyAlignment="1">
      <alignment vertical="center"/>
    </xf>
    <xf numFmtId="0" fontId="27" fillId="15" borderId="49" xfId="0" applyFont="1" applyFill="1" applyBorder="1" applyAlignment="1">
      <alignment horizontal="left" vertical="center" wrapText="1" indent="1"/>
    </xf>
    <xf numFmtId="0" fontId="32" fillId="16" borderId="52" xfId="0" applyFont="1" applyFill="1" applyBorder="1" applyAlignment="1">
      <alignment horizontal="left" vertical="center" wrapText="1" indent="1"/>
    </xf>
    <xf numFmtId="0" fontId="30" fillId="21" borderId="51" xfId="0" applyFont="1" applyFill="1" applyBorder="1" applyAlignment="1">
      <alignment horizontal="left" vertical="center" wrapText="1" indent="1"/>
    </xf>
    <xf numFmtId="0" fontId="31" fillId="21" borderId="56" xfId="0" applyFont="1" applyFill="1" applyBorder="1" applyAlignment="1">
      <alignment horizontal="center" vertical="center" wrapText="1"/>
    </xf>
    <xf numFmtId="0" fontId="32" fillId="18" borderId="51" xfId="0" applyFont="1" applyFill="1" applyBorder="1" applyAlignment="1">
      <alignment horizontal="center" vertical="center" wrapText="1"/>
    </xf>
    <xf numFmtId="0" fontId="32" fillId="20" borderId="57" xfId="0" applyFont="1" applyFill="1" applyBorder="1" applyAlignment="1">
      <alignment horizontal="center" vertical="center" wrapText="1"/>
    </xf>
    <xf numFmtId="0" fontId="30" fillId="20" borderId="56" xfId="0" applyFont="1" applyFill="1" applyBorder="1" applyAlignment="1">
      <alignment horizontal="center" vertical="center" wrapText="1"/>
    </xf>
    <xf numFmtId="3" fontId="32" fillId="20" borderId="56" xfId="0" applyNumberFormat="1" applyFont="1" applyFill="1" applyBorder="1" applyAlignment="1">
      <alignment horizontal="center" vertical="center" wrapText="1"/>
    </xf>
    <xf numFmtId="9" fontId="32" fillId="20" borderId="56" xfId="0" applyNumberFormat="1" applyFont="1" applyFill="1" applyBorder="1" applyAlignment="1">
      <alignment horizontal="center" vertical="center" wrapText="1"/>
    </xf>
    <xf numFmtId="0" fontId="35" fillId="0" borderId="0" xfId="0" applyFont="1" applyAlignment="1">
      <alignment vertical="center"/>
    </xf>
    <xf numFmtId="0" fontId="38" fillId="22" borderId="4" xfId="0" applyFont="1" applyFill="1" applyBorder="1" applyAlignment="1">
      <alignment vertical="center"/>
    </xf>
    <xf numFmtId="0" fontId="38" fillId="22" borderId="0" xfId="0" applyFont="1" applyFill="1" applyAlignment="1">
      <alignment vertical="center" wrapText="1"/>
    </xf>
    <xf numFmtId="0" fontId="38" fillId="22" borderId="6" xfId="0" applyFont="1" applyFill="1" applyBorder="1" applyAlignment="1">
      <alignment vertical="center"/>
    </xf>
    <xf numFmtId="0" fontId="38" fillId="22" borderId="7" xfId="0" applyFont="1" applyFill="1" applyBorder="1" applyAlignment="1">
      <alignment vertical="center" wrapText="1"/>
    </xf>
    <xf numFmtId="0" fontId="0" fillId="0" borderId="0" xfId="0" applyAlignment="1">
      <alignment wrapText="1"/>
    </xf>
    <xf numFmtId="0" fontId="37" fillId="20" borderId="66" xfId="0" applyFont="1" applyFill="1" applyBorder="1" applyAlignment="1">
      <alignment vertical="center" wrapText="1"/>
    </xf>
    <xf numFmtId="0" fontId="36" fillId="20" borderId="66" xfId="0" applyFont="1" applyFill="1" applyBorder="1" applyAlignment="1">
      <alignment horizontal="center" vertical="center"/>
    </xf>
    <xf numFmtId="0" fontId="36" fillId="20" borderId="67" xfId="0" applyFont="1" applyFill="1" applyBorder="1" applyAlignment="1">
      <alignment horizontal="center" vertical="center"/>
    </xf>
    <xf numFmtId="0" fontId="35" fillId="5" borderId="0" xfId="0" applyFont="1" applyFill="1" applyAlignment="1">
      <alignment vertical="center"/>
    </xf>
    <xf numFmtId="0" fontId="40" fillId="0" borderId="0" xfId="0" applyFont="1"/>
    <xf numFmtId="166" fontId="41" fillId="6" borderId="1" xfId="0" applyNumberFormat="1" applyFont="1" applyFill="1" applyBorder="1" applyAlignment="1">
      <alignment horizontal="center" vertical="center" wrapText="1"/>
    </xf>
    <xf numFmtId="0" fontId="43" fillId="6" borderId="4" xfId="2" applyFont="1" applyFill="1" applyBorder="1" applyAlignment="1" applyProtection="1">
      <alignment horizontal="center" vertical="center" wrapText="1"/>
      <protection locked="0"/>
    </xf>
    <xf numFmtId="0" fontId="44" fillId="6" borderId="6" xfId="2" applyFont="1" applyFill="1" applyBorder="1" applyAlignment="1" applyProtection="1">
      <alignment horizontal="center" vertical="top" wrapText="1"/>
      <protection locked="0"/>
    </xf>
    <xf numFmtId="0" fontId="41" fillId="6" borderId="1" xfId="0" applyFont="1" applyFill="1" applyBorder="1" applyAlignment="1">
      <alignment horizontal="center" vertical="center" wrapText="1"/>
    </xf>
    <xf numFmtId="0" fontId="0" fillId="5" borderId="0" xfId="0" applyFill="1" applyAlignment="1">
      <alignment horizontal="left"/>
    </xf>
    <xf numFmtId="0" fontId="3" fillId="6" borderId="1" xfId="0" applyFont="1" applyFill="1" applyBorder="1" applyAlignment="1">
      <alignment horizontal="center" vertical="center" wrapText="1"/>
    </xf>
    <xf numFmtId="166" fontId="3" fillId="6" borderId="1" xfId="0" applyNumberFormat="1" applyFont="1" applyFill="1" applyBorder="1" applyAlignment="1">
      <alignment horizontal="center" vertical="center" wrapText="1"/>
    </xf>
    <xf numFmtId="0" fontId="9" fillId="0" borderId="69" xfId="0" applyFont="1" applyBorder="1"/>
    <xf numFmtId="0" fontId="9" fillId="0" borderId="26" xfId="0" applyFont="1" applyBorder="1"/>
    <xf numFmtId="165" fontId="9" fillId="0" borderId="32" xfId="1" applyNumberFormat="1" applyFont="1" applyBorder="1"/>
    <xf numFmtId="0" fontId="9" fillId="0" borderId="0" xfId="0" applyFont="1" applyBorder="1" applyAlignment="1">
      <alignment wrapText="1"/>
    </xf>
    <xf numFmtId="0" fontId="40" fillId="5" borderId="0" xfId="0" applyFont="1" applyFill="1"/>
    <xf numFmtId="0" fontId="15" fillId="0" borderId="31" xfId="0" applyFont="1" applyBorder="1"/>
    <xf numFmtId="165" fontId="15" fillId="0" borderId="32" xfId="1" applyNumberFormat="1" applyFont="1" applyBorder="1"/>
    <xf numFmtId="0" fontId="34" fillId="0" borderId="0" xfId="0" applyFont="1" applyAlignment="1">
      <alignment horizontal="center"/>
    </xf>
    <xf numFmtId="0" fontId="24" fillId="5" borderId="0" xfId="5" applyFill="1"/>
    <xf numFmtId="0" fontId="0" fillId="5" borderId="0" xfId="0" applyFill="1" applyAlignment="1">
      <alignment horizontal="left" vertical="center"/>
    </xf>
    <xf numFmtId="0" fontId="0" fillId="0" borderId="0" xfId="0" applyAlignment="1">
      <alignment horizontal="left" vertical="center"/>
    </xf>
    <xf numFmtId="0" fontId="53" fillId="5" borderId="0" xfId="0" applyFont="1" applyFill="1" applyAlignment="1"/>
    <xf numFmtId="0" fontId="40" fillId="0" borderId="70" xfId="0" applyFont="1" applyBorder="1" applyAlignment="1">
      <alignment vertical="center"/>
    </xf>
    <xf numFmtId="0" fontId="40" fillId="5" borderId="17" xfId="0" applyFont="1" applyFill="1" applyBorder="1"/>
    <xf numFmtId="0" fontId="40" fillId="5" borderId="5" xfId="0" applyFont="1" applyFill="1" applyBorder="1"/>
    <xf numFmtId="0" fontId="40" fillId="5" borderId="37" xfId="0" applyFont="1" applyFill="1" applyBorder="1"/>
    <xf numFmtId="0" fontId="40" fillId="5" borderId="68" xfId="0" applyFont="1" applyFill="1" applyBorder="1"/>
    <xf numFmtId="0" fontId="40" fillId="5" borderId="37" xfId="0" applyFont="1" applyFill="1" applyBorder="1" applyAlignment="1">
      <alignment horizontal="left" vertical="center"/>
    </xf>
    <xf numFmtId="0" fontId="40" fillId="5" borderId="68" xfId="0" applyFont="1" applyFill="1" applyBorder="1" applyAlignment="1">
      <alignment horizontal="left" vertical="center"/>
    </xf>
    <xf numFmtId="0" fontId="40" fillId="5" borderId="17" xfId="0" applyFont="1" applyFill="1" applyBorder="1" applyAlignment="1">
      <alignment horizontal="left" vertical="center"/>
    </xf>
    <xf numFmtId="0" fontId="40" fillId="5" borderId="5" xfId="0" applyFont="1" applyFill="1" applyBorder="1" applyAlignment="1">
      <alignment horizontal="left" vertical="center"/>
    </xf>
    <xf numFmtId="0" fontId="48" fillId="3" borderId="64" xfId="0" applyNumberFormat="1" applyFont="1" applyFill="1" applyBorder="1" applyAlignment="1">
      <alignment vertical="center" wrapText="1"/>
    </xf>
    <xf numFmtId="0" fontId="48" fillId="3" borderId="65" xfId="0" applyNumberFormat="1" applyFont="1" applyFill="1" applyBorder="1" applyAlignment="1">
      <alignment vertical="center" wrapText="1"/>
    </xf>
    <xf numFmtId="0" fontId="57" fillId="5" borderId="0" xfId="0" applyFont="1" applyFill="1"/>
    <xf numFmtId="0" fontId="57" fillId="0" borderId="0" xfId="0" applyFont="1"/>
    <xf numFmtId="0" fontId="52" fillId="0" borderId="0" xfId="0" applyFont="1"/>
    <xf numFmtId="0" fontId="3" fillId="5" borderId="0" xfId="0" applyFont="1" applyFill="1" applyAlignment="1">
      <alignment horizontal="center"/>
    </xf>
    <xf numFmtId="0" fontId="41" fillId="10" borderId="12" xfId="0" applyFont="1" applyFill="1" applyBorder="1" applyAlignment="1">
      <alignment horizontal="center" vertical="center" wrapText="1"/>
    </xf>
    <xf numFmtId="0" fontId="60" fillId="0" borderId="0" xfId="0" applyFont="1"/>
    <xf numFmtId="0" fontId="52" fillId="5" borderId="0" xfId="0" applyFont="1" applyFill="1" applyAlignment="1"/>
    <xf numFmtId="0" fontId="52" fillId="5" borderId="0" xfId="0" applyFont="1" applyFill="1" applyBorder="1" applyAlignment="1"/>
    <xf numFmtId="0" fontId="47" fillId="19" borderId="83" xfId="0" applyFont="1" applyFill="1" applyBorder="1" applyAlignment="1">
      <alignment horizontal="center" vertical="center" wrapText="1" readingOrder="1"/>
    </xf>
    <xf numFmtId="0" fontId="41" fillId="10" borderId="96" xfId="0" applyFont="1" applyFill="1" applyBorder="1" applyAlignment="1">
      <alignment vertical="center" wrapText="1"/>
    </xf>
    <xf numFmtId="0" fontId="39" fillId="7" borderId="97" xfId="0" applyFont="1" applyFill="1" applyBorder="1" applyAlignment="1">
      <alignment vertical="center" wrapText="1"/>
    </xf>
    <xf numFmtId="165" fontId="39" fillId="7" borderId="98" xfId="1" applyNumberFormat="1" applyFont="1" applyFill="1" applyBorder="1" applyAlignment="1">
      <alignment vertical="center" wrapText="1"/>
    </xf>
    <xf numFmtId="0" fontId="41" fillId="10" borderId="99" xfId="0" applyFont="1" applyFill="1" applyBorder="1" applyAlignment="1">
      <alignment vertical="center" wrapText="1"/>
    </xf>
    <xf numFmtId="0" fontId="41" fillId="10" borderId="100" xfId="0" applyFont="1" applyFill="1" applyBorder="1" applyAlignment="1">
      <alignment horizontal="center" vertical="center" wrapText="1"/>
    </xf>
    <xf numFmtId="0" fontId="41" fillId="10" borderId="3" xfId="0" applyFont="1" applyFill="1" applyBorder="1" applyAlignment="1">
      <alignment horizontal="center" vertical="center" wrapText="1"/>
    </xf>
    <xf numFmtId="0" fontId="63" fillId="5" borderId="0" xfId="0" applyFont="1" applyFill="1" applyAlignment="1">
      <alignment vertical="center"/>
    </xf>
    <xf numFmtId="0" fontId="24" fillId="11" borderId="0" xfId="5" applyFill="1"/>
    <xf numFmtId="0" fontId="41" fillId="6" borderId="11" xfId="0" applyFont="1" applyFill="1" applyBorder="1" applyAlignment="1">
      <alignment horizontal="center" vertical="center" wrapText="1"/>
    </xf>
    <xf numFmtId="0" fontId="41" fillId="6" borderId="10" xfId="0" applyFont="1" applyFill="1" applyBorder="1" applyAlignment="1">
      <alignment horizontal="center" vertical="center" wrapText="1"/>
    </xf>
    <xf numFmtId="0" fontId="68" fillId="0" borderId="101" xfId="0" applyFont="1" applyFill="1" applyBorder="1" applyAlignment="1" applyProtection="1">
      <alignment horizontal="left" vertical="center" wrapText="1"/>
    </xf>
    <xf numFmtId="0" fontId="67" fillId="0" borderId="101" xfId="0" applyFont="1" applyFill="1" applyBorder="1" applyAlignment="1" applyProtection="1">
      <alignment horizontal="center" vertical="center" wrapText="1"/>
    </xf>
    <xf numFmtId="0" fontId="0" fillId="0" borderId="0" xfId="0" applyFill="1" applyAlignment="1">
      <alignment horizontal="center"/>
    </xf>
    <xf numFmtId="0" fontId="65" fillId="8" borderId="65" xfId="0" applyFont="1" applyFill="1" applyBorder="1" applyAlignment="1">
      <alignment vertical="center"/>
    </xf>
    <xf numFmtId="0" fontId="38" fillId="22" borderId="5" xfId="0" applyFont="1" applyFill="1" applyBorder="1" applyAlignment="1">
      <alignment horizontal="center" vertical="center" wrapText="1"/>
    </xf>
    <xf numFmtId="0" fontId="38" fillId="22" borderId="8" xfId="0" applyFont="1" applyFill="1" applyBorder="1" applyAlignment="1">
      <alignment horizontal="center" vertical="center" wrapText="1"/>
    </xf>
    <xf numFmtId="0" fontId="37" fillId="20" borderId="68" xfId="0" applyFont="1" applyFill="1" applyBorder="1" applyAlignment="1">
      <alignment vertical="center" wrapText="1"/>
    </xf>
    <xf numFmtId="0" fontId="36" fillId="20" borderId="37" xfId="0" applyFont="1" applyFill="1" applyBorder="1" applyAlignment="1">
      <alignment horizontal="center" vertical="center"/>
    </xf>
    <xf numFmtId="0" fontId="36" fillId="20" borderId="102" xfId="0" applyFont="1" applyFill="1" applyBorder="1" applyAlignment="1">
      <alignment horizontal="center" vertical="center"/>
    </xf>
    <xf numFmtId="0" fontId="36" fillId="20" borderId="68" xfId="0" applyFont="1" applyFill="1" applyBorder="1" applyAlignment="1">
      <alignment vertical="center" wrapText="1"/>
    </xf>
    <xf numFmtId="0" fontId="36" fillId="20" borderId="103" xfId="0" applyFont="1" applyFill="1" applyBorder="1" applyAlignment="1">
      <alignment vertical="center" wrapText="1"/>
    </xf>
    <xf numFmtId="0" fontId="37" fillId="20" borderId="105" xfId="0" applyFont="1" applyFill="1" applyBorder="1" applyAlignment="1">
      <alignment vertical="center" wrapText="1"/>
    </xf>
    <xf numFmtId="0" fontId="37" fillId="20" borderId="106" xfId="0" applyFont="1" applyFill="1" applyBorder="1" applyAlignment="1">
      <alignment vertical="center" wrapText="1"/>
    </xf>
    <xf numFmtId="0" fontId="3" fillId="24" borderId="0" xfId="0" applyFont="1" applyFill="1" applyAlignment="1"/>
    <xf numFmtId="0" fontId="15" fillId="24" borderId="0" xfId="0" applyFont="1" applyFill="1" applyAlignment="1"/>
    <xf numFmtId="0" fontId="9" fillId="24" borderId="0" xfId="0" applyFont="1" applyFill="1" applyAlignment="1"/>
    <xf numFmtId="0" fontId="0" fillId="24" borderId="0" xfId="0" applyFill="1" applyAlignment="1"/>
    <xf numFmtId="43" fontId="9" fillId="0" borderId="0" xfId="1" applyFont="1" applyBorder="1" applyAlignment="1">
      <alignment vertical="center"/>
    </xf>
    <xf numFmtId="43" fontId="9" fillId="0" borderId="0" xfId="1" applyNumberFormat="1" applyFont="1" applyBorder="1" applyAlignment="1">
      <alignment vertical="center"/>
    </xf>
    <xf numFmtId="0" fontId="15" fillId="5" borderId="26" xfId="0" applyFont="1" applyFill="1" applyBorder="1"/>
    <xf numFmtId="43" fontId="15" fillId="5" borderId="28" xfId="1" applyFont="1" applyFill="1" applyBorder="1"/>
    <xf numFmtId="43" fontId="15" fillId="5" borderId="27" xfId="1" applyNumberFormat="1" applyFont="1" applyFill="1" applyBorder="1"/>
    <xf numFmtId="0" fontId="41" fillId="0" borderId="0" xfId="0" applyFont="1"/>
    <xf numFmtId="0" fontId="9" fillId="5" borderId="107" xfId="0" applyFont="1" applyFill="1" applyBorder="1" applyAlignment="1">
      <alignment horizontal="center" wrapText="1"/>
    </xf>
    <xf numFmtId="0" fontId="9" fillId="5" borderId="108" xfId="0" applyFont="1" applyFill="1" applyBorder="1" applyAlignment="1">
      <alignment horizontal="center" wrapText="1"/>
    </xf>
    <xf numFmtId="0" fontId="9" fillId="5" borderId="109" xfId="0" applyFont="1" applyFill="1" applyBorder="1" applyAlignment="1">
      <alignment horizontal="center" wrapText="1"/>
    </xf>
    <xf numFmtId="0" fontId="9" fillId="5" borderId="110" xfId="0" applyFont="1" applyFill="1" applyBorder="1" applyAlignment="1">
      <alignment horizontal="center" wrapText="1"/>
    </xf>
    <xf numFmtId="0" fontId="9" fillId="0" borderId="0" xfId="0" applyFont="1" applyBorder="1"/>
    <xf numFmtId="0" fontId="0" fillId="0" borderId="0" xfId="0" applyFill="1" applyBorder="1"/>
    <xf numFmtId="0" fontId="9" fillId="0" borderId="0" xfId="0" applyFont="1" applyFill="1" applyBorder="1"/>
    <xf numFmtId="0" fontId="12" fillId="0" borderId="0" xfId="0" applyFont="1" applyFill="1" applyBorder="1" applyAlignment="1">
      <alignment horizontal="center" vertical="center" wrapText="1"/>
    </xf>
    <xf numFmtId="3" fontId="13" fillId="0" borderId="0" xfId="0" applyNumberFormat="1" applyFont="1" applyFill="1" applyBorder="1" applyAlignment="1">
      <alignment horizontal="right" vertical="center" wrapText="1"/>
    </xf>
    <xf numFmtId="0" fontId="13" fillId="0" borderId="0" xfId="0" applyFont="1" applyFill="1" applyBorder="1" applyAlignment="1">
      <alignment horizontal="right" vertical="center" wrapText="1"/>
    </xf>
    <xf numFmtId="0" fontId="16" fillId="0" borderId="0" xfId="0" applyFont="1" applyFill="1" applyBorder="1" applyAlignment="1">
      <alignment horizontal="center" vertical="center" wrapText="1"/>
    </xf>
    <xf numFmtId="0" fontId="23" fillId="5" borderId="0" xfId="0" applyFont="1" applyFill="1" applyAlignment="1"/>
    <xf numFmtId="0" fontId="0" fillId="0" borderId="0" xfId="0" applyBorder="1"/>
    <xf numFmtId="0" fontId="40" fillId="2" borderId="10" xfId="0" applyFont="1" applyFill="1" applyBorder="1" applyAlignment="1">
      <alignment wrapText="1"/>
    </xf>
    <xf numFmtId="165" fontId="41" fillId="2" borderId="10" xfId="1" applyNumberFormat="1" applyFont="1" applyFill="1" applyBorder="1" applyAlignment="1">
      <alignment wrapText="1"/>
    </xf>
    <xf numFmtId="165" fontId="41" fillId="2" borderId="10" xfId="1" applyNumberFormat="1" applyFont="1" applyFill="1" applyBorder="1" applyAlignment="1">
      <alignment horizontal="right" wrapText="1"/>
    </xf>
    <xf numFmtId="0" fontId="40" fillId="5" borderId="0" xfId="0" applyFont="1" applyFill="1" applyBorder="1" applyAlignment="1">
      <alignment horizontal="left"/>
    </xf>
    <xf numFmtId="0" fontId="40" fillId="5" borderId="5" xfId="0" applyFont="1" applyFill="1" applyBorder="1" applyAlignment="1">
      <alignment horizontal="left"/>
    </xf>
    <xf numFmtId="0" fontId="37" fillId="20" borderId="37" xfId="0" applyFont="1" applyFill="1" applyBorder="1" applyAlignment="1">
      <alignment horizontal="center" vertical="center" wrapText="1"/>
    </xf>
    <xf numFmtId="0" fontId="0" fillId="0" borderId="0" xfId="0"/>
    <xf numFmtId="0" fontId="0" fillId="0" borderId="0" xfId="0" applyFont="1"/>
    <xf numFmtId="0" fontId="0" fillId="5" borderId="0" xfId="0" applyFill="1"/>
    <xf numFmtId="0" fontId="0" fillId="0" borderId="0" xfId="0" applyFont="1" applyAlignment="1">
      <alignment wrapText="1"/>
    </xf>
    <xf numFmtId="0" fontId="40" fillId="0" borderId="0" xfId="0" applyFont="1"/>
    <xf numFmtId="166" fontId="41" fillId="6" borderId="1" xfId="0" applyNumberFormat="1" applyFont="1" applyFill="1" applyBorder="1" applyAlignment="1">
      <alignment horizontal="center" vertical="center" wrapText="1"/>
    </xf>
    <xf numFmtId="0" fontId="43" fillId="6" borderId="4" xfId="2" applyFont="1" applyFill="1" applyBorder="1" applyAlignment="1" applyProtection="1">
      <alignment horizontal="center" vertical="center" wrapText="1"/>
      <protection locked="0"/>
    </xf>
    <xf numFmtId="0" fontId="44" fillId="6" borderId="6" xfId="2" applyFont="1" applyFill="1" applyBorder="1" applyAlignment="1" applyProtection="1">
      <alignment horizontal="center" vertical="top" wrapText="1"/>
      <protection locked="0"/>
    </xf>
    <xf numFmtId="0" fontId="41" fillId="6" borderId="1" xfId="0" applyFont="1" applyFill="1" applyBorder="1" applyAlignment="1">
      <alignment horizontal="center" vertical="center" wrapText="1"/>
    </xf>
    <xf numFmtId="3" fontId="45" fillId="2" borderId="33" xfId="0" applyNumberFormat="1" applyFont="1" applyFill="1" applyBorder="1" applyAlignment="1">
      <alignment horizontal="right" vertical="center" wrapText="1"/>
    </xf>
    <xf numFmtId="0" fontId="3" fillId="6" borderId="1" xfId="0" applyFont="1" applyFill="1" applyBorder="1" applyAlignment="1">
      <alignment horizontal="center" vertical="center" wrapText="1"/>
    </xf>
    <xf numFmtId="166" fontId="3" fillId="6" borderId="1" xfId="0" applyNumberFormat="1" applyFont="1" applyFill="1" applyBorder="1" applyAlignment="1">
      <alignment horizontal="center" vertical="center" wrapText="1"/>
    </xf>
    <xf numFmtId="0" fontId="40" fillId="5" borderId="0" xfId="0" applyFont="1" applyFill="1"/>
    <xf numFmtId="0" fontId="0" fillId="5" borderId="0" xfId="0" applyFill="1" applyAlignment="1">
      <alignment horizontal="left" vertical="center"/>
    </xf>
    <xf numFmtId="0" fontId="0" fillId="0" borderId="0" xfId="0" applyAlignment="1">
      <alignment horizontal="left" vertical="center"/>
    </xf>
    <xf numFmtId="0" fontId="53" fillId="5" borderId="0" xfId="0" applyFont="1" applyFill="1" applyAlignment="1"/>
    <xf numFmtId="0" fontId="40" fillId="0" borderId="70" xfId="0" applyFont="1" applyBorder="1" applyAlignment="1">
      <alignment vertical="center"/>
    </xf>
    <xf numFmtId="0" fontId="40" fillId="5" borderId="17" xfId="0" applyFont="1" applyFill="1" applyBorder="1"/>
    <xf numFmtId="0" fontId="40" fillId="5" borderId="37" xfId="0" applyFont="1" applyFill="1" applyBorder="1"/>
    <xf numFmtId="0" fontId="40" fillId="5" borderId="37" xfId="0" applyFont="1" applyFill="1" applyBorder="1" applyAlignment="1">
      <alignment horizontal="left" vertical="center"/>
    </xf>
    <xf numFmtId="0" fontId="48" fillId="3" borderId="64" xfId="0" applyNumberFormat="1" applyFont="1" applyFill="1" applyBorder="1" applyAlignment="1">
      <alignment vertical="center" wrapText="1"/>
    </xf>
    <xf numFmtId="0" fontId="57" fillId="5" borderId="0" xfId="0" applyFont="1" applyFill="1"/>
    <xf numFmtId="0" fontId="57" fillId="0" borderId="0" xfId="0" applyFont="1"/>
    <xf numFmtId="0" fontId="63" fillId="5" borderId="0" xfId="0" applyFont="1" applyFill="1" applyAlignment="1">
      <alignment vertical="center"/>
    </xf>
    <xf numFmtId="0" fontId="55" fillId="5" borderId="0" xfId="0" applyFont="1" applyFill="1" applyBorder="1" applyAlignment="1">
      <alignment horizontal="left" vertical="center" wrapText="1"/>
    </xf>
    <xf numFmtId="0" fontId="56" fillId="3" borderId="64" xfId="0" applyNumberFormat="1" applyFont="1" applyFill="1" applyBorder="1" applyAlignment="1">
      <alignment horizontal="center" vertical="center" wrapText="1"/>
    </xf>
    <xf numFmtId="0" fontId="10" fillId="5" borderId="0" xfId="0" applyFont="1" applyFill="1"/>
    <xf numFmtId="0" fontId="10" fillId="0" borderId="0" xfId="0" applyFont="1"/>
    <xf numFmtId="0" fontId="55" fillId="5" borderId="38" xfId="0" applyFont="1" applyFill="1" applyBorder="1" applyAlignment="1">
      <alignment vertical="center" wrapText="1"/>
    </xf>
    <xf numFmtId="0" fontId="55" fillId="5" borderId="0" xfId="0" applyFont="1" applyFill="1" applyBorder="1" applyAlignment="1">
      <alignment vertical="center" wrapText="1"/>
    </xf>
    <xf numFmtId="0" fontId="42" fillId="5" borderId="37" xfId="0" applyFont="1" applyFill="1" applyBorder="1" applyAlignment="1">
      <alignment vertical="center" wrapText="1"/>
    </xf>
    <xf numFmtId="0" fontId="55" fillId="5" borderId="10" xfId="0" applyFont="1" applyFill="1" applyBorder="1" applyAlignment="1">
      <alignment vertical="center" wrapText="1"/>
    </xf>
    <xf numFmtId="0" fontId="40" fillId="5" borderId="10" xfId="0" applyFont="1" applyFill="1" applyBorder="1"/>
    <xf numFmtId="0" fontId="40" fillId="5" borderId="10" xfId="0" applyFont="1" applyFill="1" applyBorder="1" applyAlignment="1">
      <alignment horizontal="left" vertical="center"/>
    </xf>
    <xf numFmtId="0" fontId="40" fillId="5" borderId="10" xfId="0" applyFont="1" applyFill="1" applyBorder="1" applyAlignment="1"/>
    <xf numFmtId="0" fontId="55" fillId="5" borderId="10" xfId="0" applyFont="1" applyFill="1" applyBorder="1" applyAlignment="1">
      <alignment horizontal="center" vertical="center" wrapText="1"/>
    </xf>
    <xf numFmtId="0" fontId="47" fillId="19" borderId="90" xfId="0" applyFont="1" applyFill="1" applyBorder="1" applyAlignment="1">
      <alignment horizontal="center" vertical="center" wrapText="1" readingOrder="1"/>
    </xf>
    <xf numFmtId="0" fontId="55" fillId="5" borderId="12" xfId="0" applyFont="1" applyFill="1" applyBorder="1" applyAlignment="1">
      <alignment vertical="center" wrapText="1"/>
    </xf>
    <xf numFmtId="0" fontId="40" fillId="5" borderId="37" xfId="0" applyFont="1" applyFill="1" applyBorder="1" applyAlignment="1">
      <alignment horizontal="center" vertical="center" wrapText="1"/>
    </xf>
    <xf numFmtId="0" fontId="40" fillId="5" borderId="10" xfId="0" applyFont="1" applyFill="1" applyBorder="1" applyAlignment="1">
      <alignment horizontal="center" vertical="center" wrapText="1"/>
    </xf>
    <xf numFmtId="0" fontId="69" fillId="10" borderId="10" xfId="0" applyNumberFormat="1" applyFont="1" applyFill="1" applyBorder="1" applyAlignment="1">
      <alignment horizontal="center" vertical="center" wrapText="1"/>
    </xf>
    <xf numFmtId="0" fontId="40" fillId="0" borderId="0" xfId="0" applyFont="1" applyFill="1" applyBorder="1"/>
    <xf numFmtId="0" fontId="0" fillId="0" borderId="0" xfId="0" applyFont="1" applyFill="1" applyBorder="1"/>
    <xf numFmtId="0" fontId="73" fillId="24" borderId="0" xfId="0" applyFont="1" applyFill="1" applyAlignment="1"/>
    <xf numFmtId="165" fontId="40" fillId="0" borderId="0" xfId="0" applyNumberFormat="1" applyFont="1"/>
    <xf numFmtId="165" fontId="57" fillId="0" borderId="0" xfId="0" applyNumberFormat="1" applyFont="1"/>
    <xf numFmtId="165" fontId="41" fillId="6" borderId="11" xfId="0" applyNumberFormat="1" applyFont="1" applyFill="1" applyBorder="1" applyAlignment="1">
      <alignment horizontal="center" vertical="center" wrapText="1"/>
    </xf>
    <xf numFmtId="0" fontId="41" fillId="10" borderId="5" xfId="0" applyFont="1" applyFill="1" applyBorder="1" applyAlignment="1">
      <alignment horizontal="center" vertical="center" wrapText="1"/>
    </xf>
    <xf numFmtId="0" fontId="41" fillId="10" borderId="11"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44" fillId="6" borderId="6" xfId="2" applyFont="1" applyFill="1" applyBorder="1" applyAlignment="1" applyProtection="1">
      <alignment horizontal="left" vertical="top" wrapText="1"/>
      <protection locked="0"/>
    </xf>
    <xf numFmtId="0" fontId="3" fillId="0" borderId="0" xfId="0" applyFont="1" applyFill="1" applyBorder="1" applyAlignment="1">
      <alignment horizontal="center" vertical="center" wrapText="1"/>
    </xf>
    <xf numFmtId="0" fontId="40" fillId="0" borderId="0" xfId="0" applyFont="1" applyBorder="1"/>
    <xf numFmtId="0" fontId="43" fillId="0" borderId="0" xfId="2" applyFont="1" applyFill="1" applyBorder="1" applyAlignment="1" applyProtection="1">
      <alignment horizontal="center" vertical="center" wrapText="1"/>
      <protection locked="0"/>
    </xf>
    <xf numFmtId="0" fontId="44" fillId="0" borderId="0" xfId="2" applyFont="1" applyFill="1" applyBorder="1" applyAlignment="1" applyProtection="1">
      <alignment horizontal="center" vertical="top" wrapText="1"/>
      <protection locked="0"/>
    </xf>
    <xf numFmtId="167" fontId="40" fillId="0" borderId="0" xfId="4" applyNumberFormat="1" applyFont="1" applyFill="1" applyBorder="1" applyAlignment="1">
      <alignment horizontal="center" vertical="center" wrapText="1"/>
    </xf>
    <xf numFmtId="0" fontId="55" fillId="5" borderId="39" xfId="0" applyFont="1" applyFill="1" applyBorder="1" applyAlignment="1">
      <alignment vertical="center" wrapText="1"/>
    </xf>
    <xf numFmtId="0" fontId="40" fillId="5" borderId="17" xfId="0" applyFont="1" applyFill="1" applyBorder="1" applyAlignment="1">
      <alignment horizontal="center" vertical="center" wrapText="1"/>
    </xf>
    <xf numFmtId="0" fontId="55" fillId="5" borderId="39" xfId="0" applyFont="1" applyFill="1" applyBorder="1" applyAlignment="1">
      <alignment horizontal="center" vertical="center" wrapText="1"/>
    </xf>
    <xf numFmtId="0" fontId="40" fillId="0" borderId="116" xfId="0" applyFont="1" applyBorder="1" applyAlignment="1">
      <alignment vertical="center"/>
    </xf>
    <xf numFmtId="0" fontId="55" fillId="5" borderId="21" xfId="0" applyFont="1" applyFill="1" applyBorder="1" applyAlignment="1">
      <alignment vertical="center" wrapText="1"/>
    </xf>
    <xf numFmtId="0" fontId="41" fillId="6" borderId="11" xfId="0" applyFont="1" applyFill="1" applyBorder="1" applyAlignment="1">
      <alignment horizontal="left" vertical="center" wrapText="1"/>
    </xf>
    <xf numFmtId="169" fontId="41" fillId="6" borderId="11" xfId="0" applyNumberFormat="1" applyFont="1" applyFill="1" applyBorder="1" applyAlignment="1">
      <alignment horizontal="center" vertical="center" wrapText="1"/>
    </xf>
    <xf numFmtId="1" fontId="41" fillId="6" borderId="11" xfId="0" applyNumberFormat="1" applyFont="1" applyFill="1" applyBorder="1" applyAlignment="1">
      <alignment horizontal="center" vertical="center" wrapText="1"/>
    </xf>
    <xf numFmtId="165" fontId="9" fillId="5" borderId="108" xfId="0" applyNumberFormat="1" applyFont="1" applyFill="1" applyBorder="1" applyAlignment="1">
      <alignment horizontal="center" wrapText="1"/>
    </xf>
    <xf numFmtId="43" fontId="9" fillId="5" borderId="108" xfId="0" applyNumberFormat="1" applyFont="1" applyFill="1" applyBorder="1" applyAlignment="1">
      <alignment horizontal="center"/>
    </xf>
    <xf numFmtId="0" fontId="21" fillId="5" borderId="10" xfId="0" applyFont="1" applyFill="1" applyBorder="1" applyAlignment="1">
      <alignment vertical="center" wrapText="1"/>
    </xf>
    <xf numFmtId="0" fontId="21" fillId="5" borderId="10" xfId="0" applyFont="1" applyFill="1" applyBorder="1" applyAlignment="1">
      <alignment horizontal="left" vertical="center" wrapText="1"/>
    </xf>
    <xf numFmtId="167" fontId="40" fillId="0" borderId="0" xfId="0" applyNumberFormat="1" applyFont="1"/>
    <xf numFmtId="170" fontId="0" fillId="0" borderId="0" xfId="0" applyNumberFormat="1"/>
    <xf numFmtId="165" fontId="55" fillId="5" borderId="10" xfId="1" applyNumberFormat="1" applyFont="1" applyFill="1" applyBorder="1" applyAlignment="1">
      <alignment vertical="center" wrapText="1"/>
    </xf>
    <xf numFmtId="0" fontId="40" fillId="5" borderId="10" xfId="0" applyFont="1" applyFill="1" applyBorder="1" applyAlignment="1">
      <alignment horizontal="right" vertical="center"/>
    </xf>
    <xf numFmtId="165" fontId="48" fillId="3" borderId="111" xfId="0" applyNumberFormat="1" applyFont="1" applyFill="1" applyBorder="1" applyAlignment="1">
      <alignment vertical="center" wrapText="1"/>
    </xf>
    <xf numFmtId="165" fontId="40" fillId="5" borderId="0" xfId="0" applyNumberFormat="1" applyFont="1" applyFill="1"/>
    <xf numFmtId="0" fontId="43" fillId="5" borderId="10" xfId="0" applyFont="1" applyFill="1" applyBorder="1" applyAlignment="1">
      <alignment wrapText="1"/>
    </xf>
    <xf numFmtId="0" fontId="43" fillId="5" borderId="17" xfId="0" applyFont="1" applyFill="1" applyBorder="1" applyAlignment="1">
      <alignment wrapText="1"/>
    </xf>
    <xf numFmtId="0" fontId="43" fillId="5" borderId="37" xfId="0" applyFont="1" applyFill="1" applyBorder="1" applyAlignment="1">
      <alignment wrapText="1"/>
    </xf>
    <xf numFmtId="0" fontId="43" fillId="5" borderId="37" xfId="0" applyFont="1" applyFill="1" applyBorder="1" applyAlignment="1">
      <alignment horizontal="left" vertical="center" wrapText="1"/>
    </xf>
    <xf numFmtId="0" fontId="43" fillId="5" borderId="10" xfId="0" applyFont="1" applyFill="1" applyBorder="1" applyAlignment="1">
      <alignment horizontal="left" vertical="center" wrapText="1"/>
    </xf>
    <xf numFmtId="0" fontId="43" fillId="5" borderId="38" xfId="0" applyFont="1" applyFill="1" applyBorder="1" applyAlignment="1">
      <alignment wrapText="1"/>
    </xf>
    <xf numFmtId="167" fontId="0" fillId="0" borderId="0" xfId="0" applyNumberFormat="1" applyFont="1"/>
    <xf numFmtId="0" fontId="41" fillId="6" borderId="11" xfId="0" applyFont="1" applyFill="1" applyBorder="1" applyAlignment="1">
      <alignment horizontal="center" vertical="center" wrapText="1"/>
    </xf>
    <xf numFmtId="0" fontId="41" fillId="6" borderId="11" xfId="0" applyFont="1" applyFill="1" applyBorder="1" applyAlignment="1">
      <alignment horizontal="center" vertical="center" wrapText="1"/>
    </xf>
    <xf numFmtId="0" fontId="83" fillId="0" borderId="17" xfId="0" applyFont="1" applyBorder="1" applyAlignment="1">
      <alignment wrapText="1"/>
    </xf>
    <xf numFmtId="0" fontId="83" fillId="0" borderId="0" xfId="0" applyFont="1" applyBorder="1" applyAlignment="1">
      <alignment wrapText="1"/>
    </xf>
    <xf numFmtId="0" fontId="6" fillId="5" borderId="0" xfId="0" applyFont="1" applyFill="1" applyAlignment="1">
      <alignment horizontal="center"/>
    </xf>
    <xf numFmtId="0" fontId="61" fillId="5" borderId="0" xfId="0" applyFont="1" applyFill="1" applyAlignment="1">
      <alignment horizontal="center" vertical="center" wrapText="1"/>
    </xf>
    <xf numFmtId="0" fontId="59" fillId="5" borderId="0" xfId="0" applyFont="1" applyFill="1" applyAlignment="1">
      <alignment horizontal="center"/>
    </xf>
    <xf numFmtId="0" fontId="0" fillId="5" borderId="0" xfId="0" applyFill="1" applyAlignment="1">
      <alignment horizontal="center"/>
    </xf>
    <xf numFmtId="0" fontId="58" fillId="5" borderId="1" xfId="0" applyFont="1" applyFill="1" applyBorder="1" applyAlignment="1">
      <alignment horizontal="center"/>
    </xf>
    <xf numFmtId="0" fontId="58" fillId="5" borderId="2" xfId="0" applyFont="1" applyFill="1" applyBorder="1" applyAlignment="1">
      <alignment horizontal="center"/>
    </xf>
    <xf numFmtId="0" fontId="58" fillId="5" borderId="3" xfId="0" applyFont="1" applyFill="1" applyBorder="1" applyAlignment="1">
      <alignment horizontal="center"/>
    </xf>
    <xf numFmtId="0" fontId="22" fillId="5" borderId="4" xfId="0" applyFont="1" applyFill="1" applyBorder="1" applyAlignment="1">
      <alignment horizontal="center"/>
    </xf>
    <xf numFmtId="0" fontId="22" fillId="5" borderId="0" xfId="0" applyFont="1" applyFill="1" applyBorder="1" applyAlignment="1">
      <alignment horizontal="center"/>
    </xf>
    <xf numFmtId="0" fontId="22" fillId="5" borderId="5" xfId="0" applyFont="1" applyFill="1" applyBorder="1" applyAlignment="1">
      <alignment horizontal="center"/>
    </xf>
    <xf numFmtId="0" fontId="7" fillId="5" borderId="6"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42" fillId="3" borderId="4" xfId="0" applyFont="1" applyFill="1" applyBorder="1" applyAlignment="1">
      <alignment horizontal="center" vertical="center" wrapText="1"/>
    </xf>
    <xf numFmtId="0" fontId="42" fillId="3" borderId="5" xfId="0" applyFont="1" applyFill="1" applyBorder="1" applyAlignment="1">
      <alignment horizontal="center" vertical="center" wrapText="1"/>
    </xf>
    <xf numFmtId="167" fontId="41" fillId="3" borderId="6" xfId="0" applyNumberFormat="1" applyFont="1" applyFill="1" applyBorder="1" applyAlignment="1">
      <alignment horizontal="center" vertical="center" wrapText="1"/>
    </xf>
    <xf numFmtId="165" fontId="41" fillId="3" borderId="8" xfId="0" applyNumberFormat="1" applyFont="1" applyFill="1" applyBorder="1" applyAlignment="1">
      <alignment horizontal="center" vertical="center" wrapText="1"/>
    </xf>
    <xf numFmtId="0" fontId="41" fillId="3" borderId="1" xfId="0" applyFont="1" applyFill="1" applyBorder="1" applyAlignment="1">
      <alignment horizontal="center" vertical="center" wrapText="1"/>
    </xf>
    <xf numFmtId="0" fontId="41" fillId="3" borderId="3" xfId="0" applyFont="1" applyFill="1" applyBorder="1" applyAlignment="1">
      <alignment horizontal="center" vertical="center" wrapText="1"/>
    </xf>
    <xf numFmtId="0" fontId="40" fillId="3" borderId="4" xfId="0" applyFont="1" applyFill="1" applyBorder="1" applyAlignment="1">
      <alignment horizontal="center" vertical="center" wrapText="1"/>
    </xf>
    <xf numFmtId="0" fontId="40" fillId="3" borderId="5" xfId="0" applyFont="1" applyFill="1" applyBorder="1" applyAlignment="1">
      <alignment horizontal="center" vertical="center" wrapText="1"/>
    </xf>
    <xf numFmtId="167" fontId="40" fillId="6" borderId="3" xfId="4" applyNumberFormat="1" applyFont="1" applyFill="1" applyBorder="1" applyAlignment="1">
      <alignment horizontal="center" vertical="center" wrapText="1"/>
    </xf>
    <xf numFmtId="167" fontId="40" fillId="6" borderId="5" xfId="4" applyNumberFormat="1" applyFont="1" applyFill="1" applyBorder="1" applyAlignment="1">
      <alignment horizontal="center" vertical="center" wrapText="1"/>
    </xf>
    <xf numFmtId="167" fontId="40" fillId="6" borderId="8" xfId="4" applyNumberFormat="1" applyFont="1" applyFill="1" applyBorder="1" applyAlignment="1">
      <alignment horizontal="center" vertical="center" wrapText="1"/>
    </xf>
    <xf numFmtId="0" fontId="40" fillId="10" borderId="4" xfId="0" applyFont="1" applyFill="1" applyBorder="1" applyAlignment="1">
      <alignment horizontal="center" vertical="center" wrapText="1"/>
    </xf>
    <xf numFmtId="0" fontId="40" fillId="10" borderId="5" xfId="0" applyFont="1" applyFill="1" applyBorder="1" applyAlignment="1">
      <alignment horizontal="center" vertical="center" wrapText="1"/>
    </xf>
    <xf numFmtId="167" fontId="41" fillId="10" borderId="4" xfId="0" applyNumberFormat="1" applyFont="1" applyFill="1" applyBorder="1" applyAlignment="1">
      <alignment horizontal="center" vertical="center" wrapText="1"/>
    </xf>
    <xf numFmtId="0" fontId="41" fillId="10" borderId="5" xfId="0" applyFont="1" applyFill="1" applyBorder="1" applyAlignment="1">
      <alignment horizontal="center" vertical="center" wrapText="1"/>
    </xf>
    <xf numFmtId="0" fontId="41" fillId="10" borderId="4" xfId="0" applyFont="1" applyFill="1" applyBorder="1" applyAlignment="1">
      <alignment horizontal="center" vertical="center" wrapText="1"/>
    </xf>
    <xf numFmtId="0" fontId="39" fillId="8" borderId="4" xfId="0" applyFont="1" applyFill="1" applyBorder="1" applyAlignment="1">
      <alignment horizontal="center" vertical="center" wrapText="1"/>
    </xf>
    <xf numFmtId="0" fontId="39" fillId="8" borderId="5" xfId="0" applyFont="1" applyFill="1" applyBorder="1" applyAlignment="1">
      <alignment horizontal="center" vertical="center" wrapText="1"/>
    </xf>
    <xf numFmtId="167" fontId="75" fillId="14" borderId="6" xfId="0" applyNumberFormat="1" applyFont="1" applyFill="1" applyBorder="1" applyAlignment="1">
      <alignment horizontal="center" vertical="center" wrapText="1"/>
    </xf>
    <xf numFmtId="0" fontId="75" fillId="14" borderId="8" xfId="0" applyFont="1" applyFill="1" applyBorder="1" applyAlignment="1">
      <alignment horizontal="center" vertical="center" wrapText="1"/>
    </xf>
    <xf numFmtId="167" fontId="80" fillId="9" borderId="6" xfId="0" applyNumberFormat="1" applyFont="1" applyFill="1" applyBorder="1" applyAlignment="1">
      <alignment horizontal="center" vertical="center" wrapText="1"/>
    </xf>
    <xf numFmtId="167" fontId="80" fillId="9" borderId="7" xfId="0" applyNumberFormat="1" applyFont="1" applyFill="1" applyBorder="1" applyAlignment="1">
      <alignment horizontal="center" vertical="center" wrapText="1"/>
    </xf>
    <xf numFmtId="167" fontId="39" fillId="9" borderId="6" xfId="0" applyNumberFormat="1" applyFont="1" applyFill="1" applyBorder="1" applyAlignment="1">
      <alignment horizontal="center" vertical="center" wrapText="1"/>
    </xf>
    <xf numFmtId="167" fontId="39" fillId="9" borderId="7" xfId="0" applyNumberFormat="1" applyFont="1" applyFill="1" applyBorder="1" applyAlignment="1">
      <alignment horizontal="center" vertical="center" wrapText="1"/>
    </xf>
    <xf numFmtId="0" fontId="39" fillId="8" borderId="1" xfId="0" applyFont="1" applyFill="1" applyBorder="1" applyAlignment="1">
      <alignment horizontal="center" vertical="center" wrapText="1"/>
    </xf>
    <xf numFmtId="0" fontId="39" fillId="8" borderId="3" xfId="0" applyFont="1" applyFill="1" applyBorder="1" applyAlignment="1">
      <alignment horizontal="center" vertical="center" wrapText="1"/>
    </xf>
    <xf numFmtId="0" fontId="39" fillId="9" borderId="4" xfId="0" applyFont="1" applyFill="1" applyBorder="1" applyAlignment="1">
      <alignment horizontal="center" vertical="center" wrapText="1"/>
    </xf>
    <xf numFmtId="0" fontId="39" fillId="9" borderId="0" xfId="0" applyFont="1" applyFill="1" applyBorder="1" applyAlignment="1">
      <alignment horizontal="center" vertical="center" wrapText="1"/>
    </xf>
    <xf numFmtId="0" fontId="39" fillId="9" borderId="1" xfId="0" applyFont="1" applyFill="1" applyBorder="1" applyAlignment="1">
      <alignment horizontal="center" vertical="center" wrapText="1"/>
    </xf>
    <xf numFmtId="0" fontId="39" fillId="9" borderId="2" xfId="0" applyFont="1" applyFill="1" applyBorder="1" applyAlignment="1">
      <alignment horizontal="center" vertical="center" wrapText="1"/>
    </xf>
    <xf numFmtId="167" fontId="11" fillId="13" borderId="6" xfId="0" applyNumberFormat="1" applyFont="1" applyFill="1" applyBorder="1" applyAlignment="1">
      <alignment horizontal="center" wrapText="1"/>
    </xf>
    <xf numFmtId="0" fontId="11" fillId="13" borderId="7" xfId="0" applyNumberFormat="1" applyFont="1" applyFill="1" applyBorder="1" applyAlignment="1">
      <alignment horizontal="center" wrapText="1"/>
    </xf>
    <xf numFmtId="0" fontId="54" fillId="25" borderId="4" xfId="0" applyFont="1" applyFill="1" applyBorder="1" applyAlignment="1">
      <alignment horizontal="center" vertical="center" wrapText="1"/>
    </xf>
    <xf numFmtId="0" fontId="54" fillId="25" borderId="0" xfId="0" applyFont="1" applyFill="1" applyBorder="1" applyAlignment="1">
      <alignment horizontal="center" vertical="center" wrapText="1"/>
    </xf>
    <xf numFmtId="0" fontId="72" fillId="13" borderId="4" xfId="0" applyFont="1" applyFill="1" applyBorder="1" applyAlignment="1">
      <alignment horizontal="center" wrapText="1"/>
    </xf>
    <xf numFmtId="0" fontId="72" fillId="13" borderId="0" xfId="0" applyFont="1" applyFill="1" applyBorder="1" applyAlignment="1">
      <alignment horizontal="center" wrapText="1"/>
    </xf>
    <xf numFmtId="0" fontId="11" fillId="13" borderId="1" xfId="0" applyFont="1" applyFill="1" applyBorder="1" applyAlignment="1">
      <alignment horizontal="center" wrapText="1"/>
    </xf>
    <xf numFmtId="0" fontId="11" fillId="13" borderId="2" xfId="0" applyFont="1" applyFill="1" applyBorder="1" applyAlignment="1">
      <alignment horizontal="center" wrapText="1"/>
    </xf>
    <xf numFmtId="0" fontId="11" fillId="13" borderId="3" xfId="0" applyFont="1" applyFill="1" applyBorder="1" applyAlignment="1">
      <alignment horizontal="center" wrapText="1"/>
    </xf>
    <xf numFmtId="0" fontId="54" fillId="25" borderId="63" xfId="0" applyFont="1" applyFill="1" applyBorder="1" applyAlignment="1">
      <alignment horizontal="center" vertical="center" wrapText="1"/>
    </xf>
    <xf numFmtId="0" fontId="54" fillId="25" borderId="64" xfId="0" applyFont="1" applyFill="1" applyBorder="1" applyAlignment="1">
      <alignment horizontal="center" vertical="center" wrapText="1"/>
    </xf>
    <xf numFmtId="0" fontId="54" fillId="25" borderId="65" xfId="0" applyFont="1" applyFill="1" applyBorder="1" applyAlignment="1">
      <alignment horizontal="center" vertical="center" wrapText="1"/>
    </xf>
    <xf numFmtId="0" fontId="11" fillId="13" borderId="6" xfId="0" applyNumberFormat="1" applyFont="1" applyFill="1" applyBorder="1" applyAlignment="1">
      <alignment horizontal="center" wrapText="1"/>
    </xf>
    <xf numFmtId="0" fontId="11" fillId="13" borderId="7" xfId="0" applyFont="1" applyFill="1" applyBorder="1" applyAlignment="1">
      <alignment horizontal="center" wrapText="1"/>
    </xf>
    <xf numFmtId="0" fontId="11" fillId="13" borderId="8" xfId="0" applyFont="1" applyFill="1" applyBorder="1" applyAlignment="1">
      <alignment horizontal="center" wrapText="1"/>
    </xf>
    <xf numFmtId="167" fontId="39" fillId="14" borderId="6" xfId="0" applyNumberFormat="1" applyFont="1" applyFill="1" applyBorder="1" applyAlignment="1">
      <alignment horizontal="center" vertical="center" wrapText="1"/>
    </xf>
    <xf numFmtId="0" fontId="39" fillId="14" borderId="8" xfId="0" applyFont="1" applyFill="1" applyBorder="1" applyAlignment="1">
      <alignment horizontal="center" vertical="center" wrapText="1"/>
    </xf>
    <xf numFmtId="0" fontId="45" fillId="2" borderId="34" xfId="0" applyFont="1" applyFill="1" applyBorder="1" applyAlignment="1">
      <alignment horizontal="left" vertical="center" wrapText="1"/>
    </xf>
    <xf numFmtId="0" fontId="45" fillId="2" borderId="35" xfId="0" applyFont="1" applyFill="1" applyBorder="1" applyAlignment="1">
      <alignment horizontal="left" vertical="center" wrapText="1"/>
    </xf>
    <xf numFmtId="0" fontId="45" fillId="2" borderId="36" xfId="0" applyFont="1" applyFill="1" applyBorder="1" applyAlignment="1">
      <alignment horizontal="left" vertical="center" wrapText="1"/>
    </xf>
    <xf numFmtId="0" fontId="39" fillId="12" borderId="1" xfId="0" applyFont="1" applyFill="1" applyBorder="1" applyAlignment="1">
      <alignment horizontal="left" vertical="center" wrapText="1"/>
    </xf>
    <xf numFmtId="0" fontId="39" fillId="12" borderId="2" xfId="0" applyFont="1" applyFill="1" applyBorder="1" applyAlignment="1">
      <alignment horizontal="left" vertical="center" wrapText="1"/>
    </xf>
    <xf numFmtId="0" fontId="39" fillId="12" borderId="3" xfId="0" applyFont="1" applyFill="1" applyBorder="1" applyAlignment="1">
      <alignment horizontal="left" vertical="center" wrapText="1"/>
    </xf>
    <xf numFmtId="0" fontId="41" fillId="10" borderId="13" xfId="0" applyFont="1" applyFill="1" applyBorder="1" applyAlignment="1">
      <alignment horizontal="center" vertical="center" wrapText="1"/>
    </xf>
    <xf numFmtId="0" fontId="41" fillId="10" borderId="11" xfId="0" applyFont="1" applyFill="1" applyBorder="1" applyAlignment="1">
      <alignment horizontal="center" vertical="center" wrapText="1"/>
    </xf>
    <xf numFmtId="0" fontId="41" fillId="6" borderId="11" xfId="0" applyFont="1" applyFill="1" applyBorder="1" applyAlignment="1">
      <alignment horizontal="center" vertical="center" wrapText="1"/>
    </xf>
    <xf numFmtId="0" fontId="41" fillId="6" borderId="12" xfId="0" applyFont="1" applyFill="1" applyBorder="1" applyAlignment="1">
      <alignment horizontal="center" vertical="center" wrapText="1"/>
    </xf>
    <xf numFmtId="0" fontId="41" fillId="6" borderId="13" xfId="0" applyFont="1" applyFill="1" applyBorder="1" applyAlignment="1">
      <alignment horizontal="center" vertical="center" wrapText="1"/>
    </xf>
    <xf numFmtId="0" fontId="46" fillId="20" borderId="82" xfId="0" applyFont="1" applyFill="1" applyBorder="1" applyAlignment="1">
      <alignment horizontal="left" vertical="center" wrapText="1" readingOrder="1"/>
    </xf>
    <xf numFmtId="0" fontId="49" fillId="20" borderId="76" xfId="0" applyFont="1" applyFill="1" applyBorder="1" applyAlignment="1">
      <alignment horizontal="left" vertical="center" wrapText="1" readingOrder="1"/>
    </xf>
    <xf numFmtId="0" fontId="46" fillId="20" borderId="74" xfId="0" applyFont="1" applyFill="1" applyBorder="1" applyAlignment="1">
      <alignment horizontal="left" vertical="center" wrapText="1" readingOrder="1"/>
    </xf>
    <xf numFmtId="0" fontId="49" fillId="20" borderId="75" xfId="0" applyFont="1" applyFill="1" applyBorder="1" applyAlignment="1">
      <alignment horizontal="left" vertical="center" wrapText="1" readingOrder="1"/>
    </xf>
    <xf numFmtId="9" fontId="46" fillId="20" borderId="74" xfId="0" applyNumberFormat="1" applyFont="1" applyFill="1" applyBorder="1" applyAlignment="1">
      <alignment horizontal="left" vertical="center" wrapText="1" readingOrder="1"/>
    </xf>
    <xf numFmtId="10" fontId="46" fillId="20" borderId="74" xfId="0" applyNumberFormat="1" applyFont="1" applyFill="1" applyBorder="1" applyAlignment="1">
      <alignment horizontal="left" vertical="center" wrapText="1" readingOrder="1"/>
    </xf>
    <xf numFmtId="0" fontId="46" fillId="20" borderId="75" xfId="0" applyFont="1" applyFill="1" applyBorder="1" applyAlignment="1">
      <alignment horizontal="left" vertical="center" wrapText="1" readingOrder="1"/>
    </xf>
    <xf numFmtId="0" fontId="46" fillId="20" borderId="76" xfId="0" applyFont="1" applyFill="1" applyBorder="1" applyAlignment="1">
      <alignment horizontal="left" vertical="center" wrapText="1" readingOrder="1"/>
    </xf>
    <xf numFmtId="0" fontId="62" fillId="23" borderId="1" xfId="0" applyFont="1" applyFill="1" applyBorder="1" applyAlignment="1">
      <alignment horizontal="center" vertical="center" wrapText="1" readingOrder="1"/>
    </xf>
    <xf numFmtId="0" fontId="62" fillId="23" borderId="78" xfId="0" applyFont="1" applyFill="1" applyBorder="1" applyAlignment="1">
      <alignment horizontal="center" vertical="center" wrapText="1" readingOrder="1"/>
    </xf>
    <xf numFmtId="0" fontId="62" fillId="23" borderId="79" xfId="0" applyFont="1" applyFill="1" applyBorder="1" applyAlignment="1">
      <alignment horizontal="center" vertical="center" wrapText="1" readingOrder="1"/>
    </xf>
    <xf numFmtId="0" fontId="62" fillId="23" borderId="80" xfId="0" applyFont="1" applyFill="1" applyBorder="1" applyAlignment="1">
      <alignment horizontal="center" vertical="center" wrapText="1" readingOrder="1"/>
    </xf>
    <xf numFmtId="0" fontId="62" fillId="23" borderId="81" xfId="0" applyFont="1" applyFill="1" applyBorder="1" applyAlignment="1">
      <alignment horizontal="center" vertical="center" wrapText="1" readingOrder="1"/>
    </xf>
    <xf numFmtId="0" fontId="46" fillId="19" borderId="82" xfId="0" applyFont="1" applyFill="1" applyBorder="1" applyAlignment="1">
      <alignment horizontal="left" vertical="center" wrapText="1" readingOrder="1"/>
    </xf>
    <xf numFmtId="0" fontId="46" fillId="19" borderId="76" xfId="0" applyFont="1" applyFill="1" applyBorder="1" applyAlignment="1">
      <alignment horizontal="left" vertical="center" wrapText="1" readingOrder="1"/>
    </xf>
    <xf numFmtId="0" fontId="46" fillId="19" borderId="74" xfId="0" applyFont="1" applyFill="1" applyBorder="1" applyAlignment="1">
      <alignment horizontal="left" vertical="center" wrapText="1" readingOrder="1"/>
    </xf>
    <xf numFmtId="0" fontId="46" fillId="19" borderId="75" xfId="0" applyFont="1" applyFill="1" applyBorder="1" applyAlignment="1">
      <alignment horizontal="left" vertical="center" wrapText="1" readingOrder="1"/>
    </xf>
    <xf numFmtId="0" fontId="48" fillId="18" borderId="82" xfId="0" applyFont="1" applyFill="1" applyBorder="1" applyAlignment="1">
      <alignment horizontal="left" vertical="center" wrapText="1" readingOrder="1"/>
    </xf>
    <xf numFmtId="0" fontId="48" fillId="18" borderId="76" xfId="0" applyFont="1" applyFill="1" applyBorder="1" applyAlignment="1">
      <alignment horizontal="left" vertical="center" wrapText="1" readingOrder="1"/>
    </xf>
    <xf numFmtId="0" fontId="46" fillId="18" borderId="74" xfId="0" applyFont="1" applyFill="1" applyBorder="1" applyAlignment="1">
      <alignment horizontal="left" vertical="center" wrapText="1" readingOrder="1"/>
    </xf>
    <xf numFmtId="0" fontId="49" fillId="18" borderId="75" xfId="0" applyFont="1" applyFill="1" applyBorder="1" applyAlignment="1">
      <alignment horizontal="left" vertical="center" wrapText="1" readingOrder="1"/>
    </xf>
    <xf numFmtId="167" fontId="47" fillId="20" borderId="112" xfId="0" applyNumberFormat="1" applyFont="1" applyFill="1" applyBorder="1" applyAlignment="1">
      <alignment horizontal="center" vertical="center" wrapText="1" readingOrder="1"/>
    </xf>
    <xf numFmtId="167" fontId="50" fillId="20" borderId="113" xfId="0" applyNumberFormat="1" applyFont="1" applyFill="1" applyBorder="1" applyAlignment="1">
      <alignment horizontal="center" vertical="center" wrapText="1" readingOrder="1"/>
    </xf>
    <xf numFmtId="167" fontId="50" fillId="20" borderId="115" xfId="0" applyNumberFormat="1" applyFont="1" applyFill="1" applyBorder="1" applyAlignment="1">
      <alignment horizontal="center" vertical="center" wrapText="1" readingOrder="1"/>
    </xf>
    <xf numFmtId="167" fontId="50" fillId="20" borderId="114" xfId="0" applyNumberFormat="1" applyFont="1" applyFill="1" applyBorder="1" applyAlignment="1">
      <alignment horizontal="center" vertical="center" wrapText="1" readingOrder="1"/>
    </xf>
    <xf numFmtId="0" fontId="46" fillId="20" borderId="88" xfId="0" applyFont="1" applyFill="1" applyBorder="1" applyAlignment="1">
      <alignment horizontal="left" vertical="center" wrapText="1" readingOrder="1"/>
    </xf>
    <xf numFmtId="0" fontId="49" fillId="20" borderId="73" xfId="0" applyFont="1" applyFill="1" applyBorder="1" applyAlignment="1">
      <alignment horizontal="left" vertical="center" wrapText="1" readingOrder="1"/>
    </xf>
    <xf numFmtId="0" fontId="46" fillId="20" borderId="72" xfId="0" applyFont="1" applyFill="1" applyBorder="1" applyAlignment="1">
      <alignment horizontal="left" vertical="center" wrapText="1" readingOrder="1"/>
    </xf>
    <xf numFmtId="0" fontId="49" fillId="20" borderId="89" xfId="0" applyFont="1" applyFill="1" applyBorder="1" applyAlignment="1">
      <alignment horizontal="left" vertical="center" wrapText="1" readingOrder="1"/>
    </xf>
    <xf numFmtId="0" fontId="48" fillId="18" borderId="94" xfId="0" applyFont="1" applyFill="1" applyBorder="1" applyAlignment="1">
      <alignment horizontal="left" vertical="center" wrapText="1" readingOrder="1"/>
    </xf>
    <xf numFmtId="0" fontId="48" fillId="18" borderId="95" xfId="0" applyFont="1" applyFill="1" applyBorder="1" applyAlignment="1">
      <alignment horizontal="left" vertical="center" wrapText="1" readingOrder="1"/>
    </xf>
    <xf numFmtId="0" fontId="48" fillId="18" borderId="79" xfId="0" applyFont="1" applyFill="1" applyBorder="1" applyAlignment="1">
      <alignment horizontal="left" vertical="center" wrapText="1" readingOrder="1"/>
    </xf>
    <xf numFmtId="0" fontId="48" fillId="18" borderId="80" xfId="0" applyFont="1" applyFill="1" applyBorder="1" applyAlignment="1">
      <alignment horizontal="left" vertical="center" wrapText="1" readingOrder="1"/>
    </xf>
    <xf numFmtId="167" fontId="47" fillId="20" borderId="117" xfId="0" applyNumberFormat="1" applyFont="1" applyFill="1" applyBorder="1" applyAlignment="1">
      <alignment horizontal="center" vertical="center" wrapText="1" readingOrder="1"/>
    </xf>
    <xf numFmtId="167" fontId="47" fillId="20" borderId="118" xfId="0" applyNumberFormat="1" applyFont="1" applyFill="1" applyBorder="1" applyAlignment="1">
      <alignment horizontal="center" vertical="center" wrapText="1" readingOrder="1"/>
    </xf>
    <xf numFmtId="167" fontId="47" fillId="20" borderId="119" xfId="0" applyNumberFormat="1" applyFont="1" applyFill="1" applyBorder="1" applyAlignment="1">
      <alignment horizontal="center" vertical="center" wrapText="1" readingOrder="1"/>
    </xf>
    <xf numFmtId="0" fontId="46" fillId="20" borderId="84" xfId="0" applyFont="1" applyFill="1" applyBorder="1" applyAlignment="1">
      <alignment horizontal="left" vertical="center" wrapText="1" readingOrder="1"/>
    </xf>
    <xf numFmtId="0" fontId="49" fillId="20" borderId="85" xfId="0" applyFont="1" applyFill="1" applyBorder="1" applyAlignment="1">
      <alignment horizontal="left" vertical="center" wrapText="1" readingOrder="1"/>
    </xf>
    <xf numFmtId="0" fontId="46" fillId="20" borderId="86" xfId="0" applyFont="1" applyFill="1" applyBorder="1" applyAlignment="1">
      <alignment horizontal="left" vertical="center" wrapText="1" readingOrder="1"/>
    </xf>
    <xf numFmtId="0" fontId="49" fillId="20" borderId="87" xfId="0" applyFont="1" applyFill="1" applyBorder="1" applyAlignment="1">
      <alignment horizontal="left" vertical="center" wrapText="1" readingOrder="1"/>
    </xf>
    <xf numFmtId="0" fontId="48" fillId="18" borderId="91" xfId="0" applyFont="1" applyFill="1" applyBorder="1" applyAlignment="1">
      <alignment horizontal="left" vertical="center" wrapText="1" readingOrder="1"/>
    </xf>
    <xf numFmtId="0" fontId="48" fillId="18" borderId="92" xfId="0" applyFont="1" applyFill="1" applyBorder="1" applyAlignment="1">
      <alignment horizontal="left" vertical="center" wrapText="1" readingOrder="1"/>
    </xf>
    <xf numFmtId="0" fontId="48" fillId="18" borderId="93" xfId="0" applyFont="1" applyFill="1" applyBorder="1" applyAlignment="1">
      <alignment horizontal="left" vertical="center" wrapText="1" readingOrder="1"/>
    </xf>
    <xf numFmtId="0" fontId="48" fillId="18" borderId="77" xfId="0" applyFont="1" applyFill="1" applyBorder="1" applyAlignment="1">
      <alignment horizontal="left" vertical="center" wrapText="1" readingOrder="1"/>
    </xf>
    <xf numFmtId="0" fontId="51" fillId="18" borderId="94" xfId="0" applyFont="1" applyFill="1" applyBorder="1" applyAlignment="1">
      <alignment horizontal="left" vertical="center" wrapText="1" readingOrder="1"/>
    </xf>
    <xf numFmtId="167" fontId="47" fillId="20" borderId="83" xfId="1" applyNumberFormat="1" applyFont="1" applyFill="1" applyBorder="1" applyAlignment="1">
      <alignment horizontal="center" vertical="center" wrapText="1" readingOrder="1"/>
    </xf>
    <xf numFmtId="167" fontId="50" fillId="20" borderId="83" xfId="1" applyNumberFormat="1" applyFont="1" applyFill="1" applyBorder="1" applyAlignment="1">
      <alignment horizontal="center" vertical="center" wrapText="1" readingOrder="1"/>
    </xf>
    <xf numFmtId="167" fontId="50" fillId="20" borderId="90" xfId="1" applyNumberFormat="1" applyFont="1" applyFill="1" applyBorder="1" applyAlignment="1">
      <alignment horizontal="center" vertical="center" wrapText="1" readingOrder="1"/>
    </xf>
    <xf numFmtId="0" fontId="49" fillId="18" borderId="76" xfId="0" applyFont="1" applyFill="1" applyBorder="1" applyAlignment="1">
      <alignment horizontal="left" vertical="center" wrapText="1" readingOrder="1"/>
    </xf>
    <xf numFmtId="170" fontId="47" fillId="20" borderId="83" xfId="1" applyNumberFormat="1" applyFont="1" applyFill="1" applyBorder="1" applyAlignment="1">
      <alignment horizontal="center" vertical="center" wrapText="1" readingOrder="1"/>
    </xf>
    <xf numFmtId="170" fontId="50" fillId="20" borderId="83" xfId="1" applyNumberFormat="1" applyFont="1" applyFill="1" applyBorder="1" applyAlignment="1">
      <alignment horizontal="center" vertical="center" wrapText="1" readingOrder="1"/>
    </xf>
    <xf numFmtId="170" fontId="50" fillId="20" borderId="90" xfId="1" applyNumberFormat="1" applyFont="1" applyFill="1" applyBorder="1" applyAlignment="1">
      <alignment horizontal="center" vertical="center" wrapText="1" readingOrder="1"/>
    </xf>
    <xf numFmtId="0" fontId="46" fillId="20" borderId="74" xfId="0" applyFont="1" applyFill="1" applyBorder="1" applyAlignment="1">
      <alignment vertical="top" wrapText="1" readingOrder="1"/>
    </xf>
    <xf numFmtId="0" fontId="49" fillId="20" borderId="75" xfId="0" applyFont="1" applyFill="1" applyBorder="1" applyAlignment="1">
      <alignment vertical="top" wrapText="1" readingOrder="1"/>
    </xf>
    <xf numFmtId="0" fontId="49" fillId="20" borderId="76" xfId="0" applyFont="1" applyFill="1" applyBorder="1" applyAlignment="1">
      <alignment vertical="top" wrapText="1" readingOrder="1"/>
    </xf>
    <xf numFmtId="0" fontId="0" fillId="5" borderId="14" xfId="0" applyFill="1" applyBorder="1" applyAlignment="1">
      <alignment horizontal="left" vertical="top" wrapText="1"/>
    </xf>
    <xf numFmtId="0" fontId="0" fillId="5" borderId="15" xfId="0" applyFill="1" applyBorder="1" applyAlignment="1">
      <alignment horizontal="left" vertical="top"/>
    </xf>
    <xf numFmtId="0" fontId="0" fillId="5" borderId="16" xfId="0" applyFill="1" applyBorder="1" applyAlignment="1">
      <alignment horizontal="left" vertical="top"/>
    </xf>
    <xf numFmtId="0" fontId="0" fillId="5" borderId="17" xfId="0" applyFill="1" applyBorder="1" applyAlignment="1">
      <alignment horizontal="left" vertical="top"/>
    </xf>
    <xf numFmtId="0" fontId="0" fillId="5" borderId="0" xfId="0" applyFill="1" applyBorder="1" applyAlignment="1">
      <alignment horizontal="left" vertical="top"/>
    </xf>
    <xf numFmtId="0" fontId="0" fillId="5" borderId="18" xfId="0" applyFill="1" applyBorder="1" applyAlignment="1">
      <alignment horizontal="left" vertical="top"/>
    </xf>
    <xf numFmtId="0" fontId="0" fillId="5" borderId="19" xfId="0" applyFill="1" applyBorder="1" applyAlignment="1">
      <alignment horizontal="left" vertical="top"/>
    </xf>
    <xf numFmtId="0" fontId="0" fillId="5" borderId="21" xfId="0" applyFill="1" applyBorder="1" applyAlignment="1">
      <alignment horizontal="left" vertical="top"/>
    </xf>
    <xf numFmtId="0" fontId="0" fillId="5" borderId="20" xfId="0" applyFill="1" applyBorder="1" applyAlignment="1">
      <alignment horizontal="left" vertical="top"/>
    </xf>
    <xf numFmtId="0" fontId="61" fillId="0" borderId="0" xfId="0" applyFont="1" applyAlignment="1">
      <alignment horizontal="center"/>
    </xf>
    <xf numFmtId="0" fontId="20" fillId="5" borderId="0" xfId="0" applyFont="1" applyFill="1" applyAlignment="1">
      <alignment horizontal="center" vertical="top" wrapText="1"/>
    </xf>
    <xf numFmtId="0" fontId="21" fillId="5" borderId="11"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40" fillId="5" borderId="2" xfId="0" applyFont="1" applyFill="1" applyBorder="1" applyAlignment="1">
      <alignment horizontal="left" vertical="top" wrapText="1"/>
    </xf>
    <xf numFmtId="0" fontId="40" fillId="5" borderId="3" xfId="0" applyFont="1" applyFill="1" applyBorder="1" applyAlignment="1">
      <alignment horizontal="left" vertical="top" wrapText="1"/>
    </xf>
    <xf numFmtId="0" fontId="40" fillId="5" borderId="4" xfId="0" applyFont="1" applyFill="1" applyBorder="1" applyAlignment="1">
      <alignment horizontal="left" vertical="top" wrapText="1"/>
    </xf>
    <xf numFmtId="0" fontId="40" fillId="5" borderId="0" xfId="0" applyFont="1" applyFill="1" applyBorder="1" applyAlignment="1">
      <alignment horizontal="left" vertical="top" wrapText="1"/>
    </xf>
    <xf numFmtId="0" fontId="40" fillId="5" borderId="5" xfId="0" applyFont="1" applyFill="1" applyBorder="1" applyAlignment="1">
      <alignment horizontal="left" vertical="top" wrapText="1"/>
    </xf>
    <xf numFmtId="0" fontId="40" fillId="5" borderId="6" xfId="0" applyFont="1" applyFill="1" applyBorder="1" applyAlignment="1">
      <alignment horizontal="left" vertical="top" wrapText="1"/>
    </xf>
    <xf numFmtId="0" fontId="40" fillId="5" borderId="7" xfId="0" applyFont="1" applyFill="1" applyBorder="1" applyAlignment="1">
      <alignment horizontal="left" vertical="top" wrapText="1"/>
    </xf>
    <xf numFmtId="0" fontId="40" fillId="5" borderId="8" xfId="0" applyFont="1" applyFill="1" applyBorder="1" applyAlignment="1">
      <alignment horizontal="left" vertical="top" wrapText="1"/>
    </xf>
    <xf numFmtId="0" fontId="66" fillId="14" borderId="1" xfId="0" applyNumberFormat="1" applyFont="1" applyFill="1" applyBorder="1" applyAlignment="1">
      <alignment horizontal="left" vertical="center" wrapText="1"/>
    </xf>
    <xf numFmtId="0" fontId="66" fillId="14" borderId="2" xfId="0" applyNumberFormat="1" applyFont="1" applyFill="1" applyBorder="1" applyAlignment="1">
      <alignment horizontal="left" vertical="center" wrapText="1"/>
    </xf>
    <xf numFmtId="0" fontId="66" fillId="14" borderId="0" xfId="0" applyNumberFormat="1" applyFont="1" applyFill="1" applyBorder="1" applyAlignment="1">
      <alignment horizontal="left" vertical="center" wrapText="1"/>
    </xf>
    <xf numFmtId="0" fontId="66" fillId="14" borderId="5" xfId="0" applyNumberFormat="1" applyFont="1" applyFill="1" applyBorder="1" applyAlignment="1">
      <alignment horizontal="left" vertical="center" wrapText="1"/>
    </xf>
    <xf numFmtId="0" fontId="66" fillId="14" borderId="4" xfId="0" applyNumberFormat="1" applyFont="1" applyFill="1" applyBorder="1" applyAlignment="1">
      <alignment horizontal="center" vertical="center" wrapText="1"/>
    </xf>
    <xf numFmtId="0" fontId="66" fillId="14" borderId="0" xfId="0" applyNumberFormat="1" applyFont="1" applyFill="1" applyBorder="1" applyAlignment="1">
      <alignment horizontal="center" vertical="center" wrapText="1"/>
    </xf>
    <xf numFmtId="0" fontId="66" fillId="14" borderId="5" xfId="0" applyNumberFormat="1" applyFont="1" applyFill="1" applyBorder="1" applyAlignment="1">
      <alignment horizontal="center" vertical="center" wrapText="1"/>
    </xf>
    <xf numFmtId="0" fontId="71" fillId="25" borderId="1" xfId="0" applyFont="1" applyFill="1" applyBorder="1" applyAlignment="1">
      <alignment horizontal="center" vertical="center" wrapText="1"/>
    </xf>
    <xf numFmtId="0" fontId="71" fillId="25" borderId="2" xfId="0" applyFont="1" applyFill="1" applyBorder="1" applyAlignment="1">
      <alignment horizontal="center" vertical="center" wrapText="1"/>
    </xf>
    <xf numFmtId="0" fontId="71" fillId="25" borderId="3" xfId="0" applyFont="1" applyFill="1" applyBorder="1" applyAlignment="1">
      <alignment horizontal="center" vertical="center" wrapText="1"/>
    </xf>
    <xf numFmtId="0" fontId="70" fillId="0" borderId="1" xfId="0" applyFont="1" applyBorder="1" applyAlignment="1">
      <alignment horizontal="center" vertical="center"/>
    </xf>
    <xf numFmtId="0" fontId="70" fillId="0" borderId="2" xfId="0" applyFont="1" applyBorder="1" applyAlignment="1">
      <alignment horizontal="center" vertical="center"/>
    </xf>
    <xf numFmtId="0" fontId="70" fillId="0" borderId="3" xfId="0" applyFont="1" applyBorder="1" applyAlignment="1">
      <alignment horizontal="center" vertical="center"/>
    </xf>
    <xf numFmtId="0" fontId="70" fillId="0" borderId="63" xfId="0" applyFont="1" applyBorder="1" applyAlignment="1">
      <alignment horizontal="center" vertical="center"/>
    </xf>
    <xf numFmtId="0" fontId="70" fillId="0" borderId="64" xfId="0" applyFont="1" applyBorder="1" applyAlignment="1">
      <alignment horizontal="center" vertical="center"/>
    </xf>
    <xf numFmtId="0" fontId="70" fillId="0" borderId="65" xfId="0" applyFont="1" applyBorder="1" applyAlignment="1">
      <alignment horizontal="center" vertical="center"/>
    </xf>
    <xf numFmtId="0" fontId="66" fillId="14" borderId="3" xfId="0" applyNumberFormat="1" applyFont="1" applyFill="1" applyBorder="1" applyAlignment="1">
      <alignment horizontal="left" vertical="center" wrapText="1"/>
    </xf>
    <xf numFmtId="0" fontId="56" fillId="3" borderId="63" xfId="0" applyNumberFormat="1" applyFont="1" applyFill="1" applyBorder="1" applyAlignment="1">
      <alignment horizontal="center" vertical="center" wrapText="1"/>
    </xf>
    <xf numFmtId="0" fontId="56" fillId="3" borderId="64" xfId="0" applyNumberFormat="1" applyFont="1" applyFill="1" applyBorder="1" applyAlignment="1">
      <alignment horizontal="center" vertical="center" wrapText="1"/>
    </xf>
    <xf numFmtId="0" fontId="40" fillId="5" borderId="38" xfId="0" applyFont="1" applyFill="1" applyBorder="1" applyAlignment="1">
      <alignment horizontal="left"/>
    </xf>
    <xf numFmtId="0" fontId="40" fillId="5" borderId="68" xfId="0" applyFont="1" applyFill="1" applyBorder="1" applyAlignment="1">
      <alignment horizontal="left"/>
    </xf>
    <xf numFmtId="0" fontId="54" fillId="25" borderId="1" xfId="0" applyFont="1" applyFill="1" applyBorder="1" applyAlignment="1">
      <alignment horizontal="center" vertical="center" wrapText="1"/>
    </xf>
    <xf numFmtId="0" fontId="54" fillId="25" borderId="2" xfId="0" applyFont="1" applyFill="1" applyBorder="1" applyAlignment="1">
      <alignment horizontal="center" vertical="center" wrapText="1"/>
    </xf>
    <xf numFmtId="0" fontId="54" fillId="25" borderId="3" xfId="0" applyFont="1" applyFill="1" applyBorder="1" applyAlignment="1">
      <alignment horizontal="center" vertical="center" wrapText="1"/>
    </xf>
    <xf numFmtId="0" fontId="48" fillId="0" borderId="1" xfId="0" applyFont="1" applyBorder="1" applyAlignment="1">
      <alignment horizontal="center" vertical="center"/>
    </xf>
    <xf numFmtId="0" fontId="48" fillId="0" borderId="2" xfId="0" applyFont="1" applyBorder="1" applyAlignment="1">
      <alignment horizontal="center" vertical="center"/>
    </xf>
    <xf numFmtId="0" fontId="48" fillId="0" borderId="3" xfId="0" applyFont="1" applyBorder="1" applyAlignment="1">
      <alignment horizontal="center" vertical="center"/>
    </xf>
    <xf numFmtId="0" fontId="48" fillId="0" borderId="63" xfId="0" applyFont="1" applyBorder="1" applyAlignment="1">
      <alignment horizontal="center" vertical="center"/>
    </xf>
    <xf numFmtId="0" fontId="48" fillId="0" borderId="65" xfId="0" applyFont="1" applyBorder="1" applyAlignment="1">
      <alignment horizontal="center" vertical="center"/>
    </xf>
    <xf numFmtId="0" fontId="66" fillId="14" borderId="1" xfId="0" applyNumberFormat="1" applyFont="1" applyFill="1" applyBorder="1" applyAlignment="1">
      <alignment horizontal="center" vertical="center" wrapText="1"/>
    </xf>
    <xf numFmtId="0" fontId="66" fillId="14" borderId="2" xfId="0" applyNumberFormat="1" applyFont="1" applyFill="1" applyBorder="1" applyAlignment="1">
      <alignment horizontal="center" vertical="center" wrapText="1"/>
    </xf>
    <xf numFmtId="0" fontId="66" fillId="14" borderId="3" xfId="0" applyNumberFormat="1" applyFont="1" applyFill="1" applyBorder="1" applyAlignment="1">
      <alignment horizontal="center" vertical="center" wrapText="1"/>
    </xf>
    <xf numFmtId="0" fontId="55" fillId="5" borderId="38" xfId="0" applyFont="1" applyFill="1" applyBorder="1" applyAlignment="1">
      <alignment horizontal="left" vertical="center" wrapText="1"/>
    </xf>
    <xf numFmtId="0" fontId="42" fillId="5" borderId="37" xfId="0" applyFont="1" applyFill="1" applyBorder="1" applyAlignment="1">
      <alignment horizontal="left" vertical="center" wrapText="1"/>
    </xf>
    <xf numFmtId="0" fontId="40" fillId="5" borderId="68" xfId="0" applyFont="1" applyFill="1" applyBorder="1" applyAlignment="1">
      <alignment horizontal="left" vertical="center" wrapText="1"/>
    </xf>
    <xf numFmtId="0" fontId="40" fillId="5" borderId="15" xfId="0" applyFont="1" applyFill="1" applyBorder="1" applyAlignment="1">
      <alignment horizontal="left"/>
    </xf>
    <xf numFmtId="0" fontId="40" fillId="5" borderId="71" xfId="0" applyFont="1" applyFill="1" applyBorder="1" applyAlignment="1">
      <alignment horizontal="left"/>
    </xf>
    <xf numFmtId="0" fontId="40" fillId="5" borderId="1" xfId="0" applyFont="1" applyFill="1" applyBorder="1" applyAlignment="1">
      <alignment horizontal="left" vertical="top" wrapText="1"/>
    </xf>
    <xf numFmtId="0" fontId="55" fillId="5" borderId="0" xfId="0" applyFont="1" applyFill="1" applyBorder="1" applyAlignment="1">
      <alignment horizontal="left" vertical="center" wrapText="1"/>
    </xf>
    <xf numFmtId="0" fontId="55" fillId="5" borderId="39" xfId="0" applyFont="1" applyFill="1" applyBorder="1" applyAlignment="1">
      <alignment horizontal="left" vertical="center" wrapText="1"/>
    </xf>
    <xf numFmtId="0" fontId="55" fillId="5" borderId="15" xfId="0" applyFont="1" applyFill="1" applyBorder="1" applyAlignment="1">
      <alignment horizontal="left" vertical="center" wrapText="1"/>
    </xf>
    <xf numFmtId="0" fontId="55" fillId="5" borderId="16" xfId="0" applyFont="1" applyFill="1" applyBorder="1" applyAlignment="1">
      <alignment horizontal="left" vertical="center" wrapText="1"/>
    </xf>
    <xf numFmtId="0" fontId="36" fillId="20" borderId="37" xfId="0" applyFont="1" applyFill="1" applyBorder="1" applyAlignment="1">
      <alignment horizontal="left" vertical="center" wrapText="1"/>
    </xf>
    <xf numFmtId="0" fontId="36" fillId="20" borderId="38" xfId="0" applyFont="1" applyFill="1" applyBorder="1" applyAlignment="1">
      <alignment horizontal="left" vertical="center" wrapText="1"/>
    </xf>
    <xf numFmtId="0" fontId="65" fillId="8" borderId="63" xfId="0" applyFont="1" applyFill="1" applyBorder="1" applyAlignment="1">
      <alignment horizontal="center" vertical="center"/>
    </xf>
    <xf numFmtId="0" fontId="65" fillId="8" borderId="64" xfId="0" applyFont="1" applyFill="1" applyBorder="1" applyAlignment="1">
      <alignment horizontal="center" vertical="center"/>
    </xf>
    <xf numFmtId="0" fontId="36" fillId="20" borderId="102" xfId="0" applyFont="1" applyFill="1" applyBorder="1" applyAlignment="1">
      <alignment horizontal="left" vertical="center" wrapText="1"/>
    </xf>
    <xf numFmtId="0" fontId="36" fillId="20" borderId="104" xfId="0" applyFont="1" applyFill="1" applyBorder="1" applyAlignment="1">
      <alignment horizontal="left" vertical="center" wrapText="1"/>
    </xf>
    <xf numFmtId="0" fontId="38" fillId="22" borderId="4" xfId="0" applyFont="1" applyFill="1" applyBorder="1" applyAlignment="1">
      <alignment vertical="center"/>
    </xf>
    <xf numFmtId="0" fontId="38" fillId="22" borderId="0" xfId="0" applyFont="1" applyFill="1" applyBorder="1" applyAlignment="1">
      <alignment vertical="center"/>
    </xf>
    <xf numFmtId="0" fontId="38" fillId="22" borderId="1" xfId="0" applyFont="1" applyFill="1" applyBorder="1" applyAlignment="1">
      <alignment vertical="center"/>
    </xf>
    <xf numFmtId="0" fontId="38" fillId="22" borderId="2" xfId="0" applyFont="1" applyFill="1" applyBorder="1" applyAlignment="1">
      <alignment vertical="center"/>
    </xf>
    <xf numFmtId="0" fontId="36" fillId="20" borderId="19" xfId="0" applyFont="1" applyFill="1" applyBorder="1" applyAlignment="1">
      <alignment horizontal="left" vertical="center" wrapText="1"/>
    </xf>
    <xf numFmtId="0" fontId="36" fillId="20" borderId="21" xfId="0" applyFont="1" applyFill="1" applyBorder="1" applyAlignment="1">
      <alignment horizontal="left" vertical="center" wrapText="1"/>
    </xf>
    <xf numFmtId="0" fontId="0" fillId="5" borderId="4" xfId="0" applyFill="1" applyBorder="1" applyAlignment="1">
      <alignment horizontal="center" wrapText="1"/>
    </xf>
    <xf numFmtId="0" fontId="0" fillId="5" borderId="0" xfId="0" applyFill="1" applyBorder="1" applyAlignment="1">
      <alignment horizontal="center" wrapText="1"/>
    </xf>
    <xf numFmtId="0" fontId="0" fillId="5" borderId="5" xfId="0" applyFill="1" applyBorder="1" applyAlignment="1">
      <alignment horizontal="center" wrapText="1"/>
    </xf>
    <xf numFmtId="0" fontId="28" fillId="15" borderId="60" xfId="0" applyFont="1" applyFill="1" applyBorder="1" applyAlignment="1">
      <alignment horizontal="left" vertical="center" wrapText="1" indent="1"/>
    </xf>
    <xf numFmtId="0" fontId="28" fillId="15" borderId="61" xfId="0" applyFont="1" applyFill="1" applyBorder="1" applyAlignment="1">
      <alignment horizontal="left" vertical="center" wrapText="1" indent="1"/>
    </xf>
    <xf numFmtId="0" fontId="28" fillId="15" borderId="52" xfId="0" applyFont="1" applyFill="1" applyBorder="1" applyAlignment="1">
      <alignment horizontal="left" vertical="center" wrapText="1" indent="1"/>
    </xf>
    <xf numFmtId="0" fontId="30" fillId="21" borderId="60" xfId="0" applyFont="1" applyFill="1" applyBorder="1" applyAlignment="1">
      <alignment horizontal="left" vertical="center" wrapText="1" indent="1"/>
    </xf>
    <xf numFmtId="0" fontId="30" fillId="21" borderId="61" xfId="0" applyFont="1" applyFill="1" applyBorder="1" applyAlignment="1">
      <alignment horizontal="left" vertical="center" wrapText="1" indent="1"/>
    </xf>
    <xf numFmtId="0" fontId="30" fillId="21" borderId="52" xfId="0" applyFont="1" applyFill="1" applyBorder="1" applyAlignment="1">
      <alignment horizontal="left" vertical="center" wrapText="1" indent="1"/>
    </xf>
    <xf numFmtId="0" fontId="0" fillId="0" borderId="0" xfId="0" applyAlignment="1">
      <alignment horizontal="center" wrapText="1"/>
    </xf>
    <xf numFmtId="0" fontId="31" fillId="18" borderId="60" xfId="0" applyFont="1" applyFill="1" applyBorder="1" applyAlignment="1">
      <alignment horizontal="left" vertical="center" wrapText="1" indent="1"/>
    </xf>
    <xf numFmtId="0" fontId="31" fillId="18" borderId="61" xfId="0" applyFont="1" applyFill="1" applyBorder="1" applyAlignment="1">
      <alignment horizontal="left" vertical="center" wrapText="1" indent="1"/>
    </xf>
    <xf numFmtId="0" fontId="31" fillId="18" borderId="52" xfId="0" applyFont="1" applyFill="1" applyBorder="1" applyAlignment="1">
      <alignment horizontal="left" vertical="center" wrapText="1" indent="1"/>
    </xf>
    <xf numFmtId="0" fontId="32" fillId="20" borderId="50" xfId="0" applyFont="1" applyFill="1" applyBorder="1" applyAlignment="1">
      <alignment horizontal="left" vertical="center" wrapText="1" indent="1"/>
    </xf>
    <xf numFmtId="0" fontId="32" fillId="20" borderId="51" xfId="0" applyFont="1" applyFill="1" applyBorder="1" applyAlignment="1">
      <alignment horizontal="left" vertical="center" wrapText="1" inden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31" fillId="16" borderId="60" xfId="0" applyFont="1" applyFill="1" applyBorder="1" applyAlignment="1">
      <alignment horizontal="left" vertical="center" wrapText="1" indent="1"/>
    </xf>
    <xf numFmtId="0" fontId="31" fillId="16" borderId="61" xfId="0" applyFont="1" applyFill="1" applyBorder="1" applyAlignment="1">
      <alignment horizontal="left" vertical="center" wrapText="1" indent="1"/>
    </xf>
    <xf numFmtId="0" fontId="31" fillId="16" borderId="52" xfId="0" applyFont="1" applyFill="1" applyBorder="1" applyAlignment="1">
      <alignment horizontal="left" vertical="center" wrapText="1" indent="1"/>
    </xf>
    <xf numFmtId="0" fontId="31" fillId="20" borderId="50"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28" fillId="17" borderId="59" xfId="0" applyFont="1" applyFill="1" applyBorder="1" applyAlignment="1">
      <alignment horizontal="justify" vertical="center" wrapText="1"/>
    </xf>
    <xf numFmtId="0" fontId="28" fillId="17" borderId="53" xfId="0" applyFont="1" applyFill="1" applyBorder="1" applyAlignment="1">
      <alignment horizontal="justify" vertical="center" wrapText="1"/>
    </xf>
    <xf numFmtId="0" fontId="28" fillId="17" borderId="54" xfId="0" applyFont="1" applyFill="1" applyBorder="1" applyAlignment="1">
      <alignment horizontal="justify" vertical="center" wrapText="1"/>
    </xf>
    <xf numFmtId="0" fontId="28" fillId="17" borderId="58" xfId="0" applyFont="1" applyFill="1" applyBorder="1" applyAlignment="1">
      <alignment horizontal="justify" vertical="center" wrapText="1"/>
    </xf>
    <xf numFmtId="0" fontId="28" fillId="17" borderId="55" xfId="0" applyFont="1" applyFill="1" applyBorder="1" applyAlignment="1">
      <alignment horizontal="justify" vertical="center" wrapText="1"/>
    </xf>
    <xf numFmtId="0" fontId="28" fillId="17" borderId="56" xfId="0" applyFont="1" applyFill="1" applyBorder="1" applyAlignment="1">
      <alignment horizontal="justify" vertical="center" wrapText="1"/>
    </xf>
    <xf numFmtId="0" fontId="31" fillId="18" borderId="59" xfId="0" applyFont="1" applyFill="1" applyBorder="1" applyAlignment="1">
      <alignment horizontal="left" vertical="center" wrapText="1" indent="1"/>
    </xf>
    <xf numFmtId="0" fontId="31" fillId="18" borderId="54" xfId="0" applyFont="1" applyFill="1" applyBorder="1" applyAlignment="1">
      <alignment horizontal="left" vertical="center" wrapText="1" indent="1"/>
    </xf>
    <xf numFmtId="0" fontId="31" fillId="18" borderId="58" xfId="0" applyFont="1" applyFill="1" applyBorder="1" applyAlignment="1">
      <alignment horizontal="left" vertical="center" wrapText="1" indent="1"/>
    </xf>
    <xf numFmtId="0" fontId="31" fillId="18" borderId="56" xfId="0" applyFont="1" applyFill="1" applyBorder="1" applyAlignment="1">
      <alignment horizontal="left" vertical="center" wrapText="1" indent="1"/>
    </xf>
    <xf numFmtId="0" fontId="31" fillId="19" borderId="60" xfId="0" applyFont="1" applyFill="1" applyBorder="1" applyAlignment="1">
      <alignment horizontal="center" vertical="center" wrapText="1"/>
    </xf>
    <xf numFmtId="0" fontId="31" fillId="19" borderId="61" xfId="0" applyFont="1" applyFill="1" applyBorder="1" applyAlignment="1">
      <alignment horizontal="center" vertical="center" wrapText="1"/>
    </xf>
    <xf numFmtId="0" fontId="31" fillId="19" borderId="52" xfId="0" applyFont="1" applyFill="1" applyBorder="1" applyAlignment="1">
      <alignment horizontal="center" vertical="center" wrapText="1"/>
    </xf>
    <xf numFmtId="0" fontId="31" fillId="19" borderId="50" xfId="0" applyFont="1" applyFill="1" applyBorder="1" applyAlignment="1">
      <alignment horizontal="center" vertical="center" wrapText="1"/>
    </xf>
    <xf numFmtId="0" fontId="31" fillId="19" borderId="62" xfId="0" applyFont="1" applyFill="1" applyBorder="1" applyAlignment="1">
      <alignment horizontal="center" vertical="center" wrapText="1"/>
    </xf>
    <xf numFmtId="0" fontId="31" fillId="19" borderId="51" xfId="0" applyFont="1" applyFill="1" applyBorder="1" applyAlignment="1">
      <alignment horizontal="center" vertical="center" wrapText="1"/>
    </xf>
    <xf numFmtId="0" fontId="28" fillId="17" borderId="59" xfId="0" applyFont="1" applyFill="1" applyBorder="1" applyAlignment="1">
      <alignment horizontal="left" vertical="center" wrapText="1" indent="1"/>
    </xf>
    <xf numFmtId="0" fontId="28" fillId="17" borderId="53" xfId="0" applyFont="1" applyFill="1" applyBorder="1" applyAlignment="1">
      <alignment horizontal="left" vertical="center" wrapText="1" indent="1"/>
    </xf>
    <xf numFmtId="0" fontId="28" fillId="17" borderId="54" xfId="0" applyFont="1" applyFill="1" applyBorder="1" applyAlignment="1">
      <alignment horizontal="left" vertical="center" wrapText="1" indent="1"/>
    </xf>
    <xf numFmtId="0" fontId="28" fillId="17" borderId="58" xfId="0" applyFont="1" applyFill="1" applyBorder="1" applyAlignment="1">
      <alignment horizontal="left" vertical="center" wrapText="1" indent="1"/>
    </xf>
    <xf numFmtId="0" fontId="28" fillId="17" borderId="55" xfId="0" applyFont="1" applyFill="1" applyBorder="1" applyAlignment="1">
      <alignment horizontal="left" vertical="center" wrapText="1" indent="1"/>
    </xf>
    <xf numFmtId="0" fontId="28" fillId="17" borderId="56" xfId="0" applyFont="1" applyFill="1" applyBorder="1" applyAlignment="1">
      <alignment horizontal="left" vertical="center" wrapText="1" indent="1"/>
    </xf>
    <xf numFmtId="0" fontId="29" fillId="18" borderId="59" xfId="0" applyFont="1" applyFill="1" applyBorder="1" applyAlignment="1">
      <alignment vertical="top" wrapText="1" indent="1"/>
    </xf>
    <xf numFmtId="0" fontId="29" fillId="18" borderId="54" xfId="0" applyFont="1" applyFill="1" applyBorder="1" applyAlignment="1">
      <alignment vertical="top" wrapText="1" indent="1"/>
    </xf>
    <xf numFmtId="0" fontId="29" fillId="18" borderId="58" xfId="0" applyFont="1" applyFill="1" applyBorder="1" applyAlignment="1">
      <alignment vertical="top" wrapText="1" indent="1"/>
    </xf>
    <xf numFmtId="0" fontId="29" fillId="18" borderId="56" xfId="0" applyFont="1" applyFill="1" applyBorder="1" applyAlignment="1">
      <alignment vertical="top" wrapText="1" indent="1"/>
    </xf>
    <xf numFmtId="0" fontId="30" fillId="19" borderId="60" xfId="0" applyFont="1" applyFill="1" applyBorder="1" applyAlignment="1">
      <alignment horizontal="justify" vertical="center" wrapText="1"/>
    </xf>
    <xf numFmtId="0" fontId="30" fillId="19" borderId="61" xfId="0" applyFont="1" applyFill="1" applyBorder="1" applyAlignment="1">
      <alignment horizontal="justify" vertical="center" wrapText="1"/>
    </xf>
    <xf numFmtId="0" fontId="30" fillId="19" borderId="52" xfId="0" applyFont="1" applyFill="1" applyBorder="1" applyAlignment="1">
      <alignment horizontal="justify" vertical="center" wrapText="1"/>
    </xf>
    <xf numFmtId="0" fontId="31" fillId="20" borderId="62" xfId="0" applyFont="1" applyFill="1" applyBorder="1" applyAlignment="1">
      <alignment horizontal="center" vertical="center" wrapText="1"/>
    </xf>
    <xf numFmtId="165" fontId="41" fillId="2" borderId="10" xfId="1" applyNumberFormat="1" applyFont="1" applyFill="1" applyBorder="1" applyAlignment="1">
      <alignment horizontal="center" wrapText="1"/>
    </xf>
    <xf numFmtId="0" fontId="1" fillId="5" borderId="1" xfId="0" applyFont="1" applyFill="1" applyBorder="1" applyAlignment="1">
      <alignment horizontal="left" vertical="top" wrapText="1"/>
    </xf>
  </cellXfs>
  <cellStyles count="10">
    <cellStyle name="Comma" xfId="1" builtinId="3"/>
    <cellStyle name="Comma 2" xfId="3"/>
    <cellStyle name="Comma 2 2" xfId="7"/>
    <cellStyle name="Comma 3" xfId="6"/>
    <cellStyle name="Comma 3 2" xfId="8"/>
    <cellStyle name="Currency" xfId="4" builtinId="4"/>
    <cellStyle name="Followed Hyperlink" xfId="9" builtinId="9" hidden="1"/>
    <cellStyle name="Hyperlink" xfId="5" builtinId="8"/>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2017 Modality</a:t>
            </a:r>
            <a:r>
              <a:rPr lang="en-US" b="1" baseline="0"/>
              <a:t> of Transfer </a:t>
            </a:r>
          </a:p>
          <a:p>
            <a:pPr>
              <a:defRPr b="1"/>
            </a:pPr>
            <a:r>
              <a:rPr lang="en-US" b="1" baseline="0"/>
              <a:t>by Strategic Outcome (US$)</a:t>
            </a:r>
          </a:p>
          <a:p>
            <a:pPr>
              <a:defRPr b="1"/>
            </a:pPr>
            <a:r>
              <a:rPr lang="en-US" sz="1100" b="1" i="1" baseline="0"/>
              <a:t>Table Ref. 1</a:t>
            </a:r>
          </a:p>
          <a:p>
            <a:pPr>
              <a:defRPr b="1"/>
            </a:pPr>
            <a:r>
              <a:rPr lang="en-US" b="1" baseline="0"/>
              <a:t> </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1"/>
          <c:order val="0"/>
          <c:tx>
            <c:strRef>
              <c:f>'5. Transfer modalities '!$C$9</c:f>
              <c:strCache>
                <c:ptCount val="1"/>
                <c:pt idx="0">
                  <c:v>Food</c:v>
                </c:pt>
              </c:strCache>
            </c:strRef>
          </c:tx>
          <c:spPr>
            <a:solidFill>
              <a:schemeClr val="accent1">
                <a:lumMod val="60000"/>
                <a:lumOff val="40000"/>
              </a:schemeClr>
            </a:solidFill>
            <a:ln>
              <a:noFill/>
            </a:ln>
            <a:effectLst/>
          </c:spPr>
          <c:invertIfNegative val="0"/>
          <c:cat>
            <c:strRef>
              <c:f>'5. Transfer modalities '!$B$10:$B$15</c:f>
              <c:strCache>
                <c:ptCount val="6"/>
                <c:pt idx="0">
                  <c:v>Strategic Outcome 6</c:v>
                </c:pt>
                <c:pt idx="1">
                  <c:v>Strategic Outcome 5</c:v>
                </c:pt>
                <c:pt idx="2">
                  <c:v>Strategic Outcome 4</c:v>
                </c:pt>
                <c:pt idx="3">
                  <c:v>Strategic Outcome 3</c:v>
                </c:pt>
                <c:pt idx="4">
                  <c:v>Strategic Outcome 2</c:v>
                </c:pt>
                <c:pt idx="5">
                  <c:v>Strategic Outcome 1</c:v>
                </c:pt>
              </c:strCache>
            </c:strRef>
          </c:cat>
          <c:val>
            <c:numRef>
              <c:f>'5. Transfer modalities '!$C$10:$C$15</c:f>
              <c:numCache>
                <c:formatCode>_(* #,##0.00_);_(* \(#,##0.00\);_(* "-"??_);_(@_)</c:formatCode>
                <c:ptCount val="6"/>
                <c:pt idx="1">
                  <c:v>0</c:v>
                </c:pt>
                <c:pt idx="2">
                  <c:v>0.37</c:v>
                </c:pt>
                <c:pt idx="3">
                  <c:v>0</c:v>
                </c:pt>
                <c:pt idx="4">
                  <c:v>1.81</c:v>
                </c:pt>
                <c:pt idx="5">
                  <c:v>26.8</c:v>
                </c:pt>
              </c:numCache>
            </c:numRef>
          </c:val>
          <c:extLst xmlns:c16r2="http://schemas.microsoft.com/office/drawing/2015/06/chart">
            <c:ext xmlns:c16="http://schemas.microsoft.com/office/drawing/2014/chart" uri="{C3380CC4-5D6E-409C-BE32-E72D297353CC}">
              <c16:uniqueId val="{00000002-13E0-4ED3-B928-507733F1DFAE}"/>
            </c:ext>
          </c:extLst>
        </c:ser>
        <c:ser>
          <c:idx val="0"/>
          <c:order val="1"/>
          <c:tx>
            <c:strRef>
              <c:f>'5. Transfer modalities '!$D$9</c:f>
              <c:strCache>
                <c:ptCount val="1"/>
                <c:pt idx="0">
                  <c:v>Cash Based Transfer (CBT)</c:v>
                </c:pt>
              </c:strCache>
            </c:strRef>
          </c:tx>
          <c:spPr>
            <a:solidFill>
              <a:schemeClr val="accent1">
                <a:lumMod val="50000"/>
              </a:schemeClr>
            </a:solidFill>
            <a:ln>
              <a:noFill/>
            </a:ln>
            <a:effectLst/>
          </c:spPr>
          <c:invertIfNegative val="0"/>
          <c:cat>
            <c:strRef>
              <c:f>'5. Transfer modalities '!$B$10:$B$15</c:f>
              <c:strCache>
                <c:ptCount val="6"/>
                <c:pt idx="0">
                  <c:v>Strategic Outcome 6</c:v>
                </c:pt>
                <c:pt idx="1">
                  <c:v>Strategic Outcome 5</c:v>
                </c:pt>
                <c:pt idx="2">
                  <c:v>Strategic Outcome 4</c:v>
                </c:pt>
                <c:pt idx="3">
                  <c:v>Strategic Outcome 3</c:v>
                </c:pt>
                <c:pt idx="4">
                  <c:v>Strategic Outcome 2</c:v>
                </c:pt>
                <c:pt idx="5">
                  <c:v>Strategic Outcome 1</c:v>
                </c:pt>
              </c:strCache>
            </c:strRef>
          </c:cat>
          <c:val>
            <c:numRef>
              <c:f>'5. Transfer modalities '!$D$10:$D$15</c:f>
              <c:numCache>
                <c:formatCode>_(* #,##0.00_);_(* \(#,##0.00\);_(* "-"??_);_(@_)</c:formatCode>
                <c:ptCount val="6"/>
                <c:pt idx="1">
                  <c:v>0</c:v>
                </c:pt>
                <c:pt idx="2">
                  <c:v>0</c:v>
                </c:pt>
                <c:pt idx="3">
                  <c:v>0</c:v>
                </c:pt>
                <c:pt idx="4">
                  <c:v>0</c:v>
                </c:pt>
                <c:pt idx="5">
                  <c:v>7.75</c:v>
                </c:pt>
              </c:numCache>
            </c:numRef>
          </c:val>
          <c:extLst xmlns:c16r2="http://schemas.microsoft.com/office/drawing/2015/06/chart">
            <c:ext xmlns:c16="http://schemas.microsoft.com/office/drawing/2014/chart" uri="{C3380CC4-5D6E-409C-BE32-E72D297353CC}">
              <c16:uniqueId val="{00000003-13E0-4ED3-B928-507733F1DFAE}"/>
            </c:ext>
          </c:extLst>
        </c:ser>
        <c:ser>
          <c:idx val="2"/>
          <c:order val="2"/>
          <c:tx>
            <c:strRef>
              <c:f>'5. Transfer modalities '!$E$9</c:f>
              <c:strCache>
                <c:ptCount val="1"/>
                <c:pt idx="0">
                  <c:v>Capacity Strengthening (CS)</c:v>
                </c:pt>
              </c:strCache>
            </c:strRef>
          </c:tx>
          <c:spPr>
            <a:solidFill>
              <a:schemeClr val="bg1">
                <a:lumMod val="65000"/>
              </a:schemeClr>
            </a:solidFill>
            <a:ln>
              <a:noFill/>
            </a:ln>
            <a:effectLst/>
          </c:spPr>
          <c:invertIfNegative val="0"/>
          <c:cat>
            <c:strRef>
              <c:f>'5. Transfer modalities '!$B$10:$B$15</c:f>
              <c:strCache>
                <c:ptCount val="6"/>
                <c:pt idx="0">
                  <c:v>Strategic Outcome 6</c:v>
                </c:pt>
                <c:pt idx="1">
                  <c:v>Strategic Outcome 5</c:v>
                </c:pt>
                <c:pt idx="2">
                  <c:v>Strategic Outcome 4</c:v>
                </c:pt>
                <c:pt idx="3">
                  <c:v>Strategic Outcome 3</c:v>
                </c:pt>
                <c:pt idx="4">
                  <c:v>Strategic Outcome 2</c:v>
                </c:pt>
                <c:pt idx="5">
                  <c:v>Strategic Outcome 1</c:v>
                </c:pt>
              </c:strCache>
            </c:strRef>
          </c:cat>
          <c:val>
            <c:numRef>
              <c:f>'5. Transfer modalities '!$E$10:$E$15</c:f>
              <c:numCache>
                <c:formatCode>_(* #,##0.00_);_(* \(#,##0.00\);_(* "-"??_);_(@_)</c:formatCode>
                <c:ptCount val="6"/>
                <c:pt idx="1">
                  <c:v>0.31</c:v>
                </c:pt>
                <c:pt idx="2">
                  <c:v>1.08</c:v>
                </c:pt>
                <c:pt idx="3">
                  <c:v>1.8199999999999998</c:v>
                </c:pt>
                <c:pt idx="4">
                  <c:v>2.17</c:v>
                </c:pt>
                <c:pt idx="5">
                  <c:v>0</c:v>
                </c:pt>
              </c:numCache>
            </c:numRef>
          </c:val>
          <c:extLst xmlns:c16r2="http://schemas.microsoft.com/office/drawing/2015/06/chart">
            <c:ext xmlns:c16="http://schemas.microsoft.com/office/drawing/2014/chart" uri="{C3380CC4-5D6E-409C-BE32-E72D297353CC}">
              <c16:uniqueId val="{00000004-13E0-4ED3-B928-507733F1DFAE}"/>
            </c:ext>
          </c:extLst>
        </c:ser>
        <c:ser>
          <c:idx val="3"/>
          <c:order val="3"/>
          <c:tx>
            <c:strRef>
              <c:f>'5. Transfer modalities '!$F$9</c:f>
              <c:strCache>
                <c:ptCount val="1"/>
                <c:pt idx="0">
                  <c:v>Service Delivery (SD)</c:v>
                </c:pt>
              </c:strCache>
            </c:strRef>
          </c:tx>
          <c:spPr>
            <a:solidFill>
              <a:schemeClr val="accent4"/>
            </a:solidFill>
            <a:ln>
              <a:noFill/>
            </a:ln>
            <a:effectLst/>
          </c:spPr>
          <c:invertIfNegative val="0"/>
          <c:cat>
            <c:strRef>
              <c:f>'5. Transfer modalities '!$B$10:$B$15</c:f>
              <c:strCache>
                <c:ptCount val="6"/>
                <c:pt idx="0">
                  <c:v>Strategic Outcome 6</c:v>
                </c:pt>
                <c:pt idx="1">
                  <c:v>Strategic Outcome 5</c:v>
                </c:pt>
                <c:pt idx="2">
                  <c:v>Strategic Outcome 4</c:v>
                </c:pt>
                <c:pt idx="3">
                  <c:v>Strategic Outcome 3</c:v>
                </c:pt>
                <c:pt idx="4">
                  <c:v>Strategic Outcome 2</c:v>
                </c:pt>
                <c:pt idx="5">
                  <c:v>Strategic Outcome 1</c:v>
                </c:pt>
              </c:strCache>
            </c:strRef>
          </c:cat>
          <c:val>
            <c:numRef>
              <c:f>'5. Transfer modalities '!$F$10:$F$15</c:f>
              <c:numCache>
                <c:formatCode>_(* #,##0.00_);_(* \(#,##0.00\);_(* "-"??_);_(@_)</c:formatCode>
                <c:ptCount val="6"/>
                <c:pt idx="1">
                  <c:v>0</c:v>
                </c:pt>
                <c:pt idx="2">
                  <c:v>0.45</c:v>
                </c:pt>
                <c:pt idx="3">
                  <c:v>0</c:v>
                </c:pt>
                <c:pt idx="4">
                  <c:v>0</c:v>
                </c:pt>
                <c:pt idx="5">
                  <c:v>0.28000000000000003</c:v>
                </c:pt>
              </c:numCache>
            </c:numRef>
          </c:val>
          <c:extLst xmlns:c16r2="http://schemas.microsoft.com/office/drawing/2015/06/chart">
            <c:ext xmlns:c16="http://schemas.microsoft.com/office/drawing/2014/chart" uri="{C3380CC4-5D6E-409C-BE32-E72D297353CC}">
              <c16:uniqueId val="{00000005-13E0-4ED3-B928-507733F1DFAE}"/>
            </c:ext>
          </c:extLst>
        </c:ser>
        <c:dLbls>
          <c:showLegendKey val="0"/>
          <c:showVal val="0"/>
          <c:showCatName val="0"/>
          <c:showSerName val="0"/>
          <c:showPercent val="0"/>
          <c:showBubbleSize val="0"/>
        </c:dLbls>
        <c:gapWidth val="150"/>
        <c:overlap val="100"/>
        <c:axId val="334212544"/>
        <c:axId val="334211760"/>
      </c:barChart>
      <c:catAx>
        <c:axId val="33421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11760"/>
        <c:crosses val="autoZero"/>
        <c:auto val="1"/>
        <c:lblAlgn val="ctr"/>
        <c:lblOffset val="100"/>
        <c:noMultiLvlLbl val="0"/>
      </c:catAx>
      <c:valAx>
        <c:axId val="3342117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12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b="1"/>
              <a:t>2017 Modality</a:t>
            </a:r>
            <a:r>
              <a:rPr lang="en-US" b="1" baseline="0"/>
              <a:t> of Transfer </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b="1" baseline="0"/>
              <a:t>by Strategic Outcome (Beneficiary)*</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sz="1200" b="1" i="1" baseline="0">
                <a:effectLst/>
              </a:rPr>
              <a:t>Table Ref. 3</a:t>
            </a:r>
            <a:r>
              <a:rPr lang="en-US" sz="1200" b="1" baseline="0"/>
              <a:t> </a:t>
            </a:r>
            <a:endParaRPr lang="en-US" sz="1200" b="1"/>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percentStacked"/>
        <c:varyColors val="0"/>
        <c:ser>
          <c:idx val="0"/>
          <c:order val="0"/>
          <c:tx>
            <c:strRef>
              <c:f>'5. Transfer modalities '!$C$38</c:f>
              <c:strCache>
                <c:ptCount val="1"/>
                <c:pt idx="0">
                  <c:v>Food</c:v>
                </c:pt>
              </c:strCache>
            </c:strRef>
          </c:tx>
          <c:spPr>
            <a:solidFill>
              <a:schemeClr val="accent1">
                <a:lumMod val="60000"/>
                <a:lumOff val="40000"/>
              </a:schemeClr>
            </a:solidFill>
            <a:ln>
              <a:noFill/>
            </a:ln>
            <a:effectLst/>
          </c:spPr>
          <c:invertIfNegative val="0"/>
          <c:cat>
            <c:strRef>
              <c:f>'5. Transfer modalities '!$B$39:$B$43</c:f>
              <c:strCache>
                <c:ptCount val="5"/>
                <c:pt idx="0">
                  <c:v>Strategic Outcome 5</c:v>
                </c:pt>
                <c:pt idx="1">
                  <c:v>Strategic Outcome 4</c:v>
                </c:pt>
                <c:pt idx="2">
                  <c:v>Strategic Outcome 3</c:v>
                </c:pt>
                <c:pt idx="3">
                  <c:v>Strategic Outcome 2</c:v>
                </c:pt>
                <c:pt idx="4">
                  <c:v>Strategic Outcome 1</c:v>
                </c:pt>
              </c:strCache>
            </c:strRef>
          </c:cat>
          <c:val>
            <c:numRef>
              <c:f>'5. Transfer modalities '!$C$39:$C$43</c:f>
              <c:numCache>
                <c:formatCode>_(* #,##0_);_(* \(#,##0\);_(* "-"??_);_(@_)</c:formatCode>
                <c:ptCount val="5"/>
                <c:pt idx="1">
                  <c:v>6403</c:v>
                </c:pt>
                <c:pt idx="2">
                  <c:v>0</c:v>
                </c:pt>
                <c:pt idx="3">
                  <c:v>46232</c:v>
                </c:pt>
                <c:pt idx="4">
                  <c:v>400000</c:v>
                </c:pt>
              </c:numCache>
            </c:numRef>
          </c:val>
          <c:extLst xmlns:c16r2="http://schemas.microsoft.com/office/drawing/2015/06/chart">
            <c:ext xmlns:c16="http://schemas.microsoft.com/office/drawing/2014/chart" uri="{C3380CC4-5D6E-409C-BE32-E72D297353CC}">
              <c16:uniqueId val="{00000000-C6C5-4A4B-922F-D0383AAE762E}"/>
            </c:ext>
          </c:extLst>
        </c:ser>
        <c:ser>
          <c:idx val="1"/>
          <c:order val="1"/>
          <c:tx>
            <c:strRef>
              <c:f>'5. Transfer modalities '!$D$38</c:f>
              <c:strCache>
                <c:ptCount val="1"/>
                <c:pt idx="0">
                  <c:v>Cash Based Transfer (CBT)</c:v>
                </c:pt>
              </c:strCache>
            </c:strRef>
          </c:tx>
          <c:spPr>
            <a:solidFill>
              <a:schemeClr val="accent1">
                <a:lumMod val="50000"/>
              </a:schemeClr>
            </a:solidFill>
            <a:ln>
              <a:noFill/>
            </a:ln>
            <a:effectLst/>
          </c:spPr>
          <c:invertIfNegative val="0"/>
          <c:cat>
            <c:strRef>
              <c:f>'5. Transfer modalities '!$B$39:$B$43</c:f>
              <c:strCache>
                <c:ptCount val="5"/>
                <c:pt idx="0">
                  <c:v>Strategic Outcome 5</c:v>
                </c:pt>
                <c:pt idx="1">
                  <c:v>Strategic Outcome 4</c:v>
                </c:pt>
                <c:pt idx="2">
                  <c:v>Strategic Outcome 3</c:v>
                </c:pt>
                <c:pt idx="3">
                  <c:v>Strategic Outcome 2</c:v>
                </c:pt>
                <c:pt idx="4">
                  <c:v>Strategic Outcome 1</c:v>
                </c:pt>
              </c:strCache>
            </c:strRef>
          </c:cat>
          <c:val>
            <c:numRef>
              <c:f>'5. Transfer modalities '!$D$39:$D$43</c:f>
              <c:numCache>
                <c:formatCode>_(* #,##0_);_(* \(#,##0\);_(* "-"??_);_(@_)</c:formatCode>
                <c:ptCount val="5"/>
                <c:pt idx="1">
                  <c:v>0</c:v>
                </c:pt>
                <c:pt idx="2">
                  <c:v>0</c:v>
                </c:pt>
                <c:pt idx="4">
                  <c:v>80000</c:v>
                </c:pt>
              </c:numCache>
            </c:numRef>
          </c:val>
          <c:extLst xmlns:c16r2="http://schemas.microsoft.com/office/drawing/2015/06/chart">
            <c:ext xmlns:c16="http://schemas.microsoft.com/office/drawing/2014/chart" uri="{C3380CC4-5D6E-409C-BE32-E72D297353CC}">
              <c16:uniqueId val="{00000001-C6C5-4A4B-922F-D0383AAE762E}"/>
            </c:ext>
          </c:extLst>
        </c:ser>
        <c:ser>
          <c:idx val="2"/>
          <c:order val="2"/>
          <c:tx>
            <c:strRef>
              <c:f>'5. Transfer modalities '!$E$38</c:f>
              <c:strCache>
                <c:ptCount val="1"/>
                <c:pt idx="0">
                  <c:v>Capacity Strengthening /Service Delivery (indirect beneficiaries)</c:v>
                </c:pt>
              </c:strCache>
            </c:strRef>
          </c:tx>
          <c:spPr>
            <a:solidFill>
              <a:schemeClr val="bg1">
                <a:lumMod val="75000"/>
              </a:schemeClr>
            </a:solidFill>
            <a:ln>
              <a:noFill/>
            </a:ln>
            <a:effectLst/>
          </c:spPr>
          <c:invertIfNegative val="0"/>
          <c:cat>
            <c:strRef>
              <c:f>'5. Transfer modalities '!$B$39:$B$43</c:f>
              <c:strCache>
                <c:ptCount val="5"/>
                <c:pt idx="0">
                  <c:v>Strategic Outcome 5</c:v>
                </c:pt>
                <c:pt idx="1">
                  <c:v>Strategic Outcome 4</c:v>
                </c:pt>
                <c:pt idx="2">
                  <c:v>Strategic Outcome 3</c:v>
                </c:pt>
                <c:pt idx="3">
                  <c:v>Strategic Outcome 2</c:v>
                </c:pt>
                <c:pt idx="4">
                  <c:v>Strategic Outcome 1</c:v>
                </c:pt>
              </c:strCache>
            </c:strRef>
          </c:cat>
          <c:val>
            <c:numRef>
              <c:f>'5. Transfer modalities '!$E$39:$E$43</c:f>
              <c:numCache>
                <c:formatCode>_(* #,##0_);_(* \(#,##0\);_(* "-"??_);_(@_)</c:formatCode>
                <c:ptCount val="5"/>
                <c:pt idx="1">
                  <c:v>0</c:v>
                </c:pt>
                <c:pt idx="2">
                  <c:v>50000</c:v>
                </c:pt>
                <c:pt idx="3">
                  <c:v>0</c:v>
                </c:pt>
                <c:pt idx="4">
                  <c:v>0</c:v>
                </c:pt>
              </c:numCache>
            </c:numRef>
          </c:val>
          <c:extLst xmlns:c16r2="http://schemas.microsoft.com/office/drawing/2015/06/chart">
            <c:ext xmlns:c16="http://schemas.microsoft.com/office/drawing/2014/chart" uri="{C3380CC4-5D6E-409C-BE32-E72D297353CC}">
              <c16:uniqueId val="{00000002-C6C5-4A4B-922F-D0383AAE762E}"/>
            </c:ext>
          </c:extLst>
        </c:ser>
        <c:dLbls>
          <c:showLegendKey val="0"/>
          <c:showVal val="0"/>
          <c:showCatName val="0"/>
          <c:showSerName val="0"/>
          <c:showPercent val="0"/>
          <c:showBubbleSize val="0"/>
        </c:dLbls>
        <c:gapWidth val="150"/>
        <c:overlap val="100"/>
        <c:axId val="335012768"/>
        <c:axId val="449042504"/>
      </c:barChart>
      <c:catAx>
        <c:axId val="33501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42504"/>
        <c:crosses val="autoZero"/>
        <c:auto val="1"/>
        <c:lblAlgn val="ctr"/>
        <c:lblOffset val="100"/>
        <c:noMultiLvlLbl val="0"/>
      </c:catAx>
      <c:valAx>
        <c:axId val="4490425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12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02" l="0.70866141732283505" r="0.70866141732283505" t="0.74803149606299202" header="0.31496062992126" footer="0.31496062992126"/>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b="1"/>
              <a:t>2017 Modality</a:t>
            </a:r>
            <a:r>
              <a:rPr lang="en-US" b="1" baseline="0"/>
              <a:t> of Transfer </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b="1" baseline="0"/>
              <a:t>by Activity (US$) </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sz="1200" b="1" i="1" baseline="0">
                <a:effectLst/>
              </a:rPr>
              <a:t>Table Ref. 2</a:t>
            </a:r>
            <a:endParaRPr lang="en-GB" sz="1200">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percentStacked"/>
        <c:varyColors val="0"/>
        <c:ser>
          <c:idx val="1"/>
          <c:order val="0"/>
          <c:tx>
            <c:strRef>
              <c:f>'5. Transfer modalities '!$C$19</c:f>
              <c:strCache>
                <c:ptCount val="1"/>
                <c:pt idx="0">
                  <c:v>Food</c:v>
                </c:pt>
              </c:strCache>
            </c:strRef>
          </c:tx>
          <c:spPr>
            <a:solidFill>
              <a:schemeClr val="accent1">
                <a:lumMod val="60000"/>
                <a:lumOff val="40000"/>
              </a:schemeClr>
            </a:solidFill>
            <a:ln>
              <a:solidFill>
                <a:schemeClr val="accent1">
                  <a:lumMod val="60000"/>
                  <a:lumOff val="40000"/>
                </a:schemeClr>
              </a:solidFill>
            </a:ln>
            <a:effectLst/>
          </c:spPr>
          <c:invertIfNegative val="0"/>
          <c:cat>
            <c:strRef>
              <c:f>'5. Transfer modalities '!$A$20:$A$30</c:f>
              <c:strCache>
                <c:ptCount val="11"/>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pt idx="10">
                  <c:v>Activity 11</c:v>
                </c:pt>
              </c:strCache>
            </c:strRef>
          </c:cat>
          <c:val>
            <c:numRef>
              <c:f>'5. Transfer modalities '!$C$20:$C$30</c:f>
              <c:numCache>
                <c:formatCode>_(* #,##0.00_);_(* \(#,##0.00\);_(* "-"??_);_(@_)</c:formatCode>
                <c:ptCount val="11"/>
                <c:pt idx="0">
                  <c:v>26.8</c:v>
                </c:pt>
                <c:pt idx="2">
                  <c:v>1.81</c:v>
                </c:pt>
                <c:pt idx="6">
                  <c:v>0.37</c:v>
                </c:pt>
              </c:numCache>
            </c:numRef>
          </c:val>
          <c:extLst xmlns:c16r2="http://schemas.microsoft.com/office/drawing/2015/06/chart">
            <c:ext xmlns:c16="http://schemas.microsoft.com/office/drawing/2014/chart" uri="{C3380CC4-5D6E-409C-BE32-E72D297353CC}">
              <c16:uniqueId val="{00000000-7DF9-4D35-81A4-31ADE21B28DD}"/>
            </c:ext>
          </c:extLst>
        </c:ser>
        <c:ser>
          <c:idx val="0"/>
          <c:order val="1"/>
          <c:tx>
            <c:strRef>
              <c:f>'5. Transfer modalities '!$D$19</c:f>
              <c:strCache>
                <c:ptCount val="1"/>
                <c:pt idx="0">
                  <c:v>Cash Based Transfer (CBT)</c:v>
                </c:pt>
              </c:strCache>
            </c:strRef>
          </c:tx>
          <c:spPr>
            <a:solidFill>
              <a:schemeClr val="accent1">
                <a:lumMod val="50000"/>
              </a:schemeClr>
            </a:solidFill>
            <a:ln>
              <a:noFill/>
            </a:ln>
            <a:effectLst/>
          </c:spPr>
          <c:invertIfNegative val="0"/>
          <c:cat>
            <c:strRef>
              <c:f>'5. Transfer modalities '!$A$20:$A$30</c:f>
              <c:strCache>
                <c:ptCount val="11"/>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pt idx="10">
                  <c:v>Activity 11</c:v>
                </c:pt>
              </c:strCache>
            </c:strRef>
          </c:cat>
          <c:val>
            <c:numRef>
              <c:f>'5. Transfer modalities '!$D$20:$D$30</c:f>
              <c:numCache>
                <c:formatCode>_(* #,##0.00_);_(* \(#,##0.00\);_(* "-"??_);_(@_)</c:formatCode>
                <c:ptCount val="11"/>
                <c:pt idx="0">
                  <c:v>7.75</c:v>
                </c:pt>
                <c:pt idx="5">
                  <c:v>0</c:v>
                </c:pt>
              </c:numCache>
            </c:numRef>
          </c:val>
          <c:extLst xmlns:c16r2="http://schemas.microsoft.com/office/drawing/2015/06/chart">
            <c:ext xmlns:c16="http://schemas.microsoft.com/office/drawing/2014/chart" uri="{C3380CC4-5D6E-409C-BE32-E72D297353CC}">
              <c16:uniqueId val="{00000001-7DF9-4D35-81A4-31ADE21B28DD}"/>
            </c:ext>
          </c:extLst>
        </c:ser>
        <c:ser>
          <c:idx val="2"/>
          <c:order val="2"/>
          <c:tx>
            <c:strRef>
              <c:f>'5. Transfer modalities '!$E$19</c:f>
              <c:strCache>
                <c:ptCount val="1"/>
                <c:pt idx="0">
                  <c:v>Capacity Strengthening (CS)</c:v>
                </c:pt>
              </c:strCache>
            </c:strRef>
          </c:tx>
          <c:spPr>
            <a:solidFill>
              <a:schemeClr val="accent3"/>
            </a:solidFill>
            <a:ln>
              <a:noFill/>
            </a:ln>
            <a:effectLst/>
          </c:spPr>
          <c:invertIfNegative val="0"/>
          <c:cat>
            <c:strRef>
              <c:f>'5. Transfer modalities '!$A$20:$A$30</c:f>
              <c:strCache>
                <c:ptCount val="11"/>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pt idx="10">
                  <c:v>Activity 11</c:v>
                </c:pt>
              </c:strCache>
            </c:strRef>
          </c:cat>
          <c:val>
            <c:numRef>
              <c:f>'5. Transfer modalities '!$E$20:$E$30</c:f>
              <c:numCache>
                <c:formatCode>_(* #,##0.00_);_(* \(#,##0.00\);_(* "-"??_);_(@_)</c:formatCode>
                <c:ptCount val="11"/>
                <c:pt idx="2">
                  <c:v>1.92</c:v>
                </c:pt>
                <c:pt idx="3">
                  <c:v>0.25</c:v>
                </c:pt>
                <c:pt idx="4">
                  <c:v>1.63</c:v>
                </c:pt>
                <c:pt idx="5">
                  <c:v>0.19</c:v>
                </c:pt>
                <c:pt idx="6">
                  <c:v>1.08</c:v>
                </c:pt>
                <c:pt idx="8">
                  <c:v>0.31</c:v>
                </c:pt>
              </c:numCache>
            </c:numRef>
          </c:val>
          <c:extLst xmlns:c16r2="http://schemas.microsoft.com/office/drawing/2015/06/chart">
            <c:ext xmlns:c16="http://schemas.microsoft.com/office/drawing/2014/chart" uri="{C3380CC4-5D6E-409C-BE32-E72D297353CC}">
              <c16:uniqueId val="{00000002-7DF9-4D35-81A4-31ADE21B28DD}"/>
            </c:ext>
          </c:extLst>
        </c:ser>
        <c:ser>
          <c:idx val="3"/>
          <c:order val="3"/>
          <c:tx>
            <c:strRef>
              <c:f>'5. Transfer modalities '!$F$19</c:f>
              <c:strCache>
                <c:ptCount val="1"/>
                <c:pt idx="0">
                  <c:v>Service Delivery (SD)</c:v>
                </c:pt>
              </c:strCache>
            </c:strRef>
          </c:tx>
          <c:spPr>
            <a:solidFill>
              <a:schemeClr val="accent4"/>
            </a:solidFill>
            <a:ln>
              <a:noFill/>
            </a:ln>
            <a:effectLst/>
          </c:spPr>
          <c:invertIfNegative val="0"/>
          <c:cat>
            <c:strRef>
              <c:f>'5. Transfer modalities '!$A$20:$A$30</c:f>
              <c:strCache>
                <c:ptCount val="11"/>
                <c:pt idx="0">
                  <c:v>Activity 1</c:v>
                </c:pt>
                <c:pt idx="1">
                  <c:v>Activity 2</c:v>
                </c:pt>
                <c:pt idx="2">
                  <c:v>Activity 3</c:v>
                </c:pt>
                <c:pt idx="3">
                  <c:v>Activity 4</c:v>
                </c:pt>
                <c:pt idx="4">
                  <c:v>Activity 5</c:v>
                </c:pt>
                <c:pt idx="5">
                  <c:v>Activity 6</c:v>
                </c:pt>
                <c:pt idx="6">
                  <c:v>Activity 7</c:v>
                </c:pt>
                <c:pt idx="7">
                  <c:v>Activity 8</c:v>
                </c:pt>
                <c:pt idx="8">
                  <c:v>Activity 9</c:v>
                </c:pt>
                <c:pt idx="9">
                  <c:v>Activity 10</c:v>
                </c:pt>
                <c:pt idx="10">
                  <c:v>Activity 11</c:v>
                </c:pt>
              </c:strCache>
            </c:strRef>
          </c:cat>
          <c:val>
            <c:numRef>
              <c:f>'5. Transfer modalities '!$F$20:$F$30</c:f>
              <c:numCache>
                <c:formatCode>_(* #,##0.00_);_(* \(#,##0.00\);_(* "-"??_);_(@_)</c:formatCode>
                <c:ptCount val="11"/>
                <c:pt idx="0">
                  <c:v>0.28000000000000003</c:v>
                </c:pt>
                <c:pt idx="7">
                  <c:v>0.45</c:v>
                </c:pt>
              </c:numCache>
            </c:numRef>
          </c:val>
          <c:extLst xmlns:c16r2="http://schemas.microsoft.com/office/drawing/2015/06/chart">
            <c:ext xmlns:c16="http://schemas.microsoft.com/office/drawing/2014/chart" uri="{C3380CC4-5D6E-409C-BE32-E72D297353CC}">
              <c16:uniqueId val="{00000003-7DF9-4D35-81A4-31ADE21B28DD}"/>
            </c:ext>
          </c:extLst>
        </c:ser>
        <c:dLbls>
          <c:showLegendKey val="0"/>
          <c:showVal val="0"/>
          <c:showCatName val="0"/>
          <c:showSerName val="0"/>
          <c:showPercent val="0"/>
          <c:showBubbleSize val="0"/>
        </c:dLbls>
        <c:gapWidth val="150"/>
        <c:overlap val="100"/>
        <c:axId val="449043680"/>
        <c:axId val="449041720"/>
      </c:barChart>
      <c:catAx>
        <c:axId val="44904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41720"/>
        <c:crosses val="autoZero"/>
        <c:auto val="1"/>
        <c:lblAlgn val="ctr"/>
        <c:lblOffset val="100"/>
        <c:noMultiLvlLbl val="0"/>
      </c:catAx>
      <c:valAx>
        <c:axId val="449041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43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b="1"/>
              <a:t>2017 Modality</a:t>
            </a:r>
            <a:r>
              <a:rPr lang="en-US" b="1" baseline="0"/>
              <a:t> of Transfer </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b="1" baseline="0"/>
              <a:t>by  Activity (Beneficiary)*</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sz="1200" b="1" i="1" baseline="0">
                <a:effectLst/>
              </a:rPr>
              <a:t>Table Ref. 4</a:t>
            </a:r>
            <a:r>
              <a:rPr lang="en-US" sz="1200" b="1" baseline="0"/>
              <a:t> </a:t>
            </a:r>
            <a:endParaRPr lang="en-US" sz="1200" b="1"/>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percentStacked"/>
        <c:varyColors val="0"/>
        <c:ser>
          <c:idx val="0"/>
          <c:order val="0"/>
          <c:tx>
            <c:strRef>
              <c:f>'5. Transfer modalities '!$C$53</c:f>
              <c:strCache>
                <c:ptCount val="1"/>
                <c:pt idx="0">
                  <c:v>Food</c:v>
                </c:pt>
              </c:strCache>
            </c:strRef>
          </c:tx>
          <c:spPr>
            <a:solidFill>
              <a:schemeClr val="accent1">
                <a:lumMod val="60000"/>
                <a:lumOff val="40000"/>
              </a:schemeClr>
            </a:solidFill>
            <a:ln>
              <a:noFill/>
            </a:ln>
            <a:effectLst/>
          </c:spPr>
          <c:invertIfNegative val="0"/>
          <c:cat>
            <c:strRef>
              <c:f>'5. Transfer modalities '!$B$54:$B$61</c:f>
              <c:strCache>
                <c:ptCount val="8"/>
                <c:pt idx="0">
                  <c:v>Add as requred</c:v>
                </c:pt>
                <c:pt idx="1">
                  <c:v>Add as requred</c:v>
                </c:pt>
                <c:pt idx="2">
                  <c:v>Activity 10</c:v>
                </c:pt>
                <c:pt idx="3">
                  <c:v>Activity 9</c:v>
                </c:pt>
                <c:pt idx="4">
                  <c:v>Activity 7</c:v>
                </c:pt>
                <c:pt idx="5">
                  <c:v>Activity 5</c:v>
                </c:pt>
                <c:pt idx="6">
                  <c:v>Activity 3</c:v>
                </c:pt>
                <c:pt idx="7">
                  <c:v>Activity 1</c:v>
                </c:pt>
              </c:strCache>
            </c:strRef>
          </c:cat>
          <c:val>
            <c:numRef>
              <c:f>'5. Transfer modalities '!$C$54:$C$61</c:f>
              <c:numCache>
                <c:formatCode>General</c:formatCode>
                <c:ptCount val="8"/>
                <c:pt idx="4" formatCode="_(* #,##0_);_(* \(#,##0\);_(* &quot;-&quot;??_);_(@_)">
                  <c:v>6403</c:v>
                </c:pt>
                <c:pt idx="6" formatCode="_(* #,##0_);_(* \(#,##0\);_(* &quot;-&quot;??_);_(@_)">
                  <c:v>46232</c:v>
                </c:pt>
                <c:pt idx="7" formatCode="_(* #,##0_);_(* \(#,##0\);_(* &quot;-&quot;??_);_(@_)">
                  <c:v>400000</c:v>
                </c:pt>
              </c:numCache>
            </c:numRef>
          </c:val>
          <c:extLst xmlns:c16r2="http://schemas.microsoft.com/office/drawing/2015/06/chart">
            <c:ext xmlns:c16="http://schemas.microsoft.com/office/drawing/2014/chart" uri="{C3380CC4-5D6E-409C-BE32-E72D297353CC}">
              <c16:uniqueId val="{00000000-FA24-475C-B5EE-E6FDA1A58496}"/>
            </c:ext>
          </c:extLst>
        </c:ser>
        <c:ser>
          <c:idx val="1"/>
          <c:order val="1"/>
          <c:tx>
            <c:strRef>
              <c:f>'5. Transfer modalities '!$D$53</c:f>
              <c:strCache>
                <c:ptCount val="1"/>
                <c:pt idx="0">
                  <c:v>Cash Based Transfer (CBT)</c:v>
                </c:pt>
              </c:strCache>
            </c:strRef>
          </c:tx>
          <c:spPr>
            <a:solidFill>
              <a:schemeClr val="accent1">
                <a:lumMod val="50000"/>
              </a:schemeClr>
            </a:solidFill>
            <a:ln>
              <a:noFill/>
            </a:ln>
            <a:effectLst/>
          </c:spPr>
          <c:invertIfNegative val="0"/>
          <c:cat>
            <c:strRef>
              <c:f>'5. Transfer modalities '!$B$54:$B$61</c:f>
              <c:strCache>
                <c:ptCount val="8"/>
                <c:pt idx="0">
                  <c:v>Add as requred</c:v>
                </c:pt>
                <c:pt idx="1">
                  <c:v>Add as requred</c:v>
                </c:pt>
                <c:pt idx="2">
                  <c:v>Activity 10</c:v>
                </c:pt>
                <c:pt idx="3">
                  <c:v>Activity 9</c:v>
                </c:pt>
                <c:pt idx="4">
                  <c:v>Activity 7</c:v>
                </c:pt>
                <c:pt idx="5">
                  <c:v>Activity 5</c:v>
                </c:pt>
                <c:pt idx="6">
                  <c:v>Activity 3</c:v>
                </c:pt>
                <c:pt idx="7">
                  <c:v>Activity 1</c:v>
                </c:pt>
              </c:strCache>
            </c:strRef>
          </c:cat>
          <c:val>
            <c:numRef>
              <c:f>'5. Transfer modalities '!$D$54:$D$61</c:f>
              <c:numCache>
                <c:formatCode>General</c:formatCode>
                <c:ptCount val="8"/>
                <c:pt idx="7" formatCode="_(* #,##0_);_(* \(#,##0\);_(* &quot;-&quot;??_);_(@_)">
                  <c:v>80000</c:v>
                </c:pt>
              </c:numCache>
            </c:numRef>
          </c:val>
          <c:extLst xmlns:c16r2="http://schemas.microsoft.com/office/drawing/2015/06/chart">
            <c:ext xmlns:c16="http://schemas.microsoft.com/office/drawing/2014/chart" uri="{C3380CC4-5D6E-409C-BE32-E72D297353CC}">
              <c16:uniqueId val="{00000001-FA24-475C-B5EE-E6FDA1A58496}"/>
            </c:ext>
          </c:extLst>
        </c:ser>
        <c:ser>
          <c:idx val="2"/>
          <c:order val="2"/>
          <c:tx>
            <c:strRef>
              <c:f>'5. Transfer modalities '!$E$53</c:f>
              <c:strCache>
                <c:ptCount val="1"/>
                <c:pt idx="0">
                  <c:v>Capacity Strengthening /Service Delivery (indirect beneficiaries)</c:v>
                </c:pt>
              </c:strCache>
            </c:strRef>
          </c:tx>
          <c:spPr>
            <a:solidFill>
              <a:schemeClr val="bg1">
                <a:lumMod val="75000"/>
              </a:schemeClr>
            </a:solidFill>
            <a:ln>
              <a:noFill/>
            </a:ln>
            <a:effectLst/>
          </c:spPr>
          <c:invertIfNegative val="0"/>
          <c:cat>
            <c:strRef>
              <c:f>'5. Transfer modalities '!$B$54:$B$61</c:f>
              <c:strCache>
                <c:ptCount val="8"/>
                <c:pt idx="0">
                  <c:v>Add as requred</c:v>
                </c:pt>
                <c:pt idx="1">
                  <c:v>Add as requred</c:v>
                </c:pt>
                <c:pt idx="2">
                  <c:v>Activity 10</c:v>
                </c:pt>
                <c:pt idx="3">
                  <c:v>Activity 9</c:v>
                </c:pt>
                <c:pt idx="4">
                  <c:v>Activity 7</c:v>
                </c:pt>
                <c:pt idx="5">
                  <c:v>Activity 5</c:v>
                </c:pt>
                <c:pt idx="6">
                  <c:v>Activity 3</c:v>
                </c:pt>
                <c:pt idx="7">
                  <c:v>Activity 1</c:v>
                </c:pt>
              </c:strCache>
            </c:strRef>
          </c:cat>
          <c:val>
            <c:numRef>
              <c:f>'5. Transfer modalities '!$E$54:$E$61</c:f>
              <c:numCache>
                <c:formatCode>General</c:formatCode>
                <c:ptCount val="8"/>
                <c:pt idx="5" formatCode="_(* #,##0_);_(* \(#,##0\);_(* &quot;-&quot;??_);_(@_)">
                  <c:v>50000</c:v>
                </c:pt>
              </c:numCache>
            </c:numRef>
          </c:val>
          <c:extLst xmlns:c16r2="http://schemas.microsoft.com/office/drawing/2015/06/chart">
            <c:ext xmlns:c16="http://schemas.microsoft.com/office/drawing/2014/chart" uri="{C3380CC4-5D6E-409C-BE32-E72D297353CC}">
              <c16:uniqueId val="{00000002-FA24-475C-B5EE-E6FDA1A58496}"/>
            </c:ext>
          </c:extLst>
        </c:ser>
        <c:dLbls>
          <c:showLegendKey val="0"/>
          <c:showVal val="0"/>
          <c:showCatName val="0"/>
          <c:showSerName val="0"/>
          <c:showPercent val="0"/>
          <c:showBubbleSize val="0"/>
        </c:dLbls>
        <c:gapWidth val="150"/>
        <c:overlap val="100"/>
        <c:axId val="449044072"/>
        <c:axId val="395010768"/>
      </c:barChart>
      <c:catAx>
        <c:axId val="449044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0768"/>
        <c:crosses val="autoZero"/>
        <c:auto val="1"/>
        <c:lblAlgn val="ctr"/>
        <c:lblOffset val="100"/>
        <c:noMultiLvlLbl val="0"/>
      </c:catAx>
      <c:valAx>
        <c:axId val="395010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44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 Implementation vs. CSP Plan</a:t>
            </a:r>
            <a:r>
              <a:rPr lang="en-US" baseline="0"/>
              <a:t> </a:t>
            </a:r>
          </a:p>
          <a:p>
            <a:pPr>
              <a:defRPr/>
            </a:pPr>
            <a:r>
              <a:rPr lang="en-US" baseline="0"/>
              <a:t>by Strategic Outcome and Activity (Beneficiary)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4"/>
          <c:order val="0"/>
          <c:tx>
            <c:strRef>
              <c:f>'6. Implementation Plan'!$D$6</c:f>
              <c:strCache>
                <c:ptCount val="1"/>
                <c:pt idx="0">
                  <c:v>Implementation Plan</c:v>
                </c:pt>
              </c:strCache>
            </c:strRef>
          </c:tx>
          <c:spPr>
            <a:solidFill>
              <a:schemeClr val="accent1">
                <a:lumMod val="40000"/>
                <a:lumOff val="60000"/>
              </a:schemeClr>
            </a:solidFill>
            <a:ln>
              <a:solidFill>
                <a:schemeClr val="accent1">
                  <a:lumMod val="40000"/>
                  <a:lumOff val="60000"/>
                </a:schemeClr>
              </a:solidFill>
            </a:ln>
            <a:effectLst/>
          </c:spPr>
          <c:invertIfNegative val="0"/>
          <c:cat>
            <c:strRef>
              <c:f>'6. Implementation Plan'!$B$7:$B$16</c:f>
              <c:strCache>
                <c:ptCount val="10"/>
                <c:pt idx="0">
                  <c:v>SO1: School Feeding Refugees</c:v>
                </c:pt>
                <c:pt idx="1">
                  <c:v>SO1: SFR Implementation</c:v>
                </c:pt>
                <c:pt idx="2">
                  <c:v>SO1: Refugee GFD</c:v>
                </c:pt>
                <c:pt idx="3">
                  <c:v>Implementation</c:v>
                </c:pt>
                <c:pt idx="4">
                  <c:v>SO2: FFA </c:v>
                </c:pt>
                <c:pt idx="5">
                  <c:v>Implementation</c:v>
                </c:pt>
                <c:pt idx="6">
                  <c:v>SO3: Nutrition - MAM prevention </c:v>
                </c:pt>
                <c:pt idx="7">
                  <c:v>Implementation</c:v>
                </c:pt>
                <c:pt idx="8">
                  <c:v>SO3: School Feeding Residents</c:v>
                </c:pt>
                <c:pt idx="9">
                  <c:v>Implementation</c:v>
                </c:pt>
              </c:strCache>
            </c:strRef>
          </c:cat>
          <c:val>
            <c:numRef>
              <c:f>'6. Implementation Plan'!$D$7:$D$16</c:f>
              <c:numCache>
                <c:formatCode>_(* #,##0_);_(* \(#,##0\);_(* "-"??_);_(@_)</c:formatCode>
                <c:ptCount val="10"/>
                <c:pt idx="1">
                  <c:v>46000</c:v>
                </c:pt>
                <c:pt idx="3">
                  <c:v>950000</c:v>
                </c:pt>
                <c:pt idx="5">
                  <c:v>40000</c:v>
                </c:pt>
                <c:pt idx="7">
                  <c:v>160000</c:v>
                </c:pt>
                <c:pt idx="9" formatCode="General">
                  <c:v>0</c:v>
                </c:pt>
              </c:numCache>
            </c:numRef>
          </c:val>
          <c:extLst xmlns:c16r2="http://schemas.microsoft.com/office/drawing/2015/06/chart">
            <c:ext xmlns:c16="http://schemas.microsoft.com/office/drawing/2014/chart" uri="{C3380CC4-5D6E-409C-BE32-E72D297353CC}">
              <c16:uniqueId val="{00000000-3DBC-4D2B-946E-AE75A86F915E}"/>
            </c:ext>
          </c:extLst>
        </c:ser>
        <c:ser>
          <c:idx val="3"/>
          <c:order val="1"/>
          <c:tx>
            <c:strRef>
              <c:f>'6. Implementation Plan'!$C$6</c:f>
              <c:strCache>
                <c:ptCount val="1"/>
                <c:pt idx="0">
                  <c:v>Total PoW</c:v>
                </c:pt>
              </c:strCache>
            </c:strRef>
          </c:tx>
          <c:spPr>
            <a:solidFill>
              <a:schemeClr val="accent1">
                <a:lumMod val="75000"/>
              </a:schemeClr>
            </a:solidFill>
            <a:ln>
              <a:noFill/>
            </a:ln>
            <a:effectLst/>
          </c:spPr>
          <c:invertIfNegative val="0"/>
          <c:cat>
            <c:strRef>
              <c:f>'6. Implementation Plan'!$B$7:$B$16</c:f>
              <c:strCache>
                <c:ptCount val="10"/>
                <c:pt idx="0">
                  <c:v>SO1: School Feeding Refugees</c:v>
                </c:pt>
                <c:pt idx="1">
                  <c:v>SO1: SFR Implementation</c:v>
                </c:pt>
                <c:pt idx="2">
                  <c:v>SO1: Refugee GFD</c:v>
                </c:pt>
                <c:pt idx="3">
                  <c:v>Implementation</c:v>
                </c:pt>
                <c:pt idx="4">
                  <c:v>SO2: FFA </c:v>
                </c:pt>
                <c:pt idx="5">
                  <c:v>Implementation</c:v>
                </c:pt>
                <c:pt idx="6">
                  <c:v>SO3: Nutrition - MAM prevention </c:v>
                </c:pt>
                <c:pt idx="7">
                  <c:v>Implementation</c:v>
                </c:pt>
                <c:pt idx="8">
                  <c:v>SO3: School Feeding Residents</c:v>
                </c:pt>
                <c:pt idx="9">
                  <c:v>Implementation</c:v>
                </c:pt>
              </c:strCache>
            </c:strRef>
          </c:cat>
          <c:val>
            <c:numRef>
              <c:f>'6. Implementation Plan'!$C$7:$C$16</c:f>
              <c:numCache>
                <c:formatCode>_(* #,##0_);_(* \(#,##0\);_(* "-"??_);_(@_)</c:formatCode>
                <c:ptCount val="10"/>
                <c:pt idx="0">
                  <c:v>50000</c:v>
                </c:pt>
                <c:pt idx="2">
                  <c:v>1000000</c:v>
                </c:pt>
                <c:pt idx="3">
                  <c:v>0</c:v>
                </c:pt>
                <c:pt idx="4">
                  <c:v>80000</c:v>
                </c:pt>
                <c:pt idx="6">
                  <c:v>200000</c:v>
                </c:pt>
                <c:pt idx="8">
                  <c:v>600000</c:v>
                </c:pt>
              </c:numCache>
            </c:numRef>
          </c:val>
          <c:extLst xmlns:c16r2="http://schemas.microsoft.com/office/drawing/2015/06/chart">
            <c:ext xmlns:c16="http://schemas.microsoft.com/office/drawing/2014/chart" uri="{C3380CC4-5D6E-409C-BE32-E72D297353CC}">
              <c16:uniqueId val="{00000001-3DBC-4D2B-946E-AE75A86F915E}"/>
            </c:ext>
          </c:extLst>
        </c:ser>
        <c:dLbls>
          <c:showLegendKey val="0"/>
          <c:showVal val="0"/>
          <c:showCatName val="0"/>
          <c:showSerName val="0"/>
          <c:showPercent val="0"/>
          <c:showBubbleSize val="0"/>
        </c:dLbls>
        <c:gapWidth val="150"/>
        <c:overlap val="100"/>
        <c:axId val="395010376"/>
        <c:axId val="395012336"/>
      </c:barChart>
      <c:catAx>
        <c:axId val="39501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2336"/>
        <c:crosses val="autoZero"/>
        <c:auto val="1"/>
        <c:lblAlgn val="ctr"/>
        <c:lblOffset val="100"/>
        <c:noMultiLvlLbl val="0"/>
      </c:catAx>
      <c:valAx>
        <c:axId val="39501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Beneficiaries in 1,000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0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 Implementation vs. CSP Plan</a:t>
            </a:r>
            <a:r>
              <a:rPr lang="en-US" baseline="0"/>
              <a:t> </a:t>
            </a:r>
          </a:p>
          <a:p>
            <a:pPr>
              <a:defRPr/>
            </a:pPr>
            <a:r>
              <a:rPr lang="en-US" baseline="0"/>
              <a:t>by Strategic Outcome and Activity (budget in 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4"/>
          <c:order val="0"/>
          <c:tx>
            <c:strRef>
              <c:f>'6. Implementation Plan'!$D$6</c:f>
              <c:strCache>
                <c:ptCount val="1"/>
                <c:pt idx="0">
                  <c:v>Implementation Plan</c:v>
                </c:pt>
              </c:strCache>
            </c:strRef>
          </c:tx>
          <c:spPr>
            <a:solidFill>
              <a:schemeClr val="accent1">
                <a:lumMod val="60000"/>
                <a:lumOff val="40000"/>
              </a:schemeClr>
            </a:solidFill>
            <a:ln>
              <a:solidFill>
                <a:schemeClr val="accent1">
                  <a:lumMod val="60000"/>
                  <a:lumOff val="40000"/>
                </a:schemeClr>
              </a:solidFill>
            </a:ln>
            <a:effectLst/>
          </c:spPr>
          <c:invertIfNegative val="0"/>
          <c:cat>
            <c:strRef>
              <c:f>'6. Implementation Plan'!$B$7:$B$16</c:f>
              <c:strCache>
                <c:ptCount val="10"/>
                <c:pt idx="0">
                  <c:v>SO1: School Feeding Refugees</c:v>
                </c:pt>
                <c:pt idx="1">
                  <c:v>SO1: SFR Implementation</c:v>
                </c:pt>
                <c:pt idx="2">
                  <c:v>SO1: Refugee GFD</c:v>
                </c:pt>
                <c:pt idx="3">
                  <c:v>Implementation</c:v>
                </c:pt>
                <c:pt idx="4">
                  <c:v>SO2: FFA </c:v>
                </c:pt>
                <c:pt idx="5">
                  <c:v>Implementation</c:v>
                </c:pt>
                <c:pt idx="6">
                  <c:v>SO3: Nutrition - MAM prevention </c:v>
                </c:pt>
                <c:pt idx="7">
                  <c:v>Implementation</c:v>
                </c:pt>
                <c:pt idx="8">
                  <c:v>SO3: School Feeding Residents</c:v>
                </c:pt>
                <c:pt idx="9">
                  <c:v>Implementation</c:v>
                </c:pt>
              </c:strCache>
            </c:strRef>
          </c:cat>
          <c:val>
            <c:numRef>
              <c:f>'6. Implementation Plan'!$D$7:$D$16</c:f>
              <c:numCache>
                <c:formatCode>_(* #,##0_);_(* \(#,##0\);_(* "-"??_);_(@_)</c:formatCode>
                <c:ptCount val="10"/>
                <c:pt idx="1">
                  <c:v>46000</c:v>
                </c:pt>
                <c:pt idx="3">
                  <c:v>950000</c:v>
                </c:pt>
                <c:pt idx="5">
                  <c:v>40000</c:v>
                </c:pt>
                <c:pt idx="7">
                  <c:v>160000</c:v>
                </c:pt>
                <c:pt idx="9" formatCode="General">
                  <c:v>0</c:v>
                </c:pt>
              </c:numCache>
            </c:numRef>
          </c:val>
          <c:extLst xmlns:c16r2="http://schemas.microsoft.com/office/drawing/2015/06/chart">
            <c:ext xmlns:c16="http://schemas.microsoft.com/office/drawing/2014/chart" uri="{C3380CC4-5D6E-409C-BE32-E72D297353CC}">
              <c16:uniqueId val="{00000000-30EE-43BA-A211-76D10EF01CB4}"/>
            </c:ext>
          </c:extLst>
        </c:ser>
        <c:ser>
          <c:idx val="3"/>
          <c:order val="1"/>
          <c:tx>
            <c:strRef>
              <c:f>'6. Implementation Plan'!$C$6</c:f>
              <c:strCache>
                <c:ptCount val="1"/>
                <c:pt idx="0">
                  <c:v>Total PoW</c:v>
                </c:pt>
              </c:strCache>
            </c:strRef>
          </c:tx>
          <c:spPr>
            <a:solidFill>
              <a:schemeClr val="accent1">
                <a:lumMod val="75000"/>
              </a:schemeClr>
            </a:solidFill>
            <a:ln>
              <a:solidFill>
                <a:schemeClr val="accent1">
                  <a:lumMod val="75000"/>
                </a:schemeClr>
              </a:solidFill>
            </a:ln>
            <a:effectLst/>
          </c:spPr>
          <c:invertIfNegative val="0"/>
          <c:cat>
            <c:strRef>
              <c:f>'6. Implementation Plan'!$B$7:$B$16</c:f>
              <c:strCache>
                <c:ptCount val="10"/>
                <c:pt idx="0">
                  <c:v>SO1: School Feeding Refugees</c:v>
                </c:pt>
                <c:pt idx="1">
                  <c:v>SO1: SFR Implementation</c:v>
                </c:pt>
                <c:pt idx="2">
                  <c:v>SO1: Refugee GFD</c:v>
                </c:pt>
                <c:pt idx="3">
                  <c:v>Implementation</c:v>
                </c:pt>
                <c:pt idx="4">
                  <c:v>SO2: FFA </c:v>
                </c:pt>
                <c:pt idx="5">
                  <c:v>Implementation</c:v>
                </c:pt>
                <c:pt idx="6">
                  <c:v>SO3: Nutrition - MAM prevention </c:v>
                </c:pt>
                <c:pt idx="7">
                  <c:v>Implementation</c:v>
                </c:pt>
                <c:pt idx="8">
                  <c:v>SO3: School Feeding Residents</c:v>
                </c:pt>
                <c:pt idx="9">
                  <c:v>Implementation</c:v>
                </c:pt>
              </c:strCache>
            </c:strRef>
          </c:cat>
          <c:val>
            <c:numRef>
              <c:f>'6. Implementation Plan'!$C$7:$C$16</c:f>
              <c:numCache>
                <c:formatCode>_(* #,##0_);_(* \(#,##0\);_(* "-"??_);_(@_)</c:formatCode>
                <c:ptCount val="10"/>
                <c:pt idx="0">
                  <c:v>50000</c:v>
                </c:pt>
                <c:pt idx="2">
                  <c:v>1000000</c:v>
                </c:pt>
                <c:pt idx="3">
                  <c:v>0</c:v>
                </c:pt>
                <c:pt idx="4">
                  <c:v>80000</c:v>
                </c:pt>
                <c:pt idx="6">
                  <c:v>200000</c:v>
                </c:pt>
                <c:pt idx="8">
                  <c:v>600000</c:v>
                </c:pt>
              </c:numCache>
            </c:numRef>
          </c:val>
          <c:extLst xmlns:c16r2="http://schemas.microsoft.com/office/drawing/2015/06/chart">
            <c:ext xmlns:c16="http://schemas.microsoft.com/office/drawing/2014/chart" uri="{C3380CC4-5D6E-409C-BE32-E72D297353CC}">
              <c16:uniqueId val="{00000001-30EE-43BA-A211-76D10EF01CB4}"/>
            </c:ext>
          </c:extLst>
        </c:ser>
        <c:dLbls>
          <c:showLegendKey val="0"/>
          <c:showVal val="0"/>
          <c:showCatName val="0"/>
          <c:showSerName val="0"/>
          <c:showPercent val="0"/>
          <c:showBubbleSize val="0"/>
        </c:dLbls>
        <c:gapWidth val="150"/>
        <c:overlap val="100"/>
        <c:axId val="395012728"/>
        <c:axId val="395011552"/>
      </c:barChart>
      <c:catAx>
        <c:axId val="395012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1552"/>
        <c:crosses val="autoZero"/>
        <c:auto val="1"/>
        <c:lblAlgn val="ctr"/>
        <c:lblOffset val="100"/>
        <c:noMultiLvlLbl val="0"/>
      </c:catAx>
      <c:valAx>
        <c:axId val="3950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Budget</a:t>
                </a:r>
                <a:r>
                  <a:rPr lang="en-US" baseline="0"/>
                  <a:t> in US$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12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99060</xdr:colOff>
      <xdr:row>0</xdr:row>
      <xdr:rowOff>723527</xdr:rowOff>
    </xdr:from>
    <xdr:to>
      <xdr:col>4</xdr:col>
      <xdr:colOff>1281235</xdr:colOff>
      <xdr:row>0</xdr:row>
      <xdr:rowOff>2219324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22620" y="723527"/>
          <a:ext cx="1182175" cy="1495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190500</xdr:colOff>
      <xdr:row>0</xdr:row>
      <xdr:rowOff>130965</xdr:rowOff>
    </xdr:from>
    <xdr:to>
      <xdr:col>21</xdr:col>
      <xdr:colOff>381000</xdr:colOff>
      <xdr:row>15</xdr:row>
      <xdr:rowOff>42332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179916</xdr:colOff>
      <xdr:row>35</xdr:row>
      <xdr:rowOff>201931</xdr:rowOff>
    </xdr:from>
    <xdr:to>
      <xdr:col>21</xdr:col>
      <xdr:colOff>499534</xdr:colOff>
      <xdr:row>49</xdr:row>
      <xdr:rowOff>178647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234948</xdr:colOff>
      <xdr:row>16</xdr:row>
      <xdr:rowOff>69639</xdr:rowOff>
    </xdr:from>
    <xdr:to>
      <xdr:col>21</xdr:col>
      <xdr:colOff>448733</xdr:colOff>
      <xdr:row>32</xdr:row>
      <xdr:rowOff>270933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135361</xdr:colOff>
      <xdr:row>51</xdr:row>
      <xdr:rowOff>60006</xdr:rowOff>
    </xdr:from>
    <xdr:to>
      <xdr:col>22</xdr:col>
      <xdr:colOff>1481</xdr:colOff>
      <xdr:row>64</xdr:row>
      <xdr:rowOff>272626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120650</xdr:colOff>
      <xdr:row>2</xdr:row>
      <xdr:rowOff>142875</xdr:rowOff>
    </xdr:from>
    <xdr:to>
      <xdr:col>15</xdr:col>
      <xdr:colOff>492125</xdr:colOff>
      <xdr:row>21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28</xdr:row>
      <xdr:rowOff>127000</xdr:rowOff>
    </xdr:from>
    <xdr:to>
      <xdr:col>15</xdr:col>
      <xdr:colOff>476250</xdr:colOff>
      <xdr:row>47</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21</xdr:row>
      <xdr:rowOff>0</xdr:rowOff>
    </xdr:from>
    <xdr:to>
      <xdr:col>7</xdr:col>
      <xdr:colOff>219075</xdr:colOff>
      <xdr:row>21</xdr:row>
      <xdr:rowOff>219075</xdr:rowOff>
    </xdr:to>
    <xdr:pic>
      <xdr:nvPicPr>
        <xdr:cNvPr id="3" name="Picture 4" descr="dollar-6x (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0" y="5295900"/>
          <a:ext cx="2190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514350</xdr:colOff>
      <xdr:row>27</xdr:row>
      <xdr:rowOff>9525</xdr:rowOff>
    </xdr:from>
    <xdr:to>
      <xdr:col>7</xdr:col>
      <xdr:colOff>57150</xdr:colOff>
      <xdr:row>28</xdr:row>
      <xdr:rowOff>152400</xdr:rowOff>
    </xdr:to>
    <xdr:pic>
      <xdr:nvPicPr>
        <xdr:cNvPr id="4"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2175" y="6638925"/>
          <a:ext cx="7143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34</xdr:row>
      <xdr:rowOff>19050</xdr:rowOff>
    </xdr:from>
    <xdr:to>
      <xdr:col>9</xdr:col>
      <xdr:colOff>134216</xdr:colOff>
      <xdr:row>58</xdr:row>
      <xdr:rowOff>19050</xdr:rowOff>
    </xdr:to>
    <xdr:pic>
      <xdr:nvPicPr>
        <xdr:cNvPr id="9" name="Picture 8"/>
        <xdr:cNvPicPr>
          <a:picLocks noChangeAspect="1"/>
        </xdr:cNvPicPr>
      </xdr:nvPicPr>
      <xdr:blipFill>
        <a:blip xmlns:r="http://schemas.openxmlformats.org/officeDocument/2006/relationships" r:embed="rId3"/>
        <a:stretch>
          <a:fillRect/>
        </a:stretch>
      </xdr:blipFill>
      <xdr:spPr>
        <a:xfrm>
          <a:off x="619125" y="8181975"/>
          <a:ext cx="7363691" cy="4572000"/>
        </a:xfrm>
        <a:prstGeom prst="rect">
          <a:avLst/>
        </a:prstGeom>
      </xdr:spPr>
    </xdr:pic>
    <xdr:clientData/>
  </xdr:twoCellAnchor>
  <xdr:twoCellAnchor>
    <xdr:from>
      <xdr:col>6</xdr:col>
      <xdr:colOff>0</xdr:colOff>
      <xdr:row>61</xdr:row>
      <xdr:rowOff>0</xdr:rowOff>
    </xdr:from>
    <xdr:to>
      <xdr:col>6</xdr:col>
      <xdr:colOff>219075</xdr:colOff>
      <xdr:row>61</xdr:row>
      <xdr:rowOff>219075</xdr:rowOff>
    </xdr:to>
    <xdr:pic>
      <xdr:nvPicPr>
        <xdr:cNvPr id="10" name="Picture 4" descr="dollar-6x (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38850" y="13315950"/>
          <a:ext cx="2190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OMP%20Tanzan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over page"/>
      <sheetName val="2. Line of Sight "/>
      <sheetName val="2. Line of Sight Table"/>
      <sheetName val="4. Results-resource table"/>
      <sheetName val="7. Prioritization "/>
      <sheetName val="7. Prioritization Table + Text"/>
      <sheetName val="Reference"/>
      <sheetName val="6. Implementation Plan"/>
      <sheetName val="7. Potential Alternative Tables"/>
    </sheetNames>
    <sheetDataSet>
      <sheetData sheetId="0">
        <row r="20">
          <cell r="F20" t="str">
            <v>Tanzania</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xecutiveboard.wfp.org/board-documen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C48"/>
  <sheetViews>
    <sheetView topLeftCell="A6" workbookViewId="0">
      <selection activeCell="E3" sqref="E3"/>
    </sheetView>
  </sheetViews>
  <sheetFormatPr defaultColWidth="0" defaultRowHeight="15" zeroHeight="1"/>
  <cols>
    <col min="1" max="1" width="19.140625" customWidth="1"/>
    <col min="2" max="2" width="19.7109375" customWidth="1"/>
    <col min="3" max="3" width="19.85546875" customWidth="1"/>
    <col min="4" max="4" width="23.28515625" customWidth="1"/>
    <col min="5" max="5" width="22.140625" customWidth="1"/>
    <col min="6" max="6" width="26.42578125" customWidth="1"/>
    <col min="7" max="7" width="19.85546875" customWidth="1"/>
    <col min="8" max="8" width="31.28515625" customWidth="1"/>
    <col min="9" max="9" width="9" customWidth="1"/>
    <col min="10" max="16383" width="9" hidden="1"/>
    <col min="16384" max="16384" width="38.42578125" customWidth="1"/>
  </cols>
  <sheetData>
    <row r="1" spans="1:9" ht="185.25" customHeight="1">
      <c r="A1" s="302"/>
      <c r="B1" s="302"/>
      <c r="C1" s="302"/>
      <c r="D1" s="302"/>
      <c r="E1" s="302"/>
      <c r="F1" s="302"/>
      <c r="G1" s="302"/>
      <c r="H1" s="302"/>
      <c r="I1" s="302"/>
    </row>
    <row r="2" spans="1:9" s="156" customFormat="1" ht="47.45" customHeight="1">
      <c r="A2" s="301" t="str">
        <f>E20&amp;" Country Strategic Plan"</f>
        <v xml:space="preserve"> Country Strategic Plan</v>
      </c>
      <c r="B2" s="301"/>
      <c r="C2" s="301"/>
      <c r="D2" s="301"/>
      <c r="E2" s="301"/>
      <c r="F2" s="301"/>
      <c r="G2" s="301"/>
      <c r="H2" s="301"/>
      <c r="I2" s="301"/>
    </row>
    <row r="3" spans="1:9" ht="6.75" customHeight="1">
      <c r="A3" s="4"/>
      <c r="B3" s="4"/>
      <c r="C3" s="4"/>
      <c r="D3" s="4"/>
      <c r="E3" s="4"/>
      <c r="F3" s="4"/>
      <c r="G3" s="4"/>
      <c r="H3" s="4"/>
      <c r="I3" s="4"/>
    </row>
    <row r="4" spans="1:9" ht="24" customHeight="1">
      <c r="A4" s="299" t="str">
        <f>"("&amp;F22&amp;")"</f>
        <v>(2017-2021)</v>
      </c>
      <c r="B4" s="299"/>
      <c r="C4" s="299"/>
      <c r="D4" s="299"/>
      <c r="E4" s="299"/>
      <c r="F4" s="299"/>
      <c r="G4" s="299"/>
      <c r="H4" s="299"/>
      <c r="I4" s="299"/>
    </row>
    <row r="5" spans="1:9" ht="15" customHeight="1">
      <c r="A5" s="4"/>
      <c r="B5" s="4"/>
      <c r="C5" s="4"/>
      <c r="D5" s="4"/>
      <c r="E5" s="4"/>
      <c r="F5" s="4"/>
      <c r="G5" s="4"/>
      <c r="H5" s="4"/>
      <c r="I5" s="4"/>
    </row>
    <row r="6" spans="1:9">
      <c r="A6" s="3"/>
      <c r="B6" s="3"/>
      <c r="C6" s="3"/>
      <c r="D6" s="3"/>
      <c r="E6" s="3"/>
      <c r="F6" s="3"/>
      <c r="G6" s="3"/>
      <c r="H6" s="3"/>
      <c r="I6" s="3"/>
    </row>
    <row r="7" spans="1:9" ht="15.75" thickBot="1">
      <c r="A7" s="3"/>
      <c r="B7" s="3"/>
      <c r="C7" s="3"/>
      <c r="D7" s="3"/>
      <c r="E7" s="3"/>
      <c r="F7" s="3"/>
      <c r="G7" s="3"/>
      <c r="H7" s="3"/>
      <c r="I7" s="3"/>
    </row>
    <row r="8" spans="1:9" ht="26.25">
      <c r="A8" s="303" t="str">
        <f>F20</f>
        <v>Tanzania</v>
      </c>
      <c r="B8" s="304"/>
      <c r="C8" s="304"/>
      <c r="D8" s="304"/>
      <c r="E8" s="304"/>
      <c r="F8" s="304"/>
      <c r="G8" s="304"/>
      <c r="H8" s="304"/>
      <c r="I8" s="305"/>
    </row>
    <row r="9" spans="1:9" ht="24.75" customHeight="1">
      <c r="A9" s="306" t="s">
        <v>20</v>
      </c>
      <c r="B9" s="307"/>
      <c r="C9" s="307"/>
      <c r="D9" s="307"/>
      <c r="E9" s="307"/>
      <c r="F9" s="307"/>
      <c r="G9" s="307"/>
      <c r="H9" s="307"/>
      <c r="I9" s="308"/>
    </row>
    <row r="10" spans="1:9" ht="24" thickBot="1">
      <c r="A10" s="309" t="str">
        <f>"("&amp;F21&amp;")"</f>
        <v>(2017)</v>
      </c>
      <c r="B10" s="310"/>
      <c r="C10" s="310"/>
      <c r="D10" s="310"/>
      <c r="E10" s="310"/>
      <c r="F10" s="310"/>
      <c r="G10" s="310"/>
      <c r="H10" s="310"/>
      <c r="I10" s="311"/>
    </row>
    <row r="11" spans="1:9">
      <c r="A11" s="3"/>
      <c r="B11" s="3"/>
      <c r="C11" s="3"/>
      <c r="D11" s="3"/>
      <c r="E11" s="3"/>
      <c r="F11" s="3"/>
      <c r="G11" s="3"/>
      <c r="H11" s="3"/>
      <c r="I11" s="3"/>
    </row>
    <row r="12" spans="1:9">
      <c r="A12" s="3"/>
      <c r="B12" s="3"/>
      <c r="C12" s="3"/>
      <c r="D12" s="3"/>
      <c r="E12" s="3"/>
      <c r="F12" s="3"/>
      <c r="G12" s="3"/>
      <c r="H12" s="3"/>
      <c r="I12" s="3"/>
    </row>
    <row r="13" spans="1:9">
      <c r="A13" s="3"/>
      <c r="B13" s="3"/>
      <c r="C13" s="3"/>
      <c r="D13" s="3"/>
      <c r="E13" s="3"/>
      <c r="F13" s="3"/>
      <c r="G13" s="3"/>
      <c r="H13" s="3"/>
      <c r="I13" s="3"/>
    </row>
    <row r="14" spans="1:9">
      <c r="A14" s="3"/>
      <c r="B14" s="300" t="s">
        <v>168</v>
      </c>
      <c r="C14" s="300"/>
      <c r="D14" s="300"/>
      <c r="E14" s="300"/>
      <c r="F14" s="300"/>
      <c r="G14" s="300"/>
      <c r="H14" s="300"/>
      <c r="I14" s="3"/>
    </row>
    <row r="15" spans="1:9">
      <c r="A15" s="3"/>
      <c r="B15" s="300"/>
      <c r="C15" s="300"/>
      <c r="D15" s="300"/>
      <c r="E15" s="300"/>
      <c r="F15" s="300"/>
      <c r="G15" s="300"/>
      <c r="H15" s="300"/>
      <c r="I15" s="3"/>
    </row>
    <row r="16" spans="1:9" s="153" customFormat="1" ht="18.75">
      <c r="A16" s="157"/>
      <c r="B16" s="300"/>
      <c r="C16" s="300"/>
      <c r="D16" s="300"/>
      <c r="E16" s="300"/>
      <c r="F16" s="300"/>
      <c r="G16" s="300"/>
      <c r="H16" s="300"/>
      <c r="I16" s="157"/>
    </row>
    <row r="17" spans="1:9">
      <c r="A17" s="3"/>
      <c r="B17" s="300"/>
      <c r="C17" s="300"/>
      <c r="D17" s="300"/>
      <c r="E17" s="300"/>
      <c r="F17" s="300"/>
      <c r="G17" s="300"/>
      <c r="H17" s="300"/>
      <c r="I17" s="3"/>
    </row>
    <row r="18" spans="1:9">
      <c r="A18" s="3"/>
      <c r="B18" s="300"/>
      <c r="C18" s="300"/>
      <c r="D18" s="300"/>
      <c r="E18" s="300"/>
      <c r="F18" s="300"/>
      <c r="G18" s="300"/>
      <c r="H18" s="300"/>
      <c r="I18" s="3"/>
    </row>
    <row r="19" spans="1:9">
      <c r="A19" s="2"/>
      <c r="B19" s="2"/>
      <c r="C19" s="2"/>
      <c r="D19" s="2"/>
      <c r="E19" s="2"/>
      <c r="F19" s="2"/>
      <c r="G19" s="2"/>
      <c r="H19" s="2"/>
      <c r="I19" s="2"/>
    </row>
    <row r="20" spans="1:9">
      <c r="A20" s="2"/>
      <c r="B20" s="125"/>
      <c r="C20" s="125"/>
      <c r="D20" s="6" t="s">
        <v>21</v>
      </c>
      <c r="E20" s="5"/>
      <c r="F20" s="154" t="s">
        <v>317</v>
      </c>
      <c r="G20" s="2"/>
      <c r="I20" s="2"/>
    </row>
    <row r="21" spans="1:9">
      <c r="A21" s="2"/>
      <c r="B21" s="2"/>
      <c r="C21" s="2"/>
      <c r="D21" s="5" t="s">
        <v>22</v>
      </c>
      <c r="E21" s="6"/>
      <c r="F21" s="154">
        <v>2017</v>
      </c>
      <c r="G21" s="2"/>
      <c r="I21" s="2"/>
    </row>
    <row r="22" spans="1:9">
      <c r="A22" s="2"/>
      <c r="B22" s="2"/>
      <c r="C22" s="2"/>
      <c r="D22" s="5" t="s">
        <v>23</v>
      </c>
      <c r="E22" s="5"/>
      <c r="F22" s="154" t="s">
        <v>318</v>
      </c>
      <c r="G22" s="2"/>
      <c r="I22" s="2"/>
    </row>
    <row r="23" spans="1:9">
      <c r="A23" s="2"/>
      <c r="B23" s="136"/>
      <c r="C23" s="2"/>
      <c r="D23" s="2" t="s">
        <v>179</v>
      </c>
      <c r="E23" s="2"/>
      <c r="F23" s="2"/>
      <c r="G23" s="2"/>
      <c r="H23" s="2"/>
      <c r="I23" s="2"/>
    </row>
    <row r="24" spans="1:9" hidden="1"/>
    <row r="25" spans="1:9" hidden="1"/>
    <row r="26" spans="1:9" hidden="1"/>
    <row r="27" spans="1:9" hidden="1"/>
    <row r="28" spans="1:9" hidden="1"/>
    <row r="29" spans="1:9" s="7" customFormat="1">
      <c r="D29" s="167" t="s">
        <v>178</v>
      </c>
    </row>
    <row r="30" spans="1:9" s="7" customFormat="1"/>
    <row r="31" spans="1:9" s="7" customFormat="1"/>
    <row r="32" spans="1:9" s="7" customFormat="1"/>
    <row r="33" s="7" customFormat="1"/>
    <row r="34" s="7" customFormat="1"/>
    <row r="35" s="7" customFormat="1"/>
    <row r="36"/>
    <row r="37"/>
    <row r="38"/>
    <row r="39"/>
    <row r="40"/>
    <row r="41"/>
    <row r="42"/>
    <row r="43"/>
    <row r="44"/>
    <row r="45"/>
    <row r="46"/>
    <row r="47"/>
    <row r="48"/>
  </sheetData>
  <mergeCells count="7">
    <mergeCell ref="A4:I4"/>
    <mergeCell ref="B14:H18"/>
    <mergeCell ref="A2:I2"/>
    <mergeCell ref="A1:I1"/>
    <mergeCell ref="A8:I8"/>
    <mergeCell ref="A9:I9"/>
    <mergeCell ref="A10:I10"/>
  </mergeCells>
  <hyperlinks>
    <hyperlink ref="D29" r:id="rId1"/>
  </hyperlinks>
  <pageMargins left="0.70866141732283472" right="0.70866141732283472" top="0.74803149606299213" bottom="0.74803149606299213" header="0.31496062992125984" footer="0.31496062992125984"/>
  <pageSetup paperSize="9" scale="68"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pageSetUpPr fitToPage="1"/>
  </sheetPr>
  <dimension ref="B1:J72"/>
  <sheetViews>
    <sheetView topLeftCell="A10" workbookViewId="0">
      <selection activeCell="E14" sqref="E14"/>
    </sheetView>
  </sheetViews>
  <sheetFormatPr defaultColWidth="8.85546875" defaultRowHeight="15"/>
  <cols>
    <col min="1" max="1" width="3.7109375" customWidth="1"/>
    <col min="2" max="2" width="13.42578125" customWidth="1"/>
    <col min="3" max="3" width="17.42578125" customWidth="1"/>
    <col min="4" max="4" width="70.7109375" customWidth="1"/>
    <col min="5" max="5" width="31.28515625" customWidth="1"/>
    <col min="6" max="6" width="12.28515625" customWidth="1"/>
  </cols>
  <sheetData>
    <row r="1" spans="2:6" ht="6.6" customHeight="1" thickBot="1"/>
    <row r="2" spans="2:6" ht="18.75" thickBot="1">
      <c r="B2" s="351" t="s">
        <v>279</v>
      </c>
      <c r="C2" s="352"/>
      <c r="D2" s="352"/>
      <c r="E2" s="352"/>
      <c r="F2" s="353"/>
    </row>
    <row r="3" spans="2:6" ht="15.75" thickBot="1">
      <c r="B3" s="119"/>
      <c r="C3" s="2"/>
      <c r="D3" s="2"/>
      <c r="E3" s="2"/>
      <c r="F3" s="2"/>
    </row>
    <row r="4" spans="2:6" ht="15.75" thickBot="1">
      <c r="B4" s="2"/>
      <c r="C4" s="495" t="s">
        <v>125</v>
      </c>
      <c r="D4" s="496"/>
      <c r="E4" s="173" t="s">
        <v>239</v>
      </c>
      <c r="F4" s="2"/>
    </row>
    <row r="5" spans="2:6">
      <c r="B5" s="2"/>
      <c r="C5" s="501" t="s">
        <v>126</v>
      </c>
      <c r="D5" s="502"/>
      <c r="E5" s="174" t="s">
        <v>202</v>
      </c>
      <c r="F5" s="2"/>
    </row>
    <row r="6" spans="2:6">
      <c r="B6" s="2"/>
      <c r="C6" s="499" t="s">
        <v>127</v>
      </c>
      <c r="D6" s="500"/>
      <c r="E6" s="174" t="s">
        <v>233</v>
      </c>
      <c r="F6" s="2"/>
    </row>
    <row r="7" spans="2:6">
      <c r="B7" s="2"/>
      <c r="C7" s="499" t="s">
        <v>128</v>
      </c>
      <c r="D7" s="500"/>
      <c r="E7" s="174" t="s">
        <v>235</v>
      </c>
      <c r="F7" s="2"/>
    </row>
    <row r="8" spans="2:6">
      <c r="B8" s="2"/>
      <c r="C8" s="111" t="s">
        <v>129</v>
      </c>
      <c r="D8" s="112"/>
      <c r="E8" s="174" t="s">
        <v>210</v>
      </c>
      <c r="F8" s="2"/>
    </row>
    <row r="9" spans="2:6">
      <c r="B9" s="2"/>
      <c r="C9" s="499" t="s">
        <v>130</v>
      </c>
      <c r="D9" s="500"/>
      <c r="E9" s="174" t="s">
        <v>218</v>
      </c>
      <c r="F9" s="2"/>
    </row>
    <row r="10" spans="2:6">
      <c r="B10" s="2"/>
      <c r="C10" s="499" t="s">
        <v>131</v>
      </c>
      <c r="D10" s="500"/>
      <c r="E10" s="174" t="s">
        <v>231</v>
      </c>
      <c r="F10" s="2"/>
    </row>
    <row r="11" spans="2:6">
      <c r="B11" s="2"/>
      <c r="C11" s="499" t="s">
        <v>132</v>
      </c>
      <c r="D11" s="500"/>
      <c r="E11" s="174" t="s">
        <v>240</v>
      </c>
      <c r="F11" s="2"/>
    </row>
    <row r="12" spans="2:6">
      <c r="B12" s="2"/>
      <c r="C12" s="499" t="s">
        <v>133</v>
      </c>
      <c r="D12" s="500"/>
      <c r="E12" s="174" t="s">
        <v>237</v>
      </c>
      <c r="F12" s="2"/>
    </row>
    <row r="13" spans="2:6">
      <c r="B13" s="2"/>
      <c r="C13" s="499" t="s">
        <v>134</v>
      </c>
      <c r="D13" s="500"/>
      <c r="E13" s="174" t="s">
        <v>241</v>
      </c>
      <c r="F13" s="2"/>
    </row>
    <row r="14" spans="2:6">
      <c r="B14" s="2"/>
      <c r="C14" s="499" t="s">
        <v>135</v>
      </c>
      <c r="D14" s="500"/>
      <c r="E14" s="174" t="s">
        <v>242</v>
      </c>
      <c r="F14" s="2"/>
    </row>
    <row r="15" spans="2:6">
      <c r="B15" s="2"/>
      <c r="C15" s="499" t="s">
        <v>136</v>
      </c>
      <c r="D15" s="500"/>
      <c r="E15" s="174" t="s">
        <v>243</v>
      </c>
      <c r="F15" s="2"/>
    </row>
    <row r="16" spans="2:6">
      <c r="B16" s="2"/>
      <c r="C16" s="499" t="s">
        <v>137</v>
      </c>
      <c r="D16" s="500"/>
      <c r="E16" s="174" t="s">
        <v>244</v>
      </c>
      <c r="F16" s="2"/>
    </row>
    <row r="17" spans="2:10" ht="15.75" thickBot="1">
      <c r="B17" s="2"/>
      <c r="C17" s="113" t="s">
        <v>138</v>
      </c>
      <c r="D17" s="114"/>
      <c r="E17" s="175" t="s">
        <v>245</v>
      </c>
      <c r="F17" s="2"/>
    </row>
    <row r="18" spans="2:10">
      <c r="B18" s="2"/>
      <c r="C18" s="2"/>
      <c r="D18" s="2"/>
      <c r="E18" s="2"/>
      <c r="F18" s="2"/>
    </row>
    <row r="19" spans="2:10" ht="15.75" thickBot="1">
      <c r="B19" s="119"/>
      <c r="C19" s="2"/>
      <c r="D19" s="2"/>
      <c r="E19" s="2"/>
      <c r="F19" s="2"/>
      <c r="J19" s="110"/>
    </row>
    <row r="20" spans="2:10" ht="15.75" thickBot="1">
      <c r="B20" s="495" t="s">
        <v>139</v>
      </c>
      <c r="C20" s="496"/>
      <c r="D20" s="496"/>
      <c r="E20" s="496"/>
      <c r="F20" s="496"/>
    </row>
    <row r="21" spans="2:10" s="115" customFormat="1" ht="45">
      <c r="B21" s="116" t="s">
        <v>140</v>
      </c>
      <c r="C21" s="211" t="s">
        <v>263</v>
      </c>
      <c r="D21" s="181" t="s">
        <v>264</v>
      </c>
      <c r="E21" s="182"/>
      <c r="F21" s="176"/>
    </row>
    <row r="22" spans="2:10" ht="18" customHeight="1">
      <c r="B22" s="117">
        <v>1</v>
      </c>
      <c r="C22" s="177">
        <v>1.1000000000000001</v>
      </c>
      <c r="D22" s="503" t="s">
        <v>141</v>
      </c>
      <c r="E22" s="504"/>
      <c r="F22" s="179"/>
    </row>
    <row r="23" spans="2:10" ht="18" customHeight="1">
      <c r="B23" s="117">
        <v>1</v>
      </c>
      <c r="C23" s="177">
        <v>1.2</v>
      </c>
      <c r="D23" s="493" t="s">
        <v>142</v>
      </c>
      <c r="E23" s="494"/>
      <c r="F23" s="179"/>
    </row>
    <row r="24" spans="2:10" ht="18" customHeight="1">
      <c r="B24" s="117">
        <v>1</v>
      </c>
      <c r="C24" s="177">
        <v>1.3</v>
      </c>
      <c r="D24" s="493" t="s">
        <v>143</v>
      </c>
      <c r="E24" s="494"/>
      <c r="F24" s="179"/>
    </row>
    <row r="25" spans="2:10" ht="18" customHeight="1">
      <c r="B25" s="117">
        <v>2</v>
      </c>
      <c r="C25" s="177">
        <v>2.1</v>
      </c>
      <c r="D25" s="493" t="s">
        <v>144</v>
      </c>
      <c r="E25" s="494"/>
      <c r="F25" s="179"/>
    </row>
    <row r="26" spans="2:10" ht="18" customHeight="1">
      <c r="B26" s="117">
        <v>2</v>
      </c>
      <c r="C26" s="177">
        <v>2.2000000000000002</v>
      </c>
      <c r="D26" s="493" t="s">
        <v>145</v>
      </c>
      <c r="E26" s="494"/>
      <c r="F26" s="179"/>
    </row>
    <row r="27" spans="2:10" ht="18" customHeight="1">
      <c r="B27" s="117">
        <v>2</v>
      </c>
      <c r="C27" s="177">
        <v>2.2999999999999998</v>
      </c>
      <c r="D27" s="493" t="s">
        <v>146</v>
      </c>
      <c r="E27" s="494"/>
      <c r="F27" s="179"/>
    </row>
    <row r="28" spans="2:10" ht="18" customHeight="1">
      <c r="B28" s="117">
        <v>3</v>
      </c>
      <c r="C28" s="177">
        <v>3.1</v>
      </c>
      <c r="D28" s="493" t="s">
        <v>147</v>
      </c>
      <c r="E28" s="494"/>
      <c r="F28" s="179"/>
    </row>
    <row r="29" spans="2:10" ht="18" customHeight="1">
      <c r="B29" s="117">
        <v>3</v>
      </c>
      <c r="C29" s="177">
        <v>3.2</v>
      </c>
      <c r="D29" s="493" t="s">
        <v>148</v>
      </c>
      <c r="E29" s="494"/>
      <c r="F29" s="179"/>
    </row>
    <row r="30" spans="2:10" ht="18" customHeight="1">
      <c r="B30" s="117">
        <v>3</v>
      </c>
      <c r="C30" s="177">
        <v>3.3</v>
      </c>
      <c r="D30" s="493" t="s">
        <v>149</v>
      </c>
      <c r="E30" s="494"/>
      <c r="F30" s="179"/>
    </row>
    <row r="31" spans="2:10" ht="18" customHeight="1">
      <c r="B31" s="117">
        <v>4</v>
      </c>
      <c r="C31" s="177">
        <v>4.0999999999999996</v>
      </c>
      <c r="D31" s="493" t="s">
        <v>150</v>
      </c>
      <c r="E31" s="494"/>
      <c r="F31" s="179"/>
    </row>
    <row r="32" spans="2:10" ht="18" customHeight="1">
      <c r="B32" s="117">
        <v>4</v>
      </c>
      <c r="C32" s="177">
        <v>4.2</v>
      </c>
      <c r="D32" s="493" t="s">
        <v>151</v>
      </c>
      <c r="E32" s="494"/>
      <c r="F32" s="179"/>
    </row>
    <row r="33" spans="2:6" ht="18" customHeight="1">
      <c r="B33" s="117">
        <v>4</v>
      </c>
      <c r="C33" s="177">
        <v>4.3</v>
      </c>
      <c r="D33" s="493" t="s">
        <v>152</v>
      </c>
      <c r="E33" s="494"/>
      <c r="F33" s="179"/>
    </row>
    <row r="34" spans="2:6" ht="32.450000000000003" customHeight="1">
      <c r="B34" s="117">
        <v>5</v>
      </c>
      <c r="C34" s="177">
        <v>5.0999999999999996</v>
      </c>
      <c r="D34" s="493" t="s">
        <v>153</v>
      </c>
      <c r="E34" s="494"/>
      <c r="F34" s="179"/>
    </row>
    <row r="35" spans="2:6" ht="18" customHeight="1">
      <c r="B35" s="117">
        <v>5</v>
      </c>
      <c r="C35" s="177">
        <v>5.2</v>
      </c>
      <c r="D35" s="493" t="s">
        <v>154</v>
      </c>
      <c r="E35" s="494"/>
      <c r="F35" s="179"/>
    </row>
    <row r="36" spans="2:6" ht="18" customHeight="1">
      <c r="B36" s="117">
        <v>6</v>
      </c>
      <c r="C36" s="177">
        <v>6.1</v>
      </c>
      <c r="D36" s="493" t="s">
        <v>155</v>
      </c>
      <c r="E36" s="494"/>
      <c r="F36" s="179"/>
    </row>
    <row r="37" spans="2:6" ht="18" customHeight="1">
      <c r="B37" s="117">
        <v>6</v>
      </c>
      <c r="C37" s="177">
        <v>6.2</v>
      </c>
      <c r="D37" s="493" t="s">
        <v>156</v>
      </c>
      <c r="E37" s="494"/>
      <c r="F37" s="179"/>
    </row>
    <row r="38" spans="2:6" ht="18" customHeight="1">
      <c r="B38" s="117">
        <v>7</v>
      </c>
      <c r="C38" s="177">
        <v>7.1</v>
      </c>
      <c r="D38" s="493" t="s">
        <v>157</v>
      </c>
      <c r="E38" s="494"/>
      <c r="F38" s="179"/>
    </row>
    <row r="39" spans="2:6" ht="18" customHeight="1">
      <c r="B39" s="117">
        <v>8</v>
      </c>
      <c r="C39" s="177">
        <v>8.1</v>
      </c>
      <c r="D39" s="493" t="s">
        <v>158</v>
      </c>
      <c r="E39" s="494"/>
      <c r="F39" s="179"/>
    </row>
    <row r="40" spans="2:6" ht="37.5" customHeight="1" thickBot="1">
      <c r="B40" s="118">
        <v>8</v>
      </c>
      <c r="C40" s="178">
        <v>8.1999999999999993</v>
      </c>
      <c r="D40" s="497" t="s">
        <v>159</v>
      </c>
      <c r="E40" s="498"/>
      <c r="F40" s="180"/>
    </row>
    <row r="41" spans="2:6">
      <c r="B41" s="110"/>
    </row>
    <row r="43" spans="2:6" ht="15.75" thickBot="1"/>
    <row r="44" spans="2:6" ht="14.45" customHeight="1" thickBot="1">
      <c r="C44" s="495" t="s">
        <v>238</v>
      </c>
      <c r="D44" s="496"/>
      <c r="E44" s="496"/>
      <c r="F44" s="496"/>
    </row>
    <row r="45" spans="2:6" s="172" customFormat="1" ht="24">
      <c r="C45" s="171" t="s">
        <v>246</v>
      </c>
      <c r="D45" s="171" t="s">
        <v>199</v>
      </c>
      <c r="E45" s="171" t="s">
        <v>200</v>
      </c>
      <c r="F45" s="171" t="s">
        <v>201</v>
      </c>
    </row>
    <row r="46" spans="2:6">
      <c r="C46" s="170" t="s">
        <v>202</v>
      </c>
      <c r="D46" s="170" t="s">
        <v>30</v>
      </c>
      <c r="E46" s="170" t="s">
        <v>203</v>
      </c>
      <c r="F46" s="170" t="s">
        <v>204</v>
      </c>
    </row>
    <row r="47" spans="2:6">
      <c r="C47" s="170" t="s">
        <v>202</v>
      </c>
      <c r="D47" s="170" t="s">
        <v>30</v>
      </c>
      <c r="E47" s="170" t="s">
        <v>205</v>
      </c>
      <c r="F47" s="170" t="s">
        <v>206</v>
      </c>
    </row>
    <row r="48" spans="2:6">
      <c r="C48" s="170" t="s">
        <v>202</v>
      </c>
      <c r="D48" s="170" t="s">
        <v>30</v>
      </c>
      <c r="E48" s="170" t="s">
        <v>207</v>
      </c>
      <c r="F48" s="170" t="s">
        <v>208</v>
      </c>
    </row>
    <row r="49" spans="3:6">
      <c r="C49" s="170" t="s">
        <v>210</v>
      </c>
      <c r="D49" s="170" t="s">
        <v>209</v>
      </c>
      <c r="E49" s="170" t="s">
        <v>211</v>
      </c>
      <c r="F49" s="170" t="s">
        <v>212</v>
      </c>
    </row>
    <row r="50" spans="3:6">
      <c r="C50" s="170" t="s">
        <v>210</v>
      </c>
      <c r="D50" s="170" t="s">
        <v>209</v>
      </c>
      <c r="E50" s="170" t="s">
        <v>213</v>
      </c>
      <c r="F50" s="170" t="s">
        <v>214</v>
      </c>
    </row>
    <row r="51" spans="3:6">
      <c r="C51" s="170" t="s">
        <v>210</v>
      </c>
      <c r="D51" s="170" t="s">
        <v>209</v>
      </c>
      <c r="E51" s="170" t="s">
        <v>215</v>
      </c>
      <c r="F51" s="170" t="s">
        <v>216</v>
      </c>
    </row>
    <row r="52" spans="3:6">
      <c r="C52" s="170" t="s">
        <v>210</v>
      </c>
      <c r="D52" s="170" t="s">
        <v>209</v>
      </c>
      <c r="E52" s="170" t="s">
        <v>205</v>
      </c>
      <c r="F52" s="170" t="s">
        <v>206</v>
      </c>
    </row>
    <row r="53" spans="3:6">
      <c r="C53" s="170" t="s">
        <v>218</v>
      </c>
      <c r="D53" s="170" t="s">
        <v>217</v>
      </c>
      <c r="E53" s="170" t="s">
        <v>219</v>
      </c>
      <c r="F53" s="170" t="s">
        <v>220</v>
      </c>
    </row>
    <row r="54" spans="3:6">
      <c r="C54" s="170" t="s">
        <v>218</v>
      </c>
      <c r="D54" s="170" t="s">
        <v>217</v>
      </c>
      <c r="E54" s="170" t="s">
        <v>205</v>
      </c>
      <c r="F54" s="170" t="s">
        <v>206</v>
      </c>
    </row>
    <row r="55" spans="3:6">
      <c r="C55" s="170" t="s">
        <v>218</v>
      </c>
      <c r="D55" s="170" t="s">
        <v>217</v>
      </c>
      <c r="E55" s="170" t="s">
        <v>221</v>
      </c>
      <c r="F55" s="170" t="s">
        <v>19</v>
      </c>
    </row>
    <row r="56" spans="3:6">
      <c r="C56" s="170" t="s">
        <v>218</v>
      </c>
      <c r="D56" s="170" t="s">
        <v>217</v>
      </c>
      <c r="E56" s="170" t="s">
        <v>222</v>
      </c>
      <c r="F56" s="170" t="s">
        <v>223</v>
      </c>
    </row>
    <row r="57" spans="3:6">
      <c r="C57" s="170" t="s">
        <v>218</v>
      </c>
      <c r="D57" s="170" t="s">
        <v>217</v>
      </c>
      <c r="E57" s="170" t="s">
        <v>224</v>
      </c>
      <c r="F57" s="170" t="s">
        <v>225</v>
      </c>
    </row>
    <row r="58" spans="3:6">
      <c r="C58" s="170" t="s">
        <v>218</v>
      </c>
      <c r="D58" s="170" t="s">
        <v>217</v>
      </c>
      <c r="E58" s="170" t="s">
        <v>226</v>
      </c>
      <c r="F58" s="170" t="s">
        <v>227</v>
      </c>
    </row>
    <row r="59" spans="3:6">
      <c r="C59" s="170" t="s">
        <v>218</v>
      </c>
      <c r="D59" s="170" t="s">
        <v>217</v>
      </c>
      <c r="E59" s="170" t="s">
        <v>228</v>
      </c>
      <c r="F59" s="170" t="s">
        <v>229</v>
      </c>
    </row>
    <row r="60" spans="3:6">
      <c r="C60" s="170" t="s">
        <v>231</v>
      </c>
      <c r="D60" s="170" t="s">
        <v>230</v>
      </c>
      <c r="E60" s="170" t="s">
        <v>219</v>
      </c>
      <c r="F60" s="170" t="s">
        <v>220</v>
      </c>
    </row>
    <row r="61" spans="3:6">
      <c r="C61" s="170" t="s">
        <v>231</v>
      </c>
      <c r="D61" s="170" t="s">
        <v>230</v>
      </c>
      <c r="E61" s="170" t="s">
        <v>205</v>
      </c>
      <c r="F61" s="170" t="s">
        <v>206</v>
      </c>
    </row>
    <row r="62" spans="3:6">
      <c r="C62" s="170" t="s">
        <v>231</v>
      </c>
      <c r="D62" s="170" t="s">
        <v>230</v>
      </c>
      <c r="E62" s="170" t="s">
        <v>221</v>
      </c>
      <c r="F62" s="170" t="s">
        <v>19</v>
      </c>
    </row>
    <row r="63" spans="3:6">
      <c r="C63" s="170" t="s">
        <v>231</v>
      </c>
      <c r="D63" s="170" t="s">
        <v>230</v>
      </c>
      <c r="E63" s="170" t="s">
        <v>222</v>
      </c>
      <c r="F63" s="170" t="s">
        <v>223</v>
      </c>
    </row>
    <row r="64" spans="3:6">
      <c r="C64" s="170" t="s">
        <v>231</v>
      </c>
      <c r="D64" s="170" t="s">
        <v>230</v>
      </c>
      <c r="E64" s="170" t="s">
        <v>224</v>
      </c>
      <c r="F64" s="170" t="s">
        <v>225</v>
      </c>
    </row>
    <row r="65" spans="3:6">
      <c r="C65" s="170" t="s">
        <v>231</v>
      </c>
      <c r="D65" s="170" t="s">
        <v>230</v>
      </c>
      <c r="E65" s="170" t="s">
        <v>226</v>
      </c>
      <c r="F65" s="170" t="s">
        <v>227</v>
      </c>
    </row>
    <row r="66" spans="3:6">
      <c r="C66" s="170" t="s">
        <v>231</v>
      </c>
      <c r="D66" s="170" t="s">
        <v>230</v>
      </c>
      <c r="E66" s="170" t="s">
        <v>228</v>
      </c>
      <c r="F66" s="170" t="s">
        <v>229</v>
      </c>
    </row>
    <row r="67" spans="3:6">
      <c r="C67" s="170" t="s">
        <v>233</v>
      </c>
      <c r="D67" s="170" t="s">
        <v>232</v>
      </c>
      <c r="E67" s="170" t="s">
        <v>203</v>
      </c>
      <c r="F67" s="170" t="s">
        <v>204</v>
      </c>
    </row>
    <row r="68" spans="3:6">
      <c r="C68" s="170" t="s">
        <v>233</v>
      </c>
      <c r="D68" s="170" t="s">
        <v>232</v>
      </c>
      <c r="E68" s="170" t="s">
        <v>205</v>
      </c>
      <c r="F68" s="170" t="s">
        <v>206</v>
      </c>
    </row>
    <row r="69" spans="3:6">
      <c r="C69" s="170" t="s">
        <v>235</v>
      </c>
      <c r="D69" s="170" t="s">
        <v>234</v>
      </c>
      <c r="E69" s="170" t="s">
        <v>203</v>
      </c>
      <c r="F69" s="170" t="s">
        <v>204</v>
      </c>
    </row>
    <row r="70" spans="3:6">
      <c r="C70" s="170" t="s">
        <v>235</v>
      </c>
      <c r="D70" s="170" t="s">
        <v>234</v>
      </c>
      <c r="E70" s="170" t="s">
        <v>205</v>
      </c>
      <c r="F70" s="170" t="s">
        <v>206</v>
      </c>
    </row>
    <row r="71" spans="3:6">
      <c r="C71" s="170" t="s">
        <v>237</v>
      </c>
      <c r="D71" s="170" t="s">
        <v>236</v>
      </c>
      <c r="E71" s="170" t="s">
        <v>203</v>
      </c>
      <c r="F71" s="170" t="s">
        <v>204</v>
      </c>
    </row>
    <row r="72" spans="3:6">
      <c r="C72" s="170" t="s">
        <v>237</v>
      </c>
      <c r="D72" s="170" t="s">
        <v>236</v>
      </c>
      <c r="E72" s="170" t="s">
        <v>205</v>
      </c>
      <c r="F72" s="170" t="s">
        <v>206</v>
      </c>
    </row>
  </sheetData>
  <mergeCells count="34">
    <mergeCell ref="C16:D16"/>
    <mergeCell ref="B20:F20"/>
    <mergeCell ref="D26:E26"/>
    <mergeCell ref="B2:F2"/>
    <mergeCell ref="C12:D12"/>
    <mergeCell ref="C13:D13"/>
    <mergeCell ref="C14:D14"/>
    <mergeCell ref="C15:D15"/>
    <mergeCell ref="C5:D5"/>
    <mergeCell ref="C6:D6"/>
    <mergeCell ref="C7:D7"/>
    <mergeCell ref="C9:D9"/>
    <mergeCell ref="C10:D10"/>
    <mergeCell ref="C11:D11"/>
    <mergeCell ref="C4:D4"/>
    <mergeCell ref="D22:E22"/>
    <mergeCell ref="D23:E23"/>
    <mergeCell ref="D24:E24"/>
    <mergeCell ref="D25:E25"/>
    <mergeCell ref="D29:E29"/>
    <mergeCell ref="D35:E35"/>
    <mergeCell ref="D36:E36"/>
    <mergeCell ref="D27:E27"/>
    <mergeCell ref="D28:E28"/>
    <mergeCell ref="C44:F44"/>
    <mergeCell ref="D40:E40"/>
    <mergeCell ref="D30:E30"/>
    <mergeCell ref="D31:E31"/>
    <mergeCell ref="D32:E32"/>
    <mergeCell ref="D33:E33"/>
    <mergeCell ref="D38:E38"/>
    <mergeCell ref="D39:E39"/>
    <mergeCell ref="D34:E34"/>
    <mergeCell ref="D37:E37"/>
  </mergeCells>
  <printOptions horizontalCentered="1" verticalCentered="1"/>
  <pageMargins left="0.70866141732283472" right="0.70866141732283472" top="0.15748031496062992" bottom="0.35433070866141736" header="0.31496062992125984" footer="0.31496062992125984"/>
  <pageSetup paperSize="9" scale="4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3"/>
  <sheetViews>
    <sheetView workbookViewId="0"/>
  </sheetViews>
  <sheetFormatPr defaultColWidth="8.85546875" defaultRowHeight="15"/>
  <cols>
    <col min="2" max="2" width="32" bestFit="1" customWidth="1"/>
    <col min="3" max="3" width="19.140625" bestFit="1" customWidth="1"/>
    <col min="4" max="4" width="20" bestFit="1" customWidth="1"/>
    <col min="5" max="5" width="7.42578125" customWidth="1"/>
    <col min="6" max="7" width="9.28515625" bestFit="1" customWidth="1"/>
    <col min="8" max="8" width="9.42578125" bestFit="1" customWidth="1"/>
  </cols>
  <sheetData>
    <row r="1" spans="2:16" ht="66.75" customHeight="1">
      <c r="F1" s="505" t="s">
        <v>58</v>
      </c>
      <c r="G1" s="506"/>
      <c r="H1" s="506"/>
      <c r="I1" s="506"/>
      <c r="J1" s="506"/>
      <c r="K1" s="506"/>
      <c r="L1" s="506"/>
      <c r="M1" s="506"/>
      <c r="N1" s="506"/>
      <c r="O1" s="506"/>
      <c r="P1" s="507"/>
    </row>
    <row r="2" spans="2:16">
      <c r="F2" s="56"/>
      <c r="G2" s="57"/>
      <c r="H2" s="57"/>
      <c r="I2" s="57"/>
      <c r="J2" s="57"/>
      <c r="K2" s="57"/>
      <c r="L2" s="57"/>
      <c r="M2" s="57"/>
      <c r="N2" s="57"/>
      <c r="O2" s="57"/>
      <c r="P2" s="58"/>
    </row>
    <row r="3" spans="2:16">
      <c r="F3" s="59"/>
      <c r="G3" s="60"/>
      <c r="H3" s="60"/>
      <c r="I3" s="60"/>
      <c r="J3" s="60"/>
      <c r="K3" s="60"/>
      <c r="L3" s="60"/>
      <c r="M3" s="60"/>
      <c r="N3" s="60"/>
      <c r="O3" s="60"/>
      <c r="P3" s="61"/>
    </row>
    <row r="4" spans="2:16">
      <c r="F4" s="59"/>
      <c r="G4" s="60"/>
      <c r="H4" s="60"/>
      <c r="I4" s="60"/>
      <c r="J4" s="60"/>
      <c r="K4" s="60"/>
      <c r="L4" s="60"/>
      <c r="M4" s="60"/>
      <c r="N4" s="60"/>
      <c r="O4" s="60"/>
      <c r="P4" s="61"/>
    </row>
    <row r="5" spans="2:16">
      <c r="F5" s="59"/>
      <c r="G5" s="60"/>
      <c r="H5" s="60"/>
      <c r="I5" s="60"/>
      <c r="J5" s="60"/>
      <c r="K5" s="60"/>
      <c r="L5" s="60"/>
      <c r="M5" s="60"/>
      <c r="N5" s="60"/>
      <c r="O5" s="60"/>
      <c r="P5" s="61"/>
    </row>
    <row r="6" spans="2:16">
      <c r="B6" s="47" t="s">
        <v>47</v>
      </c>
      <c r="C6" s="48" t="s">
        <v>48</v>
      </c>
      <c r="D6" s="49" t="s">
        <v>46</v>
      </c>
      <c r="F6" s="59"/>
      <c r="G6" s="60"/>
      <c r="H6" s="60"/>
      <c r="I6" s="60"/>
      <c r="J6" s="60"/>
      <c r="K6" s="60"/>
      <c r="L6" s="60"/>
      <c r="M6" s="60"/>
      <c r="N6" s="60"/>
      <c r="O6" s="60"/>
      <c r="P6" s="61"/>
    </row>
    <row r="7" spans="2:16">
      <c r="B7" s="50" t="s">
        <v>49</v>
      </c>
      <c r="C7" s="51">
        <v>50000</v>
      </c>
      <c r="D7" s="52"/>
      <c r="E7" s="46"/>
      <c r="F7" s="62"/>
      <c r="G7" s="63"/>
      <c r="H7" s="64"/>
      <c r="I7" s="60"/>
      <c r="J7" s="60"/>
      <c r="K7" s="60"/>
      <c r="L7" s="60"/>
      <c r="M7" s="60"/>
      <c r="N7" s="60"/>
      <c r="O7" s="60"/>
      <c r="P7" s="61"/>
    </row>
    <row r="8" spans="2:16">
      <c r="B8" s="50" t="s">
        <v>50</v>
      </c>
      <c r="C8" s="51"/>
      <c r="D8" s="52">
        <v>46000</v>
      </c>
      <c r="E8" s="46"/>
      <c r="F8" s="62"/>
      <c r="G8" s="63"/>
      <c r="H8" s="64"/>
      <c r="I8" s="60"/>
      <c r="J8" s="60"/>
      <c r="K8" s="60"/>
      <c r="L8" s="60"/>
      <c r="M8" s="60"/>
      <c r="N8" s="60"/>
      <c r="O8" s="60"/>
      <c r="P8" s="61"/>
    </row>
    <row r="9" spans="2:16">
      <c r="B9" s="50" t="s">
        <v>51</v>
      </c>
      <c r="C9" s="51">
        <v>1000000</v>
      </c>
      <c r="D9" s="52"/>
      <c r="E9" s="46"/>
      <c r="F9" s="62"/>
      <c r="G9" s="63"/>
      <c r="H9" s="64"/>
      <c r="I9" s="60"/>
      <c r="J9" s="60"/>
      <c r="K9" s="60"/>
      <c r="L9" s="60"/>
      <c r="M9" s="60"/>
      <c r="N9" s="60"/>
      <c r="O9" s="60"/>
      <c r="P9" s="61"/>
    </row>
    <row r="10" spans="2:16">
      <c r="B10" s="50" t="s">
        <v>52</v>
      </c>
      <c r="C10" s="51">
        <v>0</v>
      </c>
      <c r="D10" s="52">
        <v>950000</v>
      </c>
      <c r="E10" s="46"/>
      <c r="F10" s="62"/>
      <c r="G10" s="63"/>
      <c r="H10" s="64"/>
      <c r="I10" s="60"/>
      <c r="J10" s="60"/>
      <c r="K10" s="60"/>
      <c r="L10" s="60"/>
      <c r="M10" s="60"/>
      <c r="N10" s="60"/>
      <c r="O10" s="60"/>
      <c r="P10" s="61"/>
    </row>
    <row r="11" spans="2:16">
      <c r="B11" s="50" t="s">
        <v>53</v>
      </c>
      <c r="C11" s="51">
        <v>80000</v>
      </c>
      <c r="D11" s="52"/>
      <c r="E11" s="46"/>
      <c r="F11" s="62"/>
      <c r="G11" s="63"/>
      <c r="H11" s="64"/>
      <c r="I11" s="60"/>
      <c r="J11" s="60"/>
      <c r="K11" s="60"/>
      <c r="L11" s="60"/>
      <c r="M11" s="60"/>
      <c r="N11" s="60"/>
      <c r="O11" s="60"/>
      <c r="P11" s="61"/>
    </row>
    <row r="12" spans="2:16">
      <c r="B12" s="50" t="s">
        <v>52</v>
      </c>
      <c r="C12" s="51"/>
      <c r="D12" s="52">
        <v>40000</v>
      </c>
      <c r="E12" s="46"/>
      <c r="F12" s="62"/>
      <c r="G12" s="63"/>
      <c r="H12" s="64"/>
      <c r="I12" s="60"/>
      <c r="J12" s="60"/>
      <c r="K12" s="60"/>
      <c r="L12" s="60"/>
      <c r="M12" s="60"/>
      <c r="N12" s="60"/>
      <c r="O12" s="60"/>
      <c r="P12" s="61"/>
    </row>
    <row r="13" spans="2:16">
      <c r="B13" s="50" t="s">
        <v>54</v>
      </c>
      <c r="C13" s="51">
        <v>200000</v>
      </c>
      <c r="D13" s="52"/>
      <c r="E13" s="46"/>
      <c r="F13" s="62"/>
      <c r="G13" s="60"/>
      <c r="H13" s="64"/>
      <c r="I13" s="60"/>
      <c r="J13" s="60"/>
      <c r="K13" s="60"/>
      <c r="L13" s="60"/>
      <c r="M13" s="60"/>
      <c r="N13" s="60"/>
      <c r="O13" s="60"/>
      <c r="P13" s="61"/>
    </row>
    <row r="14" spans="2:16">
      <c r="B14" s="50" t="s">
        <v>52</v>
      </c>
      <c r="C14" s="51"/>
      <c r="D14" s="52">
        <v>160000</v>
      </c>
      <c r="E14" s="46"/>
      <c r="F14" s="62"/>
      <c r="G14" s="60"/>
      <c r="H14" s="64"/>
      <c r="I14" s="60"/>
      <c r="J14" s="60"/>
      <c r="K14" s="60"/>
      <c r="L14" s="60"/>
      <c r="M14" s="60"/>
      <c r="N14" s="60"/>
      <c r="O14" s="60"/>
      <c r="P14" s="61"/>
    </row>
    <row r="15" spans="2:16">
      <c r="B15" s="50" t="s">
        <v>55</v>
      </c>
      <c r="C15" s="51">
        <v>600000</v>
      </c>
      <c r="D15" s="52"/>
      <c r="E15" s="46"/>
      <c r="F15" s="62"/>
      <c r="G15" s="60"/>
      <c r="H15" s="64"/>
      <c r="I15" s="60"/>
      <c r="J15" s="60"/>
      <c r="K15" s="60"/>
      <c r="L15" s="60"/>
      <c r="M15" s="60"/>
      <c r="N15" s="60"/>
      <c r="O15" s="60"/>
      <c r="P15" s="61"/>
    </row>
    <row r="16" spans="2:16">
      <c r="B16" s="53" t="s">
        <v>52</v>
      </c>
      <c r="C16" s="54"/>
      <c r="D16" s="55">
        <v>0</v>
      </c>
      <c r="E16" s="46"/>
      <c r="F16" s="62"/>
      <c r="G16" s="60"/>
      <c r="H16" s="64"/>
      <c r="I16" s="60"/>
      <c r="J16" s="60"/>
      <c r="K16" s="60"/>
      <c r="L16" s="60"/>
      <c r="M16" s="60"/>
      <c r="N16" s="60"/>
      <c r="O16" s="60"/>
      <c r="P16" s="61"/>
    </row>
    <row r="17" spans="2:16">
      <c r="E17" s="46"/>
      <c r="F17" s="62"/>
      <c r="G17" s="63"/>
      <c r="H17" s="64"/>
      <c r="I17" s="60"/>
      <c r="J17" s="60"/>
      <c r="K17" s="60"/>
      <c r="L17" s="60"/>
      <c r="M17" s="60"/>
      <c r="N17" s="60"/>
      <c r="O17" s="60"/>
      <c r="P17" s="61"/>
    </row>
    <row r="18" spans="2:16">
      <c r="F18" s="59"/>
      <c r="G18" s="60"/>
      <c r="H18" s="60"/>
      <c r="I18" s="60"/>
      <c r="J18" s="60"/>
      <c r="K18" s="60"/>
      <c r="L18" s="60"/>
      <c r="M18" s="60"/>
      <c r="N18" s="60"/>
      <c r="O18" s="60"/>
      <c r="P18" s="61"/>
    </row>
    <row r="19" spans="2:16">
      <c r="F19" s="59"/>
      <c r="G19" s="60"/>
      <c r="H19" s="60"/>
      <c r="I19" s="60"/>
      <c r="J19" s="60"/>
      <c r="K19" s="60"/>
      <c r="L19" s="60"/>
      <c r="M19" s="60"/>
      <c r="N19" s="60"/>
      <c r="O19" s="60"/>
      <c r="P19" s="61"/>
    </row>
    <row r="20" spans="2:16">
      <c r="F20" s="59"/>
      <c r="G20" s="63"/>
      <c r="H20" s="60"/>
      <c r="I20" s="60"/>
      <c r="J20" s="60"/>
      <c r="K20" s="60"/>
      <c r="L20" s="60"/>
      <c r="M20" s="60"/>
      <c r="N20" s="60"/>
      <c r="O20" s="60"/>
      <c r="P20" s="61"/>
    </row>
    <row r="21" spans="2:16">
      <c r="F21" s="59"/>
      <c r="G21" s="60"/>
      <c r="H21" s="60"/>
      <c r="I21" s="60"/>
      <c r="J21" s="60"/>
      <c r="K21" s="60"/>
      <c r="L21" s="60"/>
      <c r="M21" s="60"/>
      <c r="N21" s="60"/>
      <c r="O21" s="60"/>
      <c r="P21" s="61"/>
    </row>
    <row r="22" spans="2:16">
      <c r="F22" s="59"/>
      <c r="G22" s="60"/>
      <c r="H22" s="60"/>
      <c r="I22" s="60"/>
      <c r="J22" s="60"/>
      <c r="K22" s="60"/>
      <c r="L22" s="60"/>
      <c r="M22" s="60"/>
      <c r="N22" s="60"/>
      <c r="O22" s="60"/>
      <c r="P22" s="61"/>
    </row>
    <row r="23" spans="2:16">
      <c r="F23" s="59"/>
      <c r="G23" s="60"/>
      <c r="H23" s="60"/>
      <c r="I23" s="60"/>
      <c r="J23" s="60"/>
      <c r="K23" s="60"/>
      <c r="L23" s="60"/>
      <c r="M23" s="60"/>
      <c r="N23" s="60"/>
      <c r="O23" s="60"/>
      <c r="P23" s="61"/>
    </row>
    <row r="24" spans="2:16">
      <c r="F24" s="59"/>
      <c r="G24" s="60"/>
      <c r="H24" s="60"/>
      <c r="I24" s="60"/>
      <c r="J24" s="60"/>
      <c r="K24" s="60"/>
      <c r="L24" s="60"/>
      <c r="M24" s="60"/>
      <c r="N24" s="60"/>
      <c r="O24" s="60"/>
      <c r="P24" s="61"/>
    </row>
    <row r="25" spans="2:16">
      <c r="F25" s="59"/>
      <c r="G25" s="60"/>
      <c r="H25" s="60"/>
      <c r="I25" s="60"/>
      <c r="J25" s="60"/>
      <c r="K25" s="60"/>
      <c r="L25" s="60"/>
      <c r="M25" s="60"/>
      <c r="N25" s="60"/>
      <c r="O25" s="60"/>
      <c r="P25" s="61"/>
    </row>
    <row r="26" spans="2:16">
      <c r="F26" s="59"/>
      <c r="G26" s="60"/>
      <c r="H26" s="60"/>
      <c r="I26" s="60"/>
      <c r="J26" s="60"/>
      <c r="K26" s="60"/>
      <c r="L26" s="60"/>
      <c r="M26" s="60"/>
      <c r="N26" s="60"/>
      <c r="O26" s="60"/>
      <c r="P26" s="61"/>
    </row>
    <row r="27" spans="2:16">
      <c r="F27" s="59"/>
      <c r="G27" s="60"/>
      <c r="H27" s="60"/>
      <c r="I27" s="60"/>
      <c r="J27" s="60"/>
      <c r="K27" s="60"/>
      <c r="L27" s="60"/>
      <c r="M27" s="60"/>
      <c r="N27" s="60"/>
      <c r="O27" s="60"/>
      <c r="P27" s="61"/>
    </row>
    <row r="28" spans="2:16">
      <c r="B28" s="47" t="s">
        <v>56</v>
      </c>
      <c r="C28" s="48" t="s">
        <v>48</v>
      </c>
      <c r="D28" s="49" t="s">
        <v>46</v>
      </c>
      <c r="F28" s="59"/>
      <c r="G28" s="60"/>
      <c r="H28" s="60"/>
      <c r="I28" s="60"/>
      <c r="J28" s="60"/>
      <c r="K28" s="60"/>
      <c r="L28" s="60"/>
      <c r="M28" s="60"/>
      <c r="N28" s="60"/>
      <c r="O28" s="60"/>
      <c r="P28" s="61"/>
    </row>
    <row r="29" spans="2:16">
      <c r="B29" s="50" t="s">
        <v>49</v>
      </c>
      <c r="C29" s="51">
        <v>5000000</v>
      </c>
      <c r="D29" s="52"/>
      <c r="E29" s="46"/>
      <c r="F29" s="62"/>
      <c r="G29" s="63"/>
      <c r="H29" s="64"/>
      <c r="I29" s="60"/>
      <c r="J29" s="60"/>
      <c r="K29" s="60"/>
      <c r="L29" s="60"/>
      <c r="M29" s="60"/>
      <c r="N29" s="60"/>
      <c r="O29" s="60"/>
      <c r="P29" s="61"/>
    </row>
    <row r="30" spans="2:16">
      <c r="B30" s="50" t="s">
        <v>50</v>
      </c>
      <c r="C30" s="51"/>
      <c r="D30" s="52">
        <v>4600000</v>
      </c>
      <c r="E30" s="46"/>
      <c r="F30" s="62"/>
      <c r="G30" s="63"/>
      <c r="H30" s="64"/>
      <c r="I30" s="60"/>
      <c r="J30" s="60"/>
      <c r="K30" s="60"/>
      <c r="L30" s="60"/>
      <c r="M30" s="60"/>
      <c r="N30" s="60"/>
      <c r="O30" s="60"/>
      <c r="P30" s="61"/>
    </row>
    <row r="31" spans="2:16">
      <c r="B31" s="50" t="s">
        <v>51</v>
      </c>
      <c r="C31" s="51">
        <v>10000000</v>
      </c>
      <c r="D31" s="52"/>
      <c r="E31" s="46"/>
      <c r="F31" s="62"/>
      <c r="G31" s="63"/>
      <c r="H31" s="64"/>
      <c r="I31" s="60"/>
      <c r="J31" s="60"/>
      <c r="K31" s="60"/>
      <c r="L31" s="60"/>
      <c r="M31" s="60"/>
      <c r="N31" s="60"/>
      <c r="O31" s="60"/>
      <c r="P31" s="61"/>
    </row>
    <row r="32" spans="2:16">
      <c r="B32" s="50" t="s">
        <v>52</v>
      </c>
      <c r="C32" s="51">
        <v>0</v>
      </c>
      <c r="D32" s="52">
        <v>95000000</v>
      </c>
      <c r="E32" s="46"/>
      <c r="F32" s="62"/>
      <c r="G32" s="63"/>
      <c r="H32" s="64"/>
      <c r="I32" s="60"/>
      <c r="J32" s="60"/>
      <c r="K32" s="60"/>
      <c r="L32" s="60"/>
      <c r="M32" s="60"/>
      <c r="N32" s="60"/>
      <c r="O32" s="60"/>
      <c r="P32" s="61"/>
    </row>
    <row r="33" spans="2:16">
      <c r="B33" s="50" t="s">
        <v>53</v>
      </c>
      <c r="C33" s="51">
        <v>800000</v>
      </c>
      <c r="D33" s="52"/>
      <c r="E33" s="46"/>
      <c r="F33" s="62"/>
      <c r="G33" s="63"/>
      <c r="H33" s="64"/>
      <c r="I33" s="60"/>
      <c r="J33" s="60"/>
      <c r="K33" s="60"/>
      <c r="L33" s="60"/>
      <c r="M33" s="60"/>
      <c r="N33" s="60"/>
      <c r="O33" s="60"/>
      <c r="P33" s="61"/>
    </row>
    <row r="34" spans="2:16">
      <c r="B34" s="50" t="s">
        <v>52</v>
      </c>
      <c r="C34" s="51"/>
      <c r="D34" s="52">
        <v>400000</v>
      </c>
      <c r="E34" s="46"/>
      <c r="F34" s="62"/>
      <c r="G34" s="63"/>
      <c r="H34" s="64"/>
      <c r="I34" s="60"/>
      <c r="J34" s="60"/>
      <c r="K34" s="60"/>
      <c r="L34" s="60"/>
      <c r="M34" s="60"/>
      <c r="N34" s="60"/>
      <c r="O34" s="60"/>
      <c r="P34" s="61"/>
    </row>
    <row r="35" spans="2:16">
      <c r="B35" s="50" t="s">
        <v>54</v>
      </c>
      <c r="C35" s="51">
        <v>2000000</v>
      </c>
      <c r="D35" s="52"/>
      <c r="E35" s="46"/>
      <c r="F35" s="62"/>
      <c r="G35" s="60"/>
      <c r="H35" s="64"/>
      <c r="I35" s="60"/>
      <c r="J35" s="60"/>
      <c r="K35" s="60"/>
      <c r="L35" s="60"/>
      <c r="M35" s="60"/>
      <c r="N35" s="60"/>
      <c r="O35" s="60"/>
      <c r="P35" s="61"/>
    </row>
    <row r="36" spans="2:16">
      <c r="B36" s="50" t="s">
        <v>52</v>
      </c>
      <c r="C36" s="51"/>
      <c r="D36" s="52">
        <v>1600000</v>
      </c>
      <c r="E36" s="46"/>
      <c r="F36" s="62"/>
      <c r="G36" s="60"/>
      <c r="H36" s="64"/>
      <c r="I36" s="60"/>
      <c r="J36" s="60"/>
      <c r="K36" s="60"/>
      <c r="L36" s="60"/>
      <c r="M36" s="60"/>
      <c r="N36" s="60"/>
      <c r="O36" s="60"/>
      <c r="P36" s="61"/>
    </row>
    <row r="37" spans="2:16">
      <c r="B37" s="50" t="s">
        <v>57</v>
      </c>
      <c r="C37" s="51">
        <v>6000000</v>
      </c>
      <c r="D37" s="52"/>
      <c r="E37" s="46"/>
      <c r="F37" s="62"/>
      <c r="G37" s="60"/>
      <c r="H37" s="64"/>
      <c r="I37" s="60"/>
      <c r="J37" s="60"/>
      <c r="K37" s="60"/>
      <c r="L37" s="60"/>
      <c r="M37" s="60"/>
      <c r="N37" s="60"/>
      <c r="O37" s="60"/>
      <c r="P37" s="61"/>
    </row>
    <row r="38" spans="2:16">
      <c r="B38" s="53" t="s">
        <v>52</v>
      </c>
      <c r="C38" s="54"/>
      <c r="D38" s="55">
        <v>0</v>
      </c>
      <c r="E38" s="46"/>
      <c r="F38" s="62"/>
      <c r="G38" s="60"/>
      <c r="H38" s="64"/>
      <c r="I38" s="60"/>
      <c r="J38" s="60"/>
      <c r="K38" s="60"/>
      <c r="L38" s="60"/>
      <c r="M38" s="60"/>
      <c r="N38" s="60"/>
      <c r="O38" s="60"/>
      <c r="P38" s="61"/>
    </row>
    <row r="39" spans="2:16">
      <c r="E39" s="46"/>
      <c r="F39" s="62"/>
      <c r="G39" s="63"/>
      <c r="H39" s="64"/>
      <c r="I39" s="60"/>
      <c r="J39" s="60"/>
      <c r="K39" s="60"/>
      <c r="L39" s="60"/>
      <c r="M39" s="60"/>
      <c r="N39" s="60"/>
      <c r="O39" s="60"/>
      <c r="P39" s="61"/>
    </row>
    <row r="40" spans="2:16">
      <c r="F40" s="59"/>
      <c r="G40" s="60"/>
      <c r="H40" s="60"/>
      <c r="I40" s="60"/>
      <c r="J40" s="60"/>
      <c r="K40" s="60"/>
      <c r="L40" s="60"/>
      <c r="M40" s="60"/>
      <c r="N40" s="60"/>
      <c r="O40" s="60"/>
      <c r="P40" s="61"/>
    </row>
    <row r="41" spans="2:16">
      <c r="F41" s="59"/>
      <c r="G41" s="60"/>
      <c r="H41" s="60"/>
      <c r="I41" s="60"/>
      <c r="J41" s="60"/>
      <c r="K41" s="60"/>
      <c r="L41" s="60"/>
      <c r="M41" s="60"/>
      <c r="N41" s="60"/>
      <c r="O41" s="60"/>
      <c r="P41" s="61"/>
    </row>
    <row r="42" spans="2:16">
      <c r="F42" s="59"/>
      <c r="G42" s="63"/>
      <c r="H42" s="60"/>
      <c r="I42" s="60"/>
      <c r="J42" s="60"/>
      <c r="K42" s="60"/>
      <c r="L42" s="60"/>
      <c r="M42" s="60"/>
      <c r="N42" s="60"/>
      <c r="O42" s="60"/>
      <c r="P42" s="61"/>
    </row>
    <row r="43" spans="2:16">
      <c r="F43" s="59"/>
      <c r="G43" s="60"/>
      <c r="H43" s="60"/>
      <c r="I43" s="60"/>
      <c r="J43" s="60"/>
      <c r="K43" s="60"/>
      <c r="L43" s="60"/>
      <c r="M43" s="60"/>
      <c r="N43" s="60"/>
      <c r="O43" s="60"/>
      <c r="P43" s="61"/>
    </row>
    <row r="44" spans="2:16">
      <c r="F44" s="59"/>
      <c r="G44" s="60"/>
      <c r="H44" s="60"/>
      <c r="I44" s="60"/>
      <c r="J44" s="60"/>
      <c r="K44" s="60"/>
      <c r="L44" s="60"/>
      <c r="M44" s="60"/>
      <c r="N44" s="60"/>
      <c r="O44" s="60"/>
      <c r="P44" s="61"/>
    </row>
    <row r="45" spans="2:16">
      <c r="F45" s="59"/>
      <c r="G45" s="60"/>
      <c r="H45" s="60"/>
      <c r="I45" s="60"/>
      <c r="J45" s="60"/>
      <c r="K45" s="60"/>
      <c r="L45" s="60"/>
      <c r="M45" s="60"/>
      <c r="N45" s="60"/>
      <c r="O45" s="60"/>
      <c r="P45" s="61"/>
    </row>
    <row r="46" spans="2:16">
      <c r="F46" s="59"/>
      <c r="G46" s="60"/>
      <c r="H46" s="60"/>
      <c r="I46" s="60"/>
      <c r="J46" s="60"/>
      <c r="K46" s="60"/>
      <c r="L46" s="60"/>
      <c r="M46" s="60"/>
      <c r="N46" s="60"/>
      <c r="O46" s="60"/>
      <c r="P46" s="61"/>
    </row>
    <row r="47" spans="2:16">
      <c r="F47" s="59"/>
      <c r="G47" s="60"/>
      <c r="H47" s="60"/>
      <c r="I47" s="60"/>
      <c r="J47" s="60"/>
      <c r="K47" s="60"/>
      <c r="L47" s="60"/>
      <c r="M47" s="60"/>
      <c r="N47" s="60"/>
      <c r="O47" s="60"/>
      <c r="P47" s="61"/>
    </row>
    <row r="48" spans="2:16">
      <c r="F48" s="59"/>
      <c r="G48" s="60"/>
      <c r="H48" s="60"/>
      <c r="I48" s="60"/>
      <c r="J48" s="60"/>
      <c r="K48" s="60"/>
      <c r="L48" s="60"/>
      <c r="M48" s="60"/>
      <c r="N48" s="60"/>
      <c r="O48" s="60"/>
      <c r="P48" s="61"/>
    </row>
    <row r="49" spans="6:16">
      <c r="F49" s="59"/>
      <c r="G49" s="60"/>
      <c r="H49" s="60"/>
      <c r="I49" s="60"/>
      <c r="J49" s="60"/>
      <c r="K49" s="60"/>
      <c r="L49" s="60"/>
      <c r="M49" s="60"/>
      <c r="N49" s="60"/>
      <c r="O49" s="60"/>
      <c r="P49" s="61"/>
    </row>
    <row r="50" spans="6:16">
      <c r="F50" s="59"/>
      <c r="G50" s="60"/>
      <c r="H50" s="60"/>
      <c r="I50" s="60"/>
      <c r="J50" s="60"/>
      <c r="K50" s="60"/>
      <c r="L50" s="60"/>
      <c r="M50" s="60"/>
      <c r="N50" s="60"/>
      <c r="O50" s="60"/>
      <c r="P50" s="61"/>
    </row>
    <row r="51" spans="6:16">
      <c r="F51" s="59"/>
      <c r="G51" s="60"/>
      <c r="H51" s="60"/>
      <c r="I51" s="60"/>
      <c r="J51" s="60"/>
      <c r="K51" s="60"/>
      <c r="L51" s="60"/>
      <c r="M51" s="60"/>
      <c r="N51" s="60"/>
      <c r="O51" s="60"/>
      <c r="P51" s="61"/>
    </row>
    <row r="52" spans="6:16">
      <c r="F52" s="59"/>
      <c r="G52" s="60"/>
      <c r="H52" s="60"/>
      <c r="I52" s="60"/>
      <c r="J52" s="60"/>
      <c r="K52" s="60"/>
      <c r="L52" s="60"/>
      <c r="M52" s="60"/>
      <c r="N52" s="60"/>
      <c r="O52" s="60"/>
      <c r="P52" s="61"/>
    </row>
    <row r="53" spans="6:16">
      <c r="F53" s="59"/>
      <c r="G53" s="60"/>
      <c r="H53" s="60"/>
      <c r="I53" s="60"/>
      <c r="J53" s="60"/>
      <c r="K53" s="60"/>
      <c r="L53" s="60"/>
      <c r="M53" s="60"/>
      <c r="N53" s="60"/>
      <c r="O53" s="60"/>
      <c r="P53" s="61"/>
    </row>
  </sheetData>
  <mergeCells count="1">
    <mergeCell ref="F1:P1"/>
  </mergeCells>
  <pageMargins left="0.7" right="0.7" top="0.75" bottom="0.75" header="0.3" footer="0.3"/>
  <pageSetup paperSize="9" orientation="landscape" r:id="rId1"/>
  <rowBreaks count="1" manualBreakCount="1">
    <brk id="27" min="5" max="1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workbookViewId="0"/>
  </sheetViews>
  <sheetFormatPr defaultColWidth="8.85546875" defaultRowHeight="15"/>
  <cols>
    <col min="2" max="2" width="43.7109375" customWidth="1"/>
    <col min="3" max="3" width="6.28515625" bestFit="1" customWidth="1"/>
    <col min="4" max="4" width="11" customWidth="1"/>
    <col min="5" max="5" width="11.7109375" customWidth="1"/>
    <col min="6" max="6" width="8.7109375" bestFit="1" customWidth="1"/>
    <col min="7" max="7" width="8.85546875" bestFit="1" customWidth="1"/>
  </cols>
  <sheetData>
    <row r="1" spans="2:8" ht="60.75" customHeight="1">
      <c r="B1" s="514" t="s">
        <v>123</v>
      </c>
      <c r="C1" s="514"/>
      <c r="D1" s="514"/>
      <c r="E1" s="514"/>
      <c r="F1" s="514"/>
      <c r="G1" s="514"/>
      <c r="H1" s="514"/>
    </row>
    <row r="3" spans="2:8" ht="15.75" thickBot="1">
      <c r="B3" s="35" t="s">
        <v>107</v>
      </c>
    </row>
    <row r="4" spans="2:8" ht="30.75" customHeight="1">
      <c r="B4" s="76" t="s">
        <v>67</v>
      </c>
      <c r="C4" s="543" t="s">
        <v>69</v>
      </c>
      <c r="D4" s="544"/>
      <c r="E4" s="544"/>
      <c r="F4" s="545"/>
      <c r="G4" s="549"/>
      <c r="H4" s="550"/>
    </row>
    <row r="5" spans="2:8" ht="15.75" thickBot="1">
      <c r="B5" s="77" t="s">
        <v>68</v>
      </c>
      <c r="C5" s="546"/>
      <c r="D5" s="547"/>
      <c r="E5" s="547"/>
      <c r="F5" s="548"/>
      <c r="G5" s="551"/>
      <c r="H5" s="552"/>
    </row>
    <row r="6" spans="2:8" ht="21.75" thickBot="1">
      <c r="B6" s="78" t="s">
        <v>70</v>
      </c>
      <c r="C6" s="553" t="s">
        <v>71</v>
      </c>
      <c r="D6" s="554"/>
      <c r="E6" s="554"/>
      <c r="F6" s="555"/>
      <c r="G6" s="79" t="s">
        <v>72</v>
      </c>
      <c r="H6" s="80" t="s">
        <v>73</v>
      </c>
    </row>
    <row r="7" spans="2:8" ht="45.75" thickBot="1">
      <c r="B7" s="81" t="s">
        <v>74</v>
      </c>
      <c r="C7" s="82" t="s">
        <v>76</v>
      </c>
      <c r="D7" s="83" t="s">
        <v>77</v>
      </c>
      <c r="E7" s="82" t="s">
        <v>92</v>
      </c>
      <c r="F7" s="82" t="s">
        <v>91</v>
      </c>
      <c r="G7" s="525" t="s">
        <v>78</v>
      </c>
      <c r="H7" s="525" t="s">
        <v>79</v>
      </c>
    </row>
    <row r="8" spans="2:8" ht="15.75" thickBot="1">
      <c r="B8" s="85" t="s">
        <v>80</v>
      </c>
      <c r="C8" s="86">
        <v>20</v>
      </c>
      <c r="D8" s="86">
        <v>54</v>
      </c>
      <c r="E8" s="86" t="s">
        <v>81</v>
      </c>
      <c r="F8" s="86" t="s">
        <v>81</v>
      </c>
      <c r="G8" s="556"/>
      <c r="H8" s="556"/>
    </row>
    <row r="9" spans="2:8" ht="15.75" thickBot="1">
      <c r="B9" s="85" t="s">
        <v>82</v>
      </c>
      <c r="C9" s="86">
        <v>24</v>
      </c>
      <c r="D9" s="86">
        <v>60</v>
      </c>
      <c r="E9" s="86" t="s">
        <v>81</v>
      </c>
      <c r="F9" s="86" t="s">
        <v>81</v>
      </c>
      <c r="G9" s="556"/>
      <c r="H9" s="556"/>
    </row>
    <row r="10" spans="2:8" ht="15.75" thickBot="1">
      <c r="B10" s="85" t="s">
        <v>83</v>
      </c>
      <c r="C10" s="86">
        <v>15</v>
      </c>
      <c r="D10" s="86">
        <v>42</v>
      </c>
      <c r="E10" s="86" t="s">
        <v>81</v>
      </c>
      <c r="F10" s="86" t="s">
        <v>81</v>
      </c>
      <c r="G10" s="556"/>
      <c r="H10" s="556"/>
    </row>
    <row r="11" spans="2:8" ht="32.25" thickBot="1">
      <c r="B11" s="81" t="s">
        <v>84</v>
      </c>
      <c r="C11" s="82" t="s">
        <v>76</v>
      </c>
      <c r="D11" s="82" t="s">
        <v>85</v>
      </c>
      <c r="E11" s="82" t="s">
        <v>75</v>
      </c>
      <c r="F11" s="82" t="s">
        <v>75</v>
      </c>
      <c r="G11" s="556"/>
      <c r="H11" s="556"/>
    </row>
    <row r="12" spans="2:8" ht="15.75" thickBot="1">
      <c r="B12" s="85" t="s">
        <v>86</v>
      </c>
      <c r="C12" s="86">
        <v>0</v>
      </c>
      <c r="D12" s="86">
        <v>15</v>
      </c>
      <c r="E12" s="86">
        <v>20</v>
      </c>
      <c r="F12" s="86">
        <v>20</v>
      </c>
      <c r="G12" s="556"/>
      <c r="H12" s="556"/>
    </row>
    <row r="13" spans="2:8" ht="15.75" thickBot="1">
      <c r="B13" s="85" t="s">
        <v>83</v>
      </c>
      <c r="C13" s="86">
        <v>0</v>
      </c>
      <c r="D13" s="86">
        <v>12</v>
      </c>
      <c r="E13" s="86">
        <v>20</v>
      </c>
      <c r="F13" s="86">
        <v>20</v>
      </c>
      <c r="G13" s="556"/>
      <c r="H13" s="556"/>
    </row>
    <row r="14" spans="2:8" ht="15.75" thickBot="1">
      <c r="B14" s="88" t="s">
        <v>87</v>
      </c>
      <c r="C14" s="89"/>
      <c r="D14" s="90"/>
      <c r="E14" s="89"/>
      <c r="F14" s="89"/>
      <c r="G14" s="556"/>
      <c r="H14" s="556"/>
    </row>
    <row r="15" spans="2:8" ht="32.25" thickBot="1">
      <c r="B15" s="81" t="s">
        <v>88</v>
      </c>
      <c r="C15" s="82" t="s">
        <v>76</v>
      </c>
      <c r="D15" s="82" t="s">
        <v>85</v>
      </c>
      <c r="E15" s="82" t="s">
        <v>75</v>
      </c>
      <c r="F15" s="82" t="s">
        <v>75</v>
      </c>
      <c r="G15" s="556"/>
      <c r="H15" s="556"/>
    </row>
    <row r="16" spans="2:8" ht="15.75" thickBot="1">
      <c r="B16" s="85" t="s">
        <v>89</v>
      </c>
      <c r="C16" s="86">
        <v>15</v>
      </c>
      <c r="D16" s="86">
        <v>52</v>
      </c>
      <c r="E16" s="86" t="s">
        <v>81</v>
      </c>
      <c r="F16" s="86" t="s">
        <v>81</v>
      </c>
      <c r="G16" s="556"/>
      <c r="H16" s="556"/>
    </row>
    <row r="17" spans="2:9" ht="15.75" thickBot="1">
      <c r="B17" s="85" t="s">
        <v>90</v>
      </c>
      <c r="C17" s="86">
        <v>5</v>
      </c>
      <c r="D17" s="86">
        <v>31</v>
      </c>
      <c r="E17" s="86" t="s">
        <v>81</v>
      </c>
      <c r="F17" s="86" t="s">
        <v>81</v>
      </c>
      <c r="G17" s="526"/>
      <c r="H17" s="526"/>
    </row>
    <row r="18" spans="2:9">
      <c r="B18" s="87" t="s">
        <v>93</v>
      </c>
    </row>
    <row r="21" spans="2:9" ht="15.75" thickBot="1">
      <c r="B21" s="100" t="s">
        <v>108</v>
      </c>
    </row>
    <row r="22" spans="2:9" ht="26.25" customHeight="1">
      <c r="B22" s="91" t="s">
        <v>67</v>
      </c>
      <c r="C22" s="527" t="s">
        <v>69</v>
      </c>
      <c r="D22" s="528"/>
      <c r="E22" s="528"/>
      <c r="F22" s="528"/>
      <c r="G22" s="529"/>
      <c r="H22" s="533"/>
      <c r="I22" s="534"/>
    </row>
    <row r="23" spans="2:9" ht="15.75" thickBot="1">
      <c r="B23" s="92" t="s">
        <v>68</v>
      </c>
      <c r="C23" s="530"/>
      <c r="D23" s="531"/>
      <c r="E23" s="531"/>
      <c r="F23" s="531"/>
      <c r="G23" s="532"/>
      <c r="H23" s="535"/>
      <c r="I23" s="536"/>
    </row>
    <row r="24" spans="2:9" ht="15.75" thickBot="1">
      <c r="B24" s="537" t="s">
        <v>94</v>
      </c>
      <c r="C24" s="538"/>
      <c r="D24" s="538"/>
      <c r="E24" s="538"/>
      <c r="F24" s="538"/>
      <c r="G24" s="539"/>
      <c r="H24" s="540" t="s">
        <v>72</v>
      </c>
      <c r="I24" s="540" t="s">
        <v>73</v>
      </c>
    </row>
    <row r="25" spans="2:9" ht="15.75" customHeight="1">
      <c r="B25" s="540" t="s">
        <v>94</v>
      </c>
      <c r="C25" s="540" t="s">
        <v>15</v>
      </c>
      <c r="D25" s="540" t="s">
        <v>95</v>
      </c>
      <c r="E25" s="93" t="s">
        <v>96</v>
      </c>
      <c r="F25" s="540" t="s">
        <v>97</v>
      </c>
      <c r="G25" s="540" t="s">
        <v>60</v>
      </c>
      <c r="H25" s="541"/>
      <c r="I25" s="541"/>
    </row>
    <row r="26" spans="2:9" ht="15.75" thickBot="1">
      <c r="B26" s="542"/>
      <c r="C26" s="542"/>
      <c r="D26" s="542"/>
      <c r="E26" s="80" t="s">
        <v>10</v>
      </c>
      <c r="F26" s="542"/>
      <c r="G26" s="542"/>
      <c r="H26" s="542"/>
      <c r="I26" s="542"/>
    </row>
    <row r="27" spans="2:9" ht="15.75" thickBot="1">
      <c r="B27" s="515" t="s">
        <v>98</v>
      </c>
      <c r="C27" s="516"/>
      <c r="D27" s="516"/>
      <c r="E27" s="516"/>
      <c r="F27" s="516"/>
      <c r="G27" s="516"/>
      <c r="H27" s="516"/>
      <c r="I27" s="517"/>
    </row>
    <row r="28" spans="2:9" ht="15.75" thickBot="1">
      <c r="B28" s="518" t="s">
        <v>99</v>
      </c>
      <c r="C28" s="94" t="s">
        <v>5</v>
      </c>
      <c r="D28" s="95">
        <v>196000</v>
      </c>
      <c r="E28" s="95">
        <v>100000</v>
      </c>
      <c r="F28" s="96">
        <v>0.51</v>
      </c>
      <c r="G28" s="97"/>
      <c r="H28" s="520" t="s">
        <v>100</v>
      </c>
      <c r="I28" s="520" t="s">
        <v>101</v>
      </c>
    </row>
    <row r="29" spans="2:9" ht="21.75" thickBot="1">
      <c r="B29" s="519"/>
      <c r="C29" s="94" t="s">
        <v>102</v>
      </c>
      <c r="D29" s="95">
        <v>84000</v>
      </c>
      <c r="E29" s="95">
        <v>49000</v>
      </c>
      <c r="F29" s="96">
        <v>0.7</v>
      </c>
      <c r="G29" s="97"/>
      <c r="H29" s="521"/>
      <c r="I29" s="521"/>
    </row>
    <row r="30" spans="2:9" ht="15.75" thickBot="1">
      <c r="B30" s="522" t="s">
        <v>103</v>
      </c>
      <c r="C30" s="523"/>
      <c r="D30" s="523"/>
      <c r="E30" s="523"/>
      <c r="F30" s="523"/>
      <c r="G30" s="523"/>
      <c r="H30" s="523"/>
      <c r="I30" s="524"/>
    </row>
    <row r="31" spans="2:9" ht="15.75" thickBot="1">
      <c r="B31" s="518" t="s">
        <v>104</v>
      </c>
      <c r="C31" s="94" t="s">
        <v>5</v>
      </c>
      <c r="D31" s="94">
        <v>987</v>
      </c>
      <c r="E31" s="94">
        <v>900</v>
      </c>
      <c r="F31" s="96">
        <v>0.92</v>
      </c>
      <c r="G31" s="98"/>
      <c r="H31" s="525" t="s">
        <v>105</v>
      </c>
      <c r="I31" s="525" t="s">
        <v>106</v>
      </c>
    </row>
    <row r="32" spans="2:9" ht="21.75" thickBot="1">
      <c r="B32" s="519"/>
      <c r="C32" s="94" t="s">
        <v>102</v>
      </c>
      <c r="D32" s="95">
        <v>14013</v>
      </c>
      <c r="E32" s="95">
        <v>13000</v>
      </c>
      <c r="F32" s="96">
        <v>0.93</v>
      </c>
      <c r="G32" s="99"/>
      <c r="H32" s="526"/>
      <c r="I32" s="526"/>
    </row>
    <row r="61" spans="2:7" ht="15.75" thickBot="1"/>
    <row r="62" spans="2:7" ht="31.5" customHeight="1" thickBot="1">
      <c r="B62" s="101" t="s">
        <v>109</v>
      </c>
      <c r="C62" s="508" t="s">
        <v>110</v>
      </c>
      <c r="D62" s="509"/>
      <c r="E62" s="509"/>
      <c r="F62" s="510"/>
      <c r="G62" s="102"/>
    </row>
    <row r="63" spans="2:7" ht="53.25" thickBot="1">
      <c r="B63" s="103" t="s">
        <v>111</v>
      </c>
      <c r="C63" s="511" t="s">
        <v>112</v>
      </c>
      <c r="D63" s="512"/>
      <c r="E63" s="512"/>
      <c r="F63" s="513"/>
      <c r="G63" s="104" t="s">
        <v>113</v>
      </c>
    </row>
    <row r="64" spans="2:7" ht="21.75" thickBot="1">
      <c r="B64" s="105" t="s">
        <v>114</v>
      </c>
      <c r="C64" s="82" t="s">
        <v>115</v>
      </c>
      <c r="D64" s="82" t="s">
        <v>116</v>
      </c>
      <c r="E64" s="82" t="s">
        <v>96</v>
      </c>
      <c r="F64" s="82" t="s">
        <v>117</v>
      </c>
      <c r="G64" s="84" t="s">
        <v>118</v>
      </c>
    </row>
    <row r="65" spans="2:7" ht="15.75" thickBot="1">
      <c r="B65" s="85" t="s">
        <v>120</v>
      </c>
      <c r="C65" s="86" t="s">
        <v>45</v>
      </c>
      <c r="D65" s="108">
        <v>120000</v>
      </c>
      <c r="E65" s="108">
        <v>95000</v>
      </c>
      <c r="F65" s="109">
        <v>0.79</v>
      </c>
      <c r="G65" s="106"/>
    </row>
    <row r="66" spans="2:7" ht="32.25" thickBot="1">
      <c r="B66" s="85" t="s">
        <v>121</v>
      </c>
      <c r="C66" s="86" t="s">
        <v>122</v>
      </c>
      <c r="D66" s="108">
        <v>4000</v>
      </c>
      <c r="E66" s="108">
        <v>2700</v>
      </c>
      <c r="F66" s="109">
        <v>0.68</v>
      </c>
      <c r="G66" s="107" t="s">
        <v>119</v>
      </c>
    </row>
  </sheetData>
  <mergeCells count="26">
    <mergeCell ref="C4:F5"/>
    <mergeCell ref="G4:H5"/>
    <mergeCell ref="C6:F6"/>
    <mergeCell ref="G7:G17"/>
    <mergeCell ref="H7:H17"/>
    <mergeCell ref="B25:B26"/>
    <mergeCell ref="C25:C26"/>
    <mergeCell ref="D25:D26"/>
    <mergeCell ref="F25:F26"/>
    <mergeCell ref="G25:G26"/>
    <mergeCell ref="C62:F62"/>
    <mergeCell ref="C63:F63"/>
    <mergeCell ref="B1:H1"/>
    <mergeCell ref="B27:I27"/>
    <mergeCell ref="B28:B29"/>
    <mergeCell ref="H28:H29"/>
    <mergeCell ref="I28:I29"/>
    <mergeCell ref="B30:I30"/>
    <mergeCell ref="B31:B32"/>
    <mergeCell ref="H31:H32"/>
    <mergeCell ref="I31:I32"/>
    <mergeCell ref="C22:G23"/>
    <mergeCell ref="H22:I23"/>
    <mergeCell ref="B24:G24"/>
    <mergeCell ref="H24:H26"/>
    <mergeCell ref="I24:I26"/>
  </mergeCells>
  <hyperlinks>
    <hyperlink ref="D7" location="_ftn2" display="_ftn2"/>
    <hyperlink ref="B18" location="_ftnref1" display="_ftnref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5"/>
  <sheetViews>
    <sheetView topLeftCell="E4" zoomScale="80" zoomScaleNormal="80" zoomScalePageLayoutView="80" workbookViewId="0">
      <selection activeCell="J7" sqref="J7:K7"/>
    </sheetView>
  </sheetViews>
  <sheetFormatPr defaultColWidth="9" defaultRowHeight="15"/>
  <cols>
    <col min="1" max="1" width="9" style="213"/>
    <col min="2" max="2" width="47.28515625" style="215" customWidth="1"/>
    <col min="3" max="3" width="17.140625" style="213" customWidth="1"/>
    <col min="4" max="4" width="50.42578125" style="215" customWidth="1"/>
    <col min="5" max="5" width="16.42578125" style="213" customWidth="1"/>
    <col min="6" max="6" width="50.42578125" style="215" customWidth="1"/>
    <col min="7" max="7" width="16.42578125" style="213" customWidth="1"/>
    <col min="8" max="8" width="50.42578125" style="215" customWidth="1"/>
    <col min="9" max="9" width="16.42578125" style="213" customWidth="1"/>
    <col min="10" max="10" width="34.85546875" style="213" customWidth="1"/>
    <col min="11" max="11" width="17" style="213" customWidth="1"/>
    <col min="12" max="12" width="0" style="213" hidden="1" customWidth="1"/>
    <col min="13" max="13" width="23.85546875" style="213" hidden="1" customWidth="1"/>
    <col min="14" max="16384" width="9" style="213"/>
  </cols>
  <sheetData>
    <row r="1" spans="2:13" ht="30" customHeight="1">
      <c r="B1" s="344" t="str">
        <f>'1. Cover page'!F21&amp;" Line of Sight for "&amp;'1. Cover page'!F20</f>
        <v>2017 Line of Sight for Tanzania</v>
      </c>
      <c r="C1" s="345"/>
      <c r="D1" s="345"/>
      <c r="E1" s="345"/>
      <c r="F1" s="345"/>
      <c r="G1" s="345"/>
      <c r="H1" s="345"/>
      <c r="I1" s="345"/>
      <c r="J1" s="345"/>
      <c r="K1" s="345"/>
    </row>
    <row r="2" spans="2:13" ht="26.25" customHeight="1">
      <c r="B2" s="346" t="s">
        <v>198</v>
      </c>
      <c r="C2" s="347"/>
      <c r="D2" s="347"/>
      <c r="E2" s="347"/>
      <c r="F2" s="347"/>
      <c r="G2" s="347"/>
      <c r="H2" s="347"/>
      <c r="I2" s="347"/>
      <c r="J2" s="347"/>
      <c r="K2" s="347"/>
    </row>
    <row r="3" spans="2:13" ht="19.5" customHeight="1" thickBot="1">
      <c r="B3" s="342">
        <f>B7+H7+D7+F7</f>
        <v>50516629</v>
      </c>
      <c r="C3" s="343"/>
      <c r="D3" s="343"/>
      <c r="E3" s="343"/>
      <c r="F3" s="343"/>
      <c r="G3" s="343"/>
      <c r="H3" s="343"/>
      <c r="I3" s="343"/>
      <c r="J3" s="343"/>
      <c r="K3" s="343"/>
    </row>
    <row r="4" spans="2:13" s="216" customFormat="1" ht="15.75">
      <c r="B4" s="340" t="s">
        <v>0</v>
      </c>
      <c r="C4" s="341"/>
      <c r="D4" s="340" t="s">
        <v>0</v>
      </c>
      <c r="E4" s="341"/>
      <c r="F4" s="340" t="s">
        <v>0</v>
      </c>
      <c r="G4" s="341"/>
      <c r="H4" s="340" t="s">
        <v>0</v>
      </c>
      <c r="I4" s="341"/>
      <c r="J4" s="340" t="s">
        <v>0</v>
      </c>
      <c r="K4" s="341"/>
    </row>
    <row r="5" spans="2:13" s="216" customFormat="1" ht="24.6" customHeight="1">
      <c r="B5" s="338" t="s">
        <v>282</v>
      </c>
      <c r="C5" s="339"/>
      <c r="D5" s="338" t="s">
        <v>290</v>
      </c>
      <c r="E5" s="339"/>
      <c r="F5" s="338" t="s">
        <v>290</v>
      </c>
      <c r="G5" s="339"/>
      <c r="H5" s="338" t="s">
        <v>305</v>
      </c>
      <c r="I5" s="339"/>
      <c r="J5" s="338" t="s">
        <v>305</v>
      </c>
      <c r="K5" s="339"/>
    </row>
    <row r="6" spans="2:13" s="216" customFormat="1" ht="30" customHeight="1">
      <c r="B6" s="338" t="s">
        <v>283</v>
      </c>
      <c r="C6" s="339"/>
      <c r="D6" s="338" t="s">
        <v>283</v>
      </c>
      <c r="E6" s="339"/>
      <c r="F6" s="338" t="s">
        <v>283</v>
      </c>
      <c r="G6" s="339"/>
      <c r="H6" s="338" t="s">
        <v>303</v>
      </c>
      <c r="I6" s="339"/>
      <c r="J6" s="338" t="s">
        <v>303</v>
      </c>
      <c r="K6" s="339"/>
    </row>
    <row r="7" spans="2:13" s="216" customFormat="1" ht="69" customHeight="1" thickBot="1">
      <c r="B7" s="332">
        <f>B14</f>
        <v>40949266</v>
      </c>
      <c r="C7" s="333"/>
      <c r="D7" s="332">
        <f>D14</f>
        <v>4709261</v>
      </c>
      <c r="E7" s="333"/>
      <c r="F7" s="332">
        <f>F14</f>
        <v>2609485</v>
      </c>
      <c r="G7" s="333"/>
      <c r="H7" s="334">
        <f>H14</f>
        <v>2248617</v>
      </c>
      <c r="I7" s="335"/>
      <c r="J7" s="334">
        <f>J14</f>
        <v>518943</v>
      </c>
      <c r="K7" s="335"/>
      <c r="M7" s="282">
        <f>J7+H7+F7+D7+B7</f>
        <v>51035572</v>
      </c>
    </row>
    <row r="8" spans="2:13" s="216" customFormat="1" ht="24" customHeight="1">
      <c r="B8" s="336" t="s">
        <v>284</v>
      </c>
      <c r="C8" s="337"/>
      <c r="D8" s="336" t="s">
        <v>291</v>
      </c>
      <c r="E8" s="337"/>
      <c r="F8" s="336" t="s">
        <v>298</v>
      </c>
      <c r="G8" s="337"/>
      <c r="H8" s="336" t="s">
        <v>302</v>
      </c>
      <c r="I8" s="337"/>
      <c r="J8" s="336" t="s">
        <v>311</v>
      </c>
      <c r="K8" s="337"/>
    </row>
    <row r="9" spans="2:13" s="216" customFormat="1" ht="33.6" customHeight="1">
      <c r="B9" s="328" t="s">
        <v>285</v>
      </c>
      <c r="C9" s="329"/>
      <c r="D9" s="328" t="s">
        <v>292</v>
      </c>
      <c r="E9" s="329"/>
      <c r="F9" s="328" t="s">
        <v>297</v>
      </c>
      <c r="G9" s="329"/>
      <c r="H9" s="328" t="s">
        <v>301</v>
      </c>
      <c r="I9" s="329"/>
      <c r="J9" s="328" t="s">
        <v>310</v>
      </c>
      <c r="K9" s="329"/>
    </row>
    <row r="10" spans="2:13" s="216" customFormat="1" ht="33.6" customHeight="1" thickBot="1">
      <c r="B10" s="330">
        <f>B14</f>
        <v>40949266</v>
      </c>
      <c r="C10" s="331"/>
      <c r="D10" s="330">
        <f>D14</f>
        <v>4709261</v>
      </c>
      <c r="E10" s="331"/>
      <c r="F10" s="330">
        <f>F14</f>
        <v>2609485</v>
      </c>
      <c r="G10" s="331"/>
      <c r="H10" s="330">
        <f>H14</f>
        <v>2248617</v>
      </c>
      <c r="I10" s="331"/>
      <c r="J10" s="330">
        <f>J14</f>
        <v>518943</v>
      </c>
      <c r="K10" s="331"/>
      <c r="M10" s="282">
        <f>J10+H10+F10+D10+B10</f>
        <v>51035572</v>
      </c>
    </row>
    <row r="11" spans="2:13" s="216" customFormat="1" ht="28.35" customHeight="1">
      <c r="B11" s="327" t="s">
        <v>286</v>
      </c>
      <c r="C11" s="326"/>
      <c r="D11" s="327" t="s">
        <v>293</v>
      </c>
      <c r="E11" s="326"/>
      <c r="F11" s="327" t="s">
        <v>306</v>
      </c>
      <c r="G11" s="326"/>
      <c r="H11" s="327" t="s">
        <v>307</v>
      </c>
      <c r="I11" s="326"/>
      <c r="J11" s="327" t="s">
        <v>315</v>
      </c>
      <c r="K11" s="326"/>
    </row>
    <row r="12" spans="2:13" s="216" customFormat="1" ht="50.25" customHeight="1">
      <c r="B12" s="323" t="s">
        <v>287</v>
      </c>
      <c r="C12" s="324"/>
      <c r="D12" s="323" t="s">
        <v>294</v>
      </c>
      <c r="E12" s="324"/>
      <c r="F12" s="323" t="s">
        <v>299</v>
      </c>
      <c r="G12" s="324"/>
      <c r="H12" s="323" t="s">
        <v>304</v>
      </c>
      <c r="I12" s="324"/>
      <c r="J12" s="323" t="s">
        <v>312</v>
      </c>
      <c r="K12" s="324"/>
    </row>
    <row r="13" spans="2:13" s="216" customFormat="1" ht="15" customHeight="1">
      <c r="B13" s="323" t="s">
        <v>288</v>
      </c>
      <c r="C13" s="324"/>
      <c r="D13" s="323" t="s">
        <v>295</v>
      </c>
      <c r="E13" s="324"/>
      <c r="F13" s="323" t="s">
        <v>308</v>
      </c>
      <c r="G13" s="324"/>
      <c r="H13" s="323" t="s">
        <v>316</v>
      </c>
      <c r="I13" s="324"/>
      <c r="J13" s="323" t="s">
        <v>313</v>
      </c>
      <c r="K13" s="324"/>
    </row>
    <row r="14" spans="2:13" s="216" customFormat="1" ht="36" customHeight="1" thickBot="1">
      <c r="B14" s="325">
        <f>C19+C22</f>
        <v>40949266</v>
      </c>
      <c r="C14" s="326"/>
      <c r="D14" s="325">
        <f>D18</f>
        <v>4709261</v>
      </c>
      <c r="E14" s="326"/>
      <c r="F14" s="325">
        <f>F18</f>
        <v>2609485</v>
      </c>
      <c r="G14" s="326"/>
      <c r="H14" s="325">
        <f>H18</f>
        <v>2248617</v>
      </c>
      <c r="I14" s="326"/>
      <c r="J14" s="325">
        <f>J18</f>
        <v>518943</v>
      </c>
      <c r="K14" s="326"/>
      <c r="M14" s="282">
        <f>J14+H14+F14+D14+B14</f>
        <v>51035572</v>
      </c>
    </row>
    <row r="15" spans="2:13" s="216" customFormat="1" ht="29.45" customHeight="1">
      <c r="B15" s="316" t="s">
        <v>1</v>
      </c>
      <c r="C15" s="317"/>
      <c r="D15" s="316" t="s">
        <v>2</v>
      </c>
      <c r="E15" s="317"/>
      <c r="F15" s="316" t="s">
        <v>3</v>
      </c>
      <c r="G15" s="317"/>
      <c r="H15" s="316" t="s">
        <v>314</v>
      </c>
      <c r="I15" s="317"/>
      <c r="J15" s="316" t="s">
        <v>254</v>
      </c>
      <c r="K15" s="317"/>
    </row>
    <row r="16" spans="2:13" s="216" customFormat="1" ht="71.25" customHeight="1">
      <c r="B16" s="318" t="s">
        <v>281</v>
      </c>
      <c r="C16" s="319"/>
      <c r="D16" s="318" t="s">
        <v>296</v>
      </c>
      <c r="E16" s="319"/>
      <c r="F16" s="318" t="s">
        <v>300</v>
      </c>
      <c r="G16" s="319"/>
      <c r="H16" s="318" t="s">
        <v>330</v>
      </c>
      <c r="I16" s="319"/>
      <c r="J16" s="318" t="s">
        <v>309</v>
      </c>
      <c r="K16" s="319"/>
    </row>
    <row r="17" spans="2:13" s="216" customFormat="1" ht="48" customHeight="1">
      <c r="B17" s="312" t="s">
        <v>141</v>
      </c>
      <c r="C17" s="313"/>
      <c r="D17" s="312" t="s">
        <v>144</v>
      </c>
      <c r="E17" s="313"/>
      <c r="F17" s="312" t="s">
        <v>147</v>
      </c>
      <c r="G17" s="313"/>
      <c r="H17" s="312" t="s">
        <v>153</v>
      </c>
      <c r="I17" s="313"/>
      <c r="J17" s="312" t="s">
        <v>159</v>
      </c>
      <c r="K17" s="313"/>
    </row>
    <row r="18" spans="2:13" s="216" customFormat="1" ht="16.5" thickBot="1">
      <c r="B18" s="314">
        <f>C19+C22</f>
        <v>40949266</v>
      </c>
      <c r="C18" s="315"/>
      <c r="D18" s="314">
        <f>E19+E22</f>
        <v>4709261</v>
      </c>
      <c r="E18" s="315"/>
      <c r="F18" s="314">
        <f>G19+G22</f>
        <v>2609485</v>
      </c>
      <c r="G18" s="315"/>
      <c r="H18" s="314">
        <f>I19+I22</f>
        <v>2248617</v>
      </c>
      <c r="I18" s="315"/>
      <c r="J18" s="314">
        <f>K19+K22</f>
        <v>518943</v>
      </c>
      <c r="K18" s="315"/>
      <c r="M18" s="282">
        <f>J18+H18+F18+D18+B18</f>
        <v>51035572</v>
      </c>
    </row>
    <row r="19" spans="2:13" s="216" customFormat="1" ht="28.35" customHeight="1">
      <c r="B19" s="217" t="s">
        <v>24</v>
      </c>
      <c r="C19" s="320">
        <f>40901298</f>
        <v>40901298</v>
      </c>
      <c r="D19" s="223" t="s">
        <v>28</v>
      </c>
      <c r="E19" s="320">
        <f>4432445</f>
        <v>4432445</v>
      </c>
      <c r="F19" s="223" t="s">
        <v>25</v>
      </c>
      <c r="G19" s="320">
        <f>2229367</f>
        <v>2229367</v>
      </c>
      <c r="H19" s="223" t="s">
        <v>32</v>
      </c>
      <c r="I19" s="320">
        <v>1687981</v>
      </c>
      <c r="J19" s="223" t="s">
        <v>160</v>
      </c>
      <c r="K19" s="320">
        <v>518943</v>
      </c>
    </row>
    <row r="20" spans="2:13" s="216" customFormat="1" ht="31.5">
      <c r="B20" s="218" t="s">
        <v>323</v>
      </c>
      <c r="C20" s="321"/>
      <c r="D20" s="218" t="s">
        <v>326</v>
      </c>
      <c r="E20" s="321"/>
      <c r="F20" s="218" t="s">
        <v>328</v>
      </c>
      <c r="G20" s="321"/>
      <c r="H20" s="218" t="s">
        <v>331</v>
      </c>
      <c r="I20" s="321"/>
      <c r="J20" s="218" t="s">
        <v>333</v>
      </c>
      <c r="K20" s="321"/>
      <c r="L20" s="216">
        <v>1</v>
      </c>
      <c r="M20" s="282">
        <f>C19+C22</f>
        <v>40949266</v>
      </c>
    </row>
    <row r="21" spans="2:13" s="216" customFormat="1" ht="32.25" thickBot="1">
      <c r="B21" s="264" t="s">
        <v>289</v>
      </c>
      <c r="C21" s="322"/>
      <c r="D21" s="264" t="s">
        <v>131</v>
      </c>
      <c r="E21" s="322"/>
      <c r="F21" s="264" t="s">
        <v>132</v>
      </c>
      <c r="G21" s="322"/>
      <c r="H21" s="219" t="s">
        <v>134</v>
      </c>
      <c r="I21" s="322"/>
      <c r="J21" s="219" t="s">
        <v>334</v>
      </c>
      <c r="K21" s="322"/>
      <c r="L21" s="216">
        <v>2</v>
      </c>
      <c r="M21" s="282">
        <f>E19+E22</f>
        <v>4709261</v>
      </c>
    </row>
    <row r="22" spans="2:13" s="216" customFormat="1" ht="27" customHeight="1">
      <c r="B22" s="220" t="s">
        <v>31</v>
      </c>
      <c r="C22" s="320">
        <f>47968</f>
        <v>47968</v>
      </c>
      <c r="D22" s="222" t="s">
        <v>27</v>
      </c>
      <c r="E22" s="320">
        <f>276816</f>
        <v>276816</v>
      </c>
      <c r="F22" s="222" t="s">
        <v>29</v>
      </c>
      <c r="G22" s="320">
        <v>380118</v>
      </c>
      <c r="H22" s="222" t="s">
        <v>26</v>
      </c>
      <c r="I22" s="320">
        <f>560636</f>
        <v>560636</v>
      </c>
      <c r="J22" s="265"/>
      <c r="K22" s="269"/>
      <c r="L22" s="266">
        <v>3</v>
      </c>
      <c r="M22" s="282">
        <f>G19+G22</f>
        <v>2609485</v>
      </c>
    </row>
    <row r="23" spans="2:13" s="216" customFormat="1" ht="31.5">
      <c r="B23" s="218" t="s">
        <v>324</v>
      </c>
      <c r="C23" s="321"/>
      <c r="D23" s="218" t="s">
        <v>327</v>
      </c>
      <c r="E23" s="321"/>
      <c r="F23" s="218" t="s">
        <v>329</v>
      </c>
      <c r="G23" s="321"/>
      <c r="H23" s="218" t="s">
        <v>332</v>
      </c>
      <c r="I23" s="321"/>
      <c r="J23" s="267"/>
      <c r="K23" s="269"/>
      <c r="L23" s="266">
        <v>4</v>
      </c>
      <c r="M23" s="282">
        <f>I19+I22</f>
        <v>2248617</v>
      </c>
    </row>
    <row r="24" spans="2:13" s="216" customFormat="1" ht="32.25" thickBot="1">
      <c r="B24" s="264" t="s">
        <v>325</v>
      </c>
      <c r="C24" s="322"/>
      <c r="D24" s="264" t="s">
        <v>134</v>
      </c>
      <c r="E24" s="322"/>
      <c r="F24" s="264" t="s">
        <v>132</v>
      </c>
      <c r="G24" s="322"/>
      <c r="H24" s="219" t="s">
        <v>135</v>
      </c>
      <c r="I24" s="322"/>
      <c r="J24" s="268"/>
      <c r="K24" s="269"/>
      <c r="L24" s="266">
        <v>5</v>
      </c>
      <c r="M24" s="282">
        <f>K19</f>
        <v>518943</v>
      </c>
    </row>
    <row r="25" spans="2:13">
      <c r="M25" s="294">
        <f>SUM(M20:M24)</f>
        <v>51035572</v>
      </c>
    </row>
  </sheetData>
  <mergeCells count="87">
    <mergeCell ref="K19:K21"/>
    <mergeCell ref="B3:K3"/>
    <mergeCell ref="B1:K1"/>
    <mergeCell ref="B2:K2"/>
    <mergeCell ref="J14:K14"/>
    <mergeCell ref="J15:K15"/>
    <mergeCell ref="J16:K16"/>
    <mergeCell ref="J17:K17"/>
    <mergeCell ref="J18:K18"/>
    <mergeCell ref="J9:K9"/>
    <mergeCell ref="J10:K10"/>
    <mergeCell ref="J11:K11"/>
    <mergeCell ref="J12:K12"/>
    <mergeCell ref="J13:K13"/>
    <mergeCell ref="J4:K4"/>
    <mergeCell ref="J5:K5"/>
    <mergeCell ref="J6:K6"/>
    <mergeCell ref="J7:K7"/>
    <mergeCell ref="J8:K8"/>
    <mergeCell ref="B4:C4"/>
    <mergeCell ref="D4:E4"/>
    <mergeCell ref="F4:G4"/>
    <mergeCell ref="H4:I4"/>
    <mergeCell ref="B5:C5"/>
    <mergeCell ref="D5:E5"/>
    <mergeCell ref="F5:G5"/>
    <mergeCell ref="H5:I5"/>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B10:C10"/>
    <mergeCell ref="D10:E10"/>
    <mergeCell ref="F10:G10"/>
    <mergeCell ref="H10:I10"/>
    <mergeCell ref="B11:C11"/>
    <mergeCell ref="D11:E11"/>
    <mergeCell ref="F11:G11"/>
    <mergeCell ref="H11:I11"/>
    <mergeCell ref="B12:C12"/>
    <mergeCell ref="D12:E12"/>
    <mergeCell ref="F12:G12"/>
    <mergeCell ref="H12:I12"/>
    <mergeCell ref="B13:C13"/>
    <mergeCell ref="D13:E13"/>
    <mergeCell ref="F13:G13"/>
    <mergeCell ref="H13:I13"/>
    <mergeCell ref="B14:C14"/>
    <mergeCell ref="D14:E14"/>
    <mergeCell ref="F14:G14"/>
    <mergeCell ref="H14:I14"/>
    <mergeCell ref="I19:I21"/>
    <mergeCell ref="C22:C24"/>
    <mergeCell ref="E22:E24"/>
    <mergeCell ref="G22:G24"/>
    <mergeCell ref="I22:I24"/>
    <mergeCell ref="B15:C15"/>
    <mergeCell ref="D15:E15"/>
    <mergeCell ref="B16:C16"/>
    <mergeCell ref="D16:E16"/>
    <mergeCell ref="G19:G21"/>
    <mergeCell ref="C19:C21"/>
    <mergeCell ref="E19:E21"/>
    <mergeCell ref="B17:C17"/>
    <mergeCell ref="D17:E17"/>
    <mergeCell ref="B18:C18"/>
    <mergeCell ref="D18:E18"/>
    <mergeCell ref="F17:G17"/>
    <mergeCell ref="H17:I17"/>
    <mergeCell ref="F18:G18"/>
    <mergeCell ref="H18:I18"/>
    <mergeCell ref="F15:G15"/>
    <mergeCell ref="H15:I15"/>
    <mergeCell ref="F16:G16"/>
    <mergeCell ref="H16:I16"/>
  </mergeCells>
  <printOptions horizontalCentered="1" verticalCentered="1"/>
  <pageMargins left="0.25" right="0.25" top="0.75" bottom="0.75" header="0.3" footer="0.3"/>
  <pageSetup paperSize="9"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0"/>
  <sheetViews>
    <sheetView zoomScale="90" zoomScaleNormal="90" zoomScalePageLayoutView="90" workbookViewId="0">
      <selection activeCell="B1" sqref="B1:I1"/>
    </sheetView>
  </sheetViews>
  <sheetFormatPr defaultColWidth="9" defaultRowHeight="15"/>
  <cols>
    <col min="1" max="1" width="6" style="1" customWidth="1"/>
    <col min="2" max="2" width="50.42578125" style="10" customWidth="1"/>
    <col min="3" max="3" width="16.42578125" style="1" customWidth="1"/>
    <col min="4" max="4" width="50.42578125" style="10" customWidth="1"/>
    <col min="5" max="5" width="16.42578125" style="1" customWidth="1"/>
    <col min="6" max="6" width="50.42578125" style="10" customWidth="1"/>
    <col min="7" max="7" width="16.42578125" style="1" customWidth="1"/>
    <col min="8" max="8" width="50.42578125" style="10" customWidth="1"/>
    <col min="9" max="9" width="16.42578125" style="1" customWidth="1"/>
    <col min="10" max="16384" width="9" style="1"/>
  </cols>
  <sheetData>
    <row r="1" spans="2:9" ht="30" customHeight="1" thickBot="1">
      <c r="B1" s="351" t="str">
        <f>'1. Cover page'!F21&amp;" Line of Sight for "&amp;'1. Cover page'!F20</f>
        <v>2017 Line of Sight for Tanzania</v>
      </c>
      <c r="C1" s="352"/>
      <c r="D1" s="352"/>
      <c r="E1" s="352"/>
      <c r="F1" s="352"/>
      <c r="G1" s="352"/>
      <c r="H1" s="352"/>
      <c r="I1" s="353"/>
    </row>
    <row r="2" spans="2:9" ht="26.25" customHeight="1">
      <c r="B2" s="348" t="s">
        <v>198</v>
      </c>
      <c r="C2" s="349"/>
      <c r="D2" s="349"/>
      <c r="E2" s="349"/>
      <c r="F2" s="349"/>
      <c r="G2" s="349"/>
      <c r="H2" s="349"/>
      <c r="I2" s="350"/>
    </row>
    <row r="3" spans="2:9" ht="19.5" customHeight="1" thickBot="1">
      <c r="B3" s="354" t="e">
        <f>B7+H7+D7+F7</f>
        <v>#VALUE!</v>
      </c>
      <c r="C3" s="355"/>
      <c r="D3" s="355"/>
      <c r="E3" s="355"/>
      <c r="F3" s="355"/>
      <c r="G3" s="355"/>
      <c r="H3" s="355"/>
      <c r="I3" s="356"/>
    </row>
    <row r="4" spans="2:9" s="120" customFormat="1" ht="15.75">
      <c r="B4" s="340" t="s">
        <v>0</v>
      </c>
      <c r="C4" s="341"/>
      <c r="D4" s="340" t="s">
        <v>0</v>
      </c>
      <c r="E4" s="341"/>
      <c r="F4" s="340" t="s">
        <v>0</v>
      </c>
      <c r="G4" s="341"/>
      <c r="H4" s="340" t="s">
        <v>0</v>
      </c>
      <c r="I4" s="341"/>
    </row>
    <row r="5" spans="2:9" s="120" customFormat="1" ht="24.6" customHeight="1">
      <c r="B5" s="338" t="s">
        <v>180</v>
      </c>
      <c r="C5" s="339"/>
      <c r="D5" s="338" t="s">
        <v>180</v>
      </c>
      <c r="E5" s="339"/>
      <c r="F5" s="338" t="s">
        <v>180</v>
      </c>
      <c r="G5" s="339"/>
      <c r="H5" s="338" t="s">
        <v>180</v>
      </c>
      <c r="I5" s="339"/>
    </row>
    <row r="6" spans="2:9" s="120" customFormat="1" ht="19.350000000000001" customHeight="1">
      <c r="B6" s="338" t="s">
        <v>181</v>
      </c>
      <c r="C6" s="339"/>
      <c r="D6" s="338" t="s">
        <v>181</v>
      </c>
      <c r="E6" s="339"/>
      <c r="F6" s="338" t="s">
        <v>181</v>
      </c>
      <c r="G6" s="339"/>
      <c r="H6" s="338" t="s">
        <v>181</v>
      </c>
      <c r="I6" s="339"/>
    </row>
    <row r="7" spans="2:9" s="120" customFormat="1" ht="27.75" customHeight="1" thickBot="1">
      <c r="B7" s="334" t="s">
        <v>182</v>
      </c>
      <c r="C7" s="335"/>
      <c r="D7" s="334" t="s">
        <v>182</v>
      </c>
      <c r="E7" s="335"/>
      <c r="F7" s="334" t="s">
        <v>182</v>
      </c>
      <c r="G7" s="335"/>
      <c r="H7" s="334" t="s">
        <v>182</v>
      </c>
      <c r="I7" s="335"/>
    </row>
    <row r="8" spans="2:9" s="120" customFormat="1" ht="24" customHeight="1">
      <c r="B8" s="336" t="s">
        <v>185</v>
      </c>
      <c r="C8" s="337"/>
      <c r="D8" s="336" t="s">
        <v>183</v>
      </c>
      <c r="E8" s="337"/>
      <c r="F8" s="336" t="s">
        <v>183</v>
      </c>
      <c r="G8" s="337"/>
      <c r="H8" s="336" t="s">
        <v>183</v>
      </c>
      <c r="I8" s="337"/>
    </row>
    <row r="9" spans="2:9" s="120" customFormat="1" ht="33.6" customHeight="1">
      <c r="B9" s="328" t="s">
        <v>184</v>
      </c>
      <c r="C9" s="329"/>
      <c r="D9" s="328" t="s">
        <v>184</v>
      </c>
      <c r="E9" s="329"/>
      <c r="F9" s="328" t="s">
        <v>184</v>
      </c>
      <c r="G9" s="329"/>
      <c r="H9" s="328" t="s">
        <v>184</v>
      </c>
      <c r="I9" s="329"/>
    </row>
    <row r="10" spans="2:9" s="120" customFormat="1" ht="33.6" customHeight="1" thickBot="1">
      <c r="B10" s="357" t="s">
        <v>182</v>
      </c>
      <c r="C10" s="358"/>
      <c r="D10" s="357" t="s">
        <v>182</v>
      </c>
      <c r="E10" s="358"/>
      <c r="F10" s="357" t="s">
        <v>182</v>
      </c>
      <c r="G10" s="358"/>
      <c r="H10" s="357" t="s">
        <v>182</v>
      </c>
      <c r="I10" s="358"/>
    </row>
    <row r="11" spans="2:9" s="120" customFormat="1" ht="28.35" customHeight="1">
      <c r="B11" s="327" t="s">
        <v>186</v>
      </c>
      <c r="C11" s="326"/>
      <c r="D11" s="327" t="s">
        <v>186</v>
      </c>
      <c r="E11" s="326"/>
      <c r="F11" s="327" t="s">
        <v>186</v>
      </c>
      <c r="G11" s="326"/>
      <c r="H11" s="327" t="s">
        <v>186</v>
      </c>
      <c r="I11" s="326"/>
    </row>
    <row r="12" spans="2:9" s="120" customFormat="1" ht="24" customHeight="1">
      <c r="B12" s="323" t="s">
        <v>187</v>
      </c>
      <c r="C12" s="324"/>
      <c r="D12" s="323" t="s">
        <v>187</v>
      </c>
      <c r="E12" s="324"/>
      <c r="F12" s="323" t="s">
        <v>187</v>
      </c>
      <c r="G12" s="324"/>
      <c r="H12" s="323" t="s">
        <v>187</v>
      </c>
      <c r="I12" s="324"/>
    </row>
    <row r="13" spans="2:9" s="120" customFormat="1" ht="15" customHeight="1">
      <c r="B13" s="323" t="s">
        <v>188</v>
      </c>
      <c r="C13" s="324"/>
      <c r="D13" s="323" t="s">
        <v>188</v>
      </c>
      <c r="E13" s="324"/>
      <c r="F13" s="323" t="s">
        <v>188</v>
      </c>
      <c r="G13" s="324"/>
      <c r="H13" s="323" t="s">
        <v>188</v>
      </c>
      <c r="I13" s="324"/>
    </row>
    <row r="14" spans="2:9" s="120" customFormat="1" ht="36" customHeight="1" thickBot="1">
      <c r="B14" s="325" t="e">
        <f>B18</f>
        <v>#VALUE!</v>
      </c>
      <c r="C14" s="326"/>
      <c r="D14" s="325" t="e">
        <f>D18</f>
        <v>#VALUE!</v>
      </c>
      <c r="E14" s="326"/>
      <c r="F14" s="325" t="e">
        <f>F18</f>
        <v>#VALUE!</v>
      </c>
      <c r="G14" s="326"/>
      <c r="H14" s="325" t="e">
        <f>H18</f>
        <v>#VALUE!</v>
      </c>
      <c r="I14" s="326"/>
    </row>
    <row r="15" spans="2:9" s="120" customFormat="1" ht="29.45" customHeight="1">
      <c r="B15" s="316" t="s">
        <v>1</v>
      </c>
      <c r="C15" s="317"/>
      <c r="D15" s="316" t="s">
        <v>1</v>
      </c>
      <c r="E15" s="317"/>
      <c r="F15" s="316" t="s">
        <v>1</v>
      </c>
      <c r="G15" s="317"/>
      <c r="H15" s="316" t="s">
        <v>189</v>
      </c>
      <c r="I15" s="317"/>
    </row>
    <row r="16" spans="2:9" s="120" customFormat="1" ht="57.75" customHeight="1">
      <c r="B16" s="318" t="s">
        <v>190</v>
      </c>
      <c r="C16" s="319"/>
      <c r="D16" s="318" t="s">
        <v>190</v>
      </c>
      <c r="E16" s="319"/>
      <c r="F16" s="318" t="s">
        <v>190</v>
      </c>
      <c r="G16" s="319"/>
      <c r="H16" s="318" t="s">
        <v>190</v>
      </c>
      <c r="I16" s="319"/>
    </row>
    <row r="17" spans="2:9" s="120" customFormat="1" ht="48" customHeight="1">
      <c r="B17" s="312" t="s">
        <v>191</v>
      </c>
      <c r="C17" s="313"/>
      <c r="D17" s="312" t="s">
        <v>191</v>
      </c>
      <c r="E17" s="313"/>
      <c r="F17" s="312" t="s">
        <v>191</v>
      </c>
      <c r="G17" s="313"/>
      <c r="H17" s="312" t="s">
        <v>191</v>
      </c>
      <c r="I17" s="313"/>
    </row>
    <row r="18" spans="2:9" s="120" customFormat="1" ht="16.5" thickBot="1">
      <c r="B18" s="314" t="e">
        <f>C19+C22+C25+C28</f>
        <v>#VALUE!</v>
      </c>
      <c r="C18" s="315"/>
      <c r="D18" s="314" t="e">
        <f>E19+E22+E25</f>
        <v>#VALUE!</v>
      </c>
      <c r="E18" s="315"/>
      <c r="F18" s="314" t="e">
        <f>G19+G22</f>
        <v>#VALUE!</v>
      </c>
      <c r="G18" s="315"/>
      <c r="H18" s="314" t="e">
        <f>I19+I22</f>
        <v>#VALUE!</v>
      </c>
      <c r="I18" s="315"/>
    </row>
    <row r="19" spans="2:9" s="120" customFormat="1" ht="28.35" customHeight="1">
      <c r="B19" s="121" t="s">
        <v>24</v>
      </c>
      <c r="C19" s="320" t="s">
        <v>193</v>
      </c>
      <c r="D19" s="127" t="s">
        <v>25</v>
      </c>
      <c r="E19" s="320" t="s">
        <v>193</v>
      </c>
      <c r="F19" s="127" t="s">
        <v>26</v>
      </c>
      <c r="G19" s="320" t="s">
        <v>193</v>
      </c>
      <c r="H19" s="127" t="s">
        <v>161</v>
      </c>
      <c r="I19" s="320" t="s">
        <v>193</v>
      </c>
    </row>
    <row r="20" spans="2:9" s="120" customFormat="1" ht="15.75">
      <c r="B20" s="122" t="s">
        <v>192</v>
      </c>
      <c r="C20" s="321"/>
      <c r="D20" s="122" t="s">
        <v>192</v>
      </c>
      <c r="E20" s="321"/>
      <c r="F20" s="122" t="s">
        <v>192</v>
      </c>
      <c r="G20" s="321"/>
      <c r="H20" s="122" t="s">
        <v>192</v>
      </c>
      <c r="I20" s="321"/>
    </row>
    <row r="21" spans="2:9" s="120" customFormat="1" ht="32.25" thickBot="1">
      <c r="B21" s="123" t="s">
        <v>194</v>
      </c>
      <c r="C21" s="322"/>
      <c r="D21" s="123" t="s">
        <v>194</v>
      </c>
      <c r="E21" s="322"/>
      <c r="F21" s="123" t="s">
        <v>194</v>
      </c>
      <c r="G21" s="322"/>
      <c r="H21" s="123" t="s">
        <v>194</v>
      </c>
      <c r="I21" s="322"/>
    </row>
    <row r="22" spans="2:9" s="120" customFormat="1" ht="27" customHeight="1">
      <c r="B22" s="124" t="s">
        <v>31</v>
      </c>
      <c r="C22" s="320" t="s">
        <v>193</v>
      </c>
      <c r="D22" s="126" t="s">
        <v>29</v>
      </c>
      <c r="E22" s="320" t="s">
        <v>193</v>
      </c>
      <c r="F22" s="126" t="s">
        <v>160</v>
      </c>
      <c r="G22" s="320" t="s">
        <v>193</v>
      </c>
      <c r="H22" s="126" t="s">
        <v>195</v>
      </c>
      <c r="I22" s="320" t="s">
        <v>193</v>
      </c>
    </row>
    <row r="23" spans="2:9" s="120" customFormat="1" ht="15.75">
      <c r="B23" s="122" t="s">
        <v>192</v>
      </c>
      <c r="C23" s="321"/>
      <c r="D23" s="122" t="s">
        <v>192</v>
      </c>
      <c r="E23" s="321"/>
      <c r="F23" s="122" t="s">
        <v>192</v>
      </c>
      <c r="G23" s="321"/>
      <c r="H23" s="122" t="s">
        <v>192</v>
      </c>
      <c r="I23" s="321"/>
    </row>
    <row r="24" spans="2:9" s="120" customFormat="1" ht="32.25" thickBot="1">
      <c r="B24" s="123" t="s">
        <v>194</v>
      </c>
      <c r="C24" s="322"/>
      <c r="D24" s="123" t="s">
        <v>194</v>
      </c>
      <c r="E24" s="322"/>
      <c r="F24" s="123" t="s">
        <v>194</v>
      </c>
      <c r="G24" s="322"/>
      <c r="H24" s="123" t="s">
        <v>194</v>
      </c>
      <c r="I24" s="322"/>
    </row>
    <row r="25" spans="2:9" ht="27" customHeight="1">
      <c r="B25" s="126" t="s">
        <v>28</v>
      </c>
      <c r="C25" s="320" t="s">
        <v>193</v>
      </c>
      <c r="D25" s="126" t="s">
        <v>32</v>
      </c>
      <c r="E25" s="320" t="s">
        <v>193</v>
      </c>
    </row>
    <row r="26" spans="2:9" ht="15.75">
      <c r="B26" s="122" t="s">
        <v>192</v>
      </c>
      <c r="C26" s="321"/>
      <c r="D26" s="122" t="s">
        <v>192</v>
      </c>
      <c r="E26" s="321"/>
    </row>
    <row r="27" spans="2:9" ht="32.25" thickBot="1">
      <c r="B27" s="123" t="s">
        <v>194</v>
      </c>
      <c r="C27" s="322"/>
      <c r="D27" s="123" t="s">
        <v>194</v>
      </c>
      <c r="E27" s="322"/>
    </row>
    <row r="28" spans="2:9" ht="21" customHeight="1">
      <c r="B28" s="126" t="s">
        <v>27</v>
      </c>
      <c r="C28" s="320" t="s">
        <v>193</v>
      </c>
    </row>
    <row r="29" spans="2:9" ht="15.75">
      <c r="B29" s="122" t="s">
        <v>192</v>
      </c>
      <c r="C29" s="321"/>
    </row>
    <row r="30" spans="2:9" ht="32.25" thickBot="1">
      <c r="B30" s="123" t="s">
        <v>194</v>
      </c>
      <c r="C30" s="322"/>
    </row>
  </sheetData>
  <mergeCells count="74">
    <mergeCell ref="B14:C14"/>
    <mergeCell ref="B15:C15"/>
    <mergeCell ref="F17:G17"/>
    <mergeCell ref="G19:G21"/>
    <mergeCell ref="C28:C30"/>
    <mergeCell ref="E25:E27"/>
    <mergeCell ref="C25:C27"/>
    <mergeCell ref="C22:C24"/>
    <mergeCell ref="C19:C21"/>
    <mergeCell ref="B17:C17"/>
    <mergeCell ref="B18:C18"/>
    <mergeCell ref="B16:C16"/>
    <mergeCell ref="G22:G24"/>
    <mergeCell ref="B13:C13"/>
    <mergeCell ref="F8:G8"/>
    <mergeCell ref="B11:C11"/>
    <mergeCell ref="D12:E12"/>
    <mergeCell ref="B12:C12"/>
    <mergeCell ref="D8:E8"/>
    <mergeCell ref="B8:C8"/>
    <mergeCell ref="D9:E9"/>
    <mergeCell ref="F9:G9"/>
    <mergeCell ref="F10:G10"/>
    <mergeCell ref="B9:C9"/>
    <mergeCell ref="B10:C10"/>
    <mergeCell ref="D11:E11"/>
    <mergeCell ref="D13:E13"/>
    <mergeCell ref="B3:I3"/>
    <mergeCell ref="H4:I4"/>
    <mergeCell ref="H16:I16"/>
    <mergeCell ref="F11:G11"/>
    <mergeCell ref="F12:G12"/>
    <mergeCell ref="F13:G13"/>
    <mergeCell ref="F14:G14"/>
    <mergeCell ref="F15:G15"/>
    <mergeCell ref="H10:I10"/>
    <mergeCell ref="D15:E15"/>
    <mergeCell ref="F16:G16"/>
    <mergeCell ref="H9:I9"/>
    <mergeCell ref="H15:I15"/>
    <mergeCell ref="H11:I11"/>
    <mergeCell ref="H14:I14"/>
    <mergeCell ref="D10:E10"/>
    <mergeCell ref="D7:E7"/>
    <mergeCell ref="E19:E21"/>
    <mergeCell ref="E22:E24"/>
    <mergeCell ref="H13:I13"/>
    <mergeCell ref="D17:E17"/>
    <mergeCell ref="H17:I17"/>
    <mergeCell ref="D18:E18"/>
    <mergeCell ref="D14:E14"/>
    <mergeCell ref="H18:I18"/>
    <mergeCell ref="H7:I7"/>
    <mergeCell ref="D16:E16"/>
    <mergeCell ref="H8:I8"/>
    <mergeCell ref="I19:I21"/>
    <mergeCell ref="I22:I24"/>
    <mergeCell ref="F7:G7"/>
    <mergeCell ref="B2:I2"/>
    <mergeCell ref="H12:I12"/>
    <mergeCell ref="F18:G18"/>
    <mergeCell ref="B1:I1"/>
    <mergeCell ref="B4:C4"/>
    <mergeCell ref="B5:C5"/>
    <mergeCell ref="B6:C6"/>
    <mergeCell ref="B7:C7"/>
    <mergeCell ref="D4:E4"/>
    <mergeCell ref="D5:E5"/>
    <mergeCell ref="F4:G4"/>
    <mergeCell ref="F5:G5"/>
    <mergeCell ref="H5:I5"/>
    <mergeCell ref="D6:E6"/>
    <mergeCell ref="F6:G6"/>
    <mergeCell ref="H6:I6"/>
  </mergeCells>
  <printOptions horizontalCentered="1" verticalCentered="1"/>
  <pageMargins left="0.23622047244094491" right="0.23622047244094491" top="0.74803149606299213" bottom="0.74803149606299213" header="0.31496062992125984" footer="0.31496062992125984"/>
  <pageSetup paperSize="9" scale="5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2"/>
  <sheetViews>
    <sheetView zoomScale="85" zoomScaleNormal="85" zoomScalePageLayoutView="85" workbookViewId="0">
      <selection activeCell="F5" sqref="F5"/>
    </sheetView>
  </sheetViews>
  <sheetFormatPr defaultColWidth="8.85546875" defaultRowHeight="15.75"/>
  <cols>
    <col min="1" max="1" width="4.42578125" style="213" customWidth="1"/>
    <col min="2" max="2" width="33.42578125" style="216" customWidth="1"/>
    <col min="3" max="3" width="25" style="216" customWidth="1"/>
    <col min="4" max="4" width="40.28515625" style="216" customWidth="1"/>
    <col min="5" max="5" width="25.7109375" style="216" customWidth="1"/>
    <col min="6" max="6" width="14" style="216" customWidth="1"/>
    <col min="7" max="7" width="21.7109375" style="216" customWidth="1"/>
    <col min="8" max="8" width="15.42578125" style="216" customWidth="1"/>
    <col min="9" max="9" width="16.140625" style="216" customWidth="1"/>
    <col min="10" max="10" width="11.140625" style="213" customWidth="1"/>
    <col min="11" max="16384" width="8.85546875" style="213"/>
  </cols>
  <sheetData>
    <row r="1" spans="2:16">
      <c r="G1" s="253"/>
      <c r="H1" s="253"/>
      <c r="I1" s="253"/>
      <c r="J1" s="254"/>
      <c r="K1" s="254"/>
      <c r="L1" s="254"/>
      <c r="M1" s="254"/>
      <c r="N1" s="254"/>
    </row>
    <row r="2" spans="2:16" s="234" customFormat="1" ht="19.5" thickBot="1">
      <c r="B2" s="153" t="s">
        <v>66</v>
      </c>
      <c r="G2" s="158" t="s">
        <v>65</v>
      </c>
      <c r="H2" s="233"/>
      <c r="I2" s="233"/>
      <c r="J2" s="233"/>
    </row>
    <row r="3" spans="2:16">
      <c r="B3" s="362" t="s">
        <v>249</v>
      </c>
      <c r="C3" s="363"/>
      <c r="D3" s="363"/>
      <c r="E3" s="364"/>
      <c r="G3" s="163" t="s">
        <v>16</v>
      </c>
      <c r="H3" s="164" t="s">
        <v>8</v>
      </c>
      <c r="I3" s="164" t="s">
        <v>9</v>
      </c>
      <c r="J3" s="165" t="s">
        <v>10</v>
      </c>
    </row>
    <row r="4" spans="2:16">
      <c r="B4" s="160" t="s">
        <v>7</v>
      </c>
      <c r="C4" s="155" t="s">
        <v>8</v>
      </c>
      <c r="D4" s="155" t="s">
        <v>9</v>
      </c>
      <c r="E4" s="259" t="s">
        <v>10</v>
      </c>
      <c r="F4" s="256"/>
      <c r="G4" s="206" t="s">
        <v>39</v>
      </c>
      <c r="H4" s="207">
        <v>204000</v>
      </c>
      <c r="I4" s="207">
        <v>196000</v>
      </c>
      <c r="J4" s="207">
        <f>+H4+I4</f>
        <v>400000</v>
      </c>
    </row>
    <row r="5" spans="2:16" ht="31.5">
      <c r="B5" s="206" t="s">
        <v>11</v>
      </c>
      <c r="C5" s="208">
        <f>(22.5/100*400000)+19561+(0.25*6403)+25000</f>
        <v>136161.75</v>
      </c>
      <c r="D5" s="208">
        <f>0.22*400000+(21.55/100*6403)+25000</f>
        <v>114379.8465</v>
      </c>
      <c r="E5" s="207">
        <f>+C5+D5</f>
        <v>250541.59649999999</v>
      </c>
      <c r="G5" s="206" t="s">
        <v>61</v>
      </c>
      <c r="H5" s="207">
        <v>0</v>
      </c>
      <c r="I5" s="207">
        <v>0</v>
      </c>
      <c r="J5" s="207">
        <f>+H5+I5</f>
        <v>0</v>
      </c>
    </row>
    <row r="6" spans="2:16">
      <c r="B6" s="206" t="s">
        <v>12</v>
      </c>
      <c r="C6" s="208">
        <f>0.183*400000+(0.174*6403)</f>
        <v>74314.122000000003</v>
      </c>
      <c r="D6" s="208">
        <f>(0.172*400000)+(19.18/100*6403)</f>
        <v>70028.095400000006</v>
      </c>
      <c r="E6" s="207">
        <f>+C6+D6</f>
        <v>144342.21740000002</v>
      </c>
      <c r="G6" s="206" t="s">
        <v>62</v>
      </c>
      <c r="H6" s="207">
        <v>0</v>
      </c>
      <c r="I6" s="207">
        <v>0</v>
      </c>
      <c r="J6" s="207">
        <f>+H6+I6</f>
        <v>0</v>
      </c>
    </row>
    <row r="7" spans="2:16">
      <c r="B7" s="206" t="s">
        <v>13</v>
      </c>
      <c r="C7" s="208">
        <f>(0.102*400000)+13602+(0.086*6403)</f>
        <v>54952.658000000003</v>
      </c>
      <c r="D7" s="208">
        <f>(0.098*400000)+13069+(0.0827*6403)</f>
        <v>52798.528100000003</v>
      </c>
      <c r="E7" s="207">
        <f>+C7+D7</f>
        <v>107751.18610000001</v>
      </c>
      <c r="G7" s="206" t="s">
        <v>63</v>
      </c>
      <c r="H7" s="207">
        <f>SUM(G22,G23,G24,G25)</f>
        <v>61429.21</v>
      </c>
      <c r="I7" s="207">
        <f>SUM(H23,H24,H25)</f>
        <v>41206</v>
      </c>
      <c r="J7" s="207">
        <f>SUM(H7:I7)</f>
        <v>102635.20999999999</v>
      </c>
    </row>
    <row r="8" spans="2:16" ht="32.25" thickBot="1">
      <c r="B8" s="161" t="s">
        <v>59</v>
      </c>
      <c r="C8" s="162">
        <f>SUM(C5:C7)</f>
        <v>265428.53000000003</v>
      </c>
      <c r="D8" s="162">
        <f>SUM(D5:D7)</f>
        <v>237206.47</v>
      </c>
      <c r="E8" s="162">
        <f>SUM(E5:E7)</f>
        <v>502635</v>
      </c>
      <c r="G8" s="161" t="s">
        <v>64</v>
      </c>
      <c r="H8" s="162">
        <f>SUM(H4:H7)</f>
        <v>265429.21000000002</v>
      </c>
      <c r="I8" s="162">
        <f>SUM(I4:I7)</f>
        <v>237206</v>
      </c>
      <c r="J8" s="162">
        <f>SUM(J4:J7)</f>
        <v>502635.20999999996</v>
      </c>
    </row>
    <row r="9" spans="2:16" ht="16.5" thickBot="1">
      <c r="B9" s="224"/>
      <c r="C9" s="224"/>
      <c r="D9" s="224"/>
      <c r="E9" s="224"/>
    </row>
    <row r="10" spans="2:16" s="234" customFormat="1" ht="40.5" customHeight="1" thickBot="1">
      <c r="B10" s="351" t="str">
        <f>'[1]1. Cover page'!F20&amp;  " Beneficiaries and Transfers by Strategic Outcome Activity and Beneficiary type"</f>
        <v>Tanzania Beneficiaries and Transfers by Strategic Outcome Activity and Beneficiary type</v>
      </c>
      <c r="C10" s="352"/>
      <c r="D10" s="352"/>
      <c r="E10" s="352"/>
      <c r="F10" s="352"/>
      <c r="G10" s="352"/>
      <c r="H10" s="352"/>
      <c r="I10" s="353"/>
      <c r="J10" s="257"/>
    </row>
    <row r="11" spans="2:16" ht="15.75" customHeight="1">
      <c r="B11" s="365" t="s">
        <v>42</v>
      </c>
      <c r="C11" s="365" t="s">
        <v>70</v>
      </c>
      <c r="D11" s="365" t="s">
        <v>43</v>
      </c>
      <c r="E11" s="365" t="s">
        <v>247</v>
      </c>
      <c r="F11" s="365" t="s">
        <v>15</v>
      </c>
      <c r="G11" s="365" t="s">
        <v>248</v>
      </c>
      <c r="H11" s="365"/>
      <c r="I11" s="365"/>
    </row>
    <row r="12" spans="2:16">
      <c r="B12" s="366"/>
      <c r="C12" s="366"/>
      <c r="D12" s="366"/>
      <c r="E12" s="366"/>
      <c r="F12" s="366"/>
      <c r="G12" s="260" t="s">
        <v>8</v>
      </c>
      <c r="H12" s="260" t="s">
        <v>9</v>
      </c>
      <c r="I12" s="260" t="s">
        <v>10</v>
      </c>
    </row>
    <row r="13" spans="2:16" ht="126" customHeight="1">
      <c r="B13" s="367" t="s">
        <v>319</v>
      </c>
      <c r="C13" s="367">
        <v>1.1000000000000001</v>
      </c>
      <c r="D13" s="367" t="s">
        <v>320</v>
      </c>
      <c r="E13" s="168" t="s">
        <v>385</v>
      </c>
      <c r="F13" s="168" t="s">
        <v>5</v>
      </c>
      <c r="G13" s="258">
        <f>330000*51/100</f>
        <v>168300</v>
      </c>
      <c r="H13" s="258">
        <f>330000*49/100</f>
        <v>161700</v>
      </c>
      <c r="I13" s="258">
        <f>G13+H13</f>
        <v>330000</v>
      </c>
      <c r="J13" s="297"/>
      <c r="K13" s="298"/>
      <c r="L13" s="298"/>
      <c r="M13" s="298"/>
      <c r="N13" s="298"/>
      <c r="O13" s="298"/>
      <c r="P13" s="298"/>
    </row>
    <row r="14" spans="2:16" ht="126" customHeight="1">
      <c r="B14" s="368"/>
      <c r="C14" s="368"/>
      <c r="D14" s="368"/>
      <c r="E14" s="295" t="s">
        <v>385</v>
      </c>
      <c r="F14" s="295" t="s">
        <v>102</v>
      </c>
      <c r="G14" s="258">
        <v>40800</v>
      </c>
      <c r="H14" s="258">
        <v>39200</v>
      </c>
      <c r="I14" s="258">
        <f>G14+H14</f>
        <v>80000</v>
      </c>
      <c r="J14" s="297"/>
      <c r="K14" s="298"/>
      <c r="L14" s="298"/>
      <c r="M14" s="298"/>
      <c r="N14" s="298"/>
      <c r="O14" s="298"/>
      <c r="P14" s="298"/>
    </row>
    <row r="15" spans="2:16" ht="90.75" customHeight="1">
      <c r="B15" s="368"/>
      <c r="C15" s="368"/>
      <c r="D15" s="368"/>
      <c r="E15" s="168" t="s">
        <v>321</v>
      </c>
      <c r="F15" s="168" t="s">
        <v>322</v>
      </c>
      <c r="G15" s="168">
        <f>51*8000/100</f>
        <v>4080</v>
      </c>
      <c r="H15" s="168">
        <f>0.49*8000</f>
        <v>3920</v>
      </c>
      <c r="I15" s="168">
        <f t="shared" ref="I15:I31" si="0">+G15+H15</f>
        <v>8000</v>
      </c>
    </row>
    <row r="16" spans="2:16" ht="39.75" customHeight="1">
      <c r="B16" s="368"/>
      <c r="C16" s="368"/>
      <c r="D16" s="368"/>
      <c r="E16" s="557" t="s">
        <v>221</v>
      </c>
      <c r="F16" s="168" t="s">
        <v>5</v>
      </c>
      <c r="G16" s="168">
        <v>26000</v>
      </c>
      <c r="H16" s="168"/>
      <c r="I16" s="168">
        <f t="shared" si="0"/>
        <v>26000</v>
      </c>
    </row>
    <row r="17" spans="2:9" ht="18.600000000000001" customHeight="1">
      <c r="B17" s="368"/>
      <c r="C17" s="368"/>
      <c r="D17" s="368"/>
      <c r="E17" s="557" t="s">
        <v>384</v>
      </c>
      <c r="F17" s="168" t="s">
        <v>5</v>
      </c>
      <c r="G17" s="168">
        <f>51*32000/100</f>
        <v>16320</v>
      </c>
      <c r="H17" s="168">
        <f>49*32000/100</f>
        <v>15680</v>
      </c>
      <c r="I17" s="168">
        <f t="shared" si="0"/>
        <v>32000</v>
      </c>
    </row>
    <row r="18" spans="2:9" ht="18.600000000000001" customHeight="1">
      <c r="B18" s="368"/>
      <c r="C18" s="368"/>
      <c r="D18" s="368"/>
      <c r="E18" s="557" t="s">
        <v>383</v>
      </c>
      <c r="F18" s="168" t="s">
        <v>5</v>
      </c>
      <c r="G18" s="168">
        <f>51*48000/100</f>
        <v>24480</v>
      </c>
      <c r="H18" s="168">
        <f>49*48000/100</f>
        <v>23520</v>
      </c>
      <c r="I18" s="168">
        <f t="shared" si="0"/>
        <v>48000</v>
      </c>
    </row>
    <row r="19" spans="2:9" ht="18.600000000000001" customHeight="1">
      <c r="B19" s="368"/>
      <c r="C19" s="368"/>
      <c r="D19" s="368"/>
      <c r="E19" s="258" t="s">
        <v>382</v>
      </c>
      <c r="F19" s="258" t="s">
        <v>5</v>
      </c>
      <c r="G19" s="168">
        <f>51*4000/100</f>
        <v>2040</v>
      </c>
      <c r="H19" s="168">
        <f>49*4000/100</f>
        <v>1960</v>
      </c>
      <c r="I19" s="168">
        <f t="shared" si="0"/>
        <v>4000</v>
      </c>
    </row>
    <row r="20" spans="2:9" ht="18.600000000000001" customHeight="1">
      <c r="B20" s="368"/>
      <c r="C20" s="368"/>
      <c r="D20" s="368"/>
      <c r="E20" s="296" t="s">
        <v>381</v>
      </c>
      <c r="F20" s="168" t="s">
        <v>5</v>
      </c>
      <c r="G20" s="168">
        <f>10000*51/100</f>
        <v>5100</v>
      </c>
      <c r="H20" s="168">
        <f>10000*49/100</f>
        <v>4900</v>
      </c>
      <c r="I20" s="168">
        <f t="shared" si="0"/>
        <v>10000</v>
      </c>
    </row>
    <row r="21" spans="2:9" ht="18.600000000000001" customHeight="1">
      <c r="B21" s="368"/>
      <c r="C21" s="368"/>
      <c r="D21" s="368"/>
      <c r="E21" s="296" t="s">
        <v>380</v>
      </c>
      <c r="F21" s="168" t="s">
        <v>5</v>
      </c>
      <c r="G21" s="168">
        <f>51*1500/100</f>
        <v>765</v>
      </c>
      <c r="H21" s="168">
        <f>49*1500/100</f>
        <v>735</v>
      </c>
      <c r="I21" s="168">
        <f t="shared" si="0"/>
        <v>1500</v>
      </c>
    </row>
    <row r="22" spans="2:9" ht="89.25" customHeight="1">
      <c r="B22" s="367" t="s">
        <v>379</v>
      </c>
      <c r="C22" s="367">
        <v>2.2000000000000002</v>
      </c>
      <c r="D22" s="367" t="s">
        <v>388</v>
      </c>
      <c r="E22" s="275" t="s">
        <v>430</v>
      </c>
      <c r="F22" s="168" t="s">
        <v>5</v>
      </c>
      <c r="G22" s="168">
        <f>12088+7473</f>
        <v>19561</v>
      </c>
      <c r="H22" s="168"/>
      <c r="I22" s="168">
        <f t="shared" si="0"/>
        <v>19561</v>
      </c>
    </row>
    <row r="23" spans="2:9" ht="18.600000000000001" customHeight="1">
      <c r="B23" s="369"/>
      <c r="C23" s="369"/>
      <c r="D23" s="369"/>
      <c r="E23" s="275" t="s">
        <v>431</v>
      </c>
      <c r="F23" s="168" t="s">
        <v>5</v>
      </c>
      <c r="G23" s="277">
        <f>(18470+8201)*51/100</f>
        <v>13602.21</v>
      </c>
      <c r="H23" s="168">
        <v>13069</v>
      </c>
      <c r="I23" s="277">
        <f t="shared" si="0"/>
        <v>26671.21</v>
      </c>
    </row>
    <row r="24" spans="2:9" ht="67.5" customHeight="1">
      <c r="B24" s="168" t="s">
        <v>378</v>
      </c>
      <c r="C24" s="168">
        <v>2.2999999999999998</v>
      </c>
      <c r="D24" s="168" t="s">
        <v>387</v>
      </c>
      <c r="E24" s="275" t="s">
        <v>432</v>
      </c>
      <c r="F24" s="168" t="s">
        <v>377</v>
      </c>
      <c r="G24" s="168">
        <f>50*50000/100</f>
        <v>25000</v>
      </c>
      <c r="H24" s="168">
        <f>50*50000/100</f>
        <v>25000</v>
      </c>
      <c r="I24" s="168">
        <f t="shared" si="0"/>
        <v>50000</v>
      </c>
    </row>
    <row r="25" spans="2:9" ht="51" customHeight="1">
      <c r="B25" s="168" t="s">
        <v>376</v>
      </c>
      <c r="C25" s="276">
        <v>5</v>
      </c>
      <c r="D25" s="275" t="s">
        <v>386</v>
      </c>
      <c r="E25" s="275" t="s">
        <v>375</v>
      </c>
      <c r="F25" s="168" t="s">
        <v>5</v>
      </c>
      <c r="G25" s="168">
        <v>3266</v>
      </c>
      <c r="H25" s="168">
        <f>6403-G25</f>
        <v>3137</v>
      </c>
      <c r="I25" s="168">
        <f t="shared" si="0"/>
        <v>6403</v>
      </c>
    </row>
    <row r="26" spans="2:9" ht="18.600000000000001" customHeight="1">
      <c r="B26" s="168"/>
      <c r="C26" s="168"/>
      <c r="D26" s="168"/>
      <c r="E26" s="168"/>
      <c r="F26" s="168"/>
      <c r="G26" s="168"/>
      <c r="H26" s="168"/>
      <c r="I26" s="168">
        <f t="shared" si="0"/>
        <v>0</v>
      </c>
    </row>
    <row r="27" spans="2:9" ht="18.600000000000001" customHeight="1">
      <c r="B27" s="168"/>
      <c r="C27" s="168"/>
      <c r="D27" s="168"/>
      <c r="E27" s="168"/>
      <c r="F27" s="168"/>
      <c r="G27" s="168"/>
      <c r="H27" s="168"/>
      <c r="I27" s="168">
        <f t="shared" si="0"/>
        <v>0</v>
      </c>
    </row>
    <row r="28" spans="2:9" ht="18.600000000000001" customHeight="1">
      <c r="B28" s="168" t="s">
        <v>259</v>
      </c>
      <c r="C28" s="168"/>
      <c r="D28" s="168"/>
      <c r="E28" s="168"/>
      <c r="F28" s="168"/>
      <c r="G28" s="168"/>
      <c r="H28" s="168"/>
      <c r="I28" s="168">
        <f t="shared" si="0"/>
        <v>0</v>
      </c>
    </row>
    <row r="29" spans="2:9" ht="18.600000000000001" customHeight="1">
      <c r="B29" s="168"/>
      <c r="C29" s="168"/>
      <c r="D29" s="168"/>
      <c r="E29" s="168"/>
      <c r="F29" s="168"/>
      <c r="G29" s="168"/>
      <c r="H29" s="168"/>
      <c r="I29" s="168">
        <f t="shared" si="0"/>
        <v>0</v>
      </c>
    </row>
    <row r="30" spans="2:9" ht="18.600000000000001" customHeight="1">
      <c r="B30" s="168"/>
      <c r="C30" s="168"/>
      <c r="D30" s="168"/>
      <c r="E30" s="168"/>
      <c r="F30" s="168"/>
      <c r="G30" s="168"/>
      <c r="H30" s="168"/>
      <c r="I30" s="168">
        <f t="shared" si="0"/>
        <v>0</v>
      </c>
    </row>
    <row r="31" spans="2:9" ht="18.600000000000001" customHeight="1" thickBot="1">
      <c r="B31" s="169"/>
      <c r="C31" s="169"/>
      <c r="D31" s="169"/>
      <c r="E31" s="169"/>
      <c r="F31" s="169"/>
      <c r="G31" s="169"/>
      <c r="H31" s="169"/>
      <c r="I31" s="168">
        <f t="shared" si="0"/>
        <v>0</v>
      </c>
    </row>
    <row r="32" spans="2:9" ht="16.5" thickTop="1">
      <c r="B32" s="359" t="s">
        <v>40</v>
      </c>
      <c r="C32" s="360"/>
      <c r="D32" s="360"/>
      <c r="E32" s="360"/>
      <c r="F32" s="361"/>
      <c r="G32" s="221">
        <f>SUM(G13:G31)</f>
        <v>349314.21</v>
      </c>
      <c r="H32" s="221">
        <f>SUM(H13:H31)</f>
        <v>292821</v>
      </c>
      <c r="I32" s="221">
        <f>SUM(I13:I31)</f>
        <v>642135.21</v>
      </c>
    </row>
  </sheetData>
  <mergeCells count="15">
    <mergeCell ref="B32:F32"/>
    <mergeCell ref="B3:E3"/>
    <mergeCell ref="B10:I10"/>
    <mergeCell ref="B11:B12"/>
    <mergeCell ref="C11:C12"/>
    <mergeCell ref="D11:D12"/>
    <mergeCell ref="E11:E12"/>
    <mergeCell ref="F11:F12"/>
    <mergeCell ref="G11:I11"/>
    <mergeCell ref="D13:D21"/>
    <mergeCell ref="C13:C21"/>
    <mergeCell ref="B13:B21"/>
    <mergeCell ref="D22:D23"/>
    <mergeCell ref="C22:C23"/>
    <mergeCell ref="B22:B23"/>
  </mergeCells>
  <printOptions horizontalCentered="1" verticalCentered="1"/>
  <pageMargins left="0.70866141732283472" right="0.70866141732283472" top="0" bottom="0" header="0.31496062992125984" footer="0.31496062992125984"/>
  <pageSetup paperSize="9" scale="61"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66"/>
  <sheetViews>
    <sheetView topLeftCell="A29" workbookViewId="0">
      <selection activeCell="D39" sqref="D39:G39"/>
    </sheetView>
  </sheetViews>
  <sheetFormatPr defaultColWidth="8.85546875" defaultRowHeight="15"/>
  <cols>
    <col min="1" max="1" width="8.85546875" style="212"/>
    <col min="3" max="3" width="46.42578125" customWidth="1"/>
    <col min="4" max="4" width="14" customWidth="1"/>
    <col min="7" max="7" width="36.85546875" customWidth="1"/>
    <col min="8" max="8" width="37.140625" customWidth="1"/>
  </cols>
  <sheetData>
    <row r="1" spans="2:8" ht="30.75" customHeight="1" thickBot="1">
      <c r="B1" s="351" t="str">
        <f>'1. Cover page'!F20&amp;  " Linking Resources to Results"</f>
        <v>Tanzania Linking Resources to Results</v>
      </c>
      <c r="C1" s="352"/>
      <c r="D1" s="352"/>
      <c r="E1" s="352"/>
      <c r="F1" s="352"/>
      <c r="G1" s="352"/>
      <c r="H1" s="353"/>
    </row>
    <row r="2" spans="2:8" ht="57.6" customHeight="1">
      <c r="B2" s="378" t="s">
        <v>1</v>
      </c>
      <c r="C2" s="379"/>
      <c r="D2" s="380" t="s">
        <v>281</v>
      </c>
      <c r="E2" s="381"/>
      <c r="F2" s="381"/>
      <c r="G2" s="381"/>
      <c r="H2" s="382"/>
    </row>
    <row r="3" spans="2:8" ht="22.5" customHeight="1">
      <c r="B3" s="383" t="s">
        <v>70</v>
      </c>
      <c r="C3" s="384"/>
      <c r="D3" s="385" t="s">
        <v>71</v>
      </c>
      <c r="E3" s="386"/>
      <c r="F3" s="386"/>
      <c r="G3" s="384"/>
      <c r="H3" s="159" t="s">
        <v>169</v>
      </c>
    </row>
    <row r="4" spans="2:8" ht="47.25" customHeight="1">
      <c r="B4" s="387" t="s">
        <v>44</v>
      </c>
      <c r="C4" s="388"/>
      <c r="D4" s="389" t="s">
        <v>170</v>
      </c>
      <c r="E4" s="390"/>
      <c r="F4" s="390"/>
      <c r="G4" s="418"/>
      <c r="H4" s="419">
        <f>H16+H13</f>
        <v>40949266</v>
      </c>
    </row>
    <row r="5" spans="2:8" ht="49.5" customHeight="1">
      <c r="B5" s="370" t="s">
        <v>335</v>
      </c>
      <c r="C5" s="371"/>
      <c r="D5" s="372" t="s">
        <v>355</v>
      </c>
      <c r="E5" s="373"/>
      <c r="F5" s="373"/>
      <c r="G5" s="371"/>
      <c r="H5" s="420"/>
    </row>
    <row r="6" spans="2:8" s="212" customFormat="1" ht="47.25" customHeight="1">
      <c r="B6" s="370" t="s">
        <v>336</v>
      </c>
      <c r="C6" s="371"/>
      <c r="D6" s="372" t="s">
        <v>429</v>
      </c>
      <c r="E6" s="373"/>
      <c r="F6" s="373"/>
      <c r="G6" s="371"/>
      <c r="H6" s="421"/>
    </row>
    <row r="7" spans="2:8" s="212" customFormat="1" ht="47.25" customHeight="1">
      <c r="B7" s="370" t="s">
        <v>420</v>
      </c>
      <c r="C7" s="371"/>
      <c r="D7" s="372" t="s">
        <v>367</v>
      </c>
      <c r="E7" s="373"/>
      <c r="F7" s="373"/>
      <c r="G7" s="371"/>
      <c r="H7" s="421"/>
    </row>
    <row r="8" spans="2:8" s="212" customFormat="1" ht="20.25" customHeight="1">
      <c r="B8" s="370" t="s">
        <v>337</v>
      </c>
      <c r="C8" s="371"/>
      <c r="D8" s="372" t="s">
        <v>338</v>
      </c>
      <c r="E8" s="373"/>
      <c r="F8" s="373"/>
      <c r="G8" s="371"/>
      <c r="H8" s="421"/>
    </row>
    <row r="9" spans="2:8" s="212" customFormat="1" ht="35.25" customHeight="1">
      <c r="B9" s="370" t="s">
        <v>339</v>
      </c>
      <c r="C9" s="371"/>
      <c r="D9" s="372" t="s">
        <v>338</v>
      </c>
      <c r="E9" s="373"/>
      <c r="F9" s="373"/>
      <c r="G9" s="371"/>
      <c r="H9" s="421"/>
    </row>
    <row r="10" spans="2:8" s="212" customFormat="1" ht="59.25" customHeight="1">
      <c r="B10" s="370" t="s">
        <v>340</v>
      </c>
      <c r="C10" s="371"/>
      <c r="D10" s="372" t="s">
        <v>357</v>
      </c>
      <c r="E10" s="373"/>
      <c r="F10" s="373"/>
      <c r="G10" s="371"/>
      <c r="H10" s="421"/>
    </row>
    <row r="11" spans="2:8" s="212" customFormat="1" ht="37.5" customHeight="1">
      <c r="B11" s="370" t="s">
        <v>341</v>
      </c>
      <c r="C11" s="371"/>
      <c r="D11" s="422" t="s">
        <v>358</v>
      </c>
      <c r="E11" s="423"/>
      <c r="F11" s="423"/>
      <c r="G11" s="424"/>
      <c r="H11" s="421"/>
    </row>
    <row r="12" spans="2:8" s="212" customFormat="1" ht="62.25" customHeight="1" thickBot="1">
      <c r="B12" s="370" t="s">
        <v>342</v>
      </c>
      <c r="C12" s="371"/>
      <c r="D12" s="372" t="s">
        <v>356</v>
      </c>
      <c r="E12" s="373"/>
      <c r="F12" s="373"/>
      <c r="G12" s="371"/>
      <c r="H12" s="421"/>
    </row>
    <row r="13" spans="2:8" ht="44.25" customHeight="1">
      <c r="B13" s="399" t="s">
        <v>24</v>
      </c>
      <c r="C13" s="400"/>
      <c r="D13" s="401" t="s">
        <v>343</v>
      </c>
      <c r="E13" s="402"/>
      <c r="F13" s="402"/>
      <c r="G13" s="400"/>
      <c r="H13" s="415">
        <v>40901298</v>
      </c>
    </row>
    <row r="14" spans="2:8" ht="22.35" customHeight="1">
      <c r="B14" s="383" t="s">
        <v>171</v>
      </c>
      <c r="C14" s="384"/>
      <c r="D14" s="385" t="s">
        <v>202</v>
      </c>
      <c r="E14" s="386"/>
      <c r="F14" s="386"/>
      <c r="G14" s="384"/>
      <c r="H14" s="416"/>
    </row>
    <row r="15" spans="2:8" ht="22.35" customHeight="1" thickBot="1">
      <c r="B15" s="406" t="s">
        <v>172</v>
      </c>
      <c r="C15" s="407"/>
      <c r="D15" s="408" t="s">
        <v>173</v>
      </c>
      <c r="E15" s="409"/>
      <c r="F15" s="409"/>
      <c r="G15" s="407"/>
      <c r="H15" s="417"/>
    </row>
    <row r="16" spans="2:8" ht="36" customHeight="1">
      <c r="B16" s="414" t="s">
        <v>31</v>
      </c>
      <c r="C16" s="400"/>
      <c r="D16" s="401" t="s">
        <v>324</v>
      </c>
      <c r="E16" s="402"/>
      <c r="F16" s="402"/>
      <c r="G16" s="400"/>
      <c r="H16" s="415">
        <v>47968</v>
      </c>
    </row>
    <row r="17" spans="1:10" ht="24" customHeight="1">
      <c r="B17" s="383" t="s">
        <v>171</v>
      </c>
      <c r="C17" s="384"/>
      <c r="D17" s="385" t="s">
        <v>422</v>
      </c>
      <c r="E17" s="386"/>
      <c r="F17" s="386"/>
      <c r="G17" s="384"/>
      <c r="H17" s="416"/>
    </row>
    <row r="18" spans="1:10" ht="24" customHeight="1" thickBot="1">
      <c r="B18" s="406" t="s">
        <v>172</v>
      </c>
      <c r="C18" s="407"/>
      <c r="D18" s="408" t="s">
        <v>174</v>
      </c>
      <c r="E18" s="409"/>
      <c r="F18" s="409"/>
      <c r="G18" s="407"/>
      <c r="H18" s="417"/>
    </row>
    <row r="19" spans="1:10" ht="23.1" customHeight="1" thickBot="1">
      <c r="B19" s="2"/>
      <c r="C19" s="2"/>
      <c r="D19" s="2"/>
      <c r="E19" s="2"/>
      <c r="F19" s="2"/>
      <c r="G19" s="2"/>
      <c r="H19" s="2"/>
    </row>
    <row r="20" spans="1:10" s="152" customFormat="1" ht="40.35" customHeight="1">
      <c r="A20" s="234"/>
      <c r="B20" s="378" t="s">
        <v>2</v>
      </c>
      <c r="C20" s="379"/>
      <c r="D20" s="380" t="s">
        <v>296</v>
      </c>
      <c r="E20" s="381"/>
      <c r="F20" s="381"/>
      <c r="G20" s="381"/>
      <c r="H20" s="382"/>
    </row>
    <row r="21" spans="1:10" ht="16.5" thickBot="1">
      <c r="B21" s="383" t="s">
        <v>70</v>
      </c>
      <c r="C21" s="384"/>
      <c r="D21" s="385" t="s">
        <v>144</v>
      </c>
      <c r="E21" s="386"/>
      <c r="F21" s="386"/>
      <c r="G21" s="384"/>
      <c r="H21" s="248" t="s">
        <v>169</v>
      </c>
    </row>
    <row r="22" spans="1:10" ht="15.75">
      <c r="B22" s="387" t="s">
        <v>44</v>
      </c>
      <c r="C22" s="388"/>
      <c r="D22" s="389" t="s">
        <v>170</v>
      </c>
      <c r="E22" s="390"/>
      <c r="F22" s="390"/>
      <c r="G22" s="390"/>
      <c r="H22" s="391">
        <f>H29+H32</f>
        <v>4709261</v>
      </c>
    </row>
    <row r="23" spans="1:10" s="212" customFormat="1" ht="15.75">
      <c r="B23" s="370" t="s">
        <v>340</v>
      </c>
      <c r="C23" s="371"/>
      <c r="D23" s="374">
        <v>0.76</v>
      </c>
      <c r="E23" s="373"/>
      <c r="F23" s="373"/>
      <c r="G23" s="371"/>
      <c r="H23" s="393"/>
    </row>
    <row r="24" spans="1:10" s="212" customFormat="1" ht="15.75">
      <c r="B24" s="370" t="s">
        <v>341</v>
      </c>
      <c r="C24" s="371"/>
      <c r="D24" s="375">
        <v>0.67500000000000004</v>
      </c>
      <c r="E24" s="376"/>
      <c r="F24" s="376"/>
      <c r="G24" s="377"/>
      <c r="H24" s="393"/>
    </row>
    <row r="25" spans="1:10" s="212" customFormat="1" ht="15.75">
      <c r="B25" s="370" t="s">
        <v>339</v>
      </c>
      <c r="C25" s="371"/>
      <c r="D25" s="372" t="s">
        <v>419</v>
      </c>
      <c r="E25" s="376"/>
      <c r="F25" s="376"/>
      <c r="G25" s="377"/>
      <c r="H25" s="393"/>
    </row>
    <row r="26" spans="1:10" s="212" customFormat="1" ht="15.75">
      <c r="B26" s="370" t="s">
        <v>337</v>
      </c>
      <c r="C26" s="371"/>
      <c r="D26" s="372" t="s">
        <v>338</v>
      </c>
      <c r="E26" s="373"/>
      <c r="F26" s="373"/>
      <c r="G26" s="371"/>
      <c r="H26" s="393"/>
    </row>
    <row r="27" spans="1:10" s="212" customFormat="1" ht="63.75" customHeight="1">
      <c r="B27" s="370" t="s">
        <v>342</v>
      </c>
      <c r="C27" s="371"/>
      <c r="D27" s="372" t="s">
        <v>359</v>
      </c>
      <c r="E27" s="373"/>
      <c r="F27" s="373"/>
      <c r="G27" s="371"/>
      <c r="H27" s="393"/>
    </row>
    <row r="28" spans="1:10" ht="16.5" thickBot="1">
      <c r="B28" s="395" t="s">
        <v>344</v>
      </c>
      <c r="C28" s="396"/>
      <c r="D28" s="397" t="s">
        <v>338</v>
      </c>
      <c r="E28" s="398"/>
      <c r="F28" s="398"/>
      <c r="G28" s="398"/>
      <c r="H28" s="394"/>
    </row>
    <row r="29" spans="1:10" ht="15.75">
      <c r="B29" s="399" t="s">
        <v>28</v>
      </c>
      <c r="C29" s="400"/>
      <c r="D29" s="401" t="s">
        <v>326</v>
      </c>
      <c r="E29" s="402"/>
      <c r="F29" s="402"/>
      <c r="G29" s="402"/>
      <c r="H29" s="403">
        <f>4432445</f>
        <v>4432445</v>
      </c>
      <c r="J29" s="212"/>
    </row>
    <row r="30" spans="1:10" ht="15.75">
      <c r="B30" s="383" t="s">
        <v>171</v>
      </c>
      <c r="C30" s="384"/>
      <c r="D30" s="385" t="s">
        <v>423</v>
      </c>
      <c r="E30" s="386"/>
      <c r="F30" s="386"/>
      <c r="G30" s="386"/>
      <c r="H30" s="404"/>
      <c r="I30" s="212"/>
      <c r="J30" s="212"/>
    </row>
    <row r="31" spans="1:10" ht="16.5" thickBot="1">
      <c r="B31" s="406" t="s">
        <v>172</v>
      </c>
      <c r="C31" s="407"/>
      <c r="D31" s="408" t="s">
        <v>345</v>
      </c>
      <c r="E31" s="409"/>
      <c r="F31" s="409"/>
      <c r="G31" s="409"/>
      <c r="H31" s="405"/>
    </row>
    <row r="32" spans="1:10" ht="31.5" customHeight="1">
      <c r="B32" s="410" t="s">
        <v>27</v>
      </c>
      <c r="C32" s="411"/>
      <c r="D32" s="412" t="s">
        <v>327</v>
      </c>
      <c r="E32" s="413"/>
      <c r="F32" s="413"/>
      <c r="G32" s="413"/>
      <c r="H32" s="403">
        <v>276816</v>
      </c>
    </row>
    <row r="33" spans="2:8" ht="15.75">
      <c r="B33" s="383" t="s">
        <v>171</v>
      </c>
      <c r="C33" s="384"/>
      <c r="D33" s="385" t="s">
        <v>424</v>
      </c>
      <c r="E33" s="386"/>
      <c r="F33" s="386"/>
      <c r="G33" s="386"/>
      <c r="H33" s="404"/>
    </row>
    <row r="34" spans="2:8" ht="16.5" thickBot="1">
      <c r="B34" s="406" t="s">
        <v>172</v>
      </c>
      <c r="C34" s="407"/>
      <c r="D34" s="408" t="s">
        <v>345</v>
      </c>
      <c r="E34" s="409"/>
      <c r="F34" s="409"/>
      <c r="G34" s="409"/>
      <c r="H34" s="405"/>
    </row>
    <row r="35" spans="2:8" ht="18.75">
      <c r="B35" s="378" t="s">
        <v>3</v>
      </c>
      <c r="C35" s="379"/>
      <c r="D35" s="380" t="s">
        <v>300</v>
      </c>
      <c r="E35" s="381"/>
      <c r="F35" s="381"/>
      <c r="G35" s="381"/>
      <c r="H35" s="382"/>
    </row>
    <row r="36" spans="2:8" ht="16.5" thickBot="1">
      <c r="B36" s="383" t="s">
        <v>70</v>
      </c>
      <c r="C36" s="384"/>
      <c r="D36" s="385" t="s">
        <v>147</v>
      </c>
      <c r="E36" s="386"/>
      <c r="F36" s="386"/>
      <c r="G36" s="384"/>
      <c r="H36" s="248" t="s">
        <v>169</v>
      </c>
    </row>
    <row r="37" spans="2:8" ht="15.75">
      <c r="B37" s="387" t="s">
        <v>44</v>
      </c>
      <c r="C37" s="388"/>
      <c r="D37" s="389" t="s">
        <v>170</v>
      </c>
      <c r="E37" s="390"/>
      <c r="F37" s="390"/>
      <c r="G37" s="390"/>
      <c r="H37" s="391">
        <f>H42+H45</f>
        <v>2609485</v>
      </c>
    </row>
    <row r="38" spans="2:8" ht="32.25" customHeight="1">
      <c r="B38" s="370" t="s">
        <v>346</v>
      </c>
      <c r="C38" s="371"/>
      <c r="D38" s="372" t="s">
        <v>338</v>
      </c>
      <c r="E38" s="373"/>
      <c r="F38" s="373"/>
      <c r="G38" s="373"/>
      <c r="H38" s="392"/>
    </row>
    <row r="39" spans="2:8" s="212" customFormat="1" ht="15.75">
      <c r="B39" s="370" t="s">
        <v>347</v>
      </c>
      <c r="C39" s="371"/>
      <c r="D39" s="372" t="s">
        <v>338</v>
      </c>
      <c r="E39" s="373"/>
      <c r="F39" s="373"/>
      <c r="G39" s="373"/>
      <c r="H39" s="393"/>
    </row>
    <row r="40" spans="2:8" s="212" customFormat="1" ht="15.75">
      <c r="B40" s="370" t="s">
        <v>348</v>
      </c>
      <c r="C40" s="371"/>
      <c r="D40" s="372" t="s">
        <v>338</v>
      </c>
      <c r="E40" s="373"/>
      <c r="F40" s="373"/>
      <c r="G40" s="373"/>
      <c r="H40" s="393"/>
    </row>
    <row r="41" spans="2:8" ht="32.25" customHeight="1" thickBot="1">
      <c r="B41" s="395" t="s">
        <v>349</v>
      </c>
      <c r="C41" s="396"/>
      <c r="D41" s="397" t="s">
        <v>338</v>
      </c>
      <c r="E41" s="398"/>
      <c r="F41" s="398"/>
      <c r="G41" s="398"/>
      <c r="H41" s="394"/>
    </row>
    <row r="42" spans="2:8" ht="15.75">
      <c r="B42" s="399" t="s">
        <v>25</v>
      </c>
      <c r="C42" s="400"/>
      <c r="D42" s="412" t="s">
        <v>328</v>
      </c>
      <c r="E42" s="413"/>
      <c r="F42" s="413"/>
      <c r="G42" s="413"/>
      <c r="H42" s="391">
        <v>2229367</v>
      </c>
    </row>
    <row r="43" spans="2:8" ht="15.75">
      <c r="B43" s="383" t="s">
        <v>171</v>
      </c>
      <c r="C43" s="384"/>
      <c r="D43" s="385" t="s">
        <v>426</v>
      </c>
      <c r="E43" s="386"/>
      <c r="F43" s="386"/>
      <c r="G43" s="386"/>
      <c r="H43" s="392"/>
    </row>
    <row r="44" spans="2:8" ht="16.5" thickBot="1">
      <c r="B44" s="406" t="s">
        <v>172</v>
      </c>
      <c r="C44" s="407"/>
      <c r="D44" s="408" t="s">
        <v>173</v>
      </c>
      <c r="E44" s="409"/>
      <c r="F44" s="409"/>
      <c r="G44" s="409"/>
      <c r="H44" s="394"/>
    </row>
    <row r="45" spans="2:8" ht="15.75">
      <c r="B45" s="410" t="s">
        <v>29</v>
      </c>
      <c r="C45" s="411"/>
      <c r="D45" s="412" t="s">
        <v>329</v>
      </c>
      <c r="E45" s="413"/>
      <c r="F45" s="413"/>
      <c r="G45" s="413"/>
      <c r="H45" s="391">
        <v>380118</v>
      </c>
    </row>
    <row r="46" spans="2:8" ht="15.75">
      <c r="B46" s="383" t="s">
        <v>171</v>
      </c>
      <c r="C46" s="384"/>
      <c r="D46" s="385" t="s">
        <v>426</v>
      </c>
      <c r="E46" s="386"/>
      <c r="F46" s="386"/>
      <c r="G46" s="386"/>
      <c r="H46" s="392"/>
    </row>
    <row r="47" spans="2:8" ht="16.5" thickBot="1">
      <c r="B47" s="406" t="s">
        <v>172</v>
      </c>
      <c r="C47" s="407"/>
      <c r="D47" s="408" t="s">
        <v>173</v>
      </c>
      <c r="E47" s="409"/>
      <c r="F47" s="409"/>
      <c r="G47" s="409"/>
      <c r="H47" s="394"/>
    </row>
    <row r="48" spans="2:8" ht="18.75">
      <c r="B48" s="378" t="s">
        <v>18</v>
      </c>
      <c r="C48" s="379"/>
      <c r="D48" s="380" t="s">
        <v>330</v>
      </c>
      <c r="E48" s="381"/>
      <c r="F48" s="381"/>
      <c r="G48" s="381"/>
      <c r="H48" s="382"/>
    </row>
    <row r="49" spans="2:8" ht="16.5" thickBot="1">
      <c r="B49" s="383" t="s">
        <v>70</v>
      </c>
      <c r="C49" s="384"/>
      <c r="D49" s="385" t="s">
        <v>153</v>
      </c>
      <c r="E49" s="386"/>
      <c r="F49" s="386"/>
      <c r="G49" s="384"/>
      <c r="H49" s="248" t="s">
        <v>169</v>
      </c>
    </row>
    <row r="50" spans="2:8" ht="15.75">
      <c r="B50" s="387" t="s">
        <v>44</v>
      </c>
      <c r="C50" s="388"/>
      <c r="D50" s="389" t="s">
        <v>170</v>
      </c>
      <c r="E50" s="390"/>
      <c r="F50" s="390"/>
      <c r="G50" s="390"/>
      <c r="H50" s="403">
        <f>H52+H55</f>
        <v>2248617</v>
      </c>
    </row>
    <row r="51" spans="2:8" ht="16.5" thickBot="1">
      <c r="B51" s="370" t="s">
        <v>350</v>
      </c>
      <c r="C51" s="371"/>
      <c r="D51" s="372" t="s">
        <v>338</v>
      </c>
      <c r="E51" s="373"/>
      <c r="F51" s="373"/>
      <c r="G51" s="373"/>
      <c r="H51" s="405"/>
    </row>
    <row r="52" spans="2:8" ht="15.75">
      <c r="B52" s="399" t="s">
        <v>32</v>
      </c>
      <c r="C52" s="400"/>
      <c r="D52" s="401" t="s">
        <v>331</v>
      </c>
      <c r="E52" s="402"/>
      <c r="F52" s="402"/>
      <c r="G52" s="402"/>
      <c r="H52" s="391">
        <f>1687981</f>
        <v>1687981</v>
      </c>
    </row>
    <row r="53" spans="2:8" ht="15.75">
      <c r="B53" s="383" t="s">
        <v>171</v>
      </c>
      <c r="C53" s="384"/>
      <c r="D53" s="385" t="s">
        <v>424</v>
      </c>
      <c r="E53" s="386"/>
      <c r="F53" s="386"/>
      <c r="G53" s="386"/>
      <c r="H53" s="392"/>
    </row>
    <row r="54" spans="2:8" ht="16.5" thickBot="1">
      <c r="B54" s="406" t="s">
        <v>172</v>
      </c>
      <c r="C54" s="407"/>
      <c r="D54" s="408" t="s">
        <v>351</v>
      </c>
      <c r="E54" s="409"/>
      <c r="F54" s="409"/>
      <c r="G54" s="409"/>
      <c r="H54" s="394"/>
    </row>
    <row r="55" spans="2:8" ht="15.75">
      <c r="B55" s="410" t="s">
        <v>26</v>
      </c>
      <c r="C55" s="411"/>
      <c r="D55" s="412" t="s">
        <v>332</v>
      </c>
      <c r="E55" s="413"/>
      <c r="F55" s="413"/>
      <c r="G55" s="413"/>
      <c r="H55" s="391">
        <f>560636</f>
        <v>560636</v>
      </c>
    </row>
    <row r="56" spans="2:8" ht="15.75">
      <c r="B56" s="383" t="s">
        <v>171</v>
      </c>
      <c r="C56" s="384"/>
      <c r="D56" s="385" t="s">
        <v>425</v>
      </c>
      <c r="E56" s="386"/>
      <c r="F56" s="386"/>
      <c r="G56" s="386"/>
      <c r="H56" s="392"/>
    </row>
    <row r="57" spans="2:8" ht="16.5" thickBot="1">
      <c r="B57" s="406" t="s">
        <v>172</v>
      </c>
      <c r="C57" s="407"/>
      <c r="D57" s="408" t="s">
        <v>351</v>
      </c>
      <c r="E57" s="409"/>
      <c r="F57" s="409"/>
      <c r="G57" s="409"/>
      <c r="H57" s="394"/>
    </row>
    <row r="58" spans="2:8" ht="18.75">
      <c r="B58" s="378" t="s">
        <v>254</v>
      </c>
      <c r="C58" s="379"/>
      <c r="D58" s="380" t="s">
        <v>309</v>
      </c>
      <c r="E58" s="381"/>
      <c r="F58" s="381"/>
      <c r="G58" s="381"/>
      <c r="H58" s="382"/>
    </row>
    <row r="59" spans="2:8" ht="16.5" thickBot="1">
      <c r="B59" s="383" t="s">
        <v>70</v>
      </c>
      <c r="C59" s="384"/>
      <c r="D59" s="385" t="s">
        <v>352</v>
      </c>
      <c r="E59" s="386"/>
      <c r="F59" s="386"/>
      <c r="G59" s="384"/>
      <c r="H59" s="248" t="s">
        <v>169</v>
      </c>
    </row>
    <row r="60" spans="2:8" ht="15.75">
      <c r="B60" s="387" t="s">
        <v>44</v>
      </c>
      <c r="C60" s="388"/>
      <c r="D60" s="389" t="s">
        <v>170</v>
      </c>
      <c r="E60" s="390"/>
      <c r="F60" s="390"/>
      <c r="G60" s="390"/>
      <c r="H60" s="391">
        <f>H62</f>
        <v>518943</v>
      </c>
    </row>
    <row r="61" spans="2:8" ht="36.75" customHeight="1" thickBot="1">
      <c r="B61" s="370" t="s">
        <v>353</v>
      </c>
      <c r="C61" s="371"/>
      <c r="D61" s="372" t="s">
        <v>338</v>
      </c>
      <c r="E61" s="373"/>
      <c r="F61" s="373"/>
      <c r="G61" s="373"/>
      <c r="H61" s="392"/>
    </row>
    <row r="62" spans="2:8" ht="15.75">
      <c r="B62" s="399" t="s">
        <v>160</v>
      </c>
      <c r="C62" s="400"/>
      <c r="D62" s="401" t="s">
        <v>354</v>
      </c>
      <c r="E62" s="402"/>
      <c r="F62" s="402"/>
      <c r="G62" s="402"/>
      <c r="H62" s="391">
        <v>518943</v>
      </c>
    </row>
    <row r="63" spans="2:8" ht="15.75">
      <c r="B63" s="383" t="s">
        <v>171</v>
      </c>
      <c r="C63" s="384"/>
      <c r="D63" s="385" t="s">
        <v>425</v>
      </c>
      <c r="E63" s="386"/>
      <c r="F63" s="386"/>
      <c r="G63" s="386"/>
      <c r="H63" s="392"/>
    </row>
    <row r="64" spans="2:8" ht="16.5" thickBot="1">
      <c r="B64" s="406" t="s">
        <v>172</v>
      </c>
      <c r="C64" s="407"/>
      <c r="D64" s="408" t="s">
        <v>345</v>
      </c>
      <c r="E64" s="409"/>
      <c r="F64" s="409"/>
      <c r="G64" s="409"/>
      <c r="H64" s="394"/>
    </row>
    <row r="66" spans="8:8" hidden="1">
      <c r="H66" s="283">
        <f>H60+H50+H37+H22+H4</f>
        <v>51035572</v>
      </c>
    </row>
  </sheetData>
  <mergeCells count="139">
    <mergeCell ref="D31:G31"/>
    <mergeCell ref="B32:C32"/>
    <mergeCell ref="D32:G32"/>
    <mergeCell ref="H32:H34"/>
    <mergeCell ref="B33:C33"/>
    <mergeCell ref="D33:G33"/>
    <mergeCell ref="B34:C34"/>
    <mergeCell ref="D34:G34"/>
    <mergeCell ref="B20:C20"/>
    <mergeCell ref="D20:H20"/>
    <mergeCell ref="B21:C21"/>
    <mergeCell ref="D21:G21"/>
    <mergeCell ref="B22:C22"/>
    <mergeCell ref="D22:G22"/>
    <mergeCell ref="H22:H28"/>
    <mergeCell ref="B28:C28"/>
    <mergeCell ref="D28:G28"/>
    <mergeCell ref="B27:C27"/>
    <mergeCell ref="D27:G27"/>
    <mergeCell ref="B23:C23"/>
    <mergeCell ref="B25:C25"/>
    <mergeCell ref="D25:G25"/>
    <mergeCell ref="B26:C26"/>
    <mergeCell ref="D26:G26"/>
    <mergeCell ref="H4:H12"/>
    <mergeCell ref="B5:C5"/>
    <mergeCell ref="D5:G5"/>
    <mergeCell ref="B6:C6"/>
    <mergeCell ref="B9:C9"/>
    <mergeCell ref="D9:G9"/>
    <mergeCell ref="B8:C8"/>
    <mergeCell ref="D8:G8"/>
    <mergeCell ref="B10:C10"/>
    <mergeCell ref="D10:G10"/>
    <mergeCell ref="B11:C11"/>
    <mergeCell ref="D11:G11"/>
    <mergeCell ref="B12:C12"/>
    <mergeCell ref="D12:G12"/>
    <mergeCell ref="B1:H1"/>
    <mergeCell ref="B16:C16"/>
    <mergeCell ref="D16:G16"/>
    <mergeCell ref="H16:H18"/>
    <mergeCell ref="B17:C17"/>
    <mergeCell ref="D17:G17"/>
    <mergeCell ref="B18:C18"/>
    <mergeCell ref="D18:G18"/>
    <mergeCell ref="D6:G6"/>
    <mergeCell ref="B13:C13"/>
    <mergeCell ref="D13:G13"/>
    <mergeCell ref="H13:H15"/>
    <mergeCell ref="B14:C14"/>
    <mergeCell ref="D14:G14"/>
    <mergeCell ref="B15:C15"/>
    <mergeCell ref="D15:G15"/>
    <mergeCell ref="B2:C2"/>
    <mergeCell ref="D2:H2"/>
    <mergeCell ref="B7:C7"/>
    <mergeCell ref="D7:G7"/>
    <mergeCell ref="B3:C3"/>
    <mergeCell ref="D3:G3"/>
    <mergeCell ref="B4:C4"/>
    <mergeCell ref="D4:G4"/>
    <mergeCell ref="B45:C45"/>
    <mergeCell ref="D45:G45"/>
    <mergeCell ref="H45:H47"/>
    <mergeCell ref="B46:C46"/>
    <mergeCell ref="D46:G46"/>
    <mergeCell ref="B47:C47"/>
    <mergeCell ref="D47:G47"/>
    <mergeCell ref="B42:C42"/>
    <mergeCell ref="D42:G42"/>
    <mergeCell ref="H42:H44"/>
    <mergeCell ref="B43:C43"/>
    <mergeCell ref="D43:G43"/>
    <mergeCell ref="B44:C44"/>
    <mergeCell ref="D44:G44"/>
    <mergeCell ref="B48:C48"/>
    <mergeCell ref="D48:H48"/>
    <mergeCell ref="B49:C49"/>
    <mergeCell ref="D49:G49"/>
    <mergeCell ref="B50:C50"/>
    <mergeCell ref="D50:G50"/>
    <mergeCell ref="H50:H51"/>
    <mergeCell ref="B51:C51"/>
    <mergeCell ref="D51:G51"/>
    <mergeCell ref="B55:C55"/>
    <mergeCell ref="D55:G55"/>
    <mergeCell ref="H55:H57"/>
    <mergeCell ref="B56:C56"/>
    <mergeCell ref="D56:G56"/>
    <mergeCell ref="B57:C57"/>
    <mergeCell ref="D57:G57"/>
    <mergeCell ref="B52:C52"/>
    <mergeCell ref="D52:G52"/>
    <mergeCell ref="H52:H54"/>
    <mergeCell ref="B53:C53"/>
    <mergeCell ref="D53:G53"/>
    <mergeCell ref="B54:C54"/>
    <mergeCell ref="D54:G54"/>
    <mergeCell ref="B62:C62"/>
    <mergeCell ref="D62:G62"/>
    <mergeCell ref="H62:H64"/>
    <mergeCell ref="B63:C63"/>
    <mergeCell ref="D63:G63"/>
    <mergeCell ref="B64:C64"/>
    <mergeCell ref="D64:G64"/>
    <mergeCell ref="B58:C58"/>
    <mergeCell ref="D58:H58"/>
    <mergeCell ref="B59:C59"/>
    <mergeCell ref="D59:G59"/>
    <mergeCell ref="B60:C60"/>
    <mergeCell ref="D60:G60"/>
    <mergeCell ref="H60:H61"/>
    <mergeCell ref="B61:C61"/>
    <mergeCell ref="D61:G61"/>
    <mergeCell ref="B39:C39"/>
    <mergeCell ref="D39:G39"/>
    <mergeCell ref="D23:G23"/>
    <mergeCell ref="B24:C24"/>
    <mergeCell ref="D24:G24"/>
    <mergeCell ref="B35:C35"/>
    <mergeCell ref="D35:H35"/>
    <mergeCell ref="B36:C36"/>
    <mergeCell ref="D36:G36"/>
    <mergeCell ref="B37:C37"/>
    <mergeCell ref="D37:G37"/>
    <mergeCell ref="H37:H41"/>
    <mergeCell ref="B38:C38"/>
    <mergeCell ref="D38:G38"/>
    <mergeCell ref="B41:C41"/>
    <mergeCell ref="D41:G41"/>
    <mergeCell ref="B40:C40"/>
    <mergeCell ref="D40:G40"/>
    <mergeCell ref="B29:C29"/>
    <mergeCell ref="D29:G29"/>
    <mergeCell ref="H29:H31"/>
    <mergeCell ref="B30:C30"/>
    <mergeCell ref="D30:G30"/>
    <mergeCell ref="B31:C31"/>
  </mergeCells>
  <printOptions horizontalCentered="1" verticalCentered="1"/>
  <pageMargins left="0.70866141732283472" right="0.70866141732283472" top="0.19685039370078741" bottom="0.19685039370078741" header="0.31496062992125984" footer="0.31496062992125984"/>
  <pageSetup paperSize="9" scale="38"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showGridLines="0" topLeftCell="G70" zoomScale="90" zoomScaleNormal="90" zoomScaleSheetLayoutView="100" zoomScalePageLayoutView="90" workbookViewId="0">
      <selection activeCell="N72" sqref="N72:V85"/>
    </sheetView>
  </sheetViews>
  <sheetFormatPr defaultColWidth="8.85546875" defaultRowHeight="22.35" customHeight="1"/>
  <cols>
    <col min="1" max="1" width="13.42578125" style="212" customWidth="1"/>
    <col min="2" max="2" width="33.28515625" style="9" customWidth="1"/>
    <col min="3" max="7" width="10.42578125" style="9" customWidth="1"/>
    <col min="8" max="8" width="11.42578125" style="212" bestFit="1" customWidth="1"/>
    <col min="9" max="9" width="14.42578125" style="212" customWidth="1"/>
    <col min="10" max="13" width="8.85546875" style="212"/>
    <col min="14" max="14" width="4" style="75" customWidth="1"/>
    <col min="15" max="15" width="43.85546875" style="75" customWidth="1"/>
    <col min="16" max="17" width="9.42578125" style="75" bestFit="1" customWidth="1"/>
    <col min="18" max="18" width="11.42578125" style="75" customWidth="1"/>
    <col min="19" max="21" width="8.85546875" style="75"/>
    <col min="22" max="22" width="8.85546875" style="212"/>
    <col min="23" max="23" width="4.140625" style="212" customWidth="1"/>
    <col min="24" max="16384" width="8.85546875" style="212"/>
  </cols>
  <sheetData>
    <row r="1" spans="1:22" ht="22.35" customHeight="1">
      <c r="A1" s="183" t="s">
        <v>197</v>
      </c>
      <c r="B1" s="184"/>
      <c r="C1" s="184"/>
      <c r="D1" s="184"/>
      <c r="E1" s="184"/>
      <c r="F1" s="184"/>
      <c r="G1" s="184"/>
      <c r="H1" s="183"/>
      <c r="N1" s="214"/>
      <c r="O1" s="214"/>
      <c r="P1" s="214"/>
      <c r="Q1" s="214"/>
      <c r="R1" s="214"/>
      <c r="S1" s="214"/>
      <c r="T1" s="214"/>
      <c r="U1" s="214"/>
      <c r="V1" s="214"/>
    </row>
    <row r="2" spans="1:22" ht="22.35" customHeight="1">
      <c r="A2" s="255" t="s">
        <v>250</v>
      </c>
      <c r="B2" s="185"/>
      <c r="C2" s="185"/>
      <c r="D2" s="185"/>
      <c r="E2" s="185"/>
      <c r="F2" s="185"/>
      <c r="G2" s="185"/>
      <c r="H2" s="186"/>
      <c r="N2" s="214"/>
      <c r="O2" s="214"/>
      <c r="P2" s="214"/>
      <c r="Q2" s="214"/>
      <c r="R2" s="214"/>
      <c r="S2" s="214"/>
      <c r="T2" s="214"/>
      <c r="U2" s="214"/>
      <c r="V2" s="214"/>
    </row>
    <row r="3" spans="1:22" ht="22.35" customHeight="1">
      <c r="A3" s="183" t="s">
        <v>257</v>
      </c>
      <c r="B3" s="185"/>
      <c r="C3" s="185"/>
      <c r="D3" s="185"/>
      <c r="E3" s="185"/>
      <c r="F3" s="185"/>
      <c r="G3" s="185"/>
      <c r="H3" s="186"/>
      <c r="N3" s="214"/>
      <c r="O3" s="214"/>
      <c r="P3" s="214"/>
      <c r="Q3" s="214"/>
      <c r="R3" s="214"/>
      <c r="S3" s="214"/>
      <c r="T3" s="214"/>
      <c r="U3" s="214"/>
      <c r="V3" s="214"/>
    </row>
    <row r="4" spans="1:22" ht="22.35" customHeight="1">
      <c r="A4" s="183"/>
      <c r="B4" s="185"/>
      <c r="C4" s="185"/>
      <c r="D4" s="185"/>
      <c r="E4" s="185"/>
      <c r="F4" s="185"/>
      <c r="G4" s="185"/>
      <c r="H4" s="186"/>
      <c r="N4" s="214"/>
      <c r="O4" s="214"/>
      <c r="P4" s="214"/>
      <c r="Q4" s="214"/>
      <c r="R4" s="214"/>
      <c r="S4" s="214"/>
      <c r="T4" s="214"/>
      <c r="U4" s="214"/>
      <c r="V4" s="214"/>
    </row>
    <row r="5" spans="1:22" ht="22.35" customHeight="1">
      <c r="B5" s="434" t="s">
        <v>124</v>
      </c>
      <c r="C5" s="434"/>
      <c r="D5" s="434"/>
      <c r="E5" s="434"/>
      <c r="F5" s="434"/>
      <c r="G5" s="434"/>
      <c r="N5" s="214"/>
      <c r="O5" s="214"/>
      <c r="P5" s="214"/>
      <c r="Q5" s="214"/>
      <c r="R5" s="214"/>
      <c r="S5" s="214"/>
      <c r="T5" s="214"/>
      <c r="U5" s="214"/>
      <c r="V5" s="214"/>
    </row>
    <row r="6" spans="1:22" ht="22.35" customHeight="1">
      <c r="B6" s="135"/>
      <c r="C6" s="135"/>
      <c r="D6" s="135"/>
      <c r="E6" s="135"/>
      <c r="F6" s="135"/>
      <c r="G6" s="135"/>
      <c r="N6" s="214"/>
      <c r="O6" s="214"/>
      <c r="P6" s="214"/>
      <c r="Q6" s="214"/>
      <c r="R6" s="214"/>
      <c r="S6" s="214"/>
      <c r="T6" s="214"/>
      <c r="U6" s="214"/>
      <c r="V6" s="214"/>
    </row>
    <row r="7" spans="1:22" ht="22.35" customHeight="1">
      <c r="N7" s="214"/>
      <c r="O7" s="214"/>
      <c r="P7" s="214"/>
      <c r="Q7" s="214"/>
      <c r="R7" s="214"/>
      <c r="S7" s="214"/>
      <c r="T7" s="214"/>
      <c r="U7" s="214"/>
      <c r="V7" s="214"/>
    </row>
    <row r="8" spans="1:22" ht="22.35" customHeight="1">
      <c r="B8" s="192" t="s">
        <v>251</v>
      </c>
      <c r="N8" s="214"/>
      <c r="O8" s="214"/>
      <c r="P8" s="214"/>
      <c r="Q8" s="214"/>
      <c r="R8" s="214"/>
      <c r="S8" s="214"/>
      <c r="T8" s="214"/>
      <c r="U8" s="214"/>
      <c r="V8" s="214"/>
    </row>
    <row r="9" spans="1:22" ht="22.35" customHeight="1">
      <c r="B9" s="12" t="s">
        <v>4</v>
      </c>
      <c r="C9" s="13" t="s">
        <v>5</v>
      </c>
      <c r="D9" s="13" t="s">
        <v>34</v>
      </c>
      <c r="E9" s="13" t="s">
        <v>35</v>
      </c>
      <c r="F9" s="14" t="s">
        <v>36</v>
      </c>
      <c r="G9" s="15" t="s">
        <v>6</v>
      </c>
      <c r="N9" s="214"/>
      <c r="O9" s="214"/>
      <c r="P9" s="214"/>
      <c r="Q9" s="214"/>
      <c r="R9" s="214"/>
      <c r="S9" s="214"/>
      <c r="T9" s="214"/>
      <c r="U9" s="214"/>
      <c r="V9" s="214"/>
    </row>
    <row r="10" spans="1:22" ht="22.35" customHeight="1">
      <c r="B10" s="189" t="s">
        <v>255</v>
      </c>
      <c r="C10" s="189"/>
      <c r="D10" s="189"/>
      <c r="E10" s="189"/>
      <c r="F10" s="189"/>
      <c r="G10" s="189"/>
      <c r="N10" s="214"/>
      <c r="O10" s="214"/>
      <c r="P10" s="214"/>
      <c r="Q10" s="214"/>
      <c r="R10" s="214"/>
      <c r="S10" s="214"/>
      <c r="T10" s="214"/>
      <c r="U10" s="214"/>
      <c r="V10" s="214"/>
    </row>
    <row r="11" spans="1:22" ht="22.35" customHeight="1">
      <c r="B11" s="189" t="s">
        <v>254</v>
      </c>
      <c r="C11" s="279">
        <f>C28</f>
        <v>0</v>
      </c>
      <c r="D11" s="279">
        <f>D28</f>
        <v>0</v>
      </c>
      <c r="E11" s="279">
        <f>E28</f>
        <v>0.31</v>
      </c>
      <c r="F11" s="279">
        <f>F28</f>
        <v>0</v>
      </c>
      <c r="G11" s="191">
        <f>C11+D11+E11+F11</f>
        <v>0.31</v>
      </c>
      <c r="N11" s="214"/>
      <c r="O11" s="214"/>
      <c r="P11" s="214"/>
      <c r="Q11" s="214"/>
      <c r="R11" s="214"/>
      <c r="S11" s="214"/>
      <c r="T11" s="214"/>
      <c r="U11" s="214"/>
      <c r="V11" s="214"/>
    </row>
    <row r="12" spans="1:22" ht="22.35" customHeight="1">
      <c r="B12" s="189" t="s">
        <v>18</v>
      </c>
      <c r="C12" s="190">
        <f>C26+C27</f>
        <v>0.37</v>
      </c>
      <c r="D12" s="190">
        <f>D26+D27</f>
        <v>0</v>
      </c>
      <c r="E12" s="190">
        <f>E26+E27</f>
        <v>1.08</v>
      </c>
      <c r="F12" s="190">
        <f>F26+F27</f>
        <v>0.45</v>
      </c>
      <c r="G12" s="191">
        <f>C12+D12+E12+F12</f>
        <v>1.9000000000000001</v>
      </c>
      <c r="N12" s="214"/>
      <c r="O12" s="214"/>
      <c r="P12" s="214"/>
      <c r="Q12" s="214"/>
      <c r="R12" s="214"/>
      <c r="S12" s="214"/>
      <c r="T12" s="214"/>
      <c r="U12" s="214"/>
      <c r="V12" s="214"/>
    </row>
    <row r="13" spans="1:22" ht="22.35" customHeight="1">
      <c r="B13" s="189" t="s">
        <v>3</v>
      </c>
      <c r="C13" s="190">
        <f>C24+C25</f>
        <v>0</v>
      </c>
      <c r="D13" s="190">
        <f>D24+D25</f>
        <v>0</v>
      </c>
      <c r="E13" s="190">
        <f>E24+E25</f>
        <v>1.8199999999999998</v>
      </c>
      <c r="F13" s="190">
        <f>F24+F25</f>
        <v>0</v>
      </c>
      <c r="G13" s="191">
        <f>C13+D13+E13+F13</f>
        <v>1.8199999999999998</v>
      </c>
      <c r="N13" s="214"/>
      <c r="O13" s="214"/>
      <c r="P13" s="214"/>
      <c r="Q13" s="214"/>
      <c r="R13" s="214"/>
      <c r="S13" s="214"/>
      <c r="T13" s="214"/>
      <c r="U13" s="214"/>
      <c r="V13" s="214"/>
    </row>
    <row r="14" spans="1:22" ht="22.35" customHeight="1">
      <c r="B14" s="189" t="s">
        <v>2</v>
      </c>
      <c r="C14" s="190">
        <f>C22+C23</f>
        <v>1.81</v>
      </c>
      <c r="D14" s="190">
        <f>D22+D23</f>
        <v>0</v>
      </c>
      <c r="E14" s="190">
        <f>E22+E23</f>
        <v>2.17</v>
      </c>
      <c r="F14" s="190">
        <f>F22+F23</f>
        <v>0</v>
      </c>
      <c r="G14" s="191">
        <f>C14+D14+E14+F14</f>
        <v>3.98</v>
      </c>
      <c r="N14" s="214"/>
      <c r="O14" s="214"/>
      <c r="P14" s="214"/>
      <c r="Q14" s="214"/>
      <c r="R14" s="214"/>
      <c r="S14" s="214"/>
      <c r="T14" s="214"/>
      <c r="U14" s="214"/>
      <c r="V14" s="214"/>
    </row>
    <row r="15" spans="1:22" ht="22.35" customHeight="1">
      <c r="B15" s="189" t="s">
        <v>1</v>
      </c>
      <c r="C15" s="190">
        <f>C20+C21</f>
        <v>26.8</v>
      </c>
      <c r="D15" s="190">
        <f>D20+D21</f>
        <v>7.75</v>
      </c>
      <c r="E15" s="190">
        <f>E20+E21</f>
        <v>0</v>
      </c>
      <c r="F15" s="190">
        <f>F20+F21</f>
        <v>0.28000000000000003</v>
      </c>
      <c r="G15" s="191">
        <f>C15+D15+E15+F15</f>
        <v>34.83</v>
      </c>
      <c r="N15" s="214"/>
      <c r="O15" s="214"/>
      <c r="P15" s="214"/>
      <c r="Q15" s="214"/>
      <c r="R15" s="214"/>
      <c r="S15" s="214"/>
      <c r="T15" s="214"/>
      <c r="U15" s="214"/>
      <c r="V15" s="214"/>
    </row>
    <row r="16" spans="1:22" ht="22.35" customHeight="1">
      <c r="N16" s="214"/>
      <c r="O16" s="214"/>
      <c r="P16" s="214"/>
      <c r="Q16" s="214"/>
      <c r="R16" s="214"/>
      <c r="S16" s="214"/>
      <c r="T16" s="214"/>
      <c r="U16" s="214"/>
      <c r="V16" s="214"/>
    </row>
    <row r="17" spans="1:22" ht="22.35" customHeight="1">
      <c r="N17" s="214"/>
      <c r="O17" s="214"/>
      <c r="P17" s="214"/>
      <c r="Q17" s="214"/>
      <c r="R17" s="214"/>
      <c r="S17" s="214"/>
      <c r="T17" s="214"/>
      <c r="U17" s="214"/>
      <c r="V17" s="214"/>
    </row>
    <row r="18" spans="1:22" ht="22.35" customHeight="1">
      <c r="A18" s="192" t="s">
        <v>252</v>
      </c>
      <c r="B18" s="11"/>
      <c r="G18" s="9" t="s">
        <v>33</v>
      </c>
      <c r="N18" s="214"/>
      <c r="O18" s="214"/>
      <c r="P18" s="214"/>
      <c r="Q18" s="214"/>
      <c r="R18" s="214"/>
      <c r="S18" s="214"/>
      <c r="T18" s="214"/>
      <c r="U18" s="214"/>
      <c r="V18" s="214"/>
    </row>
    <row r="19" spans="1:22" ht="22.35" customHeight="1">
      <c r="A19" s="12" t="s">
        <v>196</v>
      </c>
      <c r="B19" s="12"/>
      <c r="C19" s="13" t="s">
        <v>5</v>
      </c>
      <c r="D19" s="13" t="s">
        <v>34</v>
      </c>
      <c r="E19" s="13" t="s">
        <v>35</v>
      </c>
      <c r="F19" s="14" t="s">
        <v>36</v>
      </c>
      <c r="G19" s="15" t="s">
        <v>6</v>
      </c>
      <c r="N19" s="214"/>
      <c r="O19" s="214"/>
      <c r="P19" s="214"/>
      <c r="Q19" s="214"/>
      <c r="R19" s="214"/>
      <c r="S19" s="214"/>
      <c r="T19" s="214"/>
      <c r="U19" s="214"/>
      <c r="V19" s="214"/>
    </row>
    <row r="20" spans="1:22" ht="22.35" customHeight="1">
      <c r="A20" s="65" t="s">
        <v>24</v>
      </c>
      <c r="B20" s="65"/>
      <c r="C20" s="66">
        <v>26.8</v>
      </c>
      <c r="D20" s="66">
        <v>7.75</v>
      </c>
      <c r="E20" s="66"/>
      <c r="F20" s="67">
        <v>0.28000000000000003</v>
      </c>
      <c r="G20" s="68">
        <f t="shared" ref="G20:G27" si="0">SUM(C20:F20)</f>
        <v>34.83</v>
      </c>
      <c r="N20" s="214"/>
      <c r="O20" s="214"/>
      <c r="P20" s="214"/>
      <c r="Q20" s="214"/>
      <c r="R20" s="214"/>
      <c r="S20" s="214"/>
      <c r="T20" s="214"/>
      <c r="U20" s="214"/>
      <c r="V20" s="214"/>
    </row>
    <row r="21" spans="1:22" ht="22.35" customHeight="1">
      <c r="A21" s="16" t="s">
        <v>31</v>
      </c>
      <c r="B21" s="16"/>
      <c r="C21" s="18"/>
      <c r="D21" s="18"/>
      <c r="E21" s="18"/>
      <c r="F21" s="19"/>
      <c r="G21" s="17">
        <f t="shared" si="0"/>
        <v>0</v>
      </c>
      <c r="N21" s="214"/>
      <c r="O21" s="214"/>
      <c r="P21" s="214"/>
      <c r="Q21" s="214"/>
      <c r="R21" s="214"/>
      <c r="S21" s="214"/>
      <c r="T21" s="214"/>
      <c r="U21" s="214"/>
      <c r="V21" s="214"/>
    </row>
    <row r="22" spans="1:22" ht="22.35" customHeight="1">
      <c r="A22" s="16" t="s">
        <v>28</v>
      </c>
      <c r="B22" s="16"/>
      <c r="C22" s="18">
        <v>1.81</v>
      </c>
      <c r="D22" s="18"/>
      <c r="E22" s="18">
        <v>1.92</v>
      </c>
      <c r="F22" s="19"/>
      <c r="G22" s="17">
        <f t="shared" si="0"/>
        <v>3.73</v>
      </c>
      <c r="N22" s="214"/>
      <c r="O22" s="214"/>
      <c r="P22" s="214"/>
      <c r="Q22" s="214"/>
      <c r="R22" s="214"/>
      <c r="S22" s="214"/>
      <c r="T22" s="214"/>
      <c r="U22" s="214"/>
      <c r="V22" s="214"/>
    </row>
    <row r="23" spans="1:22" ht="22.35" customHeight="1">
      <c r="A23" s="16" t="s">
        <v>27</v>
      </c>
      <c r="B23" s="16"/>
      <c r="C23" s="18"/>
      <c r="D23" s="18"/>
      <c r="E23" s="18">
        <f>0.25</f>
        <v>0.25</v>
      </c>
      <c r="F23" s="19"/>
      <c r="G23" s="20">
        <f t="shared" si="0"/>
        <v>0.25</v>
      </c>
      <c r="N23" s="214"/>
      <c r="O23" s="214"/>
      <c r="P23" s="214"/>
      <c r="Q23" s="214"/>
      <c r="R23" s="214"/>
      <c r="S23" s="214"/>
      <c r="T23" s="214"/>
      <c r="U23" s="214"/>
      <c r="V23" s="214"/>
    </row>
    <row r="24" spans="1:22" ht="22.35" customHeight="1">
      <c r="A24" s="16" t="s">
        <v>25</v>
      </c>
      <c r="B24" s="16"/>
      <c r="C24" s="18"/>
      <c r="D24" s="18"/>
      <c r="E24" s="18">
        <f>1.63</f>
        <v>1.63</v>
      </c>
      <c r="F24" s="19"/>
      <c r="G24" s="20">
        <f t="shared" si="0"/>
        <v>1.63</v>
      </c>
      <c r="N24" s="214"/>
      <c r="O24" s="214"/>
      <c r="P24" s="214"/>
      <c r="Q24" s="214"/>
      <c r="R24" s="214"/>
      <c r="S24" s="214"/>
      <c r="T24" s="214"/>
      <c r="U24" s="214"/>
      <c r="V24" s="214"/>
    </row>
    <row r="25" spans="1:22" ht="22.35" customHeight="1">
      <c r="A25" s="16" t="s">
        <v>29</v>
      </c>
      <c r="B25" s="16"/>
      <c r="C25" s="18"/>
      <c r="D25" s="18">
        <v>0</v>
      </c>
      <c r="E25" s="18">
        <v>0.19</v>
      </c>
      <c r="F25" s="19"/>
      <c r="G25" s="20">
        <f t="shared" si="0"/>
        <v>0.19</v>
      </c>
      <c r="N25" s="214"/>
      <c r="O25" s="214"/>
      <c r="P25" s="214"/>
      <c r="Q25" s="214"/>
      <c r="R25" s="214"/>
      <c r="S25" s="214"/>
      <c r="T25" s="214"/>
      <c r="U25" s="214"/>
      <c r="V25" s="214"/>
    </row>
    <row r="26" spans="1:22" ht="22.35" customHeight="1">
      <c r="A26" s="16" t="s">
        <v>32</v>
      </c>
      <c r="B26" s="16"/>
      <c r="C26" s="18">
        <v>0.37</v>
      </c>
      <c r="D26" s="18"/>
      <c r="E26" s="18">
        <v>1.08</v>
      </c>
      <c r="F26" s="19"/>
      <c r="G26" s="20">
        <f t="shared" si="0"/>
        <v>1.4500000000000002</v>
      </c>
      <c r="N26" s="214"/>
      <c r="O26" s="214"/>
      <c r="P26" s="214"/>
      <c r="Q26" s="214"/>
      <c r="R26" s="214"/>
      <c r="S26" s="214"/>
      <c r="T26" s="214"/>
      <c r="U26" s="214"/>
      <c r="V26" s="214"/>
    </row>
    <row r="27" spans="1:22" ht="22.35" customHeight="1">
      <c r="A27" s="16" t="s">
        <v>26</v>
      </c>
      <c r="B27" s="16"/>
      <c r="C27" s="21"/>
      <c r="D27" s="21"/>
      <c r="E27" s="21"/>
      <c r="F27" s="22">
        <v>0.45</v>
      </c>
      <c r="G27" s="20">
        <f t="shared" si="0"/>
        <v>0.45</v>
      </c>
      <c r="N27" s="214"/>
      <c r="O27" s="214"/>
      <c r="P27" s="214"/>
      <c r="Q27" s="214"/>
      <c r="R27" s="214"/>
      <c r="S27" s="214"/>
      <c r="T27" s="214"/>
      <c r="U27" s="214"/>
      <c r="V27" s="214"/>
    </row>
    <row r="28" spans="1:22" ht="22.35" customHeight="1">
      <c r="A28" s="16" t="s">
        <v>160</v>
      </c>
      <c r="B28" s="16"/>
      <c r="C28" s="21"/>
      <c r="D28" s="21"/>
      <c r="E28" s="21">
        <v>0.31</v>
      </c>
      <c r="F28" s="22"/>
      <c r="G28" s="23">
        <f>SUM(C28:E28)</f>
        <v>0.31</v>
      </c>
      <c r="N28" s="214"/>
      <c r="O28" s="214"/>
      <c r="P28" s="214"/>
      <c r="Q28" s="214"/>
      <c r="R28" s="214"/>
      <c r="S28" s="214"/>
      <c r="T28" s="214"/>
      <c r="U28" s="214"/>
      <c r="V28" s="214"/>
    </row>
    <row r="29" spans="1:22" ht="22.35" customHeight="1">
      <c r="A29" s="16" t="s">
        <v>161</v>
      </c>
      <c r="B29" s="16"/>
      <c r="C29" s="24"/>
      <c r="D29" s="24"/>
      <c r="E29" s="24"/>
      <c r="F29" s="22"/>
      <c r="G29" s="23">
        <f>SUM(C29:E29)</f>
        <v>0</v>
      </c>
      <c r="N29" s="214"/>
      <c r="O29" s="214"/>
      <c r="P29" s="214"/>
      <c r="Q29" s="214"/>
      <c r="R29" s="214"/>
      <c r="S29" s="214"/>
      <c r="T29" s="214"/>
      <c r="U29" s="214"/>
      <c r="V29" s="214"/>
    </row>
    <row r="30" spans="1:22" ht="22.35" customHeight="1">
      <c r="A30" s="16" t="s">
        <v>162</v>
      </c>
      <c r="B30" s="16"/>
      <c r="C30" s="70"/>
      <c r="D30" s="70"/>
      <c r="E30" s="70"/>
      <c r="F30" s="71"/>
      <c r="G30" s="72">
        <f>SUM(C30:E30)</f>
        <v>0</v>
      </c>
      <c r="N30" s="214"/>
      <c r="O30" s="214"/>
      <c r="P30" s="214"/>
      <c r="Q30" s="214"/>
      <c r="R30" s="214"/>
      <c r="S30" s="214"/>
      <c r="T30" s="214"/>
      <c r="U30" s="214"/>
      <c r="V30" s="214"/>
    </row>
    <row r="31" spans="1:22" ht="22.35" customHeight="1">
      <c r="B31" s="131"/>
      <c r="C31" s="187"/>
      <c r="D31" s="187"/>
      <c r="E31" s="187"/>
      <c r="F31" s="187"/>
      <c r="G31" s="188"/>
      <c r="N31" s="214"/>
      <c r="O31" s="214"/>
      <c r="P31" s="214"/>
      <c r="Q31" s="214"/>
      <c r="R31" s="214"/>
      <c r="S31" s="214"/>
      <c r="T31" s="214"/>
      <c r="U31" s="214"/>
      <c r="V31" s="214"/>
    </row>
    <row r="32" spans="1:22" ht="22.35" customHeight="1">
      <c r="B32" s="131"/>
      <c r="C32" s="187"/>
      <c r="D32" s="187"/>
      <c r="E32" s="187"/>
      <c r="F32" s="187"/>
      <c r="G32" s="188"/>
      <c r="N32" s="214"/>
      <c r="O32" s="214"/>
      <c r="P32" s="214"/>
      <c r="Q32" s="214"/>
      <c r="R32" s="214"/>
      <c r="S32" s="214"/>
      <c r="T32" s="214"/>
      <c r="U32" s="214"/>
      <c r="V32" s="214"/>
    </row>
    <row r="33" spans="2:22" ht="22.35" customHeight="1">
      <c r="N33" s="214"/>
      <c r="O33" s="214"/>
      <c r="P33" s="214"/>
      <c r="Q33" s="214"/>
      <c r="R33" s="214"/>
      <c r="S33" s="214"/>
      <c r="T33" s="214"/>
      <c r="U33" s="214"/>
      <c r="V33" s="214"/>
    </row>
    <row r="34" spans="2:22" ht="22.35" customHeight="1">
      <c r="N34" s="214"/>
      <c r="O34" s="214"/>
      <c r="P34" s="214"/>
      <c r="Q34" s="214"/>
      <c r="R34" s="214"/>
      <c r="S34" s="214"/>
      <c r="T34" s="214"/>
      <c r="U34" s="214"/>
      <c r="V34" s="214"/>
    </row>
    <row r="35" spans="2:22" ht="22.35" customHeight="1">
      <c r="N35" s="214"/>
      <c r="O35" s="214"/>
      <c r="P35" s="214"/>
      <c r="Q35" s="214"/>
      <c r="R35" s="214"/>
      <c r="S35" s="214"/>
      <c r="T35" s="214"/>
      <c r="U35" s="214"/>
      <c r="V35" s="214"/>
    </row>
    <row r="36" spans="2:22" ht="22.35" customHeight="1">
      <c r="N36" s="214"/>
      <c r="O36" s="214"/>
      <c r="P36" s="214"/>
      <c r="Q36" s="214"/>
      <c r="R36" s="214"/>
      <c r="S36" s="214"/>
      <c r="T36" s="214"/>
      <c r="U36" s="214"/>
      <c r="V36" s="214"/>
    </row>
    <row r="37" spans="2:22" ht="22.35" customHeight="1">
      <c r="B37" s="192" t="s">
        <v>253</v>
      </c>
      <c r="C37" s="187"/>
      <c r="D37" s="187"/>
      <c r="E37" s="187"/>
      <c r="F37" s="187"/>
      <c r="G37" s="188"/>
      <c r="N37" s="214"/>
      <c r="O37" s="214"/>
      <c r="P37" s="214"/>
      <c r="Q37" s="214"/>
      <c r="R37" s="214"/>
      <c r="S37" s="214"/>
      <c r="T37" s="214"/>
      <c r="U37" s="214"/>
      <c r="V37" s="214"/>
    </row>
    <row r="38" spans="2:22" ht="22.35" customHeight="1">
      <c r="B38" s="25" t="s">
        <v>4</v>
      </c>
      <c r="C38" s="26" t="s">
        <v>5</v>
      </c>
      <c r="D38" s="26" t="s">
        <v>34</v>
      </c>
      <c r="E38" s="26" t="s">
        <v>37</v>
      </c>
      <c r="F38" s="27"/>
      <c r="G38" s="28" t="s">
        <v>38</v>
      </c>
      <c r="N38" s="214"/>
      <c r="O38" s="214"/>
      <c r="P38" s="214"/>
      <c r="Q38" s="214"/>
      <c r="R38" s="214"/>
      <c r="S38" s="214"/>
      <c r="T38" s="214"/>
      <c r="U38" s="214"/>
      <c r="V38" s="214"/>
    </row>
    <row r="39" spans="2:22" ht="22.35" customHeight="1">
      <c r="B39" s="29" t="s">
        <v>254</v>
      </c>
      <c r="C39" s="29"/>
      <c r="D39" s="29"/>
      <c r="E39" s="29"/>
      <c r="F39" s="29"/>
      <c r="G39" s="196"/>
      <c r="N39" s="214"/>
      <c r="O39" s="214"/>
      <c r="P39" s="214"/>
      <c r="Q39" s="214"/>
      <c r="R39" s="214"/>
      <c r="S39" s="214"/>
      <c r="T39" s="214"/>
      <c r="U39" s="214"/>
      <c r="V39" s="214"/>
    </row>
    <row r="40" spans="2:22" ht="22.35" customHeight="1">
      <c r="B40" s="29" t="s">
        <v>18</v>
      </c>
      <c r="C40" s="278">
        <f>C58</f>
        <v>6403</v>
      </c>
      <c r="D40" s="278">
        <f>D59</f>
        <v>0</v>
      </c>
      <c r="E40" s="278">
        <v>0</v>
      </c>
      <c r="F40" s="278">
        <f>F59</f>
        <v>0</v>
      </c>
      <c r="G40" s="74">
        <f>F40+E40+D40+C40</f>
        <v>6403</v>
      </c>
      <c r="N40" s="214"/>
      <c r="O40" s="214"/>
      <c r="P40" s="214"/>
      <c r="Q40" s="214"/>
      <c r="R40" s="214"/>
      <c r="S40" s="214"/>
      <c r="T40" s="214"/>
      <c r="U40" s="214"/>
      <c r="V40" s="214"/>
    </row>
    <row r="41" spans="2:22" ht="22.35" customHeight="1">
      <c r="B41" s="29" t="s">
        <v>3</v>
      </c>
      <c r="C41" s="30">
        <f>0</f>
        <v>0</v>
      </c>
      <c r="D41" s="30">
        <f>D60</f>
        <v>0</v>
      </c>
      <c r="E41" s="30">
        <v>50000</v>
      </c>
      <c r="F41" s="30">
        <f>F60</f>
        <v>0</v>
      </c>
      <c r="G41" s="74">
        <f>F41+E41+D41+C41</f>
        <v>50000</v>
      </c>
      <c r="N41" s="214"/>
      <c r="O41" s="214"/>
      <c r="P41" s="214"/>
      <c r="Q41" s="214"/>
      <c r="R41" s="214"/>
      <c r="S41" s="214"/>
      <c r="T41" s="214"/>
      <c r="U41" s="214"/>
      <c r="V41" s="214"/>
    </row>
    <row r="42" spans="2:22" ht="22.35" customHeight="1">
      <c r="B42" s="29" t="s">
        <v>2</v>
      </c>
      <c r="C42" s="30">
        <f>C60</f>
        <v>46232</v>
      </c>
      <c r="D42" s="30"/>
      <c r="E42" s="30">
        <v>0</v>
      </c>
      <c r="F42" s="31"/>
      <c r="G42" s="74">
        <f>F42+E42+D42+C42</f>
        <v>46232</v>
      </c>
      <c r="N42" s="214"/>
      <c r="O42" s="214"/>
      <c r="P42" s="214"/>
      <c r="Q42" s="214"/>
      <c r="R42" s="214"/>
      <c r="S42" s="214"/>
      <c r="T42" s="214"/>
      <c r="U42" s="214"/>
      <c r="V42" s="214"/>
    </row>
    <row r="43" spans="2:22" ht="22.35" customHeight="1">
      <c r="B43" s="133" t="s">
        <v>1</v>
      </c>
      <c r="C43" s="134">
        <f>C62+C61</f>
        <v>400000</v>
      </c>
      <c r="D43" s="134">
        <f>D62+D61</f>
        <v>80000</v>
      </c>
      <c r="E43" s="134">
        <f>E62+E61</f>
        <v>0</v>
      </c>
      <c r="F43" s="134">
        <f>F62+F61</f>
        <v>0</v>
      </c>
      <c r="G43" s="74">
        <f>F43+E43+D43+C43</f>
        <v>480000</v>
      </c>
      <c r="N43" s="214"/>
      <c r="O43" s="214"/>
      <c r="P43" s="214"/>
      <c r="Q43" s="214"/>
      <c r="R43" s="214"/>
      <c r="S43" s="214"/>
      <c r="T43" s="214"/>
      <c r="U43" s="214"/>
      <c r="V43" s="214"/>
    </row>
    <row r="44" spans="2:22" ht="22.35" customHeight="1">
      <c r="N44" s="214"/>
      <c r="O44" s="214"/>
      <c r="P44" s="214"/>
      <c r="Q44" s="214"/>
      <c r="R44" s="214"/>
      <c r="S44" s="214"/>
      <c r="T44" s="214"/>
      <c r="U44" s="214"/>
      <c r="V44" s="214"/>
    </row>
    <row r="45" spans="2:22" ht="22.35" customHeight="1">
      <c r="N45" s="214"/>
      <c r="O45" s="214"/>
      <c r="P45" s="214"/>
      <c r="Q45" s="214"/>
      <c r="R45" s="214"/>
      <c r="S45" s="214"/>
      <c r="T45" s="214"/>
      <c r="U45" s="214"/>
      <c r="V45" s="214"/>
    </row>
    <row r="46" spans="2:22" ht="22.35" customHeight="1">
      <c r="N46" s="214"/>
      <c r="O46" s="214"/>
      <c r="P46" s="214"/>
      <c r="Q46" s="214"/>
      <c r="R46" s="214"/>
      <c r="S46" s="214"/>
      <c r="T46" s="214"/>
      <c r="U46" s="214"/>
      <c r="V46" s="214"/>
    </row>
    <row r="47" spans="2:22" ht="22.35" customHeight="1">
      <c r="N47" s="214"/>
      <c r="O47" s="214"/>
      <c r="P47" s="214"/>
      <c r="Q47" s="214"/>
      <c r="R47" s="214"/>
      <c r="S47" s="214"/>
      <c r="T47" s="214"/>
      <c r="U47" s="214"/>
      <c r="V47" s="214"/>
    </row>
    <row r="48" spans="2:22" ht="22.35" customHeight="1">
      <c r="N48" s="214"/>
      <c r="O48" s="214"/>
      <c r="P48" s="214"/>
      <c r="Q48" s="214"/>
      <c r="R48" s="214"/>
      <c r="S48" s="214"/>
      <c r="T48" s="214"/>
      <c r="U48" s="214"/>
      <c r="V48" s="214"/>
    </row>
    <row r="49" spans="1:22" ht="22.35" customHeight="1">
      <c r="N49" s="214"/>
      <c r="O49" s="214"/>
      <c r="P49" s="214"/>
      <c r="Q49" s="214"/>
      <c r="R49" s="214"/>
      <c r="S49" s="214"/>
      <c r="T49" s="214"/>
      <c r="U49" s="214"/>
      <c r="V49" s="214"/>
    </row>
    <row r="50" spans="1:22" ht="22.35" customHeight="1">
      <c r="N50" s="214"/>
      <c r="O50" s="214"/>
      <c r="P50" s="214"/>
      <c r="Q50" s="214"/>
      <c r="R50" s="214"/>
      <c r="S50" s="214"/>
      <c r="T50" s="214"/>
      <c r="U50" s="214"/>
      <c r="V50" s="214"/>
    </row>
    <row r="51" spans="1:22" ht="22.35" customHeight="1">
      <c r="N51" s="214"/>
      <c r="V51" s="214"/>
    </row>
    <row r="52" spans="1:22" ht="22.35" customHeight="1">
      <c r="B52" s="192" t="s">
        <v>256</v>
      </c>
      <c r="N52" s="214"/>
      <c r="O52" s="214"/>
      <c r="P52" s="214"/>
      <c r="Q52" s="214"/>
      <c r="R52" s="214"/>
      <c r="S52" s="214"/>
      <c r="T52" s="214"/>
      <c r="U52" s="214"/>
      <c r="V52" s="214"/>
    </row>
    <row r="53" spans="1:22" ht="22.35" customHeight="1">
      <c r="B53" s="25" t="s">
        <v>4</v>
      </c>
      <c r="C53" s="26" t="s">
        <v>5</v>
      </c>
      <c r="D53" s="26" t="str">
        <f>D19</f>
        <v>Cash Based Transfer (CBT)</v>
      </c>
      <c r="E53" s="26" t="s">
        <v>37</v>
      </c>
      <c r="F53" s="27"/>
      <c r="G53" s="28" t="s">
        <v>38</v>
      </c>
      <c r="N53" s="214"/>
      <c r="O53" s="214"/>
      <c r="P53" s="214"/>
      <c r="Q53" s="214"/>
      <c r="R53" s="214"/>
      <c r="S53" s="214"/>
      <c r="T53" s="214"/>
      <c r="U53" s="214"/>
      <c r="V53" s="214"/>
    </row>
    <row r="54" spans="1:22" ht="22.35" customHeight="1">
      <c r="B54" s="193" t="s">
        <v>258</v>
      </c>
      <c r="C54" s="194"/>
      <c r="D54" s="194"/>
      <c r="E54" s="194"/>
      <c r="F54" s="195"/>
      <c r="G54" s="196"/>
      <c r="N54" s="214"/>
      <c r="V54" s="214"/>
    </row>
    <row r="55" spans="1:22" ht="22.35" customHeight="1">
      <c r="B55" s="193" t="s">
        <v>258</v>
      </c>
      <c r="C55" s="194"/>
      <c r="D55" s="194"/>
      <c r="E55" s="194"/>
      <c r="F55" s="195"/>
      <c r="G55" s="196"/>
      <c r="N55" s="214"/>
      <c r="O55" s="214"/>
      <c r="P55" s="214"/>
      <c r="Q55" s="214"/>
      <c r="R55" s="214"/>
      <c r="S55" s="214"/>
      <c r="T55" s="214"/>
      <c r="U55" s="214"/>
      <c r="V55" s="214"/>
    </row>
    <row r="56" spans="1:22" ht="22.35" customHeight="1">
      <c r="A56" s="205"/>
      <c r="B56" s="16" t="s">
        <v>161</v>
      </c>
      <c r="C56" s="33"/>
      <c r="D56" s="33"/>
      <c r="E56" s="33"/>
      <c r="F56" s="31"/>
      <c r="G56" s="32">
        <f>SUM(C56:E56)</f>
        <v>0</v>
      </c>
    </row>
    <row r="57" spans="1:22" ht="22.35" customHeight="1">
      <c r="B57" s="129" t="s">
        <v>160</v>
      </c>
      <c r="C57" s="33"/>
      <c r="D57" s="33"/>
      <c r="E57" s="33"/>
      <c r="F57" s="31"/>
      <c r="G57" s="34"/>
      <c r="H57" s="205"/>
      <c r="I57" s="205"/>
    </row>
    <row r="58" spans="1:22" ht="22.35" customHeight="1">
      <c r="B58" s="128" t="s">
        <v>32</v>
      </c>
      <c r="C58" s="33">
        <v>6403</v>
      </c>
      <c r="D58" s="33"/>
      <c r="E58" s="33"/>
      <c r="F58" s="31"/>
      <c r="G58" s="32">
        <f t="shared" ref="G58" si="1">SUM(C58:E58)</f>
        <v>6403</v>
      </c>
      <c r="H58" s="205"/>
      <c r="I58" s="205"/>
    </row>
    <row r="59" spans="1:22" ht="22.35" customHeight="1">
      <c r="B59" s="16" t="s">
        <v>25</v>
      </c>
      <c r="C59" s="33"/>
      <c r="D59" s="33"/>
      <c r="E59" s="33">
        <v>50000</v>
      </c>
      <c r="F59" s="31"/>
      <c r="G59" s="32">
        <f>SUM(C59:E59)</f>
        <v>50000</v>
      </c>
      <c r="H59" s="205"/>
      <c r="I59" s="205"/>
    </row>
    <row r="60" spans="1:22" ht="22.35" customHeight="1">
      <c r="B60" s="129" t="s">
        <v>28</v>
      </c>
      <c r="C60" s="33">
        <v>46232</v>
      </c>
      <c r="D60" s="33"/>
      <c r="E60" s="33"/>
      <c r="F60" s="31"/>
      <c r="G60" s="32">
        <f t="shared" ref="G60" si="2">SUM(C60:E60)</f>
        <v>46232</v>
      </c>
      <c r="H60" s="205"/>
      <c r="I60" s="205"/>
    </row>
    <row r="61" spans="1:22" ht="22.35" customHeight="1">
      <c r="B61" s="128" t="s">
        <v>24</v>
      </c>
      <c r="C61" s="33">
        <v>400000</v>
      </c>
      <c r="D61" s="33">
        <v>80000</v>
      </c>
      <c r="E61" s="33"/>
      <c r="F61" s="31"/>
      <c r="G61" s="32">
        <f>SUM(C61:F61)</f>
        <v>480000</v>
      </c>
      <c r="H61" s="198"/>
      <c r="I61" s="198"/>
      <c r="J61" s="198"/>
      <c r="K61" s="198"/>
    </row>
    <row r="62" spans="1:22" ht="22.35" customHeight="1">
      <c r="A62" s="198"/>
      <c r="B62" s="69"/>
      <c r="C62" s="130"/>
      <c r="D62" s="130"/>
      <c r="E62" s="130"/>
      <c r="F62" s="73"/>
      <c r="G62" s="32">
        <f>SUM(C62:F62)</f>
        <v>0</v>
      </c>
      <c r="H62" s="198"/>
      <c r="I62" s="198"/>
      <c r="J62" s="198"/>
      <c r="K62" s="198"/>
    </row>
    <row r="63" spans="1:22" ht="22.35" customHeight="1">
      <c r="A63" s="198"/>
      <c r="B63" s="197"/>
      <c r="C63" s="197"/>
      <c r="D63" s="197"/>
      <c r="E63" s="197"/>
      <c r="F63" s="197"/>
      <c r="G63" s="197"/>
      <c r="H63" s="198"/>
      <c r="I63" s="198"/>
      <c r="J63" s="198"/>
      <c r="K63" s="198"/>
    </row>
    <row r="64" spans="1:22" ht="22.35" customHeight="1">
      <c r="A64" s="198"/>
      <c r="B64" s="197"/>
      <c r="C64" s="197"/>
      <c r="D64" s="197"/>
      <c r="E64" s="197"/>
      <c r="F64" s="197"/>
      <c r="G64" s="197"/>
      <c r="H64" s="198"/>
      <c r="I64" s="198"/>
      <c r="J64" s="198"/>
      <c r="K64" s="198"/>
    </row>
    <row r="65" spans="1:22" ht="22.35" customHeight="1">
      <c r="A65" s="198"/>
      <c r="B65" s="197"/>
      <c r="C65" s="197"/>
      <c r="D65" s="197"/>
      <c r="E65" s="197"/>
      <c r="F65" s="197"/>
      <c r="G65" s="197"/>
      <c r="H65" s="200"/>
      <c r="I65" s="200"/>
      <c r="J65" s="198"/>
      <c r="K65" s="198"/>
    </row>
    <row r="66" spans="1:22" ht="22.35" customHeight="1">
      <c r="A66" s="198"/>
      <c r="B66" s="199"/>
      <c r="C66" s="199"/>
      <c r="D66" s="199"/>
      <c r="E66" s="199"/>
      <c r="F66" s="199"/>
      <c r="G66" s="199"/>
      <c r="H66" s="201"/>
      <c r="I66" s="202"/>
      <c r="J66" s="198"/>
      <c r="K66" s="39"/>
    </row>
    <row r="67" spans="1:22" ht="22.35" customHeight="1">
      <c r="A67" s="198"/>
      <c r="B67" s="203"/>
      <c r="C67" s="203"/>
      <c r="D67" s="203"/>
      <c r="E67" s="203"/>
      <c r="F67" s="199"/>
      <c r="G67" s="199"/>
      <c r="H67" s="201"/>
      <c r="I67" s="202"/>
      <c r="J67" s="198"/>
      <c r="K67" s="39"/>
      <c r="O67" s="435" t="s">
        <v>41</v>
      </c>
      <c r="P67" s="435"/>
      <c r="Q67" s="435"/>
      <c r="R67" s="435"/>
      <c r="S67" s="435"/>
      <c r="T67" s="435"/>
      <c r="U67" s="435"/>
    </row>
    <row r="68" spans="1:22" ht="22.35" customHeight="1">
      <c r="A68" s="198"/>
      <c r="B68" s="36"/>
      <c r="C68" s="36"/>
      <c r="D68" s="36"/>
      <c r="E68" s="36"/>
      <c r="F68" s="36"/>
      <c r="G68" s="36"/>
      <c r="H68" s="201"/>
      <c r="I68" s="40"/>
      <c r="J68" s="198"/>
      <c r="K68" s="198"/>
    </row>
    <row r="69" spans="1:22" ht="22.35" customHeight="1">
      <c r="A69" s="198"/>
      <c r="B69" s="37"/>
      <c r="C69" s="37"/>
      <c r="D69" s="37"/>
      <c r="E69" s="37"/>
      <c r="F69" s="38"/>
      <c r="G69" s="38"/>
      <c r="H69" s="201"/>
      <c r="I69" s="202"/>
      <c r="J69" s="198"/>
      <c r="K69" s="198"/>
      <c r="N69" s="214"/>
    </row>
    <row r="70" spans="1:22" ht="22.35" customHeight="1">
      <c r="A70" s="198"/>
      <c r="B70" s="37"/>
      <c r="C70" s="37"/>
      <c r="D70" s="37"/>
      <c r="E70" s="37"/>
      <c r="F70" s="38"/>
      <c r="G70" s="38"/>
      <c r="H70" s="201"/>
      <c r="I70" s="40"/>
      <c r="J70" s="198"/>
      <c r="K70" s="198"/>
      <c r="N70" s="214"/>
    </row>
    <row r="71" spans="1:22" ht="22.35" customHeight="1">
      <c r="A71" s="198"/>
      <c r="B71" s="37"/>
      <c r="C71" s="37"/>
      <c r="D71" s="37"/>
      <c r="E71" s="37"/>
      <c r="F71" s="38"/>
      <c r="G71" s="38"/>
      <c r="H71" s="201"/>
      <c r="I71" s="40"/>
      <c r="J71" s="198"/>
      <c r="K71" s="198"/>
      <c r="N71" s="227" t="s">
        <v>177</v>
      </c>
      <c r="O71" s="204"/>
      <c r="P71" s="204"/>
      <c r="Q71" s="204"/>
      <c r="R71" s="204"/>
      <c r="S71" s="214"/>
      <c r="T71" s="214"/>
      <c r="U71" s="214"/>
    </row>
    <row r="72" spans="1:22" ht="22.35" customHeight="1">
      <c r="A72" s="198"/>
      <c r="B72" s="37"/>
      <c r="C72" s="37"/>
      <c r="D72" s="37"/>
      <c r="E72" s="37"/>
      <c r="F72" s="38"/>
      <c r="G72" s="38"/>
      <c r="H72" s="44"/>
      <c r="I72" s="45"/>
      <c r="J72" s="198"/>
      <c r="K72" s="198"/>
      <c r="N72" s="425" t="s">
        <v>439</v>
      </c>
      <c r="O72" s="426"/>
      <c r="P72" s="426"/>
      <c r="Q72" s="426"/>
      <c r="R72" s="426"/>
      <c r="S72" s="426"/>
      <c r="T72" s="426"/>
      <c r="U72" s="426"/>
      <c r="V72" s="427"/>
    </row>
    <row r="73" spans="1:22" ht="22.35" customHeight="1">
      <c r="A73" s="198"/>
      <c r="B73" s="37"/>
      <c r="C73" s="37"/>
      <c r="D73" s="37"/>
      <c r="E73" s="37"/>
      <c r="F73" s="38"/>
      <c r="G73" s="38"/>
      <c r="H73" s="198"/>
      <c r="I73" s="198"/>
      <c r="J73" s="198"/>
      <c r="K73" s="198"/>
      <c r="N73" s="428"/>
      <c r="O73" s="429"/>
      <c r="P73" s="429"/>
      <c r="Q73" s="429"/>
      <c r="R73" s="429"/>
      <c r="S73" s="429"/>
      <c r="T73" s="429"/>
      <c r="U73" s="429"/>
      <c r="V73" s="430"/>
    </row>
    <row r="74" spans="1:22" ht="22.35" customHeight="1">
      <c r="A74" s="198"/>
      <c r="B74" s="37"/>
      <c r="C74" s="37"/>
      <c r="D74" s="37"/>
      <c r="E74" s="37"/>
      <c r="F74" s="38"/>
      <c r="G74" s="38"/>
      <c r="H74" s="198"/>
      <c r="I74" s="198"/>
      <c r="J74" s="198"/>
      <c r="K74" s="198"/>
      <c r="N74" s="428"/>
      <c r="O74" s="429"/>
      <c r="P74" s="429"/>
      <c r="Q74" s="429"/>
      <c r="R74" s="429"/>
      <c r="S74" s="429"/>
      <c r="T74" s="429"/>
      <c r="U74" s="429"/>
      <c r="V74" s="430"/>
    </row>
    <row r="75" spans="1:22" ht="22.35" customHeight="1">
      <c r="A75" s="198"/>
      <c r="B75" s="41"/>
      <c r="C75" s="41"/>
      <c r="D75" s="37"/>
      <c r="E75" s="37"/>
      <c r="F75" s="38"/>
      <c r="G75" s="38"/>
      <c r="H75" s="198"/>
      <c r="I75" s="198"/>
      <c r="J75" s="198"/>
      <c r="K75" s="198"/>
      <c r="N75" s="428"/>
      <c r="O75" s="429"/>
      <c r="P75" s="429"/>
      <c r="Q75" s="429"/>
      <c r="R75" s="429"/>
      <c r="S75" s="429"/>
      <c r="T75" s="429"/>
      <c r="U75" s="429"/>
      <c r="V75" s="430"/>
    </row>
    <row r="76" spans="1:22" ht="22.35" customHeight="1">
      <c r="A76" s="198"/>
      <c r="B76" s="203"/>
      <c r="C76" s="203"/>
      <c r="D76" s="42"/>
      <c r="E76" s="42"/>
      <c r="F76" s="43"/>
      <c r="G76" s="43"/>
      <c r="N76" s="428"/>
      <c r="O76" s="429"/>
      <c r="P76" s="429"/>
      <c r="Q76" s="429"/>
      <c r="R76" s="429"/>
      <c r="S76" s="429"/>
      <c r="T76" s="429"/>
      <c r="U76" s="429"/>
      <c r="V76" s="430"/>
    </row>
    <row r="77" spans="1:22" ht="22.35" customHeight="1">
      <c r="B77" s="199"/>
      <c r="C77" s="199"/>
      <c r="D77" s="199"/>
      <c r="E77" s="199"/>
      <c r="F77" s="199"/>
      <c r="G77" s="199"/>
      <c r="N77" s="428"/>
      <c r="O77" s="429"/>
      <c r="P77" s="429"/>
      <c r="Q77" s="429"/>
      <c r="R77" s="429"/>
      <c r="S77" s="429"/>
      <c r="T77" s="429"/>
      <c r="U77" s="429"/>
      <c r="V77" s="430"/>
    </row>
    <row r="78" spans="1:22" ht="22.35" customHeight="1">
      <c r="B78" s="199"/>
      <c r="C78" s="199"/>
      <c r="D78" s="199"/>
      <c r="E78" s="199"/>
      <c r="F78" s="199"/>
      <c r="G78" s="199"/>
      <c r="N78" s="428"/>
      <c r="O78" s="429"/>
      <c r="P78" s="429"/>
      <c r="Q78" s="429"/>
      <c r="R78" s="429"/>
      <c r="S78" s="429"/>
      <c r="T78" s="429"/>
      <c r="U78" s="429"/>
      <c r="V78" s="430"/>
    </row>
    <row r="79" spans="1:22" ht="22.35" customHeight="1">
      <c r="B79" s="199"/>
      <c r="C79" s="199"/>
      <c r="D79" s="199"/>
      <c r="E79" s="199"/>
      <c r="F79" s="199"/>
      <c r="G79" s="199"/>
      <c r="N79" s="428"/>
      <c r="O79" s="429"/>
      <c r="P79" s="429"/>
      <c r="Q79" s="429"/>
      <c r="R79" s="429"/>
      <c r="S79" s="429"/>
      <c r="T79" s="429"/>
      <c r="U79" s="429"/>
      <c r="V79" s="430"/>
    </row>
    <row r="80" spans="1:22" ht="22.35" customHeight="1">
      <c r="N80" s="428"/>
      <c r="O80" s="429"/>
      <c r="P80" s="429"/>
      <c r="Q80" s="429"/>
      <c r="R80" s="429"/>
      <c r="S80" s="429"/>
      <c r="T80" s="429"/>
      <c r="U80" s="429"/>
      <c r="V80" s="430"/>
    </row>
    <row r="81" spans="14:22" ht="22.35" customHeight="1">
      <c r="N81" s="428"/>
      <c r="O81" s="429"/>
      <c r="P81" s="429"/>
      <c r="Q81" s="429"/>
      <c r="R81" s="429"/>
      <c r="S81" s="429"/>
      <c r="T81" s="429"/>
      <c r="U81" s="429"/>
      <c r="V81" s="430"/>
    </row>
    <row r="82" spans="14:22" ht="22.35" customHeight="1">
      <c r="N82" s="428"/>
      <c r="O82" s="429"/>
      <c r="P82" s="429"/>
      <c r="Q82" s="429"/>
      <c r="R82" s="429"/>
      <c r="S82" s="429"/>
      <c r="T82" s="429"/>
      <c r="U82" s="429"/>
      <c r="V82" s="430"/>
    </row>
    <row r="83" spans="14:22" ht="22.35" customHeight="1">
      <c r="N83" s="428"/>
      <c r="O83" s="429"/>
      <c r="P83" s="429"/>
      <c r="Q83" s="429"/>
      <c r="R83" s="429"/>
      <c r="S83" s="429"/>
      <c r="T83" s="429"/>
      <c r="U83" s="429"/>
      <c r="V83" s="430"/>
    </row>
    <row r="84" spans="14:22" ht="22.35" customHeight="1">
      <c r="N84" s="428"/>
      <c r="O84" s="429"/>
      <c r="P84" s="429"/>
      <c r="Q84" s="429"/>
      <c r="R84" s="429"/>
      <c r="S84" s="429"/>
      <c r="T84" s="429"/>
      <c r="U84" s="429"/>
      <c r="V84" s="430"/>
    </row>
    <row r="85" spans="14:22" ht="22.35" customHeight="1">
      <c r="N85" s="431"/>
      <c r="O85" s="432"/>
      <c r="P85" s="432"/>
      <c r="Q85" s="432"/>
      <c r="R85" s="432"/>
      <c r="S85" s="432"/>
      <c r="T85" s="432"/>
      <c r="U85" s="432"/>
      <c r="V85" s="433"/>
    </row>
    <row r="86" spans="14:22" ht="22.35" customHeight="1">
      <c r="N86" s="214" t="s">
        <v>421</v>
      </c>
    </row>
    <row r="87" spans="14:22" ht="22.35" customHeight="1">
      <c r="N87" s="214"/>
    </row>
    <row r="88" spans="14:22" ht="22.35" customHeight="1">
      <c r="N88" s="214"/>
      <c r="O88" s="214"/>
      <c r="P88" s="214"/>
      <c r="Q88" s="214"/>
      <c r="R88" s="214"/>
      <c r="S88" s="214"/>
      <c r="T88" s="214"/>
      <c r="U88" s="214"/>
      <c r="V88" s="214"/>
    </row>
    <row r="89" spans="14:22" ht="22.35" customHeight="1">
      <c r="N89" s="214"/>
      <c r="O89" s="214"/>
      <c r="P89" s="214"/>
      <c r="Q89" s="214"/>
      <c r="R89" s="214"/>
      <c r="S89" s="214"/>
      <c r="T89" s="214"/>
      <c r="U89" s="214"/>
      <c r="V89" s="214"/>
    </row>
  </sheetData>
  <mergeCells count="3">
    <mergeCell ref="N72:V85"/>
    <mergeCell ref="B5:G5"/>
    <mergeCell ref="O67:U67"/>
  </mergeCells>
  <printOptions horizontalCentered="1" verticalCentered="1"/>
  <pageMargins left="0.23622047244094491" right="0.23622047244094491" top="0.15748031496062992" bottom="0" header="0.31496062992125984" footer="0.31496062992125984"/>
  <pageSetup paperSize="9" scale="63" fitToHeight="3" orientation="landscape" r:id="rId1"/>
  <rowBreaks count="2" manualBreakCount="2">
    <brk id="34" max="16383" man="1"/>
    <brk id="68" min="12" max="22"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33"/>
  <sheetViews>
    <sheetView topLeftCell="B10" workbookViewId="0">
      <selection activeCell="E13" sqref="E13"/>
    </sheetView>
  </sheetViews>
  <sheetFormatPr defaultColWidth="0" defaultRowHeight="15"/>
  <cols>
    <col min="1" max="1" width="8.85546875" style="213" customWidth="1"/>
    <col min="2" max="2" width="32" style="213" customWidth="1"/>
    <col min="3" max="3" width="24.28515625" style="213" customWidth="1"/>
    <col min="4" max="4" width="16.42578125" style="213" customWidth="1"/>
    <col min="5" max="5" width="33.28515625" style="213" customWidth="1"/>
    <col min="6" max="6" width="16.42578125" style="213" customWidth="1"/>
    <col min="7" max="9" width="8.85546875" style="8" customWidth="1"/>
    <col min="10" max="12" width="0" style="8" hidden="1" customWidth="1"/>
    <col min="13" max="16384" width="8.85546875" style="213" hidden="1"/>
  </cols>
  <sheetData>
    <row r="1" spans="1:6" s="8" customFormat="1" ht="15.75" thickBot="1"/>
    <row r="2" spans="1:6" s="8" customFormat="1" ht="53.25" customHeight="1" thickBot="1">
      <c r="B2" s="351" t="str">
        <f>'[1]1. Cover page'!F20&amp;  " 2017 Rations and Cash Transfers by Strategic Outcome and Activity"</f>
        <v>Tanzania 2017 Rations and Cash Transfers by Strategic Outcome and Activity</v>
      </c>
      <c r="C2" s="352"/>
      <c r="D2" s="352"/>
      <c r="E2" s="352"/>
      <c r="F2" s="353"/>
    </row>
    <row r="3" spans="1:6">
      <c r="A3" s="8"/>
      <c r="B3" s="262" t="s">
        <v>14</v>
      </c>
      <c r="C3" s="440" t="s">
        <v>4</v>
      </c>
      <c r="D3" s="440" t="s">
        <v>15</v>
      </c>
      <c r="E3" s="440" t="s">
        <v>175</v>
      </c>
      <c r="F3" s="440" t="s">
        <v>17</v>
      </c>
    </row>
    <row r="4" spans="1:6" ht="39.75" customHeight="1">
      <c r="A4" s="8"/>
      <c r="B4" s="263" t="s">
        <v>415</v>
      </c>
      <c r="C4" s="441"/>
      <c r="D4" s="441"/>
      <c r="E4" s="441"/>
      <c r="F4" s="441"/>
    </row>
    <row r="5" spans="1:6">
      <c r="A5" s="8"/>
      <c r="B5" s="438" t="s">
        <v>414</v>
      </c>
      <c r="C5" s="438" t="s">
        <v>343</v>
      </c>
      <c r="D5" s="261" t="s">
        <v>102</v>
      </c>
      <c r="E5" s="261" t="s">
        <v>413</v>
      </c>
      <c r="F5" s="261">
        <v>184</v>
      </c>
    </row>
    <row r="6" spans="1:6" ht="75">
      <c r="A6" s="8"/>
      <c r="B6" s="438"/>
      <c r="C6" s="438"/>
      <c r="D6" s="261" t="s">
        <v>412</v>
      </c>
      <c r="E6" s="261" t="s">
        <v>411</v>
      </c>
      <c r="F6" s="261">
        <v>184</v>
      </c>
    </row>
    <row r="7" spans="1:6" ht="75">
      <c r="A7" s="8"/>
      <c r="B7" s="439"/>
      <c r="C7" s="439"/>
      <c r="D7" s="261" t="s">
        <v>410</v>
      </c>
      <c r="E7" s="261" t="s">
        <v>409</v>
      </c>
      <c r="F7" s="261">
        <v>184</v>
      </c>
    </row>
    <row r="8" spans="1:6" ht="45">
      <c r="A8" s="8"/>
      <c r="B8" s="439"/>
      <c r="C8" s="439"/>
      <c r="D8" s="261" t="s">
        <v>408</v>
      </c>
      <c r="E8" s="261" t="s">
        <v>407</v>
      </c>
      <c r="F8" s="261">
        <v>184</v>
      </c>
    </row>
    <row r="9" spans="1:6" ht="60">
      <c r="A9" s="8"/>
      <c r="B9" s="439"/>
      <c r="C9" s="439"/>
      <c r="D9" s="261" t="s">
        <v>406</v>
      </c>
      <c r="E9" s="261" t="s">
        <v>427</v>
      </c>
      <c r="F9" s="261">
        <v>184</v>
      </c>
    </row>
    <row r="10" spans="1:6" ht="45">
      <c r="A10" s="8"/>
      <c r="B10" s="439"/>
      <c r="C10" s="439"/>
      <c r="D10" s="261" t="s">
        <v>405</v>
      </c>
      <c r="E10" s="261" t="s">
        <v>404</v>
      </c>
      <c r="F10" s="261">
        <v>184</v>
      </c>
    </row>
    <row r="11" spans="1:6" ht="45">
      <c r="A11" s="8"/>
      <c r="B11" s="439"/>
      <c r="C11" s="439"/>
      <c r="D11" s="281" t="s">
        <v>403</v>
      </c>
      <c r="E11" s="261" t="s">
        <v>402</v>
      </c>
      <c r="F11" s="261">
        <v>184</v>
      </c>
    </row>
    <row r="12" spans="1:6" ht="30">
      <c r="A12" s="8"/>
      <c r="B12" s="439"/>
      <c r="C12" s="439"/>
      <c r="D12" s="281" t="s">
        <v>401</v>
      </c>
      <c r="E12" s="261" t="s">
        <v>400</v>
      </c>
      <c r="F12" s="261">
        <v>184</v>
      </c>
    </row>
    <row r="13" spans="1:6" ht="75">
      <c r="A13" s="8"/>
      <c r="B13" s="436" t="s">
        <v>399</v>
      </c>
      <c r="C13" s="436" t="s">
        <v>398</v>
      </c>
      <c r="D13" s="261" t="s">
        <v>397</v>
      </c>
      <c r="E13" s="261" t="s">
        <v>395</v>
      </c>
      <c r="F13" s="261">
        <v>184</v>
      </c>
    </row>
    <row r="14" spans="1:6" ht="60">
      <c r="A14" s="8"/>
      <c r="B14" s="442"/>
      <c r="C14" s="442"/>
      <c r="D14" s="261" t="s">
        <v>396</v>
      </c>
      <c r="E14" s="261" t="s">
        <v>428</v>
      </c>
      <c r="F14" s="261">
        <v>180</v>
      </c>
    </row>
    <row r="15" spans="1:6" ht="75">
      <c r="A15" s="8"/>
      <c r="B15" s="442"/>
      <c r="C15" s="442"/>
      <c r="D15" s="261" t="s">
        <v>394</v>
      </c>
      <c r="E15" s="261" t="s">
        <v>393</v>
      </c>
      <c r="F15" s="261">
        <v>180</v>
      </c>
    </row>
    <row r="16" spans="1:6" ht="60">
      <c r="A16" s="8"/>
      <c r="B16" s="437"/>
      <c r="C16" s="437"/>
      <c r="D16" s="261" t="s">
        <v>392</v>
      </c>
      <c r="E16" s="261" t="s">
        <v>391</v>
      </c>
      <c r="F16" s="261">
        <v>180</v>
      </c>
    </row>
    <row r="17" spans="1:6" ht="60">
      <c r="A17" s="8"/>
      <c r="B17" s="436" t="s">
        <v>390</v>
      </c>
      <c r="C17" s="280" t="s">
        <v>331</v>
      </c>
      <c r="D17" s="261" t="s">
        <v>5</v>
      </c>
      <c r="E17" s="261" t="s">
        <v>389</v>
      </c>
      <c r="F17" s="280">
        <v>180</v>
      </c>
    </row>
    <row r="18" spans="1:6">
      <c r="A18" s="8"/>
      <c r="B18" s="437"/>
      <c r="C18" s="280"/>
      <c r="D18" s="280"/>
      <c r="E18" s="261"/>
      <c r="F18" s="280"/>
    </row>
    <row r="19" spans="1:6" s="8" customFormat="1" ht="30">
      <c r="B19" s="436" t="s">
        <v>265</v>
      </c>
      <c r="C19" s="261" t="s">
        <v>192</v>
      </c>
      <c r="D19" s="261"/>
      <c r="E19" s="261"/>
      <c r="F19" s="261"/>
    </row>
    <row r="20" spans="1:6" s="8" customFormat="1" ht="30">
      <c r="B20" s="437"/>
      <c r="C20" s="261" t="s">
        <v>192</v>
      </c>
      <c r="D20" s="261"/>
      <c r="E20" s="261"/>
      <c r="F20" s="261"/>
    </row>
    <row r="21" spans="1:6" ht="30">
      <c r="A21" s="8"/>
      <c r="B21" s="436" t="s">
        <v>266</v>
      </c>
      <c r="C21" s="261" t="s">
        <v>192</v>
      </c>
      <c r="D21" s="261"/>
      <c r="E21" s="261"/>
      <c r="F21" s="261"/>
    </row>
    <row r="22" spans="1:6" ht="30">
      <c r="A22" s="8"/>
      <c r="B22" s="437"/>
      <c r="C22" s="261" t="s">
        <v>192</v>
      </c>
      <c r="D22" s="261"/>
      <c r="E22" s="261"/>
      <c r="F22" s="261"/>
    </row>
    <row r="23" spans="1:6">
      <c r="A23" s="8"/>
      <c r="B23" s="8"/>
      <c r="C23" s="8"/>
      <c r="D23" s="261"/>
      <c r="E23" s="261"/>
      <c r="F23" s="261"/>
    </row>
    <row r="24" spans="1:6">
      <c r="A24" s="8"/>
      <c r="B24" s="8"/>
      <c r="C24" s="8"/>
      <c r="D24" s="8"/>
      <c r="E24" s="8"/>
      <c r="F24" s="8"/>
    </row>
    <row r="25" spans="1:6">
      <c r="A25" s="8"/>
      <c r="B25" s="8"/>
      <c r="C25" s="8"/>
      <c r="D25" s="8"/>
      <c r="E25" s="8"/>
      <c r="F25" s="8"/>
    </row>
    <row r="26" spans="1:6">
      <c r="A26" s="8"/>
      <c r="B26" s="8"/>
      <c r="C26" s="8"/>
      <c r="D26" s="8"/>
      <c r="E26" s="8"/>
      <c r="F26" s="8"/>
    </row>
    <row r="27" spans="1:6">
      <c r="A27" s="8"/>
      <c r="B27" s="8"/>
      <c r="C27" s="8"/>
      <c r="D27" s="8"/>
      <c r="E27" s="8"/>
      <c r="F27" s="8"/>
    </row>
    <row r="28" spans="1:6">
      <c r="A28" s="8"/>
      <c r="B28" s="8"/>
      <c r="C28" s="8"/>
      <c r="D28" s="8"/>
      <c r="E28" s="8"/>
      <c r="F28" s="8"/>
    </row>
    <row r="29" spans="1:6">
      <c r="A29" s="8"/>
      <c r="B29" s="8"/>
      <c r="C29" s="8"/>
      <c r="D29" s="8"/>
      <c r="E29" s="8"/>
      <c r="F29" s="8"/>
    </row>
    <row r="30" spans="1:6">
      <c r="A30" s="8"/>
      <c r="B30" s="8"/>
      <c r="C30" s="8"/>
      <c r="D30" s="8"/>
      <c r="E30" s="8"/>
      <c r="F30" s="8"/>
    </row>
    <row r="31" spans="1:6">
      <c r="A31" s="8"/>
      <c r="B31" s="8"/>
      <c r="C31" s="8"/>
      <c r="D31" s="8"/>
      <c r="E31" s="8"/>
      <c r="F31" s="8"/>
    </row>
    <row r="32" spans="1:6">
      <c r="A32" s="8"/>
      <c r="B32" s="8"/>
      <c r="C32" s="8"/>
      <c r="D32" s="8"/>
      <c r="E32" s="8"/>
      <c r="F32" s="8"/>
    </row>
    <row r="33" spans="4:6">
      <c r="D33" s="8"/>
      <c r="E33" s="8"/>
      <c r="F33" s="8"/>
    </row>
  </sheetData>
  <mergeCells count="12">
    <mergeCell ref="B21:B22"/>
    <mergeCell ref="B17:B18"/>
    <mergeCell ref="B2:F2"/>
    <mergeCell ref="B19:B20"/>
    <mergeCell ref="B5:B12"/>
    <mergeCell ref="C5:C12"/>
    <mergeCell ref="C3:C4"/>
    <mergeCell ref="D3:D4"/>
    <mergeCell ref="E3:E4"/>
    <mergeCell ref="F3:F4"/>
    <mergeCell ref="B13:B16"/>
    <mergeCell ref="C13:C16"/>
  </mergeCells>
  <hyperlinks>
    <hyperlink ref="B4" location="_edn1" display="_edn1"/>
  </hyperlinks>
  <printOptions horizontalCentered="1" verticalCentered="1"/>
  <pageMargins left="0.70866141732283472" right="0.70866141732283472" top="0" bottom="0" header="0.31496062992125984" footer="0.31496062992125984"/>
  <pageSetup scale="86"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tabSelected="1" topLeftCell="B20" zoomScale="90" zoomScaleNormal="90" zoomScaleSheetLayoutView="85" zoomScalePageLayoutView="90" workbookViewId="0">
      <selection activeCell="B23" sqref="B23:H39"/>
    </sheetView>
  </sheetViews>
  <sheetFormatPr defaultColWidth="8.85546875" defaultRowHeight="15"/>
  <cols>
    <col min="1" max="1" width="8.85546875" style="212"/>
    <col min="2" max="2" width="10.140625" style="212" customWidth="1"/>
    <col min="3" max="3" width="55.140625" style="212" customWidth="1"/>
    <col min="4" max="4" width="23.28515625" style="212" hidden="1" customWidth="1"/>
    <col min="5" max="5" width="24.28515625" style="212" customWidth="1"/>
    <col min="6" max="6" width="76.28515625" style="212" customWidth="1"/>
    <col min="7" max="7" width="21.7109375" style="212" hidden="1" customWidth="1"/>
    <col min="8" max="8" width="21.140625" style="212" customWidth="1"/>
    <col min="9" max="9" width="9.140625" style="212" customWidth="1"/>
    <col min="10" max="16384" width="8.85546875" style="212"/>
  </cols>
  <sheetData>
    <row r="1" spans="1:9" ht="15.75" thickBot="1">
      <c r="B1" s="214"/>
      <c r="C1" s="214"/>
      <c r="D1" s="214"/>
      <c r="E1" s="214"/>
      <c r="F1" s="214"/>
      <c r="G1" s="214"/>
      <c r="H1" s="214"/>
      <c r="I1" s="214"/>
    </row>
    <row r="2" spans="1:9" s="234" customFormat="1" ht="31.5" customHeight="1" thickBot="1">
      <c r="B2" s="458" t="str">
        <f>'1. Cover page'!F20&amp;  " Prioritization Plan"</f>
        <v>Tanzania Prioritization Plan</v>
      </c>
      <c r="C2" s="459"/>
      <c r="D2" s="459"/>
      <c r="E2" s="459"/>
      <c r="F2" s="459"/>
      <c r="G2" s="459"/>
      <c r="H2" s="460"/>
      <c r="I2" s="233"/>
    </row>
    <row r="3" spans="1:9" ht="35.450000000000003" customHeight="1" thickBot="1">
      <c r="B3" s="461" t="s">
        <v>163</v>
      </c>
      <c r="C3" s="462"/>
      <c r="D3" s="462"/>
      <c r="E3" s="463"/>
      <c r="F3" s="464" t="s">
        <v>280</v>
      </c>
      <c r="G3" s="465"/>
      <c r="H3" s="466"/>
      <c r="I3" s="214"/>
    </row>
    <row r="4" spans="1:9" ht="28.35" customHeight="1">
      <c r="B4" s="451" t="s">
        <v>360</v>
      </c>
      <c r="C4" s="452"/>
      <c r="D4" s="452"/>
      <c r="E4" s="452"/>
      <c r="F4" s="452"/>
      <c r="G4" s="452"/>
      <c r="H4" s="467"/>
      <c r="I4" s="214"/>
    </row>
    <row r="5" spans="1:9" s="239" customFormat="1" ht="74.25" customHeight="1">
      <c r="B5" s="252" t="s">
        <v>268</v>
      </c>
      <c r="C5" s="252" t="s">
        <v>269</v>
      </c>
      <c r="D5" s="252" t="s">
        <v>273</v>
      </c>
      <c r="E5" s="252" t="s">
        <v>274</v>
      </c>
      <c r="F5" s="252" t="s">
        <v>271</v>
      </c>
      <c r="G5" s="252" t="s">
        <v>277</v>
      </c>
      <c r="H5" s="252" t="s">
        <v>272</v>
      </c>
      <c r="I5" s="238"/>
    </row>
    <row r="6" spans="1:9" ht="47.45" customHeight="1">
      <c r="B6" s="273"/>
      <c r="C6" s="274"/>
      <c r="D6" s="272" t="s">
        <v>275</v>
      </c>
      <c r="E6" s="247" t="s">
        <v>276</v>
      </c>
      <c r="F6" s="242"/>
      <c r="G6" s="250" t="s">
        <v>275</v>
      </c>
      <c r="H6" s="251" t="s">
        <v>278</v>
      </c>
      <c r="I6" s="238"/>
    </row>
    <row r="7" spans="1:9" ht="346.5">
      <c r="B7" s="273" t="s">
        <v>361</v>
      </c>
      <c r="C7" s="274" t="s">
        <v>343</v>
      </c>
      <c r="D7" s="247"/>
      <c r="E7" s="247">
        <v>400000</v>
      </c>
      <c r="F7" s="288" t="s">
        <v>436</v>
      </c>
      <c r="G7" s="271"/>
      <c r="H7" s="244">
        <v>100</v>
      </c>
      <c r="I7" s="238"/>
    </row>
    <row r="8" spans="1:9" ht="79.5" thickBot="1">
      <c r="B8" s="228" t="s">
        <v>362</v>
      </c>
      <c r="C8" s="241" t="s">
        <v>324</v>
      </c>
      <c r="D8" s="243"/>
      <c r="E8" s="243"/>
      <c r="F8" s="289" t="s">
        <v>437</v>
      </c>
      <c r="G8" s="229"/>
      <c r="H8" s="244"/>
      <c r="I8" s="238"/>
    </row>
    <row r="9" spans="1:9" ht="42" customHeight="1">
      <c r="B9" s="451" t="s">
        <v>363</v>
      </c>
      <c r="C9" s="452"/>
      <c r="D9" s="453"/>
      <c r="E9" s="453"/>
      <c r="F9" s="452"/>
      <c r="G9" s="453"/>
      <c r="H9" s="454"/>
      <c r="I9" s="238"/>
    </row>
    <row r="10" spans="1:9" ht="96.75" customHeight="1">
      <c r="B10" s="228" t="s">
        <v>364</v>
      </c>
      <c r="C10" s="240" t="s">
        <v>326</v>
      </c>
      <c r="D10" s="243"/>
      <c r="E10" s="284">
        <v>46232</v>
      </c>
      <c r="F10" s="290" t="s">
        <v>438</v>
      </c>
      <c r="G10" s="230"/>
      <c r="H10" s="244">
        <v>100</v>
      </c>
      <c r="I10" s="238"/>
    </row>
    <row r="11" spans="1:9" ht="95.25" thickBot="1">
      <c r="B11" s="228" t="s">
        <v>365</v>
      </c>
      <c r="C11" s="241" t="s">
        <v>327</v>
      </c>
      <c r="D11" s="249"/>
      <c r="E11" s="243"/>
      <c r="F11" s="289" t="s">
        <v>433</v>
      </c>
      <c r="G11" s="229"/>
      <c r="H11" s="244"/>
      <c r="I11" s="238"/>
    </row>
    <row r="12" spans="1:9" s="226" customFormat="1" ht="41.25" customHeight="1">
      <c r="B12" s="451" t="s">
        <v>366</v>
      </c>
      <c r="C12" s="452"/>
      <c r="D12" s="453"/>
      <c r="E12" s="453"/>
      <c r="F12" s="452"/>
      <c r="G12" s="453"/>
      <c r="H12" s="454"/>
      <c r="I12" s="225"/>
    </row>
    <row r="13" spans="1:9" s="226" customFormat="1" ht="78.75">
      <c r="B13" s="228" t="s">
        <v>369</v>
      </c>
      <c r="C13" s="240" t="s">
        <v>328</v>
      </c>
      <c r="D13" s="243"/>
      <c r="E13" s="284">
        <v>50000</v>
      </c>
      <c r="F13" s="291" t="s">
        <v>434</v>
      </c>
      <c r="G13" s="231"/>
      <c r="H13" s="285">
        <v>100</v>
      </c>
      <c r="I13" s="225"/>
    </row>
    <row r="14" spans="1:9" s="226" customFormat="1" ht="79.5" thickBot="1">
      <c r="B14" s="228" t="s">
        <v>370</v>
      </c>
      <c r="C14" s="240" t="s">
        <v>329</v>
      </c>
      <c r="D14" s="270"/>
      <c r="E14" s="243"/>
      <c r="F14" s="292" t="s">
        <v>416</v>
      </c>
      <c r="G14" s="245"/>
      <c r="H14" s="245"/>
      <c r="I14" s="225"/>
    </row>
    <row r="15" spans="1:9" ht="33" customHeight="1">
      <c r="A15" s="226"/>
      <c r="B15" s="451" t="s">
        <v>368</v>
      </c>
      <c r="C15" s="452"/>
      <c r="D15" s="453"/>
      <c r="E15" s="453"/>
      <c r="F15" s="452"/>
      <c r="G15" s="453"/>
      <c r="H15" s="454"/>
      <c r="I15" s="214"/>
    </row>
    <row r="16" spans="1:9" ht="110.25">
      <c r="A16" s="226"/>
      <c r="B16" s="228" t="s">
        <v>371</v>
      </c>
      <c r="C16" s="240" t="s">
        <v>331</v>
      </c>
      <c r="D16" s="243"/>
      <c r="E16" s="243">
        <v>6403</v>
      </c>
      <c r="F16" s="291" t="s">
        <v>435</v>
      </c>
      <c r="G16" s="231"/>
      <c r="H16" s="285">
        <v>100</v>
      </c>
      <c r="I16" s="214"/>
    </row>
    <row r="17" spans="1:9" ht="56.25" customHeight="1">
      <c r="A17" s="226"/>
      <c r="B17" s="228" t="s">
        <v>372</v>
      </c>
      <c r="C17" s="240" t="s">
        <v>332</v>
      </c>
      <c r="D17" s="270"/>
      <c r="E17" s="243"/>
      <c r="F17" s="292" t="s">
        <v>417</v>
      </c>
      <c r="G17" s="245"/>
      <c r="H17" s="245"/>
      <c r="I17" s="214"/>
    </row>
    <row r="18" spans="1:9" ht="17.25">
      <c r="B18" s="455" t="s">
        <v>374</v>
      </c>
      <c r="C18" s="456"/>
      <c r="D18" s="456"/>
      <c r="E18" s="456"/>
      <c r="F18" s="456"/>
      <c r="G18" s="456"/>
      <c r="H18" s="457"/>
      <c r="I18" s="214"/>
    </row>
    <row r="19" spans="1:9" ht="71.25" customHeight="1" thickBot="1">
      <c r="B19" s="228" t="s">
        <v>373</v>
      </c>
      <c r="C19" s="240" t="s">
        <v>354</v>
      </c>
      <c r="D19" s="243"/>
      <c r="E19" s="243"/>
      <c r="F19" s="293" t="s">
        <v>418</v>
      </c>
      <c r="G19" s="246"/>
      <c r="H19" s="246"/>
      <c r="I19" s="214"/>
    </row>
    <row r="20" spans="1:9" ht="16.5" thickBot="1">
      <c r="B20" s="468" t="s">
        <v>165</v>
      </c>
      <c r="C20" s="469"/>
      <c r="D20" s="237"/>
      <c r="E20" s="286">
        <f>E16+E13+E14+E10+E7</f>
        <v>502635</v>
      </c>
      <c r="F20" s="232" t="s">
        <v>166</v>
      </c>
      <c r="G20" s="232"/>
      <c r="H20" s="286">
        <f>E20</f>
        <v>502635</v>
      </c>
      <c r="I20" s="214"/>
    </row>
    <row r="21" spans="1:9" ht="15.75">
      <c r="B21" s="224"/>
      <c r="C21" s="224"/>
      <c r="D21" s="224"/>
      <c r="E21" s="224"/>
      <c r="F21" s="224"/>
      <c r="G21" s="224"/>
      <c r="H21" s="287"/>
      <c r="I21" s="214"/>
    </row>
    <row r="22" spans="1:9" ht="17.100000000000001" customHeight="1" thickBot="1">
      <c r="B22" s="235" t="s">
        <v>270</v>
      </c>
      <c r="C22" s="227"/>
      <c r="D22" s="227"/>
      <c r="E22" s="227"/>
      <c r="F22" s="227"/>
      <c r="G22" s="227"/>
      <c r="H22" s="227"/>
      <c r="I22" s="214"/>
    </row>
    <row r="23" spans="1:9">
      <c r="B23" s="558" t="s">
        <v>440</v>
      </c>
      <c r="C23" s="443"/>
      <c r="D23" s="443"/>
      <c r="E23" s="443"/>
      <c r="F23" s="443"/>
      <c r="G23" s="443"/>
      <c r="H23" s="444"/>
      <c r="I23" s="214"/>
    </row>
    <row r="24" spans="1:9">
      <c r="B24" s="445"/>
      <c r="C24" s="446"/>
      <c r="D24" s="446"/>
      <c r="E24" s="446"/>
      <c r="F24" s="446"/>
      <c r="G24" s="446"/>
      <c r="H24" s="447"/>
      <c r="I24" s="214"/>
    </row>
    <row r="25" spans="1:9" ht="51" customHeight="1">
      <c r="B25" s="445"/>
      <c r="C25" s="446"/>
      <c r="D25" s="446"/>
      <c r="E25" s="446"/>
      <c r="F25" s="446"/>
      <c r="G25" s="446"/>
      <c r="H25" s="447"/>
      <c r="I25" s="214"/>
    </row>
    <row r="26" spans="1:9">
      <c r="B26" s="445"/>
      <c r="C26" s="446"/>
      <c r="D26" s="446"/>
      <c r="E26" s="446"/>
      <c r="F26" s="446"/>
      <c r="G26" s="446"/>
      <c r="H26" s="447"/>
      <c r="I26" s="214"/>
    </row>
    <row r="27" spans="1:9">
      <c r="B27" s="445"/>
      <c r="C27" s="446"/>
      <c r="D27" s="446"/>
      <c r="E27" s="446"/>
      <c r="F27" s="446"/>
      <c r="G27" s="446"/>
      <c r="H27" s="447"/>
      <c r="I27" s="214"/>
    </row>
    <row r="28" spans="1:9">
      <c r="B28" s="445"/>
      <c r="C28" s="446"/>
      <c r="D28" s="446"/>
      <c r="E28" s="446"/>
      <c r="F28" s="446"/>
      <c r="G28" s="446"/>
      <c r="H28" s="447"/>
      <c r="I28" s="214"/>
    </row>
    <row r="29" spans="1:9">
      <c r="B29" s="445"/>
      <c r="C29" s="446"/>
      <c r="D29" s="446"/>
      <c r="E29" s="446"/>
      <c r="F29" s="446"/>
      <c r="G29" s="446"/>
      <c r="H29" s="447"/>
      <c r="I29" s="214"/>
    </row>
    <row r="30" spans="1:9">
      <c r="B30" s="445"/>
      <c r="C30" s="446"/>
      <c r="D30" s="446"/>
      <c r="E30" s="446"/>
      <c r="F30" s="446"/>
      <c r="G30" s="446"/>
      <c r="H30" s="447"/>
      <c r="I30" s="214"/>
    </row>
    <row r="31" spans="1:9">
      <c r="B31" s="445"/>
      <c r="C31" s="446"/>
      <c r="D31" s="446"/>
      <c r="E31" s="446"/>
      <c r="F31" s="446"/>
      <c r="G31" s="446"/>
      <c r="H31" s="447"/>
      <c r="I31" s="214"/>
    </row>
    <row r="32" spans="1:9">
      <c r="B32" s="445"/>
      <c r="C32" s="446"/>
      <c r="D32" s="446"/>
      <c r="E32" s="446"/>
      <c r="F32" s="446"/>
      <c r="G32" s="446"/>
      <c r="H32" s="447"/>
      <c r="I32" s="214"/>
    </row>
    <row r="33" spans="2:9" ht="26.45" customHeight="1">
      <c r="B33" s="445"/>
      <c r="C33" s="446"/>
      <c r="D33" s="446"/>
      <c r="E33" s="446"/>
      <c r="F33" s="446"/>
      <c r="G33" s="446"/>
      <c r="H33" s="447"/>
      <c r="I33" s="214"/>
    </row>
    <row r="34" spans="2:9">
      <c r="B34" s="445"/>
      <c r="C34" s="446"/>
      <c r="D34" s="446"/>
      <c r="E34" s="446"/>
      <c r="F34" s="446"/>
      <c r="G34" s="446"/>
      <c r="H34" s="447"/>
      <c r="I34" s="214"/>
    </row>
    <row r="35" spans="2:9">
      <c r="B35" s="445"/>
      <c r="C35" s="446"/>
      <c r="D35" s="446"/>
      <c r="E35" s="446"/>
      <c r="F35" s="446"/>
      <c r="G35" s="446"/>
      <c r="H35" s="447"/>
      <c r="I35" s="214"/>
    </row>
    <row r="36" spans="2:9">
      <c r="B36" s="445"/>
      <c r="C36" s="446"/>
      <c r="D36" s="446"/>
      <c r="E36" s="446"/>
      <c r="F36" s="446"/>
      <c r="G36" s="446"/>
      <c r="H36" s="447"/>
      <c r="I36" s="214"/>
    </row>
    <row r="37" spans="2:9">
      <c r="B37" s="445"/>
      <c r="C37" s="446"/>
      <c r="D37" s="446"/>
      <c r="E37" s="446"/>
      <c r="F37" s="446"/>
      <c r="G37" s="446"/>
      <c r="H37" s="447"/>
    </row>
    <row r="38" spans="2:9">
      <c r="B38" s="445"/>
      <c r="C38" s="446"/>
      <c r="D38" s="446"/>
      <c r="E38" s="446"/>
      <c r="F38" s="446"/>
      <c r="G38" s="446"/>
      <c r="H38" s="447"/>
    </row>
    <row r="39" spans="2:9" ht="15.75" thickBot="1">
      <c r="B39" s="448"/>
      <c r="C39" s="449"/>
      <c r="D39" s="449"/>
      <c r="E39" s="449"/>
      <c r="F39" s="449"/>
      <c r="G39" s="449"/>
      <c r="H39" s="450"/>
    </row>
    <row r="40" spans="2:9">
      <c r="B40" s="214"/>
      <c r="C40" s="214"/>
      <c r="D40" s="214"/>
      <c r="E40" s="214"/>
      <c r="F40" s="214"/>
      <c r="G40" s="214"/>
      <c r="H40" s="214"/>
    </row>
    <row r="41" spans="2:9">
      <c r="B41" s="214"/>
      <c r="C41" s="214"/>
      <c r="D41" s="214"/>
      <c r="E41" s="214"/>
      <c r="F41" s="214"/>
      <c r="G41" s="214"/>
      <c r="H41" s="214"/>
    </row>
  </sheetData>
  <mergeCells count="10">
    <mergeCell ref="B23:H39"/>
    <mergeCell ref="B15:H15"/>
    <mergeCell ref="B18:H18"/>
    <mergeCell ref="B9:H9"/>
    <mergeCell ref="B2:H2"/>
    <mergeCell ref="B3:E3"/>
    <mergeCell ref="F3:H3"/>
    <mergeCell ref="B4:H4"/>
    <mergeCell ref="B20:C20"/>
    <mergeCell ref="B12:H12"/>
  </mergeCells>
  <printOptions horizontalCentered="1" verticalCentered="1"/>
  <pageMargins left="0.11811023622047245" right="0.11811023622047245" top="0.15748031496062992" bottom="0.15748031496062992" header="0.31496062992125984" footer="0.31496062992125984"/>
  <pageSetup paperSize="9" scale="5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view="pageBreakPreview" topLeftCell="A7" zoomScale="85" zoomScaleSheetLayoutView="85" workbookViewId="0">
      <selection activeCell="B3" sqref="B3:D3"/>
    </sheetView>
  </sheetViews>
  <sheetFormatPr defaultColWidth="8.85546875" defaultRowHeight="15"/>
  <cols>
    <col min="1" max="1" width="9.140625" customWidth="1"/>
    <col min="2" max="2" width="10.140625" customWidth="1"/>
    <col min="3" max="3" width="32.42578125" customWidth="1"/>
    <col min="4" max="4" width="61.42578125" customWidth="1"/>
    <col min="5" max="5" width="32.42578125" customWidth="1"/>
    <col min="6" max="6" width="76.7109375" customWidth="1"/>
    <col min="7" max="7" width="9.140625" customWidth="1"/>
  </cols>
  <sheetData>
    <row r="1" spans="1:7" ht="15.75" thickBot="1">
      <c r="A1" s="2"/>
      <c r="B1" s="2"/>
      <c r="C1" s="2"/>
      <c r="D1" s="2"/>
      <c r="E1" s="2"/>
      <c r="F1" s="2"/>
      <c r="G1" s="2"/>
    </row>
    <row r="2" spans="1:7" s="152" customFormat="1" ht="31.5" customHeight="1" thickBot="1">
      <c r="A2" s="151"/>
      <c r="B2" s="472" t="str">
        <f>'1. Cover page'!F20&amp;  " Prioritization Plan"</f>
        <v>Tanzania Prioritization Plan</v>
      </c>
      <c r="C2" s="473"/>
      <c r="D2" s="473"/>
      <c r="E2" s="473"/>
      <c r="F2" s="474"/>
      <c r="G2" s="151"/>
    </row>
    <row r="3" spans="1:7" ht="23.45" customHeight="1" thickBot="1">
      <c r="A3" s="2"/>
      <c r="B3" s="475" t="s">
        <v>163</v>
      </c>
      <c r="C3" s="476"/>
      <c r="D3" s="477"/>
      <c r="E3" s="478" t="s">
        <v>167</v>
      </c>
      <c r="F3" s="479"/>
      <c r="G3" s="2"/>
    </row>
    <row r="4" spans="1:7" ht="28.35" customHeight="1">
      <c r="A4" s="2"/>
      <c r="B4" s="480" t="s">
        <v>260</v>
      </c>
      <c r="C4" s="481"/>
      <c r="D4" s="481"/>
      <c r="E4" s="481"/>
      <c r="F4" s="482"/>
      <c r="G4" s="2"/>
    </row>
    <row r="5" spans="1:7" ht="53.25" customHeight="1">
      <c r="A5" s="2"/>
      <c r="B5" s="140" t="s">
        <v>262</v>
      </c>
      <c r="C5" s="483" t="s">
        <v>192</v>
      </c>
      <c r="D5" s="483"/>
      <c r="E5" s="484" t="s">
        <v>176</v>
      </c>
      <c r="F5" s="485"/>
      <c r="G5" s="2"/>
    </row>
    <row r="6" spans="1:7" ht="36" customHeight="1">
      <c r="A6" s="2"/>
      <c r="B6" s="228" t="s">
        <v>262</v>
      </c>
      <c r="C6" s="489"/>
      <c r="D6" s="489"/>
      <c r="E6" s="141"/>
      <c r="F6" s="142"/>
      <c r="G6" s="2"/>
    </row>
    <row r="7" spans="1:7" ht="39.75" customHeight="1">
      <c r="A7" s="2"/>
      <c r="B7" s="228" t="s">
        <v>262</v>
      </c>
      <c r="C7" s="483"/>
      <c r="D7" s="483"/>
      <c r="E7" s="143"/>
      <c r="F7" s="144"/>
      <c r="G7" s="2"/>
    </row>
    <row r="8" spans="1:7" ht="41.25" customHeight="1" thickBot="1">
      <c r="A8" s="2"/>
      <c r="B8" s="228" t="s">
        <v>262</v>
      </c>
      <c r="C8" s="483"/>
      <c r="D8" s="483"/>
      <c r="E8" s="143"/>
      <c r="F8" s="144"/>
      <c r="G8" s="2"/>
    </row>
    <row r="9" spans="1:7" ht="28.35" customHeight="1">
      <c r="A9" s="2"/>
      <c r="B9" s="480" t="s">
        <v>260</v>
      </c>
      <c r="C9" s="481"/>
      <c r="D9" s="481"/>
      <c r="E9" s="481"/>
      <c r="F9" s="482"/>
      <c r="G9" s="2"/>
    </row>
    <row r="10" spans="1:7" ht="42" customHeight="1">
      <c r="A10" s="2"/>
      <c r="B10" s="228" t="s">
        <v>262</v>
      </c>
      <c r="C10" s="483"/>
      <c r="D10" s="483"/>
      <c r="E10" s="143"/>
      <c r="F10" s="144"/>
      <c r="G10" s="2"/>
    </row>
    <row r="11" spans="1:7" ht="33" customHeight="1">
      <c r="A11" s="2"/>
      <c r="B11" s="228" t="s">
        <v>262</v>
      </c>
      <c r="C11" s="489"/>
      <c r="D11" s="489"/>
      <c r="E11" s="141"/>
      <c r="F11" s="142"/>
      <c r="G11" s="2"/>
    </row>
    <row r="12" spans="1:7" ht="33" customHeight="1" thickBot="1">
      <c r="A12" s="2"/>
      <c r="B12" s="228" t="s">
        <v>262</v>
      </c>
      <c r="C12" s="483"/>
      <c r="D12" s="483"/>
      <c r="E12" s="143"/>
      <c r="F12" s="144"/>
      <c r="G12" s="2"/>
    </row>
    <row r="13" spans="1:7" ht="28.35" customHeight="1">
      <c r="A13" s="2"/>
      <c r="B13" s="480" t="s">
        <v>260</v>
      </c>
      <c r="C13" s="481"/>
      <c r="D13" s="481"/>
      <c r="E13" s="481"/>
      <c r="F13" s="482"/>
      <c r="G13" s="2"/>
    </row>
    <row r="14" spans="1:7" s="138" customFormat="1" ht="41.25" customHeight="1">
      <c r="A14" s="137"/>
      <c r="B14" s="228" t="s">
        <v>262</v>
      </c>
      <c r="C14" s="483"/>
      <c r="D14" s="483"/>
      <c r="E14" s="145"/>
      <c r="F14" s="146"/>
      <c r="G14" s="137"/>
    </row>
    <row r="15" spans="1:7" s="138" customFormat="1" ht="48" customHeight="1" thickBot="1">
      <c r="A15" s="137"/>
      <c r="B15" s="228" t="s">
        <v>262</v>
      </c>
      <c r="C15" s="489"/>
      <c r="D15" s="489"/>
      <c r="E15" s="147"/>
      <c r="F15" s="148"/>
      <c r="G15" s="137"/>
    </row>
    <row r="16" spans="1:7" ht="28.35" customHeight="1">
      <c r="A16" s="2"/>
      <c r="B16" s="480" t="s">
        <v>260</v>
      </c>
      <c r="C16" s="481"/>
      <c r="D16" s="481"/>
      <c r="E16" s="481"/>
      <c r="F16" s="482"/>
      <c r="G16" s="2"/>
    </row>
    <row r="17" spans="1:7" ht="25.5" customHeight="1">
      <c r="A17" s="2"/>
      <c r="B17" s="228" t="s">
        <v>262</v>
      </c>
      <c r="C17" s="483"/>
      <c r="D17" s="490"/>
      <c r="E17" s="470"/>
      <c r="F17" s="471"/>
      <c r="G17" s="2"/>
    </row>
    <row r="18" spans="1:7" ht="40.5" customHeight="1">
      <c r="A18" s="2"/>
      <c r="B18" s="228" t="s">
        <v>262</v>
      </c>
      <c r="C18" s="491"/>
      <c r="D18" s="492"/>
      <c r="E18" s="486"/>
      <c r="F18" s="487"/>
      <c r="G18" s="2"/>
    </row>
    <row r="19" spans="1:7" s="212" customFormat="1" ht="40.5" customHeight="1" thickBot="1">
      <c r="A19" s="214"/>
      <c r="B19" s="228" t="s">
        <v>262</v>
      </c>
      <c r="C19" s="236"/>
      <c r="D19" s="236"/>
      <c r="E19" s="209"/>
      <c r="F19" s="210"/>
      <c r="G19" s="214"/>
    </row>
    <row r="20" spans="1:7" ht="27" customHeight="1" thickBot="1">
      <c r="A20" s="2"/>
      <c r="B20" s="468" t="s">
        <v>165</v>
      </c>
      <c r="C20" s="469"/>
      <c r="D20" s="149" t="s">
        <v>164</v>
      </c>
      <c r="E20" s="149" t="s">
        <v>166</v>
      </c>
      <c r="F20" s="150" t="s">
        <v>164</v>
      </c>
      <c r="G20" s="2"/>
    </row>
    <row r="21" spans="1:7" ht="15.75">
      <c r="A21" s="2"/>
      <c r="B21" s="132"/>
      <c r="C21" s="132"/>
      <c r="D21" s="132"/>
      <c r="E21" s="132"/>
      <c r="F21" s="132"/>
      <c r="G21" s="2"/>
    </row>
    <row r="22" spans="1:7" ht="28.35" customHeight="1" thickBot="1">
      <c r="A22" s="2"/>
      <c r="B22" s="166" t="s">
        <v>267</v>
      </c>
      <c r="C22" s="139"/>
      <c r="D22" s="139"/>
      <c r="E22" s="139"/>
      <c r="F22" s="139"/>
      <c r="G22" s="2"/>
    </row>
    <row r="23" spans="1:7" ht="15" customHeight="1">
      <c r="A23" s="2"/>
      <c r="B23" s="488" t="s">
        <v>261</v>
      </c>
      <c r="C23" s="443"/>
      <c r="D23" s="443"/>
      <c r="E23" s="443"/>
      <c r="F23" s="444"/>
      <c r="G23" s="2"/>
    </row>
    <row r="24" spans="1:7">
      <c r="A24" s="2"/>
      <c r="B24" s="445"/>
      <c r="C24" s="446"/>
      <c r="D24" s="446"/>
      <c r="E24" s="446"/>
      <c r="F24" s="447"/>
      <c r="G24" s="2"/>
    </row>
    <row r="25" spans="1:7">
      <c r="A25" s="2"/>
      <c r="B25" s="445"/>
      <c r="C25" s="446"/>
      <c r="D25" s="446"/>
      <c r="E25" s="446"/>
      <c r="F25" s="447"/>
      <c r="G25" s="2"/>
    </row>
    <row r="26" spans="1:7">
      <c r="A26" s="2"/>
      <c r="B26" s="445"/>
      <c r="C26" s="446"/>
      <c r="D26" s="446"/>
      <c r="E26" s="446"/>
      <c r="F26" s="447"/>
      <c r="G26" s="2"/>
    </row>
    <row r="27" spans="1:7" ht="17.100000000000001" customHeight="1">
      <c r="A27" s="2"/>
      <c r="B27" s="445"/>
      <c r="C27" s="446"/>
      <c r="D27" s="446"/>
      <c r="E27" s="446"/>
      <c r="F27" s="447"/>
      <c r="G27" s="2"/>
    </row>
    <row r="28" spans="1:7">
      <c r="A28" s="2"/>
      <c r="B28" s="445"/>
      <c r="C28" s="446"/>
      <c r="D28" s="446"/>
      <c r="E28" s="446"/>
      <c r="F28" s="447"/>
      <c r="G28" s="2"/>
    </row>
    <row r="29" spans="1:7">
      <c r="A29" s="2"/>
      <c r="B29" s="445"/>
      <c r="C29" s="446"/>
      <c r="D29" s="446"/>
      <c r="E29" s="446"/>
      <c r="F29" s="447"/>
      <c r="G29" s="2"/>
    </row>
    <row r="30" spans="1:7">
      <c r="A30" s="2"/>
      <c r="B30" s="445"/>
      <c r="C30" s="446"/>
      <c r="D30" s="446"/>
      <c r="E30" s="446"/>
      <c r="F30" s="447"/>
      <c r="G30" s="2"/>
    </row>
    <row r="31" spans="1:7">
      <c r="A31" s="2"/>
      <c r="B31" s="445"/>
      <c r="C31" s="446"/>
      <c r="D31" s="446"/>
      <c r="E31" s="446"/>
      <c r="F31" s="447"/>
      <c r="G31" s="2"/>
    </row>
    <row r="32" spans="1:7">
      <c r="A32" s="2"/>
      <c r="B32" s="445"/>
      <c r="C32" s="446"/>
      <c r="D32" s="446"/>
      <c r="E32" s="446"/>
      <c r="F32" s="447"/>
      <c r="G32" s="2"/>
    </row>
    <row r="33" spans="1:7">
      <c r="A33" s="2"/>
      <c r="B33" s="445"/>
      <c r="C33" s="446"/>
      <c r="D33" s="446"/>
      <c r="E33" s="446"/>
      <c r="F33" s="447"/>
      <c r="G33" s="2"/>
    </row>
    <row r="34" spans="1:7">
      <c r="A34" s="2"/>
      <c r="B34" s="445"/>
      <c r="C34" s="446"/>
      <c r="D34" s="446"/>
      <c r="E34" s="446"/>
      <c r="F34" s="447"/>
      <c r="G34" s="2"/>
    </row>
    <row r="35" spans="1:7">
      <c r="A35" s="2"/>
      <c r="B35" s="445"/>
      <c r="C35" s="446"/>
      <c r="D35" s="446"/>
      <c r="E35" s="446"/>
      <c r="F35" s="447"/>
      <c r="G35" s="2"/>
    </row>
    <row r="36" spans="1:7">
      <c r="A36" s="2"/>
      <c r="B36" s="445"/>
      <c r="C36" s="446"/>
      <c r="D36" s="446"/>
      <c r="E36" s="446"/>
      <c r="F36" s="447"/>
      <c r="G36" s="2"/>
    </row>
    <row r="37" spans="1:7">
      <c r="A37" s="2"/>
      <c r="B37" s="445"/>
      <c r="C37" s="446"/>
      <c r="D37" s="446"/>
      <c r="E37" s="446"/>
      <c r="F37" s="447"/>
      <c r="G37" s="2"/>
    </row>
    <row r="38" spans="1:7" ht="26.45" customHeight="1">
      <c r="A38" s="2"/>
      <c r="B38" s="445"/>
      <c r="C38" s="446"/>
      <c r="D38" s="446"/>
      <c r="E38" s="446"/>
      <c r="F38" s="447"/>
      <c r="G38" s="2"/>
    </row>
    <row r="39" spans="1:7" ht="15.75" thickBot="1">
      <c r="A39" s="2"/>
      <c r="B39" s="448"/>
      <c r="C39" s="449"/>
      <c r="D39" s="449"/>
      <c r="E39" s="449"/>
      <c r="F39" s="450"/>
      <c r="G39" s="2"/>
    </row>
    <row r="40" spans="1:7">
      <c r="A40" s="2"/>
      <c r="B40" s="2"/>
      <c r="C40" s="2"/>
      <c r="D40" s="2"/>
      <c r="E40" s="2"/>
      <c r="F40" s="2"/>
      <c r="G40" s="2"/>
    </row>
    <row r="41" spans="1:7">
      <c r="A41" s="2"/>
      <c r="B41" s="2"/>
      <c r="C41" s="2"/>
      <c r="D41" s="2"/>
      <c r="E41" s="2"/>
      <c r="F41" s="2"/>
      <c r="G41" s="2"/>
    </row>
  </sheetData>
  <mergeCells count="23">
    <mergeCell ref="E18:F18"/>
    <mergeCell ref="B23:F39"/>
    <mergeCell ref="C6:D6"/>
    <mergeCell ref="C7:D7"/>
    <mergeCell ref="C8:D8"/>
    <mergeCell ref="B9:F9"/>
    <mergeCell ref="C10:D10"/>
    <mergeCell ref="C11:D11"/>
    <mergeCell ref="C12:D12"/>
    <mergeCell ref="B13:F13"/>
    <mergeCell ref="C14:D14"/>
    <mergeCell ref="C15:D15"/>
    <mergeCell ref="B16:F16"/>
    <mergeCell ref="C17:D17"/>
    <mergeCell ref="C18:D18"/>
    <mergeCell ref="B20:C20"/>
    <mergeCell ref="E17:F17"/>
    <mergeCell ref="B2:F2"/>
    <mergeCell ref="B3:D3"/>
    <mergeCell ref="E3:F3"/>
    <mergeCell ref="B4:F4"/>
    <mergeCell ref="C5:D5"/>
    <mergeCell ref="E5:F5"/>
  </mergeCells>
  <printOptions horizontalCentered="1" verticalCentered="1"/>
  <pageMargins left="0.11811023622047245" right="0.11811023622047245" top="0.15748031496062992" bottom="0.15748031496062992" header="0.31496062992125984" footer="0.31496062992125984"/>
  <pageSetup paperSize="9"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1. Cover page</vt:lpstr>
      <vt:lpstr>2. Line of Sight </vt:lpstr>
      <vt:lpstr>2. Line of Sight Table</vt:lpstr>
      <vt:lpstr>3. Beneficiary &amp; Transfer </vt:lpstr>
      <vt:lpstr>4. Results-resource table</vt:lpstr>
      <vt:lpstr>5. Transfer modalities </vt:lpstr>
      <vt:lpstr>6. Rations and Transfers </vt:lpstr>
      <vt:lpstr>7. Prioritization </vt:lpstr>
      <vt:lpstr>7. Prioritization Table + Text</vt:lpstr>
      <vt:lpstr>Reference</vt:lpstr>
      <vt:lpstr>6. Implementation Plan</vt:lpstr>
      <vt:lpstr>7. Potential Alternative Tables</vt:lpstr>
      <vt:lpstr>'6. Rations and Transfers '!_ednref1</vt:lpstr>
      <vt:lpstr>'7. Potential Alternative Tables'!_ftn1</vt:lpstr>
      <vt:lpstr>'7. Potential Alternative Tables'!_ftn2</vt:lpstr>
      <vt:lpstr>'7. Potential Alternative Tables'!_ftnref1</vt:lpstr>
      <vt:lpstr>'7. Potential Alternative Tables'!_ftnref2</vt:lpstr>
      <vt:lpstr>'1. Cover page'!Print_Area</vt:lpstr>
      <vt:lpstr>'2. Line of Sight '!Print_Area</vt:lpstr>
      <vt:lpstr>'5. Transfer modalities '!Print_Area</vt:lpstr>
      <vt:lpstr>'6. Implementation Plan'!Print_Area</vt:lpstr>
      <vt:lpstr>'6. Rations and Transfers '!Print_Area</vt:lpstr>
      <vt:lpstr>'7. Prioritization '!Print_Area</vt:lpstr>
      <vt:lpstr>'7. Prioritization Table + Text'!Print_Area</vt:lpstr>
    </vt:vector>
  </TitlesOfParts>
  <Company>World Food Programme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RMX</dc:creator>
  <cp:lastModifiedBy>ZOCCHEDDU Tiziana</cp:lastModifiedBy>
  <cp:lastPrinted>2017-04-20T07:40:00Z</cp:lastPrinted>
  <dcterms:created xsi:type="dcterms:W3CDTF">2016-11-29T10:39:20Z</dcterms:created>
  <dcterms:modified xsi:type="dcterms:W3CDTF">2017-05-02T19:49:13Z</dcterms:modified>
</cp:coreProperties>
</file>