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Unisinos\11 semestre\Simulação e Modelagem de Sistemas\trabgb\"/>
    </mc:Choice>
  </mc:AlternateContent>
  <xr:revisionPtr revIDLastSave="0" documentId="8_{2F3BB402-9711-4919-8656-9B4F90BBD99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teste normal" sheetId="1" r:id="rId1"/>
    <sheet name="teste F" sheetId="3" r:id="rId2"/>
    <sheet name="teste T" sheetId="2" r:id="rId3"/>
    <sheet name="smith-satter" sheetId="4" r:id="rId4"/>
    <sheet name="soma ranks" sheetId="5" r:id="rId5"/>
  </sheets>
  <externalReferences>
    <externalReference r:id="rId6"/>
  </externalReferences>
  <definedNames>
    <definedName name="desvpad">'teste normal'!$I$23</definedName>
    <definedName name="gl">'teste normal'!$L$21</definedName>
    <definedName name="media">'teste normal'!$G$21</definedName>
    <definedName name="media_a">'teste T'!$A$12</definedName>
    <definedName name="media_b">'teste T'!$B$12</definedName>
    <definedName name="n">'teste normal'!$E$21</definedName>
    <definedName name="taxa">[1]VF!$B$1</definedName>
    <definedName name="x1_" localSheetId="0">'teste normal'!$A$1:$A$50</definedName>
    <definedName name="x1__1" localSheetId="0">'teste normal'!$A$1:$A$50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4" l="1"/>
  <c r="A12" i="2"/>
  <c r="B4" i="4"/>
  <c r="A13" i="2"/>
  <c r="L17" i="5"/>
  <c r="B12" i="2"/>
  <c r="D4" i="2"/>
  <c r="H12" i="5"/>
  <c r="L13" i="5"/>
  <c r="I12" i="5"/>
  <c r="L14" i="5"/>
  <c r="L15" i="5"/>
  <c r="L18" i="5"/>
  <c r="N18" i="5"/>
  <c r="L19" i="5"/>
  <c r="B5" i="4"/>
  <c r="B12" i="4"/>
  <c r="B13" i="2"/>
  <c r="B7" i="4"/>
  <c r="A3" i="3"/>
  <c r="A2" i="3"/>
  <c r="F4" i="2"/>
  <c r="F5" i="2"/>
  <c r="F7" i="2"/>
  <c r="D5" i="2"/>
  <c r="D7" i="2"/>
  <c r="H7" i="2"/>
  <c r="A24" i="2"/>
  <c r="A16" i="2"/>
  <c r="A17" i="2"/>
  <c r="A18" i="2"/>
  <c r="A19" i="2"/>
  <c r="A20" i="2"/>
  <c r="A21" i="2"/>
  <c r="A22" i="2"/>
  <c r="A23" i="2"/>
  <c r="A15" i="2"/>
  <c r="B14" i="2"/>
  <c r="A14" i="2"/>
  <c r="B13" i="4"/>
  <c r="A25" i="2"/>
  <c r="C12" i="4"/>
  <c r="B9" i="4"/>
  <c r="B10" i="4"/>
  <c r="B6" i="3"/>
  <c r="C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Unisinos</author>
  </authors>
  <commentList>
    <comment ref="C3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tamanho da classe</t>
        </r>
      </text>
    </comment>
    <comment ref="G21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media</t>
        </r>
      </text>
    </comment>
    <comment ref="I23" authorId="0" shapeId="0" xr:uid="{00000000-0006-0000-0000-000003000000}">
      <text>
        <r>
          <rPr>
            <b/>
            <sz val="9"/>
            <color indexed="81"/>
            <rFont val="Segoe UI"/>
            <family val="2"/>
          </rPr>
          <t>desv pad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E11" authorId="0" shapeId="0" xr:uid="{00000000-0006-0000-0200-000001000000}">
      <text>
        <r>
          <rPr>
            <sz val="9"/>
            <color indexed="81"/>
            <rFont val="Segoe UI"/>
            <family val="2"/>
          </rPr>
          <t xml:space="preserve">no Excel:
Dados/Análise de Dados: Ferramentas de análise -&gt; Teste-F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K2" authorId="0" shapeId="0" xr:uid="{00000000-0006-0000-0100-000001000000}">
      <text>
        <r>
          <rPr>
            <b/>
            <sz val="9"/>
            <color indexed="81"/>
            <rFont val="Segoe UI"/>
            <family val="2"/>
          </rPr>
          <t>no Excel:
Dados/Análise de Dados: Ferramentas de Análise-&gt;Teste-T</t>
        </r>
      </text>
    </comment>
    <comment ref="A12" authorId="0" shapeId="0" xr:uid="{00000000-0006-0000-0100-000002000000}">
      <text>
        <r>
          <rPr>
            <b/>
            <sz val="9"/>
            <color indexed="81"/>
            <rFont val="Segoe UI"/>
            <family val="2"/>
          </rPr>
          <t>Médias</t>
        </r>
      </text>
    </comment>
    <comment ref="A13" authorId="0" shapeId="0" xr:uid="{00000000-0006-0000-0100-000003000000}">
      <text>
        <r>
          <rPr>
            <b/>
            <sz val="9"/>
            <color indexed="81"/>
            <rFont val="Segoe UI"/>
            <family val="2"/>
          </rPr>
          <t>variâncias</t>
        </r>
      </text>
    </comment>
    <comment ref="A14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desvio padrão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ernesto linds</author>
  </authors>
  <commentList>
    <comment ref="H12" authorId="0" shapeId="0" xr:uid="{00000000-0006-0000-0400-000001000000}">
      <text>
        <r>
          <rPr>
            <b/>
            <sz val="9"/>
            <color indexed="81"/>
            <rFont val="Segoe UI"/>
            <family val="2"/>
          </rPr>
          <t xml:space="preserve">somatório das posições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1" type="6" refreshedVersion="4" background="1" saveData="1">
    <textPr codePage="850" sourceFile="F:\INFBAS\x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<sst xmlns="http://schemas.openxmlformats.org/spreadsheetml/2006/main" count="115" uniqueCount="105">
  <si>
    <t>Teste-t: duas amostras presumindo variâncias equivalentes</t>
  </si>
  <si>
    <t>Média</t>
  </si>
  <si>
    <t>Variância</t>
  </si>
  <si>
    <t>Observações</t>
  </si>
  <si>
    <t>Variância agrupada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</si>
  <si>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</si>
  <si>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</si>
  <si>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</si>
  <si>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</si>
  <si>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</si>
  <si>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</si>
  <si>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</si>
  <si>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r>
      <t>H</t>
    </r>
    <r>
      <rPr>
        <b/>
        <vertAlign val="subscript"/>
        <sz val="11"/>
        <color theme="1"/>
        <rFont val="Calibri"/>
        <family val="2"/>
        <scheme val="minor"/>
      </rPr>
      <t>0</t>
    </r>
  </si>
  <si>
    <t xml:space="preserve">tval = </t>
  </si>
  <si>
    <t>2.1</t>
  </si>
  <si>
    <t>Sistema</t>
  </si>
  <si>
    <t>Modelo</t>
  </si>
  <si>
    <t>variâncias</t>
  </si>
  <si>
    <t>sistema</t>
  </si>
  <si>
    <t>modelo</t>
  </si>
  <si>
    <t>GL:</t>
  </si>
  <si>
    <t>Teste-F: duas amostras para variâncias</t>
  </si>
  <si>
    <t>F</t>
  </si>
  <si>
    <t>P(F&lt;=f) uni-caudal</t>
  </si>
  <si>
    <t>F crítico uni-caudal</t>
  </si>
  <si>
    <t>coluna</t>
  </si>
  <si>
    <t>linha</t>
  </si>
  <si>
    <t>Na tabela:</t>
  </si>
  <si>
    <t>n-1 do numerador</t>
  </si>
  <si>
    <t>n-1 do denominador</t>
  </si>
  <si>
    <t>Neste exemplo, é o</t>
  </si>
  <si>
    <t>sistema (numerador)</t>
  </si>
  <si>
    <t>modelo (denominador)</t>
  </si>
  <si>
    <t>: variâncias das duas amostras convergem</t>
  </si>
  <si>
    <t>: médias das duas amostras convergem</t>
  </si>
  <si>
    <t>n1</t>
  </si>
  <si>
    <t>n2</t>
  </si>
  <si>
    <t>med1</t>
  </si>
  <si>
    <t>med2</t>
  </si>
  <si>
    <t>var1</t>
  </si>
  <si>
    <t>var2</t>
  </si>
  <si>
    <t>como variâncias do exemplo convergem,</t>
  </si>
  <si>
    <t>este teste não precisa ser empregado</t>
  </si>
  <si>
    <t>neste caso...</t>
  </si>
  <si>
    <t>t=</t>
  </si>
  <si>
    <r>
      <t xml:space="preserve">procura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/2</t>
    </r>
  </si>
  <si>
    <t>Teste F</t>
  </si>
  <si>
    <t>são similares?</t>
  </si>
  <si>
    <t>n do numerador = 10</t>
  </si>
  <si>
    <t>n do denominador = 10</t>
  </si>
  <si>
    <t xml:space="preserve"> </t>
  </si>
  <si>
    <t>TABELA    TESTE   F</t>
  </si>
  <si>
    <r>
      <t>Com t = 1,12  &lt;  tval (</t>
    </r>
    <r>
      <rPr>
        <b/>
        <sz val="14"/>
        <color rgb="FFFF0000"/>
        <rFont val="Calibri"/>
        <family val="2"/>
        <scheme val="minor"/>
      </rPr>
      <t>2.1</t>
    </r>
    <r>
      <rPr>
        <b/>
        <sz val="12"/>
        <color theme="1"/>
        <rFont val="Calibri"/>
        <family val="2"/>
        <scheme val="minor"/>
      </rPr>
      <t>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</si>
  <si>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r>
      <t>GL (df) = (n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-1) +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-1)</t>
    </r>
  </si>
  <si>
    <t>9 + 9 = 18</t>
  </si>
  <si>
    <r>
      <t>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10</t>
    </r>
  </si>
  <si>
    <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</si>
  <si>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 13,69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</si>
  <si>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=11,23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</si>
  <si>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=30,16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</si>
  <si>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=17,87</t>
    </r>
  </si>
  <si>
    <t>TABELA TESTE T</t>
  </si>
  <si>
    <r>
      <t xml:space="preserve">com 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>=</t>
    </r>
  </si>
  <si>
    <t>vai ser sempre 0,05</t>
  </si>
  <si>
    <t>sistema ordenado</t>
  </si>
  <si>
    <t>modelo ordenado</t>
  </si>
  <si>
    <t>juntando ordenado</t>
  </si>
  <si>
    <t>posições sistema</t>
  </si>
  <si>
    <t>posições modelo</t>
  </si>
  <si>
    <t>W1</t>
  </si>
  <si>
    <t>W2</t>
  </si>
  <si>
    <t>U</t>
  </si>
  <si>
    <t>var</t>
  </si>
  <si>
    <t>desvio pad (std dev)</t>
  </si>
  <si>
    <t>z</t>
  </si>
  <si>
    <r>
      <t xml:space="preserve">para  </t>
    </r>
    <r>
      <rPr>
        <sz val="11"/>
        <color theme="1"/>
        <rFont val="Symbol"/>
        <family val="1"/>
        <charset val="2"/>
      </rPr>
      <t>a</t>
    </r>
    <r>
      <rPr>
        <sz val="11"/>
        <color theme="1"/>
        <rFont val="Calibri"/>
        <family val="2"/>
      </rPr>
      <t xml:space="preserve">  </t>
    </r>
    <r>
      <rPr>
        <sz val="11"/>
        <color theme="1"/>
        <rFont val="Calibri"/>
        <family val="2"/>
        <scheme val="minor"/>
      </rPr>
      <t xml:space="preserve">= 0,05    -&gt;    -1,96 </t>
    </r>
    <r>
      <rPr>
        <sz val="11"/>
        <color theme="1"/>
        <rFont val="Symbol"/>
        <family val="1"/>
        <charset val="2"/>
      </rPr>
      <t>£ Z £ 1,96</t>
    </r>
  </si>
  <si>
    <t>Logo não rejeita H0</t>
  </si>
  <si>
    <t>Z está dentro do intervalo de não rejeição!</t>
  </si>
  <si>
    <r>
      <t>U</t>
    </r>
    <r>
      <rPr>
        <vertAlign val="subscript"/>
        <sz val="11"/>
        <color theme="1"/>
        <rFont val="Calibri"/>
        <family val="2"/>
        <scheme val="minor"/>
      </rPr>
      <t>1</t>
    </r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</si>
  <si>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</si>
  <si>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t>média</t>
  </si>
  <si>
    <t>Quanto + entrelaçado melhor</t>
  </si>
  <si>
    <t>Resumo:</t>
  </si>
  <si>
    <t>soma ranks</t>
  </si>
  <si>
    <r>
      <t xml:space="preserve">tval (df=17; a=0,025) = </t>
    </r>
    <r>
      <rPr>
        <b/>
        <i/>
        <sz val="10"/>
        <color rgb="FFFF0000"/>
        <rFont val="Calibri"/>
        <family val="2"/>
        <scheme val="minor"/>
      </rPr>
      <t>2,1</t>
    </r>
  </si>
  <si>
    <r>
      <t>t &lt; tval, logo não rejeita H</t>
    </r>
    <r>
      <rPr>
        <vertAlign val="subscript"/>
        <sz val="12"/>
        <color theme="1"/>
        <rFont val="Calibri"/>
        <family val="2"/>
        <scheme val="minor"/>
      </rPr>
      <t>0</t>
    </r>
  </si>
  <si>
    <t>Tabela Teste T</t>
  </si>
  <si>
    <t>Na tabela Teste T:</t>
  </si>
  <si>
    <t>(empregado quando as duas amostras partem do mesmo indivíduo;</t>
  </si>
  <si>
    <t>não é o caso aqui, porque um indivíduo vem da observação real -do sistema-</t>
  </si>
  <si>
    <t>e o outro vem do modelo)</t>
  </si>
  <si>
    <t>(variâncias convergem?)</t>
  </si>
  <si>
    <t>(médias convergem?)</t>
  </si>
  <si>
    <t>H0 é  a hipótese de que as duas amostras convergem.</t>
  </si>
  <si>
    <t>n1=10</t>
  </si>
  <si>
    <t>n2=10</t>
  </si>
  <si>
    <t>verificar com Teste de adequação (Chi-Square/KS)</t>
  </si>
  <si>
    <t>F=</t>
  </si>
  <si>
    <r>
      <t>Com F = 1,68  &lt;  Fcrit. (3.18)   logo não rejeita H</t>
    </r>
    <r>
      <rPr>
        <b/>
        <vertAlign val="subscript"/>
        <sz val="12"/>
        <color theme="1"/>
        <rFont val="Calibri"/>
        <family val="2"/>
        <scheme val="minor"/>
      </rPr>
      <t>0</t>
    </r>
  </si>
  <si>
    <t>não vai ser o caso, neste contexto de simulação</t>
  </si>
  <si>
    <r>
      <t xml:space="preserve">cálculo </t>
    </r>
    <r>
      <rPr>
        <b/>
        <sz val="11"/>
        <color theme="1"/>
        <rFont val="Calibri"/>
        <family val="2"/>
        <scheme val="minor"/>
      </rPr>
      <t>GL</t>
    </r>
    <r>
      <rPr>
        <sz val="11"/>
        <color theme="1"/>
        <rFont val="Calibri"/>
        <family val="2"/>
        <scheme val="minor"/>
      </rPr>
      <t>:</t>
    </r>
  </si>
  <si>
    <t>GL = 17</t>
  </si>
  <si>
    <t>Obs.: GL = df</t>
  </si>
  <si>
    <r>
      <t xml:space="preserve">cálculo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:</t>
    </r>
  </si>
  <si>
    <t>usam o Teste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</si>
</sst>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</font>
    <font>
      <b/>
      <sz val="11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3" xfId="0" applyFont="1" applyFill="1" applyBorder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9" fillId="0" borderId="0" xfId="0" applyFont="1"/>
    <xf numFmtId="0" fontId="0" fillId="5" borderId="1" xfId="0" applyFill="1" applyBorder="1"/>
    <xf numFmtId="0" fontId="10" fillId="4" borderId="0" xfId="0" applyFont="1" applyFill="1"/>
    <xf numFmtId="0" fontId="0" fillId="6" borderId="0" xfId="0" applyFill="1" applyBorder="1" applyAlignment="1"/>
    <xf numFmtId="0" fontId="0" fillId="9" borderId="0" xfId="0" applyFill="1"/>
    <xf numFmtId="0" fontId="0" fillId="6" borderId="1" xfId="0" applyFill="1" applyBorder="1"/>
    <xf numFmtId="0" fontId="0" fillId="9" borderId="1" xfId="0" applyFill="1" applyBorder="1"/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10" borderId="2" xfId="0" applyFill="1" applyBorder="1" applyAlignment="1"/>
    <xf numFmtId="0" fontId="12" fillId="0" borderId="0" xfId="0" applyFont="1"/>
    <xf numFmtId="0" fontId="0" fillId="5" borderId="0" xfId="0" applyFill="1" applyBorder="1" applyAlignment="1"/>
    <xf numFmtId="0" fontId="0" fillId="7" borderId="0" xfId="0" applyFill="1" applyBorder="1" applyAlignment="1"/>
    <xf numFmtId="0" fontId="7" fillId="11" borderId="0" xfId="0" applyFont="1" applyFill="1"/>
    <xf numFmtId="0" fontId="7" fillId="11" borderId="0" xfId="0" applyFont="1" applyFill="1" applyBorder="1" applyAlignment="1"/>
    <xf numFmtId="0" fontId="7" fillId="8" borderId="2" xfId="0" applyFont="1" applyFill="1" applyBorder="1" applyAlignment="1"/>
    <xf numFmtId="0" fontId="6" fillId="0" borderId="0" xfId="0" applyFont="1" applyAlignment="1">
      <alignment horizontal="left"/>
    </xf>
    <xf numFmtId="0" fontId="14" fillId="0" borderId="0" xfId="0" applyFont="1"/>
    <xf numFmtId="0" fontId="16" fillId="0" borderId="0" xfId="0" applyFont="1" applyAlignment="1">
      <alignment horizontal="right"/>
    </xf>
    <xf numFmtId="0" fontId="17" fillId="0" borderId="0" xfId="0" applyFont="1"/>
    <xf numFmtId="1" fontId="6" fillId="0" borderId="0" xfId="0" applyNumberFormat="1" applyFont="1" applyAlignment="1">
      <alignment horizont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8" borderId="0" xfId="0" applyFont="1" applyFill="1" applyAlignment="1">
      <alignment horizontal="center" vertical="center"/>
    </xf>
    <xf numFmtId="0" fontId="0" fillId="0" borderId="0" xfId="0" applyBorder="1"/>
    <xf numFmtId="0" fontId="8" fillId="0" borderId="0" xfId="0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7" borderId="0" xfId="0" applyFill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right"/>
    </xf>
    <xf numFmtId="0" fontId="12" fillId="0" borderId="0" xfId="0" applyFont="1" applyAlignment="1">
      <alignment horizontal="right"/>
    </xf>
    <xf numFmtId="0" fontId="27" fillId="0" borderId="0" xfId="0" applyFont="1"/>
    <xf numFmtId="0" fontId="8" fillId="0" borderId="0" xfId="0" applyFont="1" applyAlignment="1">
      <alignment horizontal="right"/>
    </xf>
    <xf numFmtId="0" fontId="0" fillId="13" borderId="1" xfId="0" applyFill="1" applyBorder="1"/>
    <xf numFmtId="0" fontId="0" fillId="16" borderId="0" xfId="0" applyFill="1" applyBorder="1"/>
    <xf numFmtId="0" fontId="2" fillId="16" borderId="0" xfId="0" applyFont="1" applyFill="1" applyBorder="1"/>
    <xf numFmtId="0" fontId="0" fillId="16" borderId="0" xfId="0" applyFill="1" applyBorder="1" applyAlignment="1">
      <alignment horizontal="center"/>
    </xf>
    <xf numFmtId="0" fontId="3" fillId="16" borderId="0" xfId="0" applyFont="1" applyFill="1" applyBorder="1" applyAlignment="1">
      <alignment horizontal="center"/>
    </xf>
    <xf numFmtId="165" fontId="1" fillId="16" borderId="0" xfId="1" applyNumberFormat="1" applyFont="1" applyFill="1" applyBorder="1" applyAlignment="1">
      <alignment wrapText="1"/>
    </xf>
    <xf numFmtId="0" fontId="0" fillId="16" borderId="0" xfId="0" applyFill="1" applyBorder="1" applyAlignment="1">
      <alignment horizontal="right"/>
    </xf>
    <xf numFmtId="0" fontId="29" fillId="0" borderId="0" xfId="0" applyFont="1"/>
    <xf numFmtId="0" fontId="27" fillId="16" borderId="0" xfId="0" applyFont="1" applyFill="1" applyBorder="1"/>
    <xf numFmtId="0" fontId="2" fillId="16" borderId="0" xfId="0" applyFont="1" applyFill="1" applyBorder="1" applyAlignment="1">
      <alignment vertical="top"/>
    </xf>
    <xf numFmtId="0" fontId="2" fillId="16" borderId="0" xfId="0" applyFont="1" applyFill="1" applyBorder="1" applyAlignment="1">
      <alignment vertical="center"/>
    </xf>
    <xf numFmtId="0" fontId="32" fillId="0" borderId="0" xfId="0" applyFont="1" applyAlignment="1">
      <alignment vertical="top"/>
    </xf>
    <xf numFmtId="0" fontId="3" fillId="0" borderId="0" xfId="0" applyFont="1" applyAlignment="1">
      <alignment horizontal="left"/>
    </xf>
    <xf numFmtId="0" fontId="30" fillId="0" borderId="0" xfId="6" applyAlignment="1">
      <alignment horizontal="left"/>
    </xf>
    <xf numFmtId="0" fontId="30" fillId="0" borderId="0" xfId="6"/>
    <xf numFmtId="0" fontId="19" fillId="6" borderId="0" xfId="0" applyFont="1" applyFill="1"/>
    <xf numFmtId="0" fontId="0" fillId="16" borderId="0" xfId="0" applyFill="1" applyBorder="1" applyAlignment="1">
      <alignment horizontal="center"/>
    </xf>
    <xf numFmtId="0" fontId="18" fillId="0" borderId="0" xfId="0" applyFont="1" applyAlignment="1">
      <alignment horizontal="center" vertical="center"/>
    </xf>
  </cellXfs>
  <cellStyles count="7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Hyperlink" xfId="6" builtinId="8"/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670559</xdr:colOff>
      <xdr:row>3</xdr:row>
      <xdr:rowOff>164305</xdr:rowOff>
    </xdr:from>
    <xdr:to>
      <xdr:col>11</xdr:col>
      <xdr:colOff>118112</xdr:colOff>
      <xdr:row>22</xdr:row>
      <xdr:rowOff>52667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5519" y="763745"/>
          <a:ext cx="5563873" cy="3384903"/>
        </a:xfrm>
        <a:prstGeom prst="rect">
          <a:avLst/>
        </a:prstGeom>
      </xdr:spPr>
    </xdr:pic>
    <xdr:clientData/>
  </xdr:twoCellAnchor>
  <xdr:twoCellAnchor>
    <xdr:from>
      <xdr:col>8</xdr:col>
      <xdr:colOff>636111</xdr:colOff>
      <xdr:row>7</xdr:row>
      <xdr:rowOff>45878</xdr:rowOff>
    </xdr:from>
    <xdr:to>
      <xdr:col>11</xdr:col>
      <xdr:colOff>660400</xdr:colOff>
      <xdr:row>8</xdr:row>
      <xdr:rowOff>81280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6325711" y="1376838"/>
          <a:ext cx="2035969" cy="218282"/>
        </a:xfrm>
        <a:prstGeom prst="straightConnector1">
          <a:avLst/>
        </a:prstGeom>
        <a:ln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486409</xdr:colOff>
      <xdr:row>9</xdr:row>
      <xdr:rowOff>96996</xdr:rowOff>
    </xdr:from>
    <xdr:to>
      <xdr:col>8</xdr:col>
      <xdr:colOff>605473</xdr:colOff>
      <xdr:row>14</xdr:row>
      <xdr:rowOff>40957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505449" y="1803876"/>
          <a:ext cx="789624" cy="87868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489902</xdr:colOff>
      <xdr:row>9</xdr:row>
      <xdr:rowOff>105727</xdr:rowOff>
    </xdr:from>
    <xdr:to>
      <xdr:col>9</xdr:col>
      <xdr:colOff>13653</xdr:colOff>
      <xdr:row>13</xdr:row>
      <xdr:rowOff>193357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H="1" flipV="1">
          <a:off x="5508942" y="1812607"/>
          <a:ext cx="864871" cy="8191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619284</xdr:colOff>
      <xdr:row>12</xdr:row>
      <xdr:rowOff>33972</xdr:rowOff>
    </xdr:from>
    <xdr:to>
      <xdr:col>11</xdr:col>
      <xdr:colOff>701040</xdr:colOff>
      <xdr:row>12</xdr:row>
      <xdr:rowOff>121920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6308884" y="2289492"/>
          <a:ext cx="2093436" cy="87948"/>
        </a:xfrm>
        <a:prstGeom prst="straightConnector1">
          <a:avLst/>
        </a:prstGeom>
        <a:ln>
          <a:solidFill>
            <a:srgbClr val="FF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35718</xdr:colOff>
      <xdr:row>0</xdr:row>
      <xdr:rowOff>47625</xdr:rowOff>
    </xdr:from>
    <xdr:to>
      <xdr:col>1</xdr:col>
      <xdr:colOff>119062</xdr:colOff>
      <xdr:row>9</xdr:row>
      <xdr:rowOff>119062</xdr:rowOff>
    </xdr:to>
    <xdr:sp macro="" textlink="">
      <xdr:nvSpPr>
        <xdr:cNvPr id="15" name="Chave direita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833437" y="47625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83344</xdr:colOff>
      <xdr:row>10</xdr:row>
      <xdr:rowOff>95250</xdr:rowOff>
    </xdr:from>
    <xdr:to>
      <xdr:col>1</xdr:col>
      <xdr:colOff>166688</xdr:colOff>
      <xdr:row>19</xdr:row>
      <xdr:rowOff>142874</xdr:rowOff>
    </xdr:to>
    <xdr:sp macro="" textlink="">
      <xdr:nvSpPr>
        <xdr:cNvPr id="16" name="Chave direita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81063" y="2000250"/>
          <a:ext cx="83344" cy="1785937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71437</xdr:colOff>
      <xdr:row>2</xdr:row>
      <xdr:rowOff>178593</xdr:rowOff>
    </xdr:from>
    <xdr:to>
      <xdr:col>2</xdr:col>
      <xdr:colOff>83343</xdr:colOff>
      <xdr:row>6</xdr:row>
      <xdr:rowOff>130968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869156" y="559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sistema</a:t>
          </a:r>
        </a:p>
      </xdr:txBody>
    </xdr:sp>
    <xdr:clientData/>
  </xdr:twoCellAnchor>
  <xdr:twoCellAnchor>
    <xdr:from>
      <xdr:col>1</xdr:col>
      <xdr:colOff>95250</xdr:colOff>
      <xdr:row>12</xdr:row>
      <xdr:rowOff>178593</xdr:rowOff>
    </xdr:from>
    <xdr:to>
      <xdr:col>2</xdr:col>
      <xdr:colOff>107156</xdr:colOff>
      <xdr:row>16</xdr:row>
      <xdr:rowOff>107155</xdr:rowOff>
    </xdr:to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892969" y="2464593"/>
          <a:ext cx="619125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pt-BR" sz="1200"/>
            <a:t>amostra modelo</a:t>
          </a:r>
        </a:p>
      </xdr:txBody>
    </xdr:sp>
    <xdr:clientData/>
  </xdr:twoCellAnchor>
  <xdr:twoCellAnchor>
    <xdr:from>
      <xdr:col>3</xdr:col>
      <xdr:colOff>355600</xdr:colOff>
      <xdr:row>17</xdr:row>
      <xdr:rowOff>166052</xdr:rowOff>
    </xdr:from>
    <xdr:to>
      <xdr:col>5</xdr:col>
      <xdr:colOff>316230</xdr:colOff>
      <xdr:row>23</xdr:row>
      <xdr:rowOff>142240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 flipH="1">
          <a:off x="2692400" y="3356292"/>
          <a:ext cx="1301750" cy="1073468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382748</xdr:colOff>
      <xdr:row>22</xdr:row>
      <xdr:rowOff>51118</xdr:rowOff>
    </xdr:from>
    <xdr:to>
      <xdr:col>9</xdr:col>
      <xdr:colOff>619760</xdr:colOff>
      <xdr:row>24</xdr:row>
      <xdr:rowOff>91440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6072348" y="4155758"/>
          <a:ext cx="907572" cy="406082"/>
        </a:xfrm>
        <a:prstGeom prst="straightConnector1">
          <a:avLst/>
        </a:prstGeom>
        <a:ln w="12700">
          <a:solidFill>
            <a:schemeClr val="accent6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220980</xdr:colOff>
      <xdr:row>6</xdr:row>
      <xdr:rowOff>91440</xdr:rowOff>
    </xdr:from>
    <xdr:to>
      <xdr:col>6</xdr:col>
      <xdr:colOff>175260</xdr:colOff>
      <xdr:row>8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24F182BE-03AB-46C5-B7D1-093229DECFC2}"/>
            </a:ext>
          </a:extLst>
        </xdr:cNvPr>
        <xdr:cNvSpPr/>
      </xdr:nvSpPr>
      <xdr:spPr>
        <a:xfrm>
          <a:off x="3459480" y="1280160"/>
          <a:ext cx="548640" cy="327660"/>
        </a:xfrm>
        <a:prstGeom prst="ellipse">
          <a:avLst/>
        </a:prstGeom>
        <a:noFill/>
        <a:ln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94914</xdr:colOff>
      <xdr:row>2</xdr:row>
      <xdr:rowOff>167640</xdr:rowOff>
    </xdr:from>
    <xdr:to>
      <xdr:col>7</xdr:col>
      <xdr:colOff>38100</xdr:colOff>
      <xdr:row>6</xdr:row>
      <xdr:rowOff>139425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8552585C-0A77-45F9-A3D4-D9956D151210}"/>
            </a:ext>
          </a:extLst>
        </xdr:cNvPr>
        <xdr:cNvCxnSpPr>
          <a:stCxn id="2" idx="7"/>
        </xdr:cNvCxnSpPr>
      </xdr:nvCxnSpPr>
      <xdr:spPr>
        <a:xfrm flipV="1">
          <a:off x="3927774" y="594360"/>
          <a:ext cx="537546" cy="733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219075</xdr:colOff>
      <xdr:row>15</xdr:row>
      <xdr:rowOff>76200</xdr:rowOff>
    </xdr:from>
    <xdr:to>
      <xdr:col>9</xdr:col>
      <xdr:colOff>371475</xdr:colOff>
      <xdr:row>22</xdr:row>
      <xdr:rowOff>38100</xdr:rowOff>
    </xdr:to>
    <xdr:sp macro="" textlink="">
      <xdr:nvSpPr>
        <xdr:cNvPr id="11" name="Chave Direita 10">
          <a:extLst>
            <a:ext uri="{FF2B5EF4-FFF2-40B4-BE49-F238E27FC236}">
              <a16:creationId xmlns:a16="http://schemas.microsoft.com/office/drawing/2014/main" id="{0714EB95-B69B-496F-9811-67E68B7829D1}"/>
            </a:ext>
          </a:extLst>
        </xdr:cNvPr>
        <xdr:cNvSpPr/>
      </xdr:nvSpPr>
      <xdr:spPr>
        <a:xfrm>
          <a:off x="5810250" y="3000375"/>
          <a:ext cx="152400" cy="1295400"/>
        </a:xfrm>
        <a:prstGeom prst="rightBrace">
          <a:avLst/>
        </a:prstGeom>
        <a:ln w="9525">
          <a:solidFill>
            <a:schemeClr val="accent2">
              <a:lumMod val="7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371475</xdr:colOff>
      <xdr:row>18</xdr:row>
      <xdr:rowOff>123825</xdr:rowOff>
    </xdr:from>
    <xdr:to>
      <xdr:col>12</xdr:col>
      <xdr:colOff>19050</xdr:colOff>
      <xdr:row>18</xdr:row>
      <xdr:rowOff>152400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5A4562F7-90C3-47FB-9CC3-9501A5FFD6AD}"/>
            </a:ext>
          </a:extLst>
        </xdr:cNvPr>
        <xdr:cNvCxnSpPr>
          <a:stCxn id="11" idx="1"/>
        </xdr:cNvCxnSpPr>
      </xdr:nvCxnSpPr>
      <xdr:spPr>
        <a:xfrm flipV="1">
          <a:off x="5962650" y="3619500"/>
          <a:ext cx="1476375" cy="28575"/>
        </a:xfrm>
        <a:prstGeom prst="straightConnector1">
          <a:avLst/>
        </a:prstGeom>
        <a:ln>
          <a:solidFill>
            <a:schemeClr val="accent2">
              <a:lumMod val="75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11</xdr:col>
      <xdr:colOff>294602</xdr:colOff>
      <xdr:row>7</xdr:row>
      <xdr:rowOff>123667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190500"/>
          <a:ext cx="5380952" cy="1266667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2</xdr:row>
      <xdr:rowOff>180975</xdr:rowOff>
    </xdr:from>
    <xdr:to>
      <xdr:col>8</xdr:col>
      <xdr:colOff>47625</xdr:colOff>
      <xdr:row>5</xdr:row>
      <xdr:rowOff>114300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flipH="1">
          <a:off x="1743075" y="561975"/>
          <a:ext cx="4448175" cy="504825"/>
        </a:xfrm>
        <a:prstGeom prst="straightConnector1">
          <a:avLst/>
        </a:prstGeom>
        <a:ln>
          <a:solidFill>
            <a:srgbClr val="7030A0"/>
          </a:solidFill>
          <a:prstDash val="sysDot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590550</xdr:colOff>
      <xdr:row>12</xdr:row>
      <xdr:rowOff>66675</xdr:rowOff>
    </xdr:from>
    <xdr:to>
      <xdr:col>16</xdr:col>
      <xdr:colOff>237483</xdr:colOff>
      <xdr:row>22</xdr:row>
      <xdr:rowOff>190245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4575" y="2447925"/>
          <a:ext cx="5133333" cy="2038095"/>
        </a:xfrm>
        <a:prstGeom prst="rect">
          <a:avLst/>
        </a:prstGeom>
      </xdr:spPr>
    </xdr:pic>
    <xdr:clientData/>
  </xdr:twoCellAnchor>
  <xdr:twoCellAnchor>
    <xdr:from>
      <xdr:col>14</xdr:col>
      <xdr:colOff>485775</xdr:colOff>
      <xdr:row>20</xdr:row>
      <xdr:rowOff>161925</xdr:rowOff>
    </xdr:from>
    <xdr:to>
      <xdr:col>15</xdr:col>
      <xdr:colOff>428625</xdr:colOff>
      <xdr:row>21</xdr:row>
      <xdr:rowOff>180975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0287000" y="4076700"/>
          <a:ext cx="552450" cy="209550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</xdr:row>
      <xdr:rowOff>0</xdr:rowOff>
    </xdr:from>
    <xdr:to>
      <xdr:col>1</xdr:col>
      <xdr:colOff>19050</xdr:colOff>
      <xdr:row>3</xdr:row>
      <xdr:rowOff>9525</xdr:rowOff>
    </xdr:to>
    <xdr:sp macro="" textlink="">
      <xdr:nvSpPr>
        <xdr:cNvPr id="3" name="Retângulo de cantos arredondados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0" y="190500"/>
          <a:ext cx="714375" cy="390525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800100</xdr:colOff>
      <xdr:row>1</xdr:row>
      <xdr:rowOff>104775</xdr:rowOff>
    </xdr:from>
    <xdr:to>
      <xdr:col>2</xdr:col>
      <xdr:colOff>114300</xdr:colOff>
      <xdr:row>1</xdr:row>
      <xdr:rowOff>171450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495425" y="295275"/>
          <a:ext cx="285750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771525</xdr:colOff>
      <xdr:row>2</xdr:row>
      <xdr:rowOff>47625</xdr:rowOff>
    </xdr:from>
    <xdr:to>
      <xdr:col>2</xdr:col>
      <xdr:colOff>114300</xdr:colOff>
      <xdr:row>2</xdr:row>
      <xdr:rowOff>123825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CxnSpPr/>
      </xdr:nvCxnSpPr>
      <xdr:spPr>
        <a:xfrm flipV="1">
          <a:off x="1466850" y="428625"/>
          <a:ext cx="314325" cy="76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5</xdr:row>
      <xdr:rowOff>19050</xdr:rowOff>
    </xdr:from>
    <xdr:to>
      <xdr:col>10</xdr:col>
      <xdr:colOff>38100</xdr:colOff>
      <xdr:row>6</xdr:row>
      <xdr:rowOff>38100</xdr:rowOff>
    </xdr:to>
    <xdr:sp macro="" textlink="">
      <xdr:nvSpPr>
        <xdr:cNvPr id="11" name="Retângulo de cantos arredondados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934200" y="971550"/>
          <a:ext cx="466725" cy="209550"/>
        </a:xfrm>
        <a:prstGeom prst="roundRect">
          <a:avLst/>
        </a:prstGeom>
        <a:solidFill>
          <a:schemeClr val="accent4">
            <a:lumMod val="75000"/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57150</xdr:colOff>
      <xdr:row>1</xdr:row>
      <xdr:rowOff>161925</xdr:rowOff>
    </xdr:from>
    <xdr:to>
      <xdr:col>9</xdr:col>
      <xdr:colOff>409575</xdr:colOff>
      <xdr:row>5</xdr:row>
      <xdr:rowOff>9525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/>
      </xdr:nvCxnSpPr>
      <xdr:spPr>
        <a:xfrm flipH="1" flipV="1">
          <a:off x="6810375" y="352425"/>
          <a:ext cx="352425" cy="609600"/>
        </a:xfrm>
        <a:prstGeom prst="straightConnector1">
          <a:avLst/>
        </a:prstGeom>
        <a:ln>
          <a:solidFill>
            <a:schemeClr val="accent4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171450</xdr:colOff>
      <xdr:row>6</xdr:row>
      <xdr:rowOff>47625</xdr:rowOff>
    </xdr:from>
    <xdr:to>
      <xdr:col>10</xdr:col>
      <xdr:colOff>95250</xdr:colOff>
      <xdr:row>7</xdr:row>
      <xdr:rowOff>47625</xdr:rowOff>
    </xdr:to>
    <xdr:sp macro="" textlink="">
      <xdr:nvSpPr>
        <xdr:cNvPr id="14" name="Retângulo de cantos arredondados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6924675" y="1190625"/>
          <a:ext cx="533400" cy="190500"/>
        </a:xfrm>
        <a:prstGeom prst="roundRect">
          <a:avLst/>
        </a:prstGeom>
        <a:solidFill>
          <a:schemeClr val="accent1">
            <a:alpha val="45882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552450</xdr:colOff>
      <xdr:row>4</xdr:row>
      <xdr:rowOff>38100</xdr:rowOff>
    </xdr:from>
    <xdr:to>
      <xdr:col>9</xdr:col>
      <xdr:colOff>180977</xdr:colOff>
      <xdr:row>6</xdr:row>
      <xdr:rowOff>85725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CxnSpPr/>
      </xdr:nvCxnSpPr>
      <xdr:spPr>
        <a:xfrm flipH="1" flipV="1">
          <a:off x="6696075" y="800100"/>
          <a:ext cx="238127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161925</xdr:colOff>
      <xdr:row>11</xdr:row>
      <xdr:rowOff>152400</xdr:rowOff>
    </xdr:from>
    <xdr:to>
      <xdr:col>5</xdr:col>
      <xdr:colOff>514350</xdr:colOff>
      <xdr:row>16</xdr:row>
      <xdr:rowOff>95250</xdr:rowOff>
    </xdr:to>
    <xdr:cxnSp macro="">
      <xdr:nvCxnSpPr>
        <xdr:cNvPr id="19" name="Conector de seta reta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1828800" y="2286000"/>
          <a:ext cx="2762250" cy="952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12</xdr:row>
      <xdr:rowOff>133350</xdr:rowOff>
    </xdr:from>
    <xdr:to>
      <xdr:col>6</xdr:col>
      <xdr:colOff>704850</xdr:colOff>
      <xdr:row>16</xdr:row>
      <xdr:rowOff>85725</xdr:rowOff>
    </xdr:to>
    <xdr:cxnSp macro="">
      <xdr:nvCxnSpPr>
        <xdr:cNvPr id="21" name="Conector de seta reta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CxnSpPr/>
      </xdr:nvCxnSpPr>
      <xdr:spPr>
        <a:xfrm>
          <a:off x="1952625" y="2514600"/>
          <a:ext cx="3438525" cy="714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8</xdr:row>
      <xdr:rowOff>104775</xdr:rowOff>
    </xdr:from>
    <xdr:to>
      <xdr:col>13</xdr:col>
      <xdr:colOff>238125</xdr:colOff>
      <xdr:row>12</xdr:row>
      <xdr:rowOff>66675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6143625" y="1628775"/>
          <a:ext cx="3286125" cy="8191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28575</xdr:colOff>
      <xdr:row>11</xdr:row>
      <xdr:rowOff>219075</xdr:rowOff>
    </xdr:from>
    <xdr:to>
      <xdr:col>10</xdr:col>
      <xdr:colOff>333375</xdr:colOff>
      <xdr:row>20</xdr:row>
      <xdr:rowOff>9525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CxnSpPr/>
      </xdr:nvCxnSpPr>
      <xdr:spPr>
        <a:xfrm flipV="1">
          <a:off x="4714875" y="2352675"/>
          <a:ext cx="2981325" cy="1571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428625</xdr:colOff>
      <xdr:row>11</xdr:row>
      <xdr:rowOff>200025</xdr:rowOff>
    </xdr:from>
    <xdr:to>
      <xdr:col>14</xdr:col>
      <xdr:colOff>552450</xdr:colOff>
      <xdr:row>20</xdr:row>
      <xdr:rowOff>161925</xdr:rowOff>
    </xdr:to>
    <xdr:cxnSp macro="">
      <xdr:nvCxnSpPr>
        <xdr:cNvPr id="29" name="Conector de seta reta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 flipH="1" flipV="1">
          <a:off x="7791450" y="2333625"/>
          <a:ext cx="2562225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11</xdr:row>
      <xdr:rowOff>57150</xdr:rowOff>
    </xdr:from>
    <xdr:to>
      <xdr:col>9</xdr:col>
      <xdr:colOff>580723</xdr:colOff>
      <xdr:row>26</xdr:row>
      <xdr:rowOff>57150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162175"/>
          <a:ext cx="4790773" cy="2952750"/>
        </a:xfrm>
        <a:prstGeom prst="rect">
          <a:avLst/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</a:ln>
      </xdr:spPr>
    </xdr:pic>
    <xdr:clientData/>
  </xdr:twoCellAnchor>
  <xdr:twoCellAnchor editAs="oneCell">
    <xdr:from>
      <xdr:col>10</xdr:col>
      <xdr:colOff>1990725</xdr:colOff>
      <xdr:row>17</xdr:row>
      <xdr:rowOff>28575</xdr:rowOff>
    </xdr:from>
    <xdr:to>
      <xdr:col>13</xdr:col>
      <xdr:colOff>113984</xdr:colOff>
      <xdr:row>22</xdr:row>
      <xdr:rowOff>57022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86725" y="3371850"/>
          <a:ext cx="2523809" cy="1019048"/>
        </a:xfrm>
        <a:prstGeom prst="rect">
          <a:avLst/>
        </a:prstGeom>
      </xdr:spPr>
    </xdr:pic>
    <xdr:clientData/>
  </xdr:twoCellAnchor>
  <xdr:twoCellAnchor>
    <xdr:from>
      <xdr:col>12</xdr:col>
      <xdr:colOff>9525</xdr:colOff>
      <xdr:row>18</xdr:row>
      <xdr:rowOff>152399</xdr:rowOff>
    </xdr:from>
    <xdr:to>
      <xdr:col>12</xdr:col>
      <xdr:colOff>561975</xdr:colOff>
      <xdr:row>19</xdr:row>
      <xdr:rowOff>142874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324975" y="3686174"/>
          <a:ext cx="552450" cy="180975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0</xdr:colOff>
      <xdr:row>12</xdr:row>
      <xdr:rowOff>9525</xdr:rowOff>
    </xdr:from>
    <xdr:to>
      <xdr:col>2</xdr:col>
      <xdr:colOff>57150</xdr:colOff>
      <xdr:row>13</xdr:row>
      <xdr:rowOff>28575</xdr:rowOff>
    </xdr:to>
    <xdr:sp macro="" textlink="">
      <xdr:nvSpPr>
        <xdr:cNvPr id="5" name="Retângulo de cantos arredondados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2390775"/>
          <a:ext cx="1276350" cy="209550"/>
        </a:xfrm>
        <a:prstGeom prst="roundRect">
          <a:avLst/>
        </a:prstGeom>
        <a:noFill/>
        <a:ln w="38100"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600075</xdr:colOff>
      <xdr:row>12</xdr:row>
      <xdr:rowOff>180975</xdr:rowOff>
    </xdr:from>
    <xdr:to>
      <xdr:col>4</xdr:col>
      <xdr:colOff>219075</xdr:colOff>
      <xdr:row>29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600075" y="2562225"/>
          <a:ext cx="2057400" cy="3133725"/>
        </a:xfrm>
        <a:prstGeom prst="straightConnector1">
          <a:avLst/>
        </a:prstGeom>
        <a:ln w="28575">
          <a:solidFill>
            <a:srgbClr val="7030A0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9</xdr:row>
      <xdr:rowOff>19050</xdr:rowOff>
    </xdr:from>
    <xdr:to>
      <xdr:col>7</xdr:col>
      <xdr:colOff>571500</xdr:colOff>
      <xdr:row>11</xdr:row>
      <xdr:rowOff>28575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1800225" y="1771650"/>
          <a:ext cx="3038475" cy="4476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8</xdr:row>
      <xdr:rowOff>133350</xdr:rowOff>
    </xdr:from>
    <xdr:to>
      <xdr:col>11</xdr:col>
      <xdr:colOff>1200150</xdr:colOff>
      <xdr:row>19</xdr:row>
      <xdr:rowOff>19050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H="1" flipV="1">
          <a:off x="3048000" y="1666875"/>
          <a:ext cx="6257925" cy="2076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1333500</xdr:colOff>
      <xdr:row>19</xdr:row>
      <xdr:rowOff>38100</xdr:rowOff>
    </xdr:from>
    <xdr:to>
      <xdr:col>11</xdr:col>
      <xdr:colOff>76200</xdr:colOff>
      <xdr:row>19</xdr:row>
      <xdr:rowOff>104775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7429500" y="3810000"/>
          <a:ext cx="75247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1143000</xdr:colOff>
      <xdr:row>19</xdr:row>
      <xdr:rowOff>28575</xdr:rowOff>
    </xdr:from>
    <xdr:to>
      <xdr:col>10</xdr:col>
      <xdr:colOff>1295400</xdr:colOff>
      <xdr:row>20</xdr:row>
      <xdr:rowOff>0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239000" y="3800475"/>
          <a:ext cx="152400" cy="161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304800</xdr:colOff>
      <xdr:row>16</xdr:row>
      <xdr:rowOff>95250</xdr:rowOff>
    </xdr:from>
    <xdr:to>
      <xdr:col>12</xdr:col>
      <xdr:colOff>1162050</xdr:colOff>
      <xdr:row>16</xdr:row>
      <xdr:rowOff>95250</xdr:rowOff>
    </xdr:to>
    <xdr:cxnSp macro="">
      <xdr:nvCxnSpPr>
        <xdr:cNvPr id="20" name="Conector de seta ret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>
          <a:off x="9620250" y="3343275"/>
          <a:ext cx="8572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438151</xdr:colOff>
      <xdr:row>17</xdr:row>
      <xdr:rowOff>9525</xdr:rowOff>
    </xdr:from>
    <xdr:to>
      <xdr:col>13</xdr:col>
      <xdr:colOff>504825</xdr:colOff>
      <xdr:row>17</xdr:row>
      <xdr:rowOff>180975</xdr:rowOff>
    </xdr:to>
    <xdr:cxnSp macro="">
      <xdr:nvCxnSpPr>
        <xdr:cNvPr id="22" name="Conector de seta ret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>
          <a:off x="9753601" y="3448050"/>
          <a:ext cx="1247774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295275</xdr:colOff>
      <xdr:row>13</xdr:row>
      <xdr:rowOff>0</xdr:rowOff>
    </xdr:from>
    <xdr:to>
      <xdr:col>14</xdr:col>
      <xdr:colOff>38100</xdr:colOff>
      <xdr:row>16</xdr:row>
      <xdr:rowOff>57150</xdr:rowOff>
    </xdr:to>
    <xdr:cxnSp macro="">
      <xdr:nvCxnSpPr>
        <xdr:cNvPr id="25" name="Conector de seta reta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 flipV="1">
          <a:off x="9610725" y="2667000"/>
          <a:ext cx="1533525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511983</xdr:colOff>
      <xdr:row>12</xdr:row>
      <xdr:rowOff>46298</xdr:rowOff>
    </xdr:from>
    <xdr:to>
      <xdr:col>7</xdr:col>
      <xdr:colOff>441614</xdr:colOff>
      <xdr:row>14</xdr:row>
      <xdr:rowOff>25978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3456074" y="2522798"/>
          <a:ext cx="1107267" cy="360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5</xdr:col>
      <xdr:colOff>329045</xdr:colOff>
      <xdr:row>6</xdr:row>
      <xdr:rowOff>181841</xdr:rowOff>
    </xdr:from>
    <xdr:to>
      <xdr:col>6</xdr:col>
      <xdr:colOff>441614</xdr:colOff>
      <xdr:row>13</xdr:row>
      <xdr:rowOff>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A2235F34-54AE-4C55-AFD4-CA23F9600D2F}"/>
            </a:ext>
          </a:extLst>
        </xdr:cNvPr>
        <xdr:cNvCxnSpPr/>
      </xdr:nvCxnSpPr>
      <xdr:spPr>
        <a:xfrm flipV="1">
          <a:off x="3273136" y="1420091"/>
          <a:ext cx="701387" cy="1255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528204</xdr:colOff>
      <xdr:row>17</xdr:row>
      <xdr:rowOff>77932</xdr:rowOff>
    </xdr:from>
    <xdr:to>
      <xdr:col>10</xdr:col>
      <xdr:colOff>1515341</xdr:colOff>
      <xdr:row>20</xdr:row>
      <xdr:rowOff>147204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AE3E4408-42D1-4254-B25B-9C8045BC7CA4}"/>
            </a:ext>
          </a:extLst>
        </xdr:cNvPr>
        <xdr:cNvSpPr/>
      </xdr:nvSpPr>
      <xdr:spPr>
        <a:xfrm>
          <a:off x="5827568" y="3524250"/>
          <a:ext cx="1575955" cy="675409"/>
        </a:xfrm>
        <a:prstGeom prst="roundRect">
          <a:avLst/>
        </a:prstGeom>
        <a:noFill/>
        <a:ln w="2222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409575</xdr:colOff>
      <xdr:row>9</xdr:row>
      <xdr:rowOff>133350</xdr:rowOff>
    </xdr:from>
    <xdr:to>
      <xdr:col>16</xdr:col>
      <xdr:colOff>85725</xdr:colOff>
      <xdr:row>28</xdr:row>
      <xdr:rowOff>91211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76775" y="1847850"/>
          <a:ext cx="5162550" cy="3624986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0</xdr:row>
      <xdr:rowOff>95250</xdr:rowOff>
    </xdr:from>
    <xdr:to>
      <xdr:col>13</xdr:col>
      <xdr:colOff>123156</xdr:colOff>
      <xdr:row>15</xdr:row>
      <xdr:rowOff>28226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95575" y="95250"/>
          <a:ext cx="5352381" cy="2790476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11</xdr:row>
      <xdr:rowOff>161925</xdr:rowOff>
    </xdr:from>
    <xdr:to>
      <xdr:col>2</xdr:col>
      <xdr:colOff>209550</xdr:colOff>
      <xdr:row>22</xdr:row>
      <xdr:rowOff>66675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H="1">
          <a:off x="47625" y="2257425"/>
          <a:ext cx="1381125" cy="2000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361950</xdr:colOff>
      <xdr:row>20</xdr:row>
      <xdr:rowOff>152400</xdr:rowOff>
    </xdr:from>
    <xdr:to>
      <xdr:col>2</xdr:col>
      <xdr:colOff>76200</xdr:colOff>
      <xdr:row>22</xdr:row>
      <xdr:rowOff>38100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>
          <a:off x="361950" y="3962400"/>
          <a:ext cx="933450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180975</xdr:colOff>
      <xdr:row>23</xdr:row>
      <xdr:rowOff>28575</xdr:rowOff>
    </xdr:from>
    <xdr:to>
      <xdr:col>8</xdr:col>
      <xdr:colOff>81268</xdr:colOff>
      <xdr:row>37</xdr:row>
      <xdr:rowOff>114300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0975" y="4448175"/>
          <a:ext cx="4910443" cy="2752725"/>
        </a:xfrm>
        <a:prstGeom prst="rect">
          <a:avLst/>
        </a:prstGeom>
      </xdr:spPr>
    </xdr:pic>
    <xdr:clientData/>
  </xdr:twoCellAnchor>
  <xdr:twoCellAnchor>
    <xdr:from>
      <xdr:col>7</xdr:col>
      <xdr:colOff>352425</xdr:colOff>
      <xdr:row>0</xdr:row>
      <xdr:rowOff>57150</xdr:rowOff>
    </xdr:from>
    <xdr:to>
      <xdr:col>13</xdr:col>
      <xdr:colOff>66675</xdr:colOff>
      <xdr:row>5</xdr:row>
      <xdr:rowOff>28575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619625" y="57150"/>
          <a:ext cx="3371850" cy="9239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228600</xdr:colOff>
      <xdr:row>10</xdr:row>
      <xdr:rowOff>9525</xdr:rowOff>
    </xdr:from>
    <xdr:to>
      <xdr:col>15</xdr:col>
      <xdr:colOff>457200</xdr:colOff>
      <xdr:row>16</xdr:row>
      <xdr:rowOff>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153400" y="1914525"/>
          <a:ext cx="1447800" cy="1133475"/>
        </a:xfrm>
        <a:prstGeom prst="rect">
          <a:avLst/>
        </a:prstGeom>
        <a:noFill/>
        <a:ln w="38100"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485775</xdr:colOff>
      <xdr:row>36</xdr:row>
      <xdr:rowOff>85726</xdr:rowOff>
    </xdr:from>
    <xdr:to>
      <xdr:col>2</xdr:col>
      <xdr:colOff>333375</xdr:colOff>
      <xdr:row>37</xdr:row>
      <xdr:rowOff>47626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209675" y="6991351"/>
          <a:ext cx="438150" cy="152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425449</xdr:colOff>
      <xdr:row>10</xdr:row>
      <xdr:rowOff>149225</xdr:rowOff>
    </xdr:from>
    <xdr:to>
      <xdr:col>15</xdr:col>
      <xdr:colOff>371474</xdr:colOff>
      <xdr:row>12</xdr:row>
      <xdr:rowOff>139065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8235949" y="2054225"/>
          <a:ext cx="1127125" cy="370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bg-BG" sz="1100">
              <a:solidFill>
                <a:srgbClr val="008000"/>
              </a:solidFill>
            </a:rPr>
            <a:t>abs(                    )</a:t>
          </a:r>
          <a:endParaRPr lang="en-US" sz="1100">
            <a:solidFill>
              <a:srgbClr val="008000"/>
            </a:solidFill>
          </a:endParaRPr>
        </a:p>
      </xdr:txBody>
    </xdr:sp>
    <xdr:clientData/>
  </xdr:twoCellAnchor>
  <xdr:twoCellAnchor>
    <xdr:from>
      <xdr:col>0</xdr:col>
      <xdr:colOff>416719</xdr:colOff>
      <xdr:row>9</xdr:row>
      <xdr:rowOff>11906</xdr:rowOff>
    </xdr:from>
    <xdr:to>
      <xdr:col>3</xdr:col>
      <xdr:colOff>392906</xdr:colOff>
      <xdr:row>36</xdr:row>
      <xdr:rowOff>154781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CC3403D8-073C-4255-A238-FC8B3889E91F}"/>
            </a:ext>
          </a:extLst>
        </xdr:cNvPr>
        <xdr:cNvCxnSpPr/>
      </xdr:nvCxnSpPr>
      <xdr:spPr>
        <a:xfrm flipH="1">
          <a:off x="416719" y="1726406"/>
          <a:ext cx="1893093" cy="533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0</xdr:row>
      <xdr:rowOff>342900</xdr:rowOff>
    </xdr:from>
    <xdr:to>
      <xdr:col>17</xdr:col>
      <xdr:colOff>389787</xdr:colOff>
      <xdr:row>9</xdr:row>
      <xdr:rowOff>38100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81925" y="342900"/>
          <a:ext cx="5276112" cy="1590675"/>
        </a:xfrm>
        <a:prstGeom prst="rect">
          <a:avLst/>
        </a:prstGeom>
      </xdr:spPr>
    </xdr:pic>
    <xdr:clientData/>
  </xdr:twoCellAnchor>
  <xdr:twoCellAnchor>
    <xdr:from>
      <xdr:col>11</xdr:col>
      <xdr:colOff>457200</xdr:colOff>
      <xdr:row>19</xdr:row>
      <xdr:rowOff>76200</xdr:rowOff>
    </xdr:from>
    <xdr:to>
      <xdr:col>12</xdr:col>
      <xdr:colOff>76200</xdr:colOff>
      <xdr:row>21</xdr:row>
      <xdr:rowOff>28575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467850" y="3876675"/>
          <a:ext cx="2286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21</xdr:row>
      <xdr:rowOff>161925</xdr:rowOff>
    </xdr:from>
    <xdr:to>
      <xdr:col>11</xdr:col>
      <xdr:colOff>590550</xdr:colOff>
      <xdr:row>22</xdr:row>
      <xdr:rowOff>133350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H="1">
          <a:off x="7848600" y="4362450"/>
          <a:ext cx="17526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180975</xdr:colOff>
      <xdr:row>19</xdr:row>
      <xdr:rowOff>85725</xdr:rowOff>
    </xdr:from>
    <xdr:to>
      <xdr:col>11</xdr:col>
      <xdr:colOff>28575</xdr:colOff>
      <xdr:row>21</xdr:row>
      <xdr:rowOff>104775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7934325" y="3886200"/>
          <a:ext cx="1104900" cy="4191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28575</xdr:colOff>
      <xdr:row>20</xdr:row>
      <xdr:rowOff>95250</xdr:rowOff>
    </xdr:from>
    <xdr:to>
      <xdr:col>11</xdr:col>
      <xdr:colOff>600075</xdr:colOff>
      <xdr:row>21</xdr:row>
      <xdr:rowOff>85725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>
          <a:stCxn id="7" idx="6"/>
        </xdr:cNvCxnSpPr>
      </xdr:nvCxnSpPr>
      <xdr:spPr>
        <a:xfrm>
          <a:off x="9039225" y="4095750"/>
          <a:ext cx="571500" cy="1905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133350</xdr:rowOff>
    </xdr:from>
    <xdr:to>
      <xdr:col>7</xdr:col>
      <xdr:colOff>457200</xdr:colOff>
      <xdr:row>3</xdr:row>
      <xdr:rowOff>85725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AAB27F36-401F-4A24-9661-6776F834ADCC}"/>
            </a:ext>
          </a:extLst>
        </xdr:cNvPr>
        <xdr:cNvCxnSpPr/>
      </xdr:nvCxnSpPr>
      <xdr:spPr>
        <a:xfrm flipV="1">
          <a:off x="5276850" y="504825"/>
          <a:ext cx="409575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2</xdr:row>
      <xdr:rowOff>114300</xdr:rowOff>
    </xdr:from>
    <xdr:to>
      <xdr:col>7</xdr:col>
      <xdr:colOff>457200</xdr:colOff>
      <xdr:row>4</xdr:row>
      <xdr:rowOff>104775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A28D3024-1E07-45E1-8B9D-613BA8C4E58A}"/>
            </a:ext>
          </a:extLst>
        </xdr:cNvPr>
        <xdr:cNvCxnSpPr/>
      </xdr:nvCxnSpPr>
      <xdr:spPr>
        <a:xfrm flipV="1">
          <a:off x="5248275" y="676275"/>
          <a:ext cx="438150" cy="371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</xdr:row>
      <xdr:rowOff>123825</xdr:rowOff>
    </xdr:from>
    <xdr:to>
      <xdr:col>7</xdr:col>
      <xdr:colOff>438150</xdr:colOff>
      <xdr:row>6</xdr:row>
      <xdr:rowOff>123825</xdr:rowOff>
    </xdr:to>
    <xdr:cxnSp macro="">
      <xdr:nvCxnSpPr>
        <xdr:cNvPr id="12" name="Conector de Seta Reta 11">
          <a:extLst>
            <a:ext uri="{FF2B5EF4-FFF2-40B4-BE49-F238E27FC236}">
              <a16:creationId xmlns:a16="http://schemas.microsoft.com/office/drawing/2014/main" id="{80D2FE35-9E28-44B3-9C4D-5903243AA6A2}"/>
            </a:ext>
          </a:extLst>
        </xdr:cNvPr>
        <xdr:cNvCxnSpPr/>
      </xdr:nvCxnSpPr>
      <xdr:spPr>
        <a:xfrm flipV="1">
          <a:off x="5229225" y="876300"/>
          <a:ext cx="43815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</xdr:row>
      <xdr:rowOff>142875</xdr:rowOff>
    </xdr:from>
    <xdr:to>
      <xdr:col>8</xdr:col>
      <xdr:colOff>466725</xdr:colOff>
      <xdr:row>5</xdr:row>
      <xdr:rowOff>114300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E0013D9-B71A-4E3C-AE94-82C4DE279D90}"/>
            </a:ext>
          </a:extLst>
        </xdr:cNvPr>
        <xdr:cNvCxnSpPr/>
      </xdr:nvCxnSpPr>
      <xdr:spPr>
        <a:xfrm flipV="1">
          <a:off x="5238750" y="895350"/>
          <a:ext cx="154305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0</xdr:row>
      <xdr:rowOff>133298</xdr:rowOff>
    </xdr:from>
    <xdr:to>
      <xdr:col>8</xdr:col>
      <xdr:colOff>514350</xdr:colOff>
      <xdr:row>1</xdr:row>
      <xdr:rowOff>104775</xdr:rowOff>
    </xdr:to>
    <xdr:sp macro="" textlink="">
      <xdr:nvSpPr>
        <xdr:cNvPr id="16" name="Forma Livre: Forma 15">
          <a:extLst>
            <a:ext uri="{FF2B5EF4-FFF2-40B4-BE49-F238E27FC236}">
              <a16:creationId xmlns:a16="http://schemas.microsoft.com/office/drawing/2014/main" id="{C4B1996B-93A1-4BD4-81E1-828CD40D9B37}"/>
            </a:ext>
          </a:extLst>
        </xdr:cNvPr>
        <xdr:cNvSpPr/>
      </xdr:nvSpPr>
      <xdr:spPr>
        <a:xfrm>
          <a:off x="5238750" y="133298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19050</xdr:colOff>
      <xdr:row>0</xdr:row>
      <xdr:rowOff>304800</xdr:rowOff>
    </xdr:from>
    <xdr:to>
      <xdr:col>8</xdr:col>
      <xdr:colOff>523875</xdr:colOff>
      <xdr:row>2</xdr:row>
      <xdr:rowOff>85777</xdr:rowOff>
    </xdr:to>
    <xdr:sp macro="" textlink="">
      <xdr:nvSpPr>
        <xdr:cNvPr id="17" name="Forma Livre: Forma 16">
          <a:extLst>
            <a:ext uri="{FF2B5EF4-FFF2-40B4-BE49-F238E27FC236}">
              <a16:creationId xmlns:a16="http://schemas.microsoft.com/office/drawing/2014/main" id="{60192C43-845E-44A9-90C6-4D095BC72017}"/>
            </a:ext>
          </a:extLst>
        </xdr:cNvPr>
        <xdr:cNvSpPr/>
      </xdr:nvSpPr>
      <xdr:spPr>
        <a:xfrm>
          <a:off x="5248275" y="304800"/>
          <a:ext cx="1590675" cy="342952"/>
        </a:xfrm>
        <a:custGeom>
          <a:avLst/>
          <a:gdLst>
            <a:gd name="connsiteX0" fmla="*/ 0 w 1590675"/>
            <a:gd name="connsiteY0" fmla="*/ 342952 h 342952"/>
            <a:gd name="connsiteX1" fmla="*/ 866775 w 1590675"/>
            <a:gd name="connsiteY1" fmla="*/ 52 h 342952"/>
            <a:gd name="connsiteX2" fmla="*/ 1590675 w 1590675"/>
            <a:gd name="connsiteY2" fmla="*/ 314377 h 342952"/>
            <a:gd name="connsiteX3" fmla="*/ 1590675 w 1590675"/>
            <a:gd name="connsiteY3" fmla="*/ 314377 h 3429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0675" h="342952">
              <a:moveTo>
                <a:pt x="0" y="342952"/>
              </a:moveTo>
              <a:cubicBezTo>
                <a:pt x="300831" y="173883"/>
                <a:pt x="601663" y="4814"/>
                <a:pt x="866775" y="52"/>
              </a:cubicBezTo>
              <a:cubicBezTo>
                <a:pt x="1131887" y="-4710"/>
                <a:pt x="1590675" y="314377"/>
                <a:pt x="1590675" y="314377"/>
              </a:cubicBezTo>
              <a:lnTo>
                <a:pt x="1590675" y="314377"/>
              </a:lnTo>
            </a:path>
          </a:pathLst>
        </a:custGeom>
        <a:noFill/>
        <a:ln>
          <a:tailEnd type="triangle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190499</xdr:colOff>
      <xdr:row>2</xdr:row>
      <xdr:rowOff>85726</xdr:rowOff>
    </xdr:from>
    <xdr:to>
      <xdr:col>4</xdr:col>
      <xdr:colOff>38099</xdr:colOff>
      <xdr:row>21</xdr:row>
      <xdr:rowOff>19051</xdr:rowOff>
    </xdr:to>
    <xdr:sp macro="" textlink="">
      <xdr:nvSpPr>
        <xdr:cNvPr id="18" name="Chave Esquerda 17">
          <a:extLst>
            <a:ext uri="{FF2B5EF4-FFF2-40B4-BE49-F238E27FC236}">
              <a16:creationId xmlns:a16="http://schemas.microsoft.com/office/drawing/2014/main" id="{6487EEB1-8966-4C90-AD96-6424923DD5CD}"/>
            </a:ext>
          </a:extLst>
        </xdr:cNvPr>
        <xdr:cNvSpPr/>
      </xdr:nvSpPr>
      <xdr:spPr>
        <a:xfrm>
          <a:off x="3114674" y="647701"/>
          <a:ext cx="238125" cy="3657600"/>
        </a:xfrm>
        <a:prstGeom prst="lef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12</xdr:col>
      <xdr:colOff>247650</xdr:colOff>
      <xdr:row>22</xdr:row>
      <xdr:rowOff>76201</xdr:rowOff>
    </xdr:from>
    <xdr:to>
      <xdr:col>17</xdr:col>
      <xdr:colOff>409575</xdr:colOff>
      <xdr:row>35</xdr:row>
      <xdr:rowOff>41241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C0143396-BC99-4580-8A9D-6CC86A296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05925" y="4552951"/>
          <a:ext cx="3114675" cy="24415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nds\Google%20Drive\Uni\simul\distribuicao_normal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.se"/>
      <sheetName val="graf"/>
      <sheetName val="filtro"/>
      <sheetName val="VF"/>
      <sheetName val="filtroavanc"/>
      <sheetName val="funcoes"/>
      <sheetName val="transposto"/>
      <sheetName val="x1"/>
      <sheetName val="s1"/>
      <sheetName val="Plan1"/>
    </sheetNames>
    <sheetDataSet>
      <sheetData sheetId="0"/>
      <sheetData sheetId="1"/>
      <sheetData sheetId="2"/>
      <sheetData sheetId="3">
        <row r="1">
          <cell r="B1">
            <v>5.8999999999999999E-3</v>
          </cell>
        </row>
      </sheetData>
      <sheetData sheetId="4"/>
      <sheetData sheetId="5"/>
      <sheetData sheetId="6"/>
      <sheetData sheetId="7">
        <row r="8">
          <cell r="D8">
            <v>1</v>
          </cell>
        </row>
      </sheetData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1_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ste%20T%20e%20F%202021.xlsx" TargetMode="External"/><Relationship Id="rId6" Type="http://schemas.openxmlformats.org/officeDocument/2006/relationships/comments" Target="../comments1.xml"/><Relationship Id="rId5" Type="http://schemas.openxmlformats.org/officeDocument/2006/relationships/queryTable" Target="../queryTables/queryTable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"/>
  <sheetViews>
    <sheetView zoomScaleNormal="100" zoomScalePageLayoutView="125" workbookViewId="0">
      <selection activeCell="A11" sqref="A11:A20"/>
    </sheetView>
  </sheetViews>
  <sheetFormatPr defaultColWidth="8.85546875" defaultRowHeight="15" x14ac:dyDescent="0.25"/>
  <cols>
    <col min="1" max="1" width="12" bestFit="1" customWidth="1"/>
    <col min="3" max="3" width="9.85546875" customWidth="1"/>
    <col min="12" max="12" width="9.7109375" customWidth="1"/>
  </cols>
  <sheetData>
    <row r="1" spans="1:18" ht="18.75" x14ac:dyDescent="0.3">
      <c r="A1" s="19">
        <v>2</v>
      </c>
      <c r="C1" s="59" t="s">
        <v>82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</row>
    <row r="2" spans="1:18" x14ac:dyDescent="0.25">
      <c r="A2" s="19">
        <v>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</row>
    <row r="3" spans="1:18" x14ac:dyDescent="0.25">
      <c r="A3" s="19">
        <v>1</v>
      </c>
      <c r="C3" s="53"/>
      <c r="D3" s="54"/>
      <c r="E3" s="53"/>
      <c r="F3" s="53"/>
      <c r="G3" s="53"/>
      <c r="H3" s="54" t="s">
        <v>96</v>
      </c>
      <c r="I3" s="53"/>
      <c r="J3" s="53"/>
      <c r="K3" s="53"/>
      <c r="L3" s="53"/>
      <c r="M3" s="53"/>
      <c r="N3" s="53"/>
      <c r="O3" s="53"/>
      <c r="P3" s="53"/>
      <c r="Q3" s="53"/>
      <c r="R3" s="53"/>
    </row>
    <row r="4" spans="1:18" x14ac:dyDescent="0.25">
      <c r="A4" s="19">
        <v>1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1:18" x14ac:dyDescent="0.25">
      <c r="A5" s="19">
        <v>2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1:18" x14ac:dyDescent="0.25">
      <c r="A6" s="19">
        <v>3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</row>
    <row r="7" spans="1:18" x14ac:dyDescent="0.25">
      <c r="A7" s="19">
        <v>3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</row>
    <row r="8" spans="1:18" x14ac:dyDescent="0.25">
      <c r="A8" s="19">
        <v>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</row>
    <row r="9" spans="1:18" x14ac:dyDescent="0.25">
      <c r="A9" s="19">
        <v>1</v>
      </c>
      <c r="C9" s="53"/>
      <c r="D9" s="53"/>
      <c r="E9" s="53"/>
      <c r="F9" s="53"/>
      <c r="G9" s="53"/>
      <c r="H9" s="53"/>
      <c r="I9" s="53"/>
      <c r="J9" s="53"/>
      <c r="K9" s="53"/>
      <c r="M9" s="65" t="s">
        <v>83</v>
      </c>
      <c r="N9" s="53"/>
      <c r="O9" s="53"/>
      <c r="P9" s="53"/>
      <c r="Q9" s="53"/>
      <c r="R9" s="53"/>
    </row>
    <row r="10" spans="1:18" x14ac:dyDescent="0.25">
      <c r="A10" s="19">
        <v>3</v>
      </c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</row>
    <row r="11" spans="1:18" x14ac:dyDescent="0.25">
      <c r="A11" s="18">
        <v>1</v>
      </c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</row>
    <row r="12" spans="1:18" x14ac:dyDescent="0.25">
      <c r="A12" s="18">
        <v>0</v>
      </c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</row>
    <row r="13" spans="1:18" x14ac:dyDescent="0.25">
      <c r="A13" s="18">
        <v>3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30" t="s">
        <v>99</v>
      </c>
      <c r="N13" s="53"/>
      <c r="O13" s="53"/>
      <c r="P13" s="53"/>
      <c r="Q13" s="53"/>
      <c r="R13" s="53"/>
    </row>
    <row r="14" spans="1:18" ht="16.5" customHeight="1" x14ac:dyDescent="0.25">
      <c r="A14" s="18">
        <v>1</v>
      </c>
      <c r="C14" s="68"/>
      <c r="D14" s="68"/>
      <c r="E14" s="55"/>
      <c r="F14" s="56"/>
      <c r="G14" s="55"/>
      <c r="H14" s="56"/>
      <c r="I14" s="53"/>
      <c r="J14" s="53"/>
      <c r="K14" s="55"/>
      <c r="L14" s="55"/>
      <c r="M14" s="54" t="s">
        <v>88</v>
      </c>
      <c r="N14" s="53"/>
      <c r="O14" s="53"/>
      <c r="P14" s="57"/>
      <c r="Q14" s="68"/>
      <c r="R14" s="68"/>
    </row>
    <row r="15" spans="1:18" x14ac:dyDescent="0.25">
      <c r="A15" s="18">
        <v>1</v>
      </c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62" t="s">
        <v>89</v>
      </c>
      <c r="N15" s="53"/>
      <c r="O15" s="53"/>
      <c r="P15" s="53"/>
      <c r="Q15" s="53"/>
      <c r="R15" s="53"/>
    </row>
    <row r="16" spans="1:18" x14ac:dyDescent="0.25">
      <c r="A16" s="18">
        <v>2</v>
      </c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61" t="s">
        <v>90</v>
      </c>
      <c r="N16" s="53"/>
      <c r="O16" s="53"/>
      <c r="P16" s="53"/>
      <c r="Q16" s="53"/>
      <c r="R16" s="53"/>
    </row>
    <row r="17" spans="1:18" x14ac:dyDescent="0.25">
      <c r="A17" s="18">
        <v>2</v>
      </c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</row>
    <row r="18" spans="1:18" x14ac:dyDescent="0.25">
      <c r="A18" s="18">
        <v>2</v>
      </c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</row>
    <row r="19" spans="1:18" x14ac:dyDescent="0.25">
      <c r="A19" s="18">
        <v>4</v>
      </c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60" t="s">
        <v>104</v>
      </c>
      <c r="N19" s="53"/>
      <c r="O19" s="53"/>
      <c r="P19" s="53"/>
      <c r="Q19" s="53"/>
      <c r="R19" s="53"/>
    </row>
    <row r="20" spans="1:18" x14ac:dyDescent="0.25">
      <c r="A20" s="18">
        <v>3</v>
      </c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</row>
    <row r="21" spans="1:18" x14ac:dyDescent="0.25">
      <c r="C21" s="53"/>
      <c r="D21" s="58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</row>
    <row r="22" spans="1:18" x14ac:dyDescent="0.25"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</row>
    <row r="23" spans="1:18" x14ac:dyDescent="0.25"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</row>
    <row r="24" spans="1:18" x14ac:dyDescent="0.25"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</row>
    <row r="25" spans="1:18" x14ac:dyDescent="0.25">
      <c r="D25" s="66" t="s">
        <v>46</v>
      </c>
      <c r="E25" s="50" t="s">
        <v>91</v>
      </c>
      <c r="K25" s="66" t="s">
        <v>92</v>
      </c>
    </row>
  </sheetData>
  <mergeCells count="2">
    <mergeCell ref="C14:D14"/>
    <mergeCell ref="Q14:R14"/>
  </mergeCells>
  <hyperlinks>
    <hyperlink ref="M9" r:id="rId1" location="'soma ranks'!A1" xr:uid="{D689D6D6-A2C6-4EB4-978B-27C4E2CCBAF0}"/>
    <hyperlink ref="D25" location="'teste F'!A1" display="Teste F" xr:uid="{9197615B-F28E-4B1A-AED8-5745F2B86D67}"/>
    <hyperlink ref="K25" location="'teste T'!A1" display="(médias convergem?)" xr:uid="{6C62A95A-81EB-4B4D-9ECE-C0693A070F9A}"/>
  </hyperlinks>
  <pageMargins left="0.511811024" right="0.511811024" top="0.78740157499999996" bottom="0.78740157499999996" header="0.31496062000000002" footer="0.31496062000000002"/>
  <pageSetup paperSize="9" orientation="portrait" r:id="rId2"/>
  <drawing r:id="rId3"/>
  <legacyDrawing r:id="rId4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"/>
  <sheetViews>
    <sheetView workbookViewId="0">
      <selection activeCell="B6" sqref="B6"/>
    </sheetView>
  </sheetViews>
  <sheetFormatPr defaultColWidth="8.85546875" defaultRowHeight="15" x14ac:dyDescent="0.25"/>
  <cols>
    <col min="1" max="1" width="10.42578125" customWidth="1"/>
    <col min="2" max="2" width="14.42578125" customWidth="1"/>
    <col min="5" max="5" width="17.85546875" customWidth="1"/>
    <col min="7" max="7" width="12.7109375" customWidth="1"/>
  </cols>
  <sheetData>
    <row r="1" spans="1:13" x14ac:dyDescent="0.25">
      <c r="B1" s="2" t="s">
        <v>17</v>
      </c>
    </row>
    <row r="2" spans="1:13" x14ac:dyDescent="0.25">
      <c r="A2" s="14">
        <f>'teste T'!A13</f>
        <v>0.7666666666666665</v>
      </c>
      <c r="B2" s="2" t="s">
        <v>18</v>
      </c>
      <c r="C2" s="69" t="s">
        <v>47</v>
      </c>
      <c r="D2" s="69"/>
    </row>
    <row r="3" spans="1:13" x14ac:dyDescent="0.25">
      <c r="A3" s="10">
        <f>'teste T'!B13</f>
        <v>1.4333333333333331</v>
      </c>
      <c r="B3" s="2" t="s">
        <v>19</v>
      </c>
      <c r="C3" s="69"/>
      <c r="D3" s="69"/>
    </row>
    <row r="5" spans="1:13" x14ac:dyDescent="0.25">
      <c r="M5" t="s">
        <v>30</v>
      </c>
    </row>
    <row r="6" spans="1:13" x14ac:dyDescent="0.25">
      <c r="A6" s="3" t="s">
        <v>97</v>
      </c>
      <c r="B6" s="26">
        <f>A2/A3</f>
        <v>0.53488372093023251</v>
      </c>
      <c r="M6" t="s">
        <v>31</v>
      </c>
    </row>
    <row r="7" spans="1:13" x14ac:dyDescent="0.25">
      <c r="M7" t="s">
        <v>32</v>
      </c>
    </row>
    <row r="10" spans="1:13" ht="18" x14ac:dyDescent="0.35">
      <c r="A10" t="s">
        <v>20</v>
      </c>
      <c r="B10" s="33">
        <v>9</v>
      </c>
      <c r="I10" s="21" t="s">
        <v>12</v>
      </c>
      <c r="J10" s="29" t="s">
        <v>33</v>
      </c>
    </row>
    <row r="11" spans="1:13" x14ac:dyDescent="0.25">
      <c r="A11" t="s">
        <v>27</v>
      </c>
      <c r="E11" t="s">
        <v>21</v>
      </c>
    </row>
    <row r="12" spans="1:13" ht="19.5" thickBot="1" x14ac:dyDescent="0.4">
      <c r="A12" t="s">
        <v>25</v>
      </c>
      <c r="B12" t="s">
        <v>28</v>
      </c>
      <c r="I12" s="23" t="s">
        <v>98</v>
      </c>
    </row>
    <row r="13" spans="1:13" x14ac:dyDescent="0.25">
      <c r="A13" t="s">
        <v>26</v>
      </c>
      <c r="B13" t="s">
        <v>29</v>
      </c>
      <c r="E13" s="9"/>
      <c r="F13" s="9" t="s">
        <v>15</v>
      </c>
      <c r="G13" s="9" t="s">
        <v>16</v>
      </c>
    </row>
    <row r="14" spans="1:13" x14ac:dyDescent="0.25">
      <c r="E14" s="7" t="s">
        <v>1</v>
      </c>
      <c r="F14" s="7">
        <v>13.6997901713</v>
      </c>
      <c r="G14" s="7">
        <v>11.2328845339</v>
      </c>
    </row>
    <row r="15" spans="1:13" x14ac:dyDescent="0.25">
      <c r="A15" t="s">
        <v>48</v>
      </c>
      <c r="E15" s="7" t="s">
        <v>2</v>
      </c>
      <c r="F15" s="7">
        <v>30.164162117403926</v>
      </c>
      <c r="G15" s="7">
        <v>17.874684313710077</v>
      </c>
    </row>
    <row r="16" spans="1:13" x14ac:dyDescent="0.25">
      <c r="A16" t="s">
        <v>49</v>
      </c>
      <c r="E16" s="7" t="s">
        <v>3</v>
      </c>
      <c r="F16" s="7">
        <v>10</v>
      </c>
      <c r="G16" s="7">
        <v>10</v>
      </c>
    </row>
    <row r="17" spans="5:10" x14ac:dyDescent="0.25">
      <c r="E17" s="7" t="s">
        <v>6</v>
      </c>
      <c r="F17" s="7">
        <v>9</v>
      </c>
      <c r="G17" s="7">
        <v>9</v>
      </c>
    </row>
    <row r="18" spans="5:10" x14ac:dyDescent="0.25">
      <c r="E18" s="7" t="s">
        <v>22</v>
      </c>
      <c r="F18" s="27">
        <v>1.6875353761782348</v>
      </c>
      <c r="G18" s="7"/>
    </row>
    <row r="19" spans="5:10" x14ac:dyDescent="0.25">
      <c r="E19" s="7" t="s">
        <v>23</v>
      </c>
      <c r="F19" s="7">
        <v>0.22384266084989698</v>
      </c>
      <c r="G19" s="7"/>
    </row>
    <row r="20" spans="5:10" ht="15.75" thickBot="1" x14ac:dyDescent="0.3">
      <c r="E20" s="8" t="s">
        <v>24</v>
      </c>
      <c r="F20" s="28">
        <v>3.17889310445827</v>
      </c>
      <c r="G20" s="8"/>
    </row>
    <row r="25" spans="5:10" ht="21" x14ac:dyDescent="0.35">
      <c r="I25" t="s">
        <v>50</v>
      </c>
      <c r="J25" s="36" t="s">
        <v>51</v>
      </c>
    </row>
    <row r="28" spans="5:10" x14ac:dyDescent="0.25">
      <c r="E28" s="38"/>
      <c r="F28" s="38"/>
      <c r="G28" s="38"/>
    </row>
    <row r="29" spans="5:10" x14ac:dyDescent="0.25">
      <c r="E29" s="39"/>
      <c r="F29" s="39"/>
      <c r="G29" s="39"/>
    </row>
    <row r="30" spans="5:10" x14ac:dyDescent="0.25">
      <c r="E30" s="7"/>
      <c r="F30" s="7"/>
      <c r="G30" s="7"/>
    </row>
    <row r="31" spans="5:10" x14ac:dyDescent="0.25">
      <c r="E31" s="7"/>
      <c r="F31" s="7"/>
      <c r="G31" s="7"/>
    </row>
    <row r="32" spans="5:10" x14ac:dyDescent="0.25">
      <c r="E32" s="7"/>
      <c r="F32" s="7"/>
      <c r="G32" s="7"/>
    </row>
    <row r="33" spans="5:7" x14ac:dyDescent="0.25">
      <c r="E33" s="7"/>
      <c r="F33" s="7"/>
      <c r="G33" s="7"/>
    </row>
    <row r="34" spans="5:7" x14ac:dyDescent="0.25">
      <c r="E34" s="7"/>
      <c r="F34" s="7"/>
      <c r="G34" s="7"/>
    </row>
    <row r="35" spans="5:7" x14ac:dyDescent="0.25">
      <c r="E35" s="7"/>
      <c r="F35" s="7"/>
      <c r="G35" s="7"/>
    </row>
    <row r="36" spans="5:7" x14ac:dyDescent="0.25">
      <c r="E36" s="7"/>
      <c r="F36" s="7"/>
      <c r="G36" s="7"/>
    </row>
  </sheetData>
  <mergeCells count="1">
    <mergeCell ref="C2:D3"/>
  </mergeCells>
  <pageMargins left="0.511811024" right="0.511811024" top="0.78740157499999996" bottom="0.78740157499999996" header="0.31496062000000002" footer="0.3149606200000000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"/>
  <sheetViews>
    <sheetView zoomScaleNormal="100" zoomScalePageLayoutView="125" workbookViewId="0">
      <selection activeCell="B11" sqref="B11"/>
    </sheetView>
  </sheetViews>
  <sheetFormatPr defaultColWidth="8.85546875" defaultRowHeight="15" x14ac:dyDescent="0.25"/>
  <cols>
    <col min="11" max="11" width="30.140625" customWidth="1"/>
    <col min="12" max="12" width="18.140625" customWidth="1"/>
    <col min="13" max="13" width="17.7109375" customWidth="1"/>
  </cols>
  <sheetData>
    <row r="1" spans="1:15" ht="18" x14ac:dyDescent="0.35">
      <c r="A1" s="6" t="s">
        <v>15</v>
      </c>
      <c r="B1" s="6" t="s">
        <v>16</v>
      </c>
      <c r="D1" s="1" t="s">
        <v>55</v>
      </c>
      <c r="E1" s="1" t="s">
        <v>56</v>
      </c>
      <c r="F1" s="1" t="s">
        <v>57</v>
      </c>
      <c r="G1" s="1" t="s">
        <v>58</v>
      </c>
      <c r="H1" s="1"/>
    </row>
    <row r="2" spans="1:15" ht="18.75" x14ac:dyDescent="0.35">
      <c r="A2" s="19">
        <v>2</v>
      </c>
      <c r="B2" s="18">
        <v>1</v>
      </c>
      <c r="F2" s="1" t="s">
        <v>59</v>
      </c>
      <c r="G2" s="1" t="s">
        <v>60</v>
      </c>
      <c r="K2" t="s">
        <v>0</v>
      </c>
    </row>
    <row r="3" spans="1:15" ht="15.75" thickBot="1" x14ac:dyDescent="0.3">
      <c r="A3" s="19">
        <v>3</v>
      </c>
      <c r="B3" s="18">
        <v>0</v>
      </c>
    </row>
    <row r="4" spans="1:15" x14ac:dyDescent="0.25">
      <c r="A4" s="19">
        <v>1</v>
      </c>
      <c r="B4" s="18">
        <v>3</v>
      </c>
      <c r="D4">
        <f>ABS(media_a  - media_b)</f>
        <v>0.20000000000000018</v>
      </c>
      <c r="F4">
        <f>10*10*(10+10-2)</f>
        <v>1800</v>
      </c>
      <c r="K4" s="9"/>
      <c r="L4" s="9" t="s">
        <v>15</v>
      </c>
      <c r="M4" s="9" t="s">
        <v>16</v>
      </c>
    </row>
    <row r="5" spans="1:15" x14ac:dyDescent="0.25">
      <c r="A5" s="19">
        <v>1</v>
      </c>
      <c r="B5" s="18">
        <v>1</v>
      </c>
      <c r="D5">
        <f>SQRT(9*A13+9*B13)</f>
        <v>4.4497190922573973</v>
      </c>
      <c r="F5">
        <f>10+10</f>
        <v>20</v>
      </c>
      <c r="K5" s="7" t="s">
        <v>1</v>
      </c>
      <c r="L5" s="25">
        <v>13.6997901713</v>
      </c>
      <c r="M5" s="25">
        <v>11.2328845339</v>
      </c>
    </row>
    <row r="6" spans="1:15" x14ac:dyDescent="0.25">
      <c r="A6" s="19">
        <v>2</v>
      </c>
      <c r="B6" s="18">
        <v>1</v>
      </c>
      <c r="K6" s="7" t="s">
        <v>2</v>
      </c>
      <c r="L6" s="24">
        <v>30.164162117403926</v>
      </c>
      <c r="M6" s="24">
        <v>17.874684313710077</v>
      </c>
    </row>
    <row r="7" spans="1:15" ht="15.75" x14ac:dyDescent="0.25">
      <c r="A7" s="19">
        <v>3</v>
      </c>
      <c r="B7" s="18">
        <v>2</v>
      </c>
      <c r="D7">
        <f>D4/D5</f>
        <v>4.4946657497549516E-2</v>
      </c>
      <c r="F7">
        <f>SQRT(F4/F5)</f>
        <v>9.4868329805051381</v>
      </c>
      <c r="G7" s="49" t="s">
        <v>44</v>
      </c>
      <c r="H7" s="67">
        <f>D7*F7</f>
        <v>0.42640143271122127</v>
      </c>
      <c r="K7" s="7" t="s">
        <v>3</v>
      </c>
      <c r="L7" s="7">
        <v>10</v>
      </c>
      <c r="M7" s="7">
        <v>10</v>
      </c>
    </row>
    <row r="8" spans="1:15" x14ac:dyDescent="0.25">
      <c r="A8" s="19">
        <v>3</v>
      </c>
      <c r="B8" s="18">
        <v>2</v>
      </c>
      <c r="K8" s="7" t="s">
        <v>4</v>
      </c>
      <c r="L8" s="7">
        <v>24.019423215557001</v>
      </c>
      <c r="M8" s="7"/>
    </row>
    <row r="9" spans="1:15" ht="17.25" customHeight="1" x14ac:dyDescent="0.25">
      <c r="A9" s="19">
        <v>2</v>
      </c>
      <c r="B9" s="18">
        <v>2</v>
      </c>
      <c r="D9" s="3" t="s">
        <v>13</v>
      </c>
      <c r="E9" s="37" t="s">
        <v>14</v>
      </c>
      <c r="K9" s="7" t="s">
        <v>5</v>
      </c>
      <c r="L9" s="7">
        <v>0</v>
      </c>
      <c r="M9" s="7"/>
    </row>
    <row r="10" spans="1:15" ht="15.75" customHeight="1" x14ac:dyDescent="0.35">
      <c r="A10" s="19">
        <v>1</v>
      </c>
      <c r="B10" s="18">
        <v>4</v>
      </c>
      <c r="D10" s="21" t="s">
        <v>12</v>
      </c>
      <c r="E10" s="20" t="s">
        <v>34</v>
      </c>
      <c r="K10" s="7" t="s">
        <v>6</v>
      </c>
      <c r="L10" s="7">
        <v>18</v>
      </c>
      <c r="M10" s="7"/>
    </row>
    <row r="11" spans="1:15" ht="19.5" x14ac:dyDescent="0.35">
      <c r="A11" s="19">
        <v>3</v>
      </c>
      <c r="B11" s="18">
        <v>3</v>
      </c>
      <c r="D11" s="23" t="s">
        <v>52</v>
      </c>
      <c r="K11" s="7" t="s">
        <v>7</v>
      </c>
      <c r="L11" s="16">
        <v>1.1255278675948812</v>
      </c>
      <c r="M11" s="7"/>
    </row>
    <row r="12" spans="1:15" x14ac:dyDescent="0.25">
      <c r="A12" s="12">
        <f>AVERAGE(A2:A11)</f>
        <v>2.1</v>
      </c>
      <c r="B12" s="12">
        <f>AVERAGE(B2:B11)</f>
        <v>1.9</v>
      </c>
      <c r="K12" s="7" t="s">
        <v>8</v>
      </c>
      <c r="L12" s="7">
        <v>0.13757475226338006</v>
      </c>
      <c r="M12" s="7"/>
    </row>
    <row r="13" spans="1:15" x14ac:dyDescent="0.25">
      <c r="A13" s="14">
        <f>_xlfn.VAR.S(A2:A11)</f>
        <v>0.7666666666666665</v>
      </c>
      <c r="B13" s="14">
        <f>_xlfn.VAR.S(B2:B11)</f>
        <v>1.4333333333333331</v>
      </c>
      <c r="K13" s="7" t="s">
        <v>9</v>
      </c>
      <c r="L13" s="7">
        <v>1.7340636066175394</v>
      </c>
      <c r="M13" s="7"/>
      <c r="O13" t="s">
        <v>63</v>
      </c>
    </row>
    <row r="14" spans="1:15" x14ac:dyDescent="0.25">
      <c r="A14" s="1">
        <f>SQRT(A13)</f>
        <v>0.87559503577091302</v>
      </c>
      <c r="B14" s="1">
        <f>SQRT(B13)</f>
        <v>1.1972189997378646</v>
      </c>
      <c r="K14" s="7" t="s">
        <v>10</v>
      </c>
      <c r="L14" s="7">
        <v>0.27514950452676012</v>
      </c>
      <c r="M14" s="7"/>
    </row>
    <row r="15" spans="1:15" ht="15.75" thickBot="1" x14ac:dyDescent="0.3">
      <c r="A15" s="13">
        <f t="shared" ref="A15:A24" si="0">(A2-media_a)^2</f>
        <v>1.0000000000000018E-2</v>
      </c>
      <c r="K15" s="8" t="s">
        <v>11</v>
      </c>
      <c r="L15" s="22">
        <v>2.1009220402410378</v>
      </c>
      <c r="M15" s="8"/>
    </row>
    <row r="16" spans="1:15" x14ac:dyDescent="0.25">
      <c r="A16" s="13">
        <f t="shared" si="0"/>
        <v>0.80999999999999983</v>
      </c>
    </row>
    <row r="17" spans="1:14" x14ac:dyDescent="0.25">
      <c r="A17" s="13">
        <f t="shared" si="0"/>
        <v>1.2100000000000002</v>
      </c>
      <c r="L17" s="31" t="s">
        <v>62</v>
      </c>
      <c r="M17" s="20">
        <v>0.05</v>
      </c>
      <c r="N17" t="s">
        <v>45</v>
      </c>
    </row>
    <row r="18" spans="1:14" x14ac:dyDescent="0.25">
      <c r="A18" s="13">
        <f t="shared" si="0"/>
        <v>1.2100000000000002</v>
      </c>
    </row>
    <row r="19" spans="1:14" ht="18" x14ac:dyDescent="0.35">
      <c r="A19" s="13">
        <f t="shared" si="0"/>
        <v>1.0000000000000018E-2</v>
      </c>
      <c r="K19" t="s">
        <v>53</v>
      </c>
    </row>
    <row r="20" spans="1:14" x14ac:dyDescent="0.25">
      <c r="A20" s="13">
        <f t="shared" si="0"/>
        <v>0.80999999999999983</v>
      </c>
      <c r="K20" s="6" t="s">
        <v>54</v>
      </c>
    </row>
    <row r="21" spans="1:14" x14ac:dyDescent="0.25">
      <c r="A21" s="13">
        <f t="shared" si="0"/>
        <v>0.80999999999999983</v>
      </c>
    </row>
    <row r="22" spans="1:14" x14ac:dyDescent="0.25">
      <c r="A22" s="13">
        <f t="shared" si="0"/>
        <v>1.0000000000000018E-2</v>
      </c>
    </row>
    <row r="23" spans="1:14" x14ac:dyDescent="0.25">
      <c r="A23" s="13">
        <f t="shared" si="0"/>
        <v>1.2100000000000002</v>
      </c>
    </row>
    <row r="24" spans="1:14" ht="18.75" x14ac:dyDescent="0.3">
      <c r="A24" s="13">
        <f t="shared" si="0"/>
        <v>0.80999999999999983</v>
      </c>
      <c r="L24" s="35" t="s">
        <v>61</v>
      </c>
    </row>
    <row r="25" spans="1:14" x14ac:dyDescent="0.25">
      <c r="A25" s="15">
        <f>SUM(A15:A24)/9</f>
        <v>0.76666666666666661</v>
      </c>
    </row>
    <row r="31" spans="1:14" x14ac:dyDescent="0.25">
      <c r="E31" s="3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2" verticalDpi="4294967292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3"/>
  <sheetViews>
    <sheetView tabSelected="1" zoomScale="80" zoomScaleNormal="80" workbookViewId="0">
      <selection activeCell="C12" sqref="C12"/>
    </sheetView>
  </sheetViews>
  <sheetFormatPr defaultColWidth="8.85546875" defaultRowHeight="15" x14ac:dyDescent="0.25"/>
  <cols>
    <col min="1" max="1" width="10.85546875" customWidth="1"/>
  </cols>
  <sheetData>
    <row r="2" spans="1:4" x14ac:dyDescent="0.25">
      <c r="A2" t="s">
        <v>35</v>
      </c>
      <c r="B2">
        <v>10</v>
      </c>
    </row>
    <row r="3" spans="1:4" x14ac:dyDescent="0.25">
      <c r="A3" t="s">
        <v>36</v>
      </c>
      <c r="B3">
        <v>10</v>
      </c>
    </row>
    <row r="4" spans="1:4" x14ac:dyDescent="0.25">
      <c r="A4" t="s">
        <v>37</v>
      </c>
      <c r="B4" s="45">
        <f>media_a</f>
        <v>2.1</v>
      </c>
    </row>
    <row r="5" spans="1:4" x14ac:dyDescent="0.25">
      <c r="A5" t="s">
        <v>38</v>
      </c>
      <c r="B5" s="45">
        <f>media_b</f>
        <v>1.9</v>
      </c>
    </row>
    <row r="6" spans="1:4" x14ac:dyDescent="0.25">
      <c r="A6" t="s">
        <v>39</v>
      </c>
      <c r="B6" s="42">
        <f>'teste T'!A13</f>
        <v>0.7666666666666665</v>
      </c>
    </row>
    <row r="7" spans="1:4" x14ac:dyDescent="0.25">
      <c r="A7" t="s">
        <v>40</v>
      </c>
      <c r="B7" s="42">
        <f>'teste T'!B13</f>
        <v>1.4333333333333331</v>
      </c>
    </row>
    <row r="9" spans="1:4" x14ac:dyDescent="0.25">
      <c r="A9" t="s">
        <v>100</v>
      </c>
      <c r="B9">
        <f>(B6/B2+B7/B3)^2</f>
        <v>4.8399999999999992E-2</v>
      </c>
      <c r="C9" s="4">
        <f>B9/B10</f>
        <v>16.486122792262407</v>
      </c>
      <c r="D9" t="s">
        <v>101</v>
      </c>
    </row>
    <row r="10" spans="1:4" x14ac:dyDescent="0.25">
      <c r="B10">
        <f>(B6/10)^2/9+(B7/10)^2/9</f>
        <v>2.9358024691358018E-3</v>
      </c>
    </row>
    <row r="12" spans="1:4" x14ac:dyDescent="0.25">
      <c r="A12" t="s">
        <v>103</v>
      </c>
      <c r="B12">
        <f>B4-B5</f>
        <v>0.20000000000000018</v>
      </c>
      <c r="C12" s="5">
        <f>B12/B13</f>
        <v>0.42640143271122127</v>
      </c>
    </row>
    <row r="13" spans="1:4" x14ac:dyDescent="0.25">
      <c r="B13">
        <f>SQRT(B6/10+B7/10)</f>
        <v>0.46904157598234292</v>
      </c>
    </row>
    <row r="15" spans="1:4" x14ac:dyDescent="0.25">
      <c r="A15" s="30" t="s">
        <v>41</v>
      </c>
    </row>
    <row r="16" spans="1:4" x14ac:dyDescent="0.25">
      <c r="A16" s="30" t="s">
        <v>42</v>
      </c>
    </row>
    <row r="17" spans="1:5" x14ac:dyDescent="0.25">
      <c r="A17" s="30" t="s">
        <v>43</v>
      </c>
    </row>
    <row r="20" spans="1:5" x14ac:dyDescent="0.25">
      <c r="A20" s="30" t="s">
        <v>87</v>
      </c>
      <c r="D20" t="s">
        <v>102</v>
      </c>
    </row>
    <row r="21" spans="1:5" x14ac:dyDescent="0.25">
      <c r="A21" s="30" t="s">
        <v>84</v>
      </c>
    </row>
    <row r="23" spans="1:5" ht="18.75" x14ac:dyDescent="0.35">
      <c r="A23" s="34" t="s">
        <v>85</v>
      </c>
      <c r="E23" s="34" t="s">
        <v>86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4"/>
  <sheetViews>
    <sheetView workbookViewId="0">
      <selection activeCell="C11" sqref="C11"/>
    </sheetView>
  </sheetViews>
  <sheetFormatPr defaultColWidth="8.85546875" defaultRowHeight="15" x14ac:dyDescent="0.25"/>
  <cols>
    <col min="1" max="1" width="17.42578125" style="6" customWidth="1"/>
    <col min="2" max="2" width="5" style="6" customWidth="1"/>
    <col min="3" max="3" width="21.42578125" style="6" customWidth="1"/>
    <col min="4" max="4" width="5.85546875" customWidth="1"/>
    <col min="5" max="5" width="17.42578125" customWidth="1"/>
    <col min="6" max="6" width="3.42578125" customWidth="1"/>
    <col min="7" max="7" width="4.85546875" customWidth="1"/>
    <col min="8" max="8" width="16.28515625" style="6" customWidth="1"/>
    <col min="9" max="9" width="16.7109375" style="6" customWidth="1"/>
    <col min="10" max="10" width="9.7109375" customWidth="1"/>
  </cols>
  <sheetData>
    <row r="1" spans="1:19" ht="29.25" customHeight="1" x14ac:dyDescent="0.25">
      <c r="A1" s="6" t="s">
        <v>64</v>
      </c>
      <c r="C1" s="6" t="s">
        <v>65</v>
      </c>
      <c r="E1" t="s">
        <v>66</v>
      </c>
      <c r="H1" s="6" t="s">
        <v>67</v>
      </c>
      <c r="I1" s="6" t="s">
        <v>68</v>
      </c>
    </row>
    <row r="2" spans="1:19" x14ac:dyDescent="0.25">
      <c r="A2" s="40">
        <v>6.6220501799999996</v>
      </c>
      <c r="B2" s="6">
        <v>1</v>
      </c>
      <c r="C2" s="41">
        <v>6.1023358859999997</v>
      </c>
      <c r="E2" s="41">
        <v>6.1023358859999997</v>
      </c>
      <c r="F2">
        <v>1</v>
      </c>
      <c r="G2" s="11">
        <v>1</v>
      </c>
      <c r="H2" s="6">
        <v>3</v>
      </c>
      <c r="I2" s="6">
        <v>1</v>
      </c>
      <c r="S2" t="s">
        <v>94</v>
      </c>
    </row>
    <row r="3" spans="1:19" x14ac:dyDescent="0.25">
      <c r="A3" s="40">
        <v>7.0736561179999997</v>
      </c>
      <c r="B3" s="6">
        <v>2</v>
      </c>
      <c r="C3" s="41">
        <v>6.5301310509999997</v>
      </c>
      <c r="E3" s="41">
        <v>6.5301310509999997</v>
      </c>
      <c r="F3">
        <v>2</v>
      </c>
      <c r="G3" s="11">
        <v>2</v>
      </c>
      <c r="H3" s="6">
        <v>4</v>
      </c>
      <c r="I3" s="6">
        <v>2</v>
      </c>
      <c r="S3" t="s">
        <v>95</v>
      </c>
    </row>
    <row r="4" spans="1:19" x14ac:dyDescent="0.25">
      <c r="A4" s="40">
        <v>9.1676403549999996</v>
      </c>
      <c r="B4" s="6">
        <v>3</v>
      </c>
      <c r="C4" s="41">
        <v>7.5258840820000001</v>
      </c>
      <c r="E4" s="40">
        <v>6.6220501799999996</v>
      </c>
      <c r="F4">
        <v>1</v>
      </c>
      <c r="G4" s="17">
        <v>3</v>
      </c>
      <c r="H4" s="6">
        <v>6</v>
      </c>
      <c r="I4" s="6">
        <v>5</v>
      </c>
    </row>
    <row r="5" spans="1:19" x14ac:dyDescent="0.25">
      <c r="A5" s="40">
        <v>11.02301879</v>
      </c>
      <c r="B5" s="6">
        <v>4</v>
      </c>
      <c r="C5" s="41">
        <v>10.03270058</v>
      </c>
      <c r="E5" s="40">
        <v>7.0736561179999997</v>
      </c>
      <c r="F5">
        <v>2</v>
      </c>
      <c r="G5" s="17">
        <v>4</v>
      </c>
      <c r="H5" s="6">
        <v>9</v>
      </c>
      <c r="I5" s="6">
        <v>7</v>
      </c>
    </row>
    <row r="6" spans="1:19" x14ac:dyDescent="0.25">
      <c r="A6" s="40">
        <v>11.192431210000001</v>
      </c>
      <c r="B6" s="6">
        <v>5</v>
      </c>
      <c r="C6" s="41">
        <v>10.903902929999999</v>
      </c>
      <c r="E6" s="41">
        <v>7.5258840820000001</v>
      </c>
      <c r="F6">
        <v>3</v>
      </c>
      <c r="G6" s="11">
        <v>5</v>
      </c>
      <c r="H6" s="6">
        <v>11</v>
      </c>
      <c r="I6" s="6">
        <v>8</v>
      </c>
    </row>
    <row r="7" spans="1:19" x14ac:dyDescent="0.25">
      <c r="A7" s="40">
        <v>14.42371874</v>
      </c>
      <c r="B7" s="6">
        <v>6</v>
      </c>
      <c r="C7" s="41">
        <v>11.1727171</v>
      </c>
      <c r="E7" s="40">
        <v>9.1676403549999996</v>
      </c>
      <c r="F7">
        <v>3</v>
      </c>
      <c r="G7" s="17">
        <v>6</v>
      </c>
      <c r="H7" s="6">
        <v>14</v>
      </c>
      <c r="I7" s="6">
        <v>10</v>
      </c>
    </row>
    <row r="8" spans="1:19" x14ac:dyDescent="0.25">
      <c r="A8" s="40">
        <v>16.126547550000002</v>
      </c>
      <c r="B8" s="6">
        <v>7</v>
      </c>
      <c r="C8" s="41">
        <v>11.84624636</v>
      </c>
      <c r="E8" s="41">
        <v>10.03270058</v>
      </c>
      <c r="F8">
        <v>4</v>
      </c>
      <c r="G8" s="11">
        <v>7</v>
      </c>
      <c r="H8" s="6">
        <v>15</v>
      </c>
      <c r="I8" s="6">
        <v>12</v>
      </c>
    </row>
    <row r="9" spans="1:19" x14ac:dyDescent="0.25">
      <c r="A9" s="40">
        <v>20.272395499999998</v>
      </c>
      <c r="B9" s="6">
        <v>8</v>
      </c>
      <c r="C9" s="41">
        <v>11.898729810000001</v>
      </c>
      <c r="E9" s="41">
        <v>10.903902929999999</v>
      </c>
      <c r="F9">
        <v>5</v>
      </c>
      <c r="G9" s="11">
        <v>8</v>
      </c>
      <c r="H9" s="6">
        <v>18</v>
      </c>
      <c r="I9" s="6">
        <v>13</v>
      </c>
    </row>
    <row r="10" spans="1:19" x14ac:dyDescent="0.25">
      <c r="A10" s="40">
        <v>20.360238320000001</v>
      </c>
      <c r="B10" s="6">
        <v>9</v>
      </c>
      <c r="C10" s="41">
        <v>17.709295310000002</v>
      </c>
      <c r="E10" s="40">
        <v>11.02301879</v>
      </c>
      <c r="F10">
        <v>4</v>
      </c>
      <c r="G10" s="17">
        <v>9</v>
      </c>
      <c r="H10" s="6">
        <v>19</v>
      </c>
      <c r="I10" s="6">
        <v>16</v>
      </c>
    </row>
    <row r="11" spans="1:19" x14ac:dyDescent="0.25">
      <c r="A11" s="40">
        <v>20.736204950000001</v>
      </c>
      <c r="B11" s="6">
        <v>10</v>
      </c>
      <c r="C11" s="41">
        <v>18.606902229999999</v>
      </c>
      <c r="E11" s="41">
        <v>11.1727171</v>
      </c>
      <c r="F11">
        <v>6</v>
      </c>
      <c r="G11" s="11">
        <v>10</v>
      </c>
      <c r="H11" s="6">
        <v>20</v>
      </c>
      <c r="I11" s="6">
        <v>17</v>
      </c>
    </row>
    <row r="12" spans="1:19" x14ac:dyDescent="0.25">
      <c r="E12" s="40">
        <v>11.192431210000001</v>
      </c>
      <c r="F12">
        <v>5</v>
      </c>
      <c r="G12" s="17">
        <v>11</v>
      </c>
      <c r="H12" s="43">
        <f>SUM(H2:H11)</f>
        <v>119</v>
      </c>
      <c r="I12" s="44">
        <f>SUM(I2:I11)</f>
        <v>91</v>
      </c>
    </row>
    <row r="13" spans="1:19" ht="18" x14ac:dyDescent="0.35">
      <c r="C13" s="63" t="s">
        <v>81</v>
      </c>
      <c r="E13" s="41">
        <v>11.84624636</v>
      </c>
      <c r="F13">
        <v>7</v>
      </c>
      <c r="G13" s="11">
        <v>12</v>
      </c>
      <c r="H13" s="6" t="s">
        <v>69</v>
      </c>
      <c r="I13" s="6" t="s">
        <v>70</v>
      </c>
      <c r="K13" s="3" t="s">
        <v>78</v>
      </c>
      <c r="L13" s="1">
        <f>H12-(10*11/2)</f>
        <v>64</v>
      </c>
    </row>
    <row r="14" spans="1:19" ht="18" x14ac:dyDescent="0.35">
      <c r="E14" s="41">
        <v>11.898729810000001</v>
      </c>
      <c r="F14">
        <v>8</v>
      </c>
      <c r="G14" s="11">
        <v>13</v>
      </c>
      <c r="K14" s="3" t="s">
        <v>79</v>
      </c>
      <c r="L14" s="1">
        <f>I12-(10*11/2)</f>
        <v>36</v>
      </c>
    </row>
    <row r="15" spans="1:19" x14ac:dyDescent="0.25">
      <c r="E15" s="40">
        <v>14.42371874</v>
      </c>
      <c r="F15">
        <v>6</v>
      </c>
      <c r="G15" s="17">
        <v>14</v>
      </c>
      <c r="K15" s="3" t="s">
        <v>71</v>
      </c>
      <c r="L15" s="52">
        <f>MIN(L13:L14)</f>
        <v>36</v>
      </c>
    </row>
    <row r="16" spans="1:19" x14ac:dyDescent="0.25">
      <c r="E16" s="40">
        <v>16.126547550000002</v>
      </c>
      <c r="F16">
        <v>7</v>
      </c>
      <c r="G16" s="17">
        <v>15</v>
      </c>
      <c r="K16" s="3"/>
      <c r="L16" s="1"/>
    </row>
    <row r="17" spans="5:15" x14ac:dyDescent="0.25">
      <c r="E17" s="41">
        <v>17.709295310000002</v>
      </c>
      <c r="F17">
        <v>9</v>
      </c>
      <c r="G17" s="11">
        <v>16</v>
      </c>
      <c r="K17" s="51" t="s">
        <v>80</v>
      </c>
      <c r="L17" s="1">
        <f>10*10/2</f>
        <v>50</v>
      </c>
    </row>
    <row r="18" spans="5:15" x14ac:dyDescent="0.25">
      <c r="E18" s="41">
        <v>18.606902229999999</v>
      </c>
      <c r="F18">
        <v>10</v>
      </c>
      <c r="G18" s="11">
        <v>17</v>
      </c>
      <c r="K18" s="51" t="s">
        <v>72</v>
      </c>
      <c r="L18" s="1">
        <f>(10*10*(21)/12)</f>
        <v>175</v>
      </c>
      <c r="N18" s="1">
        <f>SQRT(L18)</f>
        <v>13.228756555322953</v>
      </c>
      <c r="O18" s="30" t="s">
        <v>73</v>
      </c>
    </row>
    <row r="19" spans="5:15" ht="15.75" x14ac:dyDescent="0.25">
      <c r="E19" s="40">
        <v>20.272395499999998</v>
      </c>
      <c r="F19">
        <v>8</v>
      </c>
      <c r="G19" s="17">
        <v>18</v>
      </c>
      <c r="K19" s="49" t="s">
        <v>74</v>
      </c>
      <c r="L19" s="12">
        <f>(L15-L17)/N18</f>
        <v>-1.0583005244258363</v>
      </c>
    </row>
    <row r="20" spans="5:15" ht="15.75" thickBot="1" x14ac:dyDescent="0.3">
      <c r="E20" s="40">
        <v>20.360238320000001</v>
      </c>
      <c r="F20">
        <v>9</v>
      </c>
      <c r="G20" s="17">
        <v>19</v>
      </c>
    </row>
    <row r="21" spans="5:15" ht="15.75" thickBot="1" x14ac:dyDescent="0.3">
      <c r="E21" s="40">
        <v>20.736204950000001</v>
      </c>
      <c r="F21">
        <v>10</v>
      </c>
      <c r="G21" s="17">
        <v>20</v>
      </c>
      <c r="I21" s="46"/>
      <c r="J21" s="47"/>
      <c r="K21" s="48" t="s">
        <v>75</v>
      </c>
    </row>
    <row r="22" spans="5:15" x14ac:dyDescent="0.25">
      <c r="M22" t="s">
        <v>77</v>
      </c>
    </row>
    <row r="23" spans="5:15" x14ac:dyDescent="0.25">
      <c r="I23" s="6" t="s">
        <v>76</v>
      </c>
    </row>
    <row r="24" spans="5:15" x14ac:dyDescent="0.25">
      <c r="I24" s="64" t="s">
        <v>93</v>
      </c>
    </row>
  </sheetData>
  <sortState xmlns:xlrd2="http://schemas.microsoft.com/office/spreadsheetml/2017/richdata2" ref="E2:E21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teste normal</vt:lpstr>
      <vt:lpstr>teste F</vt:lpstr>
      <vt:lpstr>teste T</vt:lpstr>
      <vt:lpstr>smith-satter</vt:lpstr>
      <vt:lpstr>soma ranks</vt:lpstr>
      <vt:lpstr>desvpad</vt:lpstr>
      <vt:lpstr>gl</vt:lpstr>
      <vt:lpstr>media</vt:lpstr>
      <vt:lpstr>media_a</vt:lpstr>
      <vt:lpstr>media_b</vt:lpstr>
      <vt:lpstr>n</vt:lpstr>
      <vt:lpstr>'teste normal'!x1_</vt:lpstr>
      <vt:lpstr>'teste normal'!x1__1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 linds</dc:creator>
  <cp:lastModifiedBy>Felipe Flores</cp:lastModifiedBy>
  <dcterms:created xsi:type="dcterms:W3CDTF">2016-05-06T11:49:58Z</dcterms:created>
  <dcterms:modified xsi:type="dcterms:W3CDTF">2021-06-21T01:38:42Z</dcterms:modified>
</cp:coreProperties>
</file>