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\Excel\"/>
    </mc:Choice>
  </mc:AlternateContent>
  <xr:revisionPtr revIDLastSave="0" documentId="13_ncr:1_{D5D821F8-5188-42E8-A20E-955748A8C918}" xr6:coauthVersionLast="47" xr6:coauthVersionMax="47" xr10:uidLastSave="{00000000-0000-0000-0000-000000000000}"/>
  <bookViews>
    <workbookView xWindow="-120" yWindow="-120" windowWidth="20730" windowHeight="11160" firstSheet="1" activeTab="1" xr2:uid="{FBEE0547-C1DD-4B7A-A3EB-2BA1446463BC}"/>
  </bookViews>
  <sheets>
    <sheet name="Syntax" sheetId="2" r:id="rId1"/>
    <sheet name="Example 1" sheetId="3" r:id="rId2"/>
    <sheet name="Example 2" sheetId="5" r:id="rId3"/>
    <sheet name="Example 3" sheetId="6" r:id="rId4"/>
    <sheet name="Example 4" sheetId="4" r:id="rId5"/>
    <sheet name="Example 5" sheetId="7" r:id="rId6"/>
    <sheet name="Example 6" sheetId="8" r:id="rId7"/>
    <sheet name="Example 7" sheetId="9" r:id="rId8"/>
    <sheet name="Example 8" sheetId="10" r:id="rId9"/>
    <sheet name="Example 9" sheetId="11" r:id="rId10"/>
    <sheet name="Example 10" sheetId="12" r:id="rId11"/>
    <sheet name="Sheet1" sheetId="13" r:id="rId12"/>
    <sheet name="More Resources" sheetId="1" r:id="rId13"/>
  </sheets>
  <definedNames>
    <definedName name="Logo1">INDEX(#REF!,MATCH(#REF!,#REF!,0))</definedName>
    <definedName name="Logo2">INDEX(#REF!,MATCH(#REF!,#REF!,0))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3" l="1"/>
  <c r="G9" i="3"/>
  <c r="H12" i="6" a="1"/>
  <c r="H12" i="6" s="1"/>
  <c r="H9" i="6" a="1"/>
  <c r="H9" i="6" s="1"/>
  <c r="H8" i="6" a="1"/>
  <c r="H8" i="6" s="1"/>
  <c r="H5" i="6" a="1"/>
  <c r="H5" i="6" s="1"/>
  <c r="I8" i="5"/>
  <c r="I7" i="5"/>
  <c r="G6" i="3"/>
  <c r="G5" i="3"/>
  <c r="G4" i="3"/>
  <c r="G3" i="3"/>
  <c r="F3" i="13"/>
  <c r="K2" i="8" a="1"/>
  <c r="K2" i="8" s="1"/>
  <c r="C7" i="12" l="1"/>
  <c r="C6" i="12"/>
  <c r="C5" i="12"/>
  <c r="C4" i="12"/>
  <c r="C3" i="12"/>
  <c r="C2" i="12"/>
  <c r="F27" i="4" a="1"/>
  <c r="F27" i="4" s="1"/>
  <c r="G27" i="4" s="1" a="1"/>
  <c r="G27" i="4" s="1"/>
  <c r="F20" i="4" a="1"/>
  <c r="F20" i="4" s="1"/>
  <c r="F12" i="4" a="1"/>
  <c r="F12" i="4" s="1"/>
  <c r="G12" i="4" s="1" a="1"/>
  <c r="G12" i="4" s="1"/>
  <c r="J3" i="7"/>
  <c r="G29" i="4" l="1" a="1"/>
  <c r="G29" i="4" s="1"/>
  <c r="G30" i="4" a="1"/>
  <c r="G30" i="4" s="1"/>
  <c r="G28" i="4" a="1"/>
  <c r="G28" i="4" s="1"/>
  <c r="H20" i="4" a="1"/>
  <c r="H20" i="4" s="1"/>
  <c r="G20" i="4" a="1"/>
  <c r="G20" i="4" s="1"/>
  <c r="G7" i="4" a="1"/>
  <c r="G7" i="4" s="1"/>
  <c r="H4" i="6" a="1"/>
  <c r="H4" i="6" s="1"/>
  <c r="H3" i="6"/>
  <c r="I7" i="4"/>
  <c r="I3" i="6"/>
  <c r="I4" i="6"/>
  <c r="G1" i="11" l="1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F1" i="9"/>
  <c r="G2" i="9"/>
  <c r="K2" i="9" a="1"/>
  <c r="K2" i="9" s="1"/>
  <c r="G1" i="8"/>
  <c r="H1" i="8"/>
  <c r="H1" i="11"/>
  <c r="H2" i="9"/>
  <c r="I3" i="7" l="1"/>
  <c r="H2" i="6" a="1"/>
  <c r="H2" i="6" s="1"/>
  <c r="C6" i="5"/>
  <c r="G2" i="4" a="1"/>
  <c r="G2" i="4" s="1"/>
  <c r="K2" i="4" a="1"/>
  <c r="K2" i="4" s="1"/>
  <c r="K2" i="3" a="1"/>
  <c r="K2" i="3" s="1"/>
  <c r="G2" i="3"/>
  <c r="H2" i="3"/>
  <c r="I2" i="4"/>
  <c r="D6" i="5"/>
  <c r="I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tc={FF8F9086-344A-48E1-9B0D-574DECB31126}</author>
  </authors>
  <commentList>
    <comment ref="I2" authorId="0" shapeId="0" xr:uid="{FF8F9086-344A-48E1-9B0D-574DECB3112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Thanks to fellow MVP, MrExcel for this idea.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tc={99CD4A00-3225-42E3-BF5C-A4376114758E}</author>
  </authors>
  <commentList>
    <comment ref="I7" authorId="0" shapeId="0" xr:uid="{99CD4A00-3225-42E3-BF5C-A4376114758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Thanks to fellow MVP, Wyn Hopkins for this idea.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<sst xmlns="http://schemas.openxmlformats.org/spreadsheetml/2006/main" count="469" uniqueCount="140">
  <si>
    <t>More Resources</t>
  </si>
  <si>
    <t>Tutorials</t>
  </si>
  <si>
    <t>Excel Functions</t>
  </si>
  <si>
    <t>https://www.myonlinetraininghub.com/excel-functions</t>
  </si>
  <si>
    <t>Charting Blog Posts</t>
  </si>
  <si>
    <t>http://www.myonlinetraininghub.com/category/excel-charts</t>
  </si>
  <si>
    <t>Excel Dashboard Blog Posts</t>
  </si>
  <si>
    <t>http://www.myonlinetraininghub.com/category/excel-dashboard</t>
  </si>
  <si>
    <t>Webinars</t>
  </si>
  <si>
    <t>Excel Dashboards &amp; Power BI</t>
  </si>
  <si>
    <t>http://www.myonlinetraininghub.com/excel-webinars</t>
  </si>
  <si>
    <t>Courses</t>
  </si>
  <si>
    <t>Advanced Excel</t>
  </si>
  <si>
    <t>https://www.myonlinetraininghub.com/excel-expert-upgrade</t>
  </si>
  <si>
    <t>Advanced Excel Formulas</t>
  </si>
  <si>
    <t>https://www.myonlinetraininghub.com/advanced-excel-formulas-course</t>
  </si>
  <si>
    <t>Power Query</t>
  </si>
  <si>
    <t>https://www.myonlinetraininghub.com/excel-power-query-course</t>
  </si>
  <si>
    <t>PivotTable Quick Start</t>
  </si>
  <si>
    <t>https://www.myonlinetraininghub.com/excel-pivottable-course-quick-start</t>
  </si>
  <si>
    <t>Xtreme PivotTables</t>
  </si>
  <si>
    <t>https://www.myonlinetraininghub.com/excel-pivottable-course</t>
  </si>
  <si>
    <t>Power Pivot</t>
  </si>
  <si>
    <t>https://www.myonlinetraininghub.com/power-pivot-course</t>
  </si>
  <si>
    <t>Excel Dashboards</t>
  </si>
  <si>
    <t>http://www.myonlinetraininghub.com/excel-dashboard-course</t>
  </si>
  <si>
    <t>Power BI</t>
  </si>
  <si>
    <t>http://www.myonlinetraininghub.com/power-bi-course</t>
  </si>
  <si>
    <t>Excel for Decision Making Under Uncertainty</t>
  </si>
  <si>
    <t>https://www.myonlinetraininghub.com/excel-for-decision-making-course</t>
  </si>
  <si>
    <t>Excel for Finance Professionals</t>
  </si>
  <si>
    <t>https://www.myonlinetraininghub.com/excel-for-finance-course</t>
  </si>
  <si>
    <t>Excel Analysis ToolPak</t>
  </si>
  <si>
    <t>https://www.myonlinetraininghub.com/excel-analysis-toolpak-course</t>
  </si>
  <si>
    <t>Excel for Customer Service Professionals</t>
  </si>
  <si>
    <t>https://www.myonlinetraininghub.com/excel-for-customer-service-professionals</t>
  </si>
  <si>
    <t>Excel for Operations Management</t>
  </si>
  <si>
    <t>https://www.myonlinetraininghub.com/excel-operations-management-course</t>
  </si>
  <si>
    <t>Financial Modelling</t>
  </si>
  <si>
    <t>https://www.myonlinetraininghub.com/financial-modelling-course</t>
  </si>
  <si>
    <t>Support</t>
  </si>
  <si>
    <t>Excel Forum</t>
  </si>
  <si>
    <t>https://www.myonlinetraininghub.com/excel-forum</t>
  </si>
  <si>
    <t>Product</t>
  </si>
  <si>
    <t>Sales</t>
  </si>
  <si>
    <t>Rating</t>
  </si>
  <si>
    <t>Category</t>
  </si>
  <si>
    <t>Bib-Shorts</t>
  </si>
  <si>
    <t>Accessories</t>
  </si>
  <si>
    <t>Bike Racks</t>
  </si>
  <si>
    <t>Bottom Brackets</t>
  </si>
  <si>
    <t>Brakes</t>
  </si>
  <si>
    <t>Helmets</t>
  </si>
  <si>
    <t>Caps</t>
  </si>
  <si>
    <t>Lights</t>
  </si>
  <si>
    <t>Cargo Bike</t>
  </si>
  <si>
    <t>Locks</t>
  </si>
  <si>
    <t>Chains</t>
  </si>
  <si>
    <t>Bikes</t>
  </si>
  <si>
    <t>Gloves</t>
  </si>
  <si>
    <t>Mountain Bikes</t>
  </si>
  <si>
    <t>Handlebars</t>
  </si>
  <si>
    <t>Jerseys</t>
  </si>
  <si>
    <t>Clothing</t>
  </si>
  <si>
    <t>Components</t>
  </si>
  <si>
    <t>XLOOKUP Function</t>
  </si>
  <si>
    <t>Date</t>
  </si>
  <si>
    <t>Syntax:</t>
  </si>
  <si>
    <t>=XLOOKUP( lookup_value, lookup_array, return_array, [if_not_found], [match_mode], [search_mode])</t>
  </si>
  <si>
    <t>lookup_value</t>
  </si>
  <si>
    <t>lookup_array</t>
  </si>
  <si>
    <t>return_array</t>
  </si>
  <si>
    <t>The cell range or array you want to search</t>
  </si>
  <si>
    <t>The cell range or array containing the value you want returned</t>
  </si>
  <si>
    <t>The value you want to find, or cell containing the item you want to find</t>
  </si>
  <si>
    <t>[if_not_found]</t>
  </si>
  <si>
    <t>[match_mode]</t>
  </si>
  <si>
    <t>[search_mode]</t>
  </si>
  <si>
    <t>Optional - Defaults to 0 for exact match</t>
  </si>
  <si>
    <t>Optional - Defaults to 1 searching first to last</t>
  </si>
  <si>
    <t>Argument</t>
  </si>
  <si>
    <t>Description</t>
  </si>
  <si>
    <t>Average Rating</t>
  </si>
  <si>
    <t>Products DV List</t>
  </si>
  <si>
    <t>Optional - the text you want returned in the event a match isn't found. If omitted an error will be returned.</t>
  </si>
  <si>
    <t>Avg. Rating</t>
  </si>
  <si>
    <t>Formula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</si>
  <si>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</si>
  <si>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</si>
  <si>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</si>
  <si>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</si>
  <si>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</si>
  <si>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</si>
  <si>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</si>
  <si>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</si>
  <si>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</si>
  <si>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</si>
  <si>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</si>
  <si>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</si>
  <si>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</si>
  <si>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Start Date</t>
  </si>
  <si>
    <t>End Date</t>
  </si>
  <si>
    <t>Category DV List</t>
  </si>
  <si>
    <t>*Bike*</t>
  </si>
  <si>
    <t>Options 2 and -2 require the lookup_array to be sorted in ascending or descending order respectively.*</t>
  </si>
  <si>
    <t>*Binary search does not result in faster calculations now that Microsoft have optimised the lookup algorithms.</t>
  </si>
  <si>
    <t>Salesperson</t>
  </si>
  <si>
    <t>Burton</t>
  </si>
  <si>
    <t>Regan</t>
  </si>
  <si>
    <t>Donaldson</t>
  </si>
  <si>
    <t>Carter</t>
  </si>
  <si>
    <t>Albert</t>
  </si>
  <si>
    <t>Peters</t>
  </si>
  <si>
    <t>Commission</t>
  </si>
  <si>
    <t>Examples</t>
  </si>
  <si>
    <t>1. Simple XLOOKUP</t>
  </si>
  <si>
    <t>2. XLOOKUP does HLOOKUP</t>
  </si>
  <si>
    <t>3. XLOOKUP does INDEX &amp; MATCH</t>
  </si>
  <si>
    <t>5. XLOOKUP Dynamic Range</t>
  </si>
  <si>
    <t>6. XLOOKUP Error Handling</t>
  </si>
  <si>
    <t>4. XLOOKUP Returns Multiple Columns</t>
  </si>
  <si>
    <t>7. XLOOKUP Last Value</t>
  </si>
  <si>
    <t>8. XLOOKUP Left</t>
  </si>
  <si>
    <t>9. XLOOKUP Wildcards</t>
  </si>
  <si>
    <t>10. XLOOKUP Approximate Match</t>
  </si>
  <si>
    <r>
      <t>=XLOOKUP(</t>
    </r>
    <r>
      <rPr>
        <sz val="11"/>
        <color rgb="FFFF0000"/>
        <rFont val="Calibri"/>
        <family val="2"/>
        <scheme val="minor"/>
      </rPr>
      <t>F12#</t>
    </r>
    <r>
      <rPr>
        <sz val="11"/>
        <color theme="1"/>
        <rFont val="Calibri"/>
        <family val="2"/>
        <scheme val="minor"/>
      </rPr>
      <t>,B2:B15,</t>
    </r>
    <r>
      <rPr>
        <sz val="11"/>
        <color rgb="FFFF0000"/>
        <rFont val="Calibri"/>
        <family val="2"/>
        <scheme val="minor"/>
      </rPr>
      <t>C2:D15</t>
    </r>
    <r>
      <rPr>
        <sz val="11"/>
        <color theme="1"/>
        <rFont val="Calibri"/>
        <family val="2"/>
        <scheme val="minor"/>
      </rPr>
      <t>)</t>
    </r>
  </si>
  <si>
    <r>
      <t>=XLOOKUP(</t>
    </r>
    <r>
      <rPr>
        <b/>
        <sz val="11"/>
        <color rgb="FFFF0000"/>
        <rFont val="Calibri"/>
        <family val="2"/>
        <scheme val="minor"/>
      </rPr>
      <t>F27</t>
    </r>
    <r>
      <rPr>
        <sz val="11"/>
        <color theme="1"/>
        <rFont val="Calibri"/>
        <family val="2"/>
        <scheme val="minor"/>
      </rPr>
      <t>,$B$2:$B$15,C2:D15)</t>
    </r>
  </si>
  <si>
    <t>Pre Office 365 versions; force VLOOKUP to look left with CHOOSE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</si>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</sst>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@*."/>
    <numFmt numFmtId="167" formatCode="_-* #,##0_-;\-* #,##0_-;_-* &quot;-&quot;??_-;_-@_-"/>
    <numFmt numFmtId="168" formatCode="_-&quot;$&quot;* #,##0_-;\-&quot;$&quot;* #,##0_-;_-&quot;$&quot;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/>
      <name val="Segoe UI Light"/>
      <family val="2"/>
    </font>
    <font>
      <sz val="24"/>
      <color theme="0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theme="1"/>
      <name val="Univers Light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45B1A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52">
    <xf numFmtId="0" fontId="0" fillId="0" borderId="0" xfId="0"/>
    <xf numFmtId="0" fontId="4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/>
    <xf numFmtId="166" fontId="0" fillId="0" borderId="0" xfId="0" applyNumberFormat="1" applyAlignment="1">
      <alignment horizontal="left" indent="1"/>
    </xf>
    <xf numFmtId="0" fontId="3" fillId="0" borderId="0" xfId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/>
    <xf numFmtId="9" fontId="0" fillId="0" borderId="0" xfId="0" applyNumberFormat="1"/>
    <xf numFmtId="0" fontId="6" fillId="4" borderId="0" xfId="0" applyFont="1" applyFill="1"/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/>
    </xf>
    <xf numFmtId="0" fontId="8" fillId="4" borderId="0" xfId="0" quotePrefix="1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6" fillId="0" borderId="1" xfId="0" applyFont="1" applyBorder="1"/>
    <xf numFmtId="0" fontId="0" fillId="0" borderId="2" xfId="0" applyFont="1" applyBorder="1"/>
    <xf numFmtId="0" fontId="0" fillId="0" borderId="3" xfId="0" applyFont="1" applyBorder="1"/>
    <xf numFmtId="3" fontId="0" fillId="0" borderId="0" xfId="0" applyNumberFormat="1"/>
    <xf numFmtId="0" fontId="1" fillId="5" borderId="5" xfId="0" applyFont="1" applyFill="1" applyBorder="1"/>
    <xf numFmtId="0" fontId="1" fillId="5" borderId="6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9" fontId="0" fillId="0" borderId="0" xfId="4" applyFont="1"/>
    <xf numFmtId="9" fontId="1" fillId="5" borderId="7" xfId="4" applyFont="1" applyFill="1" applyBorder="1"/>
    <xf numFmtId="9" fontId="0" fillId="6" borderId="7" xfId="4" applyFont="1" applyFill="1" applyBorder="1"/>
    <xf numFmtId="9" fontId="0" fillId="0" borderId="7" xfId="4" applyFont="1" applyBorder="1"/>
    <xf numFmtId="9" fontId="0" fillId="0" borderId="4" xfId="4" applyFont="1" applyBorder="1"/>
    <xf numFmtId="167" fontId="0" fillId="6" borderId="7" xfId="2" applyNumberFormat="1" applyFont="1" applyFill="1" applyBorder="1"/>
    <xf numFmtId="167" fontId="0" fillId="0" borderId="7" xfId="2" applyNumberFormat="1" applyFont="1" applyBorder="1"/>
    <xf numFmtId="167" fontId="0" fillId="0" borderId="4" xfId="2" applyNumberFormat="1" applyFont="1" applyBorder="1"/>
    <xf numFmtId="167" fontId="0" fillId="0" borderId="0" xfId="2" applyNumberFormat="1" applyFont="1"/>
    <xf numFmtId="0" fontId="2" fillId="0" borderId="1" xfId="0" applyFont="1" applyBorder="1"/>
    <xf numFmtId="167" fontId="1" fillId="5" borderId="7" xfId="2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167" fontId="0" fillId="0" borderId="0" xfId="2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/>
    <xf numFmtId="168" fontId="0" fillId="0" borderId="0" xfId="3" applyNumberFormat="1" applyFont="1"/>
    <xf numFmtId="0" fontId="0" fillId="0" borderId="0" xfId="0" quotePrefix="1"/>
    <xf numFmtId="0" fontId="12" fillId="4" borderId="0" xfId="0" applyFont="1" applyFill="1" applyAlignment="1">
      <alignment horizontal="right" vertical="center" indent="1"/>
    </xf>
    <xf numFmtId="0" fontId="6" fillId="0" borderId="0" xfId="0" applyFont="1" applyAlignment="1"/>
    <xf numFmtId="0" fontId="12" fillId="0" borderId="1" xfId="0" applyFont="1" applyBorder="1" applyAlignment="1">
      <alignment vertical="center"/>
    </xf>
    <xf numFmtId="0" fontId="6" fillId="0" borderId="0" xfId="0" applyFont="1" applyAlignment="1">
      <alignment horizontal="left" vertical="top" wrapText="1"/>
    </xf>
  </cellXfs>
  <cellStyles count="5">
    <cellStyle name="Comma" xfId="2" builtinId="3"/>
    <cellStyle name="Currency" xfId="3" builtinId="4"/>
    <cellStyle name="Hyperlink" xfId="1" builtinId="8"/>
    <cellStyle name="Normal" xfId="0" builtinId="0"/>
    <cellStyle name="Percent" xfId="4" builtinId="5"/>
  </cellStyles>
  <dxfs count="2">
    <dxf>
      <numFmt numFmtId="3" formatCode="#,##0"/>
    </dxf>
    <dxf>
      <numFmt numFmtId="16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myonlinetraininghub.com/excel-xlookup-function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sv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onlinetraininghu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0</xdr:row>
      <xdr:rowOff>47625</xdr:rowOff>
    </xdr:from>
    <xdr:to>
      <xdr:col>15</xdr:col>
      <xdr:colOff>1058581</xdr:colOff>
      <xdr:row>0</xdr:row>
      <xdr:rowOff>581241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0FBD60-6D75-4488-AB8E-70976F83C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5" y="47625"/>
          <a:ext cx="3230281" cy="533616"/>
        </a:xfrm>
        <a:prstGeom prst="rect">
          <a:avLst/>
        </a:prstGeom>
      </xdr:spPr>
    </xdr:pic>
    <xdr:clientData/>
  </xdr:twoCellAnchor>
  <xdr:twoCellAnchor>
    <xdr:from>
      <xdr:col>6</xdr:col>
      <xdr:colOff>66675</xdr:colOff>
      <xdr:row>0</xdr:row>
      <xdr:rowOff>171450</xdr:rowOff>
    </xdr:from>
    <xdr:to>
      <xdr:col>8</xdr:col>
      <xdr:colOff>123824</xdr:colOff>
      <xdr:row>0</xdr:row>
      <xdr:rowOff>466725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912425-136F-47E4-93DC-2B71C7701F7A}"/>
            </a:ext>
          </a:extLst>
        </xdr:cNvPr>
        <xdr:cNvSpPr/>
      </xdr:nvSpPr>
      <xdr:spPr>
        <a:xfrm>
          <a:off x="4505325" y="171450"/>
          <a:ext cx="1914524" cy="29527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latin typeface="Segoe UI" panose="020B0502040204020203" pitchFamily="34" charset="0"/>
              <a:cs typeface="Segoe UI" panose="020B0502040204020203" pitchFamily="34" charset="0"/>
            </a:rPr>
            <a:t>click here to read tutorial</a:t>
          </a:r>
        </a:p>
      </xdr:txBody>
    </xdr:sp>
    <xdr:clientData/>
  </xdr:twoCellAnchor>
  <xdr:twoCellAnchor editAs="oneCell">
    <xdr:from>
      <xdr:col>2</xdr:col>
      <xdr:colOff>57150</xdr:colOff>
      <xdr:row>9</xdr:row>
      <xdr:rowOff>247650</xdr:rowOff>
    </xdr:from>
    <xdr:to>
      <xdr:col>5</xdr:col>
      <xdr:colOff>85462</xdr:colOff>
      <xdr:row>10</xdr:row>
      <xdr:rowOff>123744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C68D44-8DDA-4335-A63E-4AFADFAF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0" y="2647950"/>
          <a:ext cx="2104762" cy="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11</xdr:row>
      <xdr:rowOff>276225</xdr:rowOff>
    </xdr:from>
    <xdr:to>
      <xdr:col>5</xdr:col>
      <xdr:colOff>456889</xdr:colOff>
      <xdr:row>11</xdr:row>
      <xdr:rowOff>923844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2FA9CD-7D51-4325-BB8D-01F0CA1B5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0225" y="3657600"/>
          <a:ext cx="2485714" cy="64761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114300</xdr:rowOff>
    </xdr:from>
    <xdr:to>
      <xdr:col>5</xdr:col>
      <xdr:colOff>219076</xdr:colOff>
      <xdr:row>1</xdr:row>
      <xdr:rowOff>495300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9A49005-138C-4BB7-9A9E-3EFD411575F7}"/>
            </a:ext>
          </a:extLst>
        </xdr:cNvPr>
        <xdr:cNvGrpSpPr/>
      </xdr:nvGrpSpPr>
      <xdr:grpSpPr>
        <a:xfrm>
          <a:off x="714375" y="733425"/>
          <a:ext cx="3333751" cy="381000"/>
          <a:chOff x="8601074" y="704851"/>
          <a:chExt cx="3333751" cy="381000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E2235CD9-4205-4DC5-9783-A662C5DF4188}"/>
              </a:ext>
            </a:extLst>
          </xdr:cNvPr>
          <xdr:cNvSpPr/>
        </xdr:nvSpPr>
        <xdr:spPr>
          <a:xfrm>
            <a:off x="8601074" y="704851"/>
            <a:ext cx="3333751" cy="3810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r"/>
            <a:r>
              <a:rPr lang="en-AU" sz="1100"/>
              <a:t>Note: the formulas in this file require Office</a:t>
            </a:r>
            <a:r>
              <a:rPr lang="en-AU" sz="1100" baseline="0"/>
              <a:t> 365.</a:t>
            </a:r>
            <a:endParaRPr lang="en-AU" sz="1100"/>
          </a:p>
        </xdr:txBody>
      </xdr:sp>
      <xdr:pic>
        <xdr:nvPicPr>
          <xdr:cNvPr id="8" name="Graphic 7" descr="Warning">
            <a:extLst>
              <a:ext uri="{FF2B5EF4-FFF2-40B4-BE49-F238E27FC236}">
                <a16:creationId xmlns:a16="http://schemas.microsoft.com/office/drawing/2014/main" id="{26C18535-298E-4DFF-A9FA-9D87D43AAA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658225" y="723901"/>
            <a:ext cx="342900" cy="3429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3</xdr:row>
      <xdr:rowOff>66675</xdr:rowOff>
    </xdr:from>
    <xdr:to>
      <xdr:col>8</xdr:col>
      <xdr:colOff>38100</xdr:colOff>
      <xdr:row>6</xdr:row>
      <xdr:rowOff>152400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FDD0EDE3-A6CA-405A-8ADF-4345C322B998}"/>
            </a:ext>
          </a:extLst>
        </xdr:cNvPr>
        <xdr:cNvSpPr/>
      </xdr:nvSpPr>
      <xdr:spPr>
        <a:xfrm>
          <a:off x="4857750" y="638175"/>
          <a:ext cx="2124075" cy="657225"/>
        </a:xfrm>
        <a:prstGeom prst="wedgeRectCallout">
          <a:avLst>
            <a:gd name="adj1" fmla="val 20423"/>
            <a:gd name="adj2" fmla="val -7083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The </a:t>
          </a:r>
          <a:r>
            <a:rPr lang="en-AU" sz="1100" b="1"/>
            <a:t>lookup_array </a:t>
          </a:r>
          <a:r>
            <a:rPr lang="en-AU" sz="1100"/>
            <a:t>and </a:t>
          </a:r>
          <a:r>
            <a:rPr lang="en-AU" sz="1100" b="1"/>
            <a:t>return_array</a:t>
          </a:r>
          <a:r>
            <a:rPr lang="en-AU" sz="1100" b="1" baseline="0"/>
            <a:t> </a:t>
          </a:r>
          <a:r>
            <a:rPr lang="en-AU" sz="1100" baseline="0"/>
            <a:t>must contain the same number of rows.</a:t>
          </a:r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7</xdr:row>
      <xdr:rowOff>38100</xdr:rowOff>
    </xdr:from>
    <xdr:to>
      <xdr:col>7</xdr:col>
      <xdr:colOff>28575</xdr:colOff>
      <xdr:row>11</xdr:row>
      <xdr:rowOff>114300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50A8DBBE-819C-418E-AF8A-BCC8AE8DD277}"/>
            </a:ext>
          </a:extLst>
        </xdr:cNvPr>
        <xdr:cNvSpPr/>
      </xdr:nvSpPr>
      <xdr:spPr>
        <a:xfrm rot="21282569">
          <a:off x="295275" y="1181100"/>
          <a:ext cx="3381375" cy="838200"/>
        </a:xfrm>
        <a:prstGeom prst="wedgeRectCallout">
          <a:avLst>
            <a:gd name="adj1" fmla="val 20423"/>
            <a:gd name="adj2" fmla="val -7083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vertical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must contain the same number of rows as the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a horizontal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lookup_array,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 in this example, must contain the same number of columns as the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</xdr:row>
      <xdr:rowOff>19050</xdr:rowOff>
    </xdr:from>
    <xdr:to>
      <xdr:col>9</xdr:col>
      <xdr:colOff>123825</xdr:colOff>
      <xdr:row>4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B1A73E56-F770-4ABC-9527-9F30B5518C28}"/>
            </a:ext>
          </a:extLst>
        </xdr:cNvPr>
        <xdr:cNvSpPr/>
      </xdr:nvSpPr>
      <xdr:spPr>
        <a:xfrm>
          <a:off x="8258175" y="400050"/>
          <a:ext cx="104775" cy="3714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238125</xdr:colOff>
      <xdr:row>2</xdr:row>
      <xdr:rowOff>76200</xdr:rowOff>
    </xdr:from>
    <xdr:to>
      <xdr:col>12</xdr:col>
      <xdr:colOff>104775</xdr:colOff>
      <xdr:row>3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F5141E-A30E-4E74-9118-3B7425F7EE7D}"/>
            </a:ext>
          </a:extLst>
        </xdr:cNvPr>
        <xdr:cNvSpPr/>
      </xdr:nvSpPr>
      <xdr:spPr>
        <a:xfrm>
          <a:off x="8477250" y="457200"/>
          <a:ext cx="16954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Alternatives to XLOOKUP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1390650</xdr:colOff>
      <xdr:row>7</xdr:row>
      <xdr:rowOff>9531</xdr:rowOff>
    </xdr:from>
    <xdr:to>
      <xdr:col>8</xdr:col>
      <xdr:colOff>3048000</xdr:colOff>
      <xdr:row>7</xdr:row>
      <xdr:rowOff>104775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3DC52833-93DC-4B55-A320-A392E94D5983}"/>
            </a:ext>
          </a:extLst>
        </xdr:cNvPr>
        <xdr:cNvSpPr/>
      </xdr:nvSpPr>
      <xdr:spPr>
        <a:xfrm rot="5400000">
          <a:off x="8086728" y="-9522"/>
          <a:ext cx="95244" cy="1657350"/>
        </a:xfrm>
        <a:prstGeom prst="rightBrace">
          <a:avLst>
            <a:gd name="adj1" fmla="val 12963"/>
            <a:gd name="adj2" fmla="val 5113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419100</xdr:colOff>
      <xdr:row>7</xdr:row>
      <xdr:rowOff>185735</xdr:rowOff>
    </xdr:from>
    <xdr:to>
      <xdr:col>8</xdr:col>
      <xdr:colOff>3276599</xdr:colOff>
      <xdr:row>9</xdr:row>
      <xdr:rowOff>57151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CE3C90C-A273-4468-B876-CE1A725AF8F3}"/>
            </a:ext>
          </a:extLst>
        </xdr:cNvPr>
        <xdr:cNvSpPr/>
      </xdr:nvSpPr>
      <xdr:spPr>
        <a:xfrm>
          <a:off x="5610225" y="947735"/>
          <a:ext cx="3581399" cy="25241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 b="0" i="0"/>
            <a:t>Use CHOOSE in the </a:t>
          </a:r>
          <a:r>
            <a:rPr lang="en-AU" sz="1100" b="1" i="1"/>
            <a:t>return_array </a:t>
          </a:r>
          <a:r>
            <a:rPr lang="en-AU" sz="1100"/>
            <a:t>to specify non-contiguous columns</a:t>
          </a:r>
        </a:p>
      </xdr:txBody>
    </xdr:sp>
    <xdr:clientData/>
  </xdr:twoCellAnchor>
  <xdr:twoCellAnchor>
    <xdr:from>
      <xdr:col>8</xdr:col>
      <xdr:colOff>28575</xdr:colOff>
      <xdr:row>12</xdr:row>
      <xdr:rowOff>109535</xdr:rowOff>
    </xdr:from>
    <xdr:to>
      <xdr:col>8</xdr:col>
      <xdr:colOff>3190875</xdr:colOff>
      <xdr:row>17</xdr:row>
      <xdr:rowOff>76201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3DEE7FB2-5015-44C2-A37D-F1545134A37B}"/>
            </a:ext>
          </a:extLst>
        </xdr:cNvPr>
        <xdr:cNvSpPr/>
      </xdr:nvSpPr>
      <xdr:spPr>
        <a:xfrm>
          <a:off x="5943600" y="490535"/>
          <a:ext cx="3162300" cy="2633666"/>
        </a:xfrm>
        <a:prstGeom prst="wedgeRectCallout">
          <a:avLst>
            <a:gd name="adj1" fmla="val -21135"/>
            <a:gd name="adj2" fmla="val -5563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0" i="0"/>
            <a:t>XLOOKUP</a:t>
          </a:r>
          <a:r>
            <a:rPr lang="en-AU" sz="1100" b="0" i="0" baseline="0"/>
            <a:t> will only spill the first multi-value array, in this case the </a:t>
          </a:r>
          <a:r>
            <a:rPr lang="en-AU" sz="1100" b="1" i="1" baseline="0"/>
            <a:t>lookup_value</a:t>
          </a:r>
          <a:r>
            <a:rPr lang="en-AU" sz="1100" b="0" i="0" baseline="0"/>
            <a:t> array F9#, and ignores the multiple column result </a:t>
          </a:r>
          <a:r>
            <a:rPr lang="en-AU" sz="1100" b="0" i="0"/>
            <a:t>in the </a:t>
          </a:r>
          <a:r>
            <a:rPr lang="en-AU" sz="1100" b="1" i="1"/>
            <a:t>return_array. </a:t>
          </a:r>
          <a:r>
            <a:rPr lang="en-AU" sz="1100" b="0" i="0"/>
            <a:t>This is a limitation</a:t>
          </a:r>
          <a:r>
            <a:rPr lang="en-AU" sz="1100" b="0" i="0" baseline="0"/>
            <a:t> of the Excel calc engine.</a:t>
          </a:r>
          <a:endParaRPr lang="en-AU" sz="1100" b="0" i="0"/>
        </a:p>
      </xdr:txBody>
    </xdr:sp>
    <xdr:clientData/>
  </xdr:twoCellAnchor>
  <xdr:twoCellAnchor>
    <xdr:from>
      <xdr:col>8</xdr:col>
      <xdr:colOff>171449</xdr:colOff>
      <xdr:row>19</xdr:row>
      <xdr:rowOff>90485</xdr:rowOff>
    </xdr:from>
    <xdr:to>
      <xdr:col>8</xdr:col>
      <xdr:colOff>3028950</xdr:colOff>
      <xdr:row>21</xdr:row>
      <xdr:rowOff>161925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D7A6A414-C3DD-4A7B-9AAE-D25F39679D46}"/>
            </a:ext>
          </a:extLst>
        </xdr:cNvPr>
        <xdr:cNvSpPr/>
      </xdr:nvSpPr>
      <xdr:spPr>
        <a:xfrm>
          <a:off x="6086474" y="3138485"/>
          <a:ext cx="2857501" cy="452440"/>
        </a:xfrm>
        <a:prstGeom prst="wedgeRectCallout">
          <a:avLst>
            <a:gd name="adj1" fmla="val -52802"/>
            <a:gd name="adj2" fmla="val -1984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0" i="0"/>
            <a:t>One</a:t>
          </a:r>
          <a:r>
            <a:rPr lang="en-AU" sz="1100" b="0" i="0" baseline="0"/>
            <a:t> solution is to use separate XLOOKUP formulas for each column.</a:t>
          </a:r>
          <a:endParaRPr lang="en-AU" sz="1100" b="0" i="0"/>
        </a:p>
      </xdr:txBody>
    </xdr:sp>
    <xdr:clientData/>
  </xdr:twoCellAnchor>
  <xdr:twoCellAnchor>
    <xdr:from>
      <xdr:col>8</xdr:col>
      <xdr:colOff>171449</xdr:colOff>
      <xdr:row>27</xdr:row>
      <xdr:rowOff>80960</xdr:rowOff>
    </xdr:from>
    <xdr:to>
      <xdr:col>8</xdr:col>
      <xdr:colOff>3028950</xdr:colOff>
      <xdr:row>29</xdr:row>
      <xdr:rowOff>152400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B4E1E7BF-946B-4373-BA4B-FF59DDA43ED9}"/>
            </a:ext>
          </a:extLst>
        </xdr:cNvPr>
        <xdr:cNvSpPr/>
      </xdr:nvSpPr>
      <xdr:spPr>
        <a:xfrm>
          <a:off x="6086474" y="4652960"/>
          <a:ext cx="2857501" cy="452440"/>
        </a:xfrm>
        <a:prstGeom prst="wedgeRectCallout">
          <a:avLst>
            <a:gd name="adj1" fmla="val -52802"/>
            <a:gd name="adj2" fmla="val -1984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0" i="0"/>
            <a:t>Or only</a:t>
          </a:r>
          <a:r>
            <a:rPr lang="en-AU" sz="1100" b="0" i="0" baseline="0"/>
            <a:t> reference one cell in the </a:t>
          </a:r>
          <a:r>
            <a:rPr lang="en-AU" sz="1100" b="1" i="1" baseline="0"/>
            <a:t>lookup_value</a:t>
          </a:r>
          <a:r>
            <a:rPr lang="en-AU" sz="1100" b="0" i="0" baseline="0"/>
            <a:t> and then copy the formula down.</a:t>
          </a:r>
          <a:endParaRPr lang="en-AU" sz="1100" b="0" i="0"/>
        </a:p>
      </xdr:txBody>
    </xdr:sp>
    <xdr:clientData/>
  </xdr:twoCellAnchor>
  <xdr:twoCellAnchor>
    <xdr:from>
      <xdr:col>8</xdr:col>
      <xdr:colOff>1381125</xdr:colOff>
      <xdr:row>2</xdr:row>
      <xdr:rowOff>3</xdr:rowOff>
    </xdr:from>
    <xdr:to>
      <xdr:col>8</xdr:col>
      <xdr:colOff>1800225</xdr:colOff>
      <xdr:row>2</xdr:row>
      <xdr:rowOff>161925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2E2BFCCB-6C40-474E-B598-A03D350F19C8}"/>
            </a:ext>
          </a:extLst>
        </xdr:cNvPr>
        <xdr:cNvSpPr/>
      </xdr:nvSpPr>
      <xdr:spPr>
        <a:xfrm rot="5400000">
          <a:off x="7424739" y="252414"/>
          <a:ext cx="161922" cy="41910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666750</xdr:colOff>
      <xdr:row>3</xdr:row>
      <xdr:rowOff>28575</xdr:rowOff>
    </xdr:from>
    <xdr:to>
      <xdr:col>8</xdr:col>
      <xdr:colOff>3267075</xdr:colOff>
      <xdr:row>4</xdr:row>
      <xdr:rowOff>114300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DB4DD99-FA29-4603-8CBA-52EC8758AF8A}"/>
            </a:ext>
          </a:extLst>
        </xdr:cNvPr>
        <xdr:cNvSpPr/>
      </xdr:nvSpPr>
      <xdr:spPr>
        <a:xfrm>
          <a:off x="5857875" y="600075"/>
          <a:ext cx="3324225" cy="2762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 b="1" i="1"/>
            <a:t>return_array </a:t>
          </a:r>
          <a:r>
            <a:rPr lang="en-AU" sz="1100"/>
            <a:t>contains</a:t>
          </a:r>
          <a:r>
            <a:rPr lang="en-AU" sz="1100" baseline="0"/>
            <a:t> two results; columns C and D.</a:t>
          </a:r>
          <a:endParaRPr lang="en-AU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257175</xdr:colOff>
      <xdr:row>7</xdr:row>
      <xdr:rowOff>85725</xdr:rowOff>
    </xdr:from>
    <xdr:to>
      <xdr:col>14</xdr:col>
      <xdr:colOff>161311</xdr:colOff>
      <xdr:row>21</xdr:row>
      <xdr:rowOff>47296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08DF99-BF24-42FB-AFB2-B15920CEC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1419225"/>
          <a:ext cx="4914286" cy="2628571"/>
        </a:xfrm>
        <a:prstGeom prst="rect">
          <a:avLst/>
        </a:prstGeom>
      </xdr:spPr>
    </xdr:pic>
    <xdr:clientData/>
  </xdr:twoCellAnchor>
  <xdr:twoCellAnchor>
    <xdr:from>
      <xdr:col>7</xdr:col>
      <xdr:colOff>609600</xdr:colOff>
      <xdr:row>11</xdr:row>
      <xdr:rowOff>76200</xdr:rowOff>
    </xdr:from>
    <xdr:to>
      <xdr:col>10</xdr:col>
      <xdr:colOff>66675</xdr:colOff>
      <xdr:row>12</xdr:row>
      <xdr:rowOff>171450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F6835567-19C2-427B-BD01-5A0DCB0DDB44}"/>
            </a:ext>
          </a:extLst>
        </xdr:cNvPr>
        <xdr:cNvSpPr/>
      </xdr:nvSpPr>
      <xdr:spPr>
        <a:xfrm>
          <a:off x="5553075" y="2171700"/>
          <a:ext cx="1381125" cy="285750"/>
        </a:xfrm>
        <a:prstGeom prst="wedgeRectCallout">
          <a:avLst>
            <a:gd name="adj1" fmla="val 20985"/>
            <a:gd name="adj2" fmla="val -750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/>
            <a:t>First XLOOKUP result</a:t>
          </a:r>
        </a:p>
      </xdr:txBody>
    </xdr:sp>
    <xdr:clientData/>
  </xdr:twoCellAnchor>
  <xdr:twoCellAnchor>
    <xdr:from>
      <xdr:col>9</xdr:col>
      <xdr:colOff>209550</xdr:colOff>
      <xdr:row>7</xdr:row>
      <xdr:rowOff>171450</xdr:rowOff>
    </xdr:from>
    <xdr:to>
      <xdr:col>11</xdr:col>
      <xdr:colOff>542925</xdr:colOff>
      <xdr:row>9</xdr:row>
      <xdr:rowOff>76200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6C2AC5B2-6759-4211-A9C2-E6A435256670}"/>
            </a:ext>
          </a:extLst>
        </xdr:cNvPr>
        <xdr:cNvSpPr/>
      </xdr:nvSpPr>
      <xdr:spPr>
        <a:xfrm>
          <a:off x="6467475" y="1504950"/>
          <a:ext cx="1552575" cy="285750"/>
        </a:xfrm>
        <a:prstGeom prst="wedgeRectCallout">
          <a:avLst>
            <a:gd name="adj1" fmla="val -20394"/>
            <a:gd name="adj2" fmla="val 750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/>
            <a:t>Second XLOOKUP result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1</xdr:row>
      <xdr:rowOff>104775</xdr:rowOff>
    </xdr:from>
    <xdr:to>
      <xdr:col>9</xdr:col>
      <xdr:colOff>447675</xdr:colOff>
      <xdr:row>4</xdr:row>
      <xdr:rowOff>180975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B67A8183-987D-4799-A3C7-EBBC6F5FB290}"/>
            </a:ext>
          </a:extLst>
        </xdr:cNvPr>
        <xdr:cNvSpPr/>
      </xdr:nvSpPr>
      <xdr:spPr>
        <a:xfrm>
          <a:off x="4533900" y="295275"/>
          <a:ext cx="2057400" cy="647700"/>
        </a:xfrm>
        <a:prstGeom prst="wedgeRectCallout">
          <a:avLst>
            <a:gd name="adj1" fmla="val -53627"/>
            <a:gd name="adj2" fmla="val -2459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Unlike VLOOKUP, XLOOKUP doesn't</a:t>
          </a:r>
          <a:r>
            <a:rPr lang="en-AU" sz="1100" baseline="0"/>
            <a:t> require the</a:t>
          </a:r>
          <a:r>
            <a:rPr lang="en-AU" sz="1100"/>
            <a:t> sales bands t</a:t>
          </a:r>
          <a:r>
            <a:rPr lang="en-AU" sz="1100" baseline="0"/>
            <a:t>o be in a sorted list!</a:t>
          </a:r>
          <a:endParaRPr lang="en-AU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3933825</xdr:colOff>
      <xdr:row>0</xdr:row>
      <xdr:rowOff>57150</xdr:rowOff>
    </xdr:from>
    <xdr:ext cx="3230281" cy="53361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866E5-B64D-4628-AEE5-11DA8E16A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57150"/>
          <a:ext cx="3230281" cy="533616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ynda Treacy" id="{34AF4ACF-51A0-4D31-9496-19A637EF23C6}" userId="Mynda Treacy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F62EBC-8BB3-42B7-9D45-02C94567D85B}" name="Table4" displayName="Table4" ref="A1:E29" totalsRowShown="0">
  <autoFilter ref="A1:E29" xr:uid="{1B0BBF76-AF70-4C13-B09C-CB437BF92099}"/>
  <tableColumns count="5">
    <tableColumn id="1" xr3:uid="{7E2C97B0-CB37-4748-B27B-3A3F19DFBB99}" name="Date" dataDxfId="1"/>
    <tableColumn id="2" xr3:uid="{0509091C-F388-4E7C-BBBF-CB6EEC5BA032}" name="Category"/>
    <tableColumn id="3" xr3:uid="{72495EE8-C0D7-4F87-BFBA-C6174D4B3861}" name="Product"/>
    <tableColumn id="4" xr3:uid="{BB45FA74-04FC-4C96-9E22-EE65FE149314}" name="Sales" dataDxfId="0"/>
    <tableColumn id="5" xr3:uid="{4A0BAC72-ECE8-4719-903C-0225D9DDB656}" name="Rating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19-12-29T10:59:00.74" personId="{34AF4ACF-51A0-4D31-9496-19A637EF23C6}" id="{FF8F9086-344A-48E1-9B0D-574DECB31126}">
    <text>Thanks to fellow MVP, MrExcel for this idea.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7" dT="2019-12-29T10:58:39.57" personId="{34AF4ACF-51A0-4D31-9496-19A637EF23C6}" id="{99CD4A00-3225-42E3-BF5C-A4376114758E}">
    <text>Thanks to fellow MVP, Wyn Hopkins for this idea.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onlinetraininghub.com/excel-vlookup-to-the-left-using-choos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onlinetraininghub.com/power-bi-course" TargetMode="External"/><Relationship Id="rId7" Type="http://schemas.openxmlformats.org/officeDocument/2006/relationships/drawing" Target="../drawings/drawing8.xml"/><Relationship Id="rId2" Type="http://schemas.openxmlformats.org/officeDocument/2006/relationships/hyperlink" Target="http://www.myonlinetraininghub.com/category/excel-dashboard" TargetMode="External"/><Relationship Id="rId1" Type="http://schemas.openxmlformats.org/officeDocument/2006/relationships/hyperlink" Target="http://www.myonlinetraininghub.com/category/excel-charts" TargetMode="External"/><Relationship Id="rId6" Type="http://schemas.openxmlformats.org/officeDocument/2006/relationships/hyperlink" Target="http://www.myonlinetraininghub.com/excel-dashboard-course" TargetMode="External"/><Relationship Id="rId5" Type="http://schemas.openxmlformats.org/officeDocument/2006/relationships/hyperlink" Target="https://www.myonlinetraininghub.com/excel-forum" TargetMode="External"/><Relationship Id="rId4" Type="http://schemas.openxmlformats.org/officeDocument/2006/relationships/hyperlink" Target="http://www.myonlinetraininghub.com/excel-webin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51F1-0960-4650-BC6D-021B2F78A774}">
  <dimension ref="A1:P28"/>
  <sheetViews>
    <sheetView showGridLines="0" topLeftCell="A13" workbookViewId="0">
      <selection activeCell="B18" sqref="B18"/>
    </sheetView>
  </sheetViews>
  <sheetFormatPr defaultRowHeight="16.5" x14ac:dyDescent="0.3"/>
  <cols>
    <col min="1" max="1" width="10.7109375" style="8" customWidth="1"/>
    <col min="2" max="2" width="15.5703125" style="8" bestFit="1" customWidth="1"/>
    <col min="3" max="3" width="9.7109375" style="8" bestFit="1" customWidth="1"/>
    <col min="4" max="4" width="9.140625" style="8"/>
    <col min="5" max="5" width="12.28515625" style="8" bestFit="1" customWidth="1"/>
    <col min="6" max="6" width="9.140625" style="8"/>
    <col min="7" max="7" width="12.28515625" style="8" bestFit="1" customWidth="1"/>
    <col min="8" max="8" width="15.5703125" style="8" bestFit="1" customWidth="1"/>
    <col min="9" max="9" width="7.85546875" style="8" bestFit="1" customWidth="1"/>
    <col min="10" max="10" width="5.7109375" style="8" customWidth="1"/>
    <col min="11" max="12" width="9.140625" style="8"/>
    <col min="13" max="13" width="10.7109375" style="8" bestFit="1" customWidth="1"/>
    <col min="14" max="14" width="13.140625" style="8" bestFit="1" customWidth="1"/>
    <col min="15" max="15" width="9.140625" style="8"/>
    <col min="16" max="16" width="16.7109375" style="8" bestFit="1" customWidth="1"/>
    <col min="17" max="18" width="9.140625" style="8"/>
    <col min="19" max="19" width="13.140625" style="8" bestFit="1" customWidth="1"/>
    <col min="20" max="16384" width="9.140625" style="8"/>
  </cols>
  <sheetData>
    <row r="1" spans="1:16" ht="48.75" customHeight="1" x14ac:dyDescent="0.3">
      <c r="A1" s="6" t="s">
        <v>65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48" customHeight="1" x14ac:dyDescent="0.3"/>
    <row r="3" spans="1:16" ht="23.25" customHeight="1" x14ac:dyDescent="0.3">
      <c r="B3" s="48" t="s">
        <v>67</v>
      </c>
      <c r="C3" s="13" t="s">
        <v>68</v>
      </c>
      <c r="D3" s="10"/>
      <c r="E3" s="10"/>
      <c r="F3" s="10"/>
      <c r="G3" s="10"/>
      <c r="H3" s="10"/>
      <c r="I3" s="10"/>
      <c r="J3" s="10"/>
      <c r="K3" s="10"/>
      <c r="L3" s="10"/>
    </row>
    <row r="5" spans="1:16" x14ac:dyDescent="0.3">
      <c r="B5" s="20" t="s">
        <v>80</v>
      </c>
      <c r="C5" s="20" t="s">
        <v>81</v>
      </c>
      <c r="D5" s="20"/>
      <c r="E5" s="20"/>
      <c r="F5" s="20"/>
      <c r="G5" s="20"/>
      <c r="H5" s="20"/>
      <c r="I5" s="20"/>
      <c r="J5" s="20"/>
      <c r="K5" s="20"/>
      <c r="L5" s="20"/>
    </row>
    <row r="6" spans="1:16" ht="21" customHeight="1" x14ac:dyDescent="0.3">
      <c r="B6" s="16" t="s">
        <v>69</v>
      </c>
      <c r="C6" s="14" t="s">
        <v>74</v>
      </c>
      <c r="D6" s="12"/>
      <c r="E6" s="12"/>
      <c r="F6" s="10"/>
      <c r="G6" s="10"/>
      <c r="H6" s="10"/>
      <c r="I6" s="10"/>
      <c r="J6" s="10"/>
      <c r="K6" s="10"/>
      <c r="L6" s="10"/>
    </row>
    <row r="7" spans="1:16" ht="21" customHeight="1" x14ac:dyDescent="0.3">
      <c r="B7" s="17" t="s">
        <v>70</v>
      </c>
      <c r="C7" s="15" t="s">
        <v>72</v>
      </c>
      <c r="D7" s="11"/>
      <c r="E7" s="11"/>
    </row>
    <row r="8" spans="1:16" ht="21" customHeight="1" x14ac:dyDescent="0.3">
      <c r="B8" s="16" t="s">
        <v>71</v>
      </c>
      <c r="C8" s="14" t="s">
        <v>73</v>
      </c>
      <c r="D8" s="12"/>
      <c r="E8" s="12"/>
      <c r="F8" s="10"/>
      <c r="G8" s="10"/>
      <c r="H8" s="10"/>
      <c r="I8" s="10"/>
      <c r="J8" s="10"/>
      <c r="K8" s="10"/>
      <c r="L8" s="10"/>
    </row>
    <row r="9" spans="1:16" ht="37.5" customHeight="1" x14ac:dyDescent="0.3">
      <c r="B9" s="19" t="s">
        <v>75</v>
      </c>
      <c r="C9" s="51" t="s">
        <v>84</v>
      </c>
      <c r="D9" s="51"/>
      <c r="E9" s="51"/>
      <c r="F9" s="51"/>
      <c r="G9" s="51"/>
      <c r="H9" s="51"/>
      <c r="I9" s="51"/>
      <c r="J9" s="51"/>
    </row>
    <row r="10" spans="1:16" ht="60.75" customHeight="1" x14ac:dyDescent="0.3">
      <c r="B10" s="18" t="s">
        <v>76</v>
      </c>
      <c r="C10" s="12" t="s">
        <v>78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1:16" x14ac:dyDescent="0.3">
      <c r="B11" s="18"/>
      <c r="C11" s="12"/>
      <c r="D11" s="10"/>
      <c r="E11" s="10"/>
      <c r="F11" s="10"/>
      <c r="G11" s="10"/>
      <c r="H11" s="10"/>
      <c r="I11" s="10"/>
      <c r="J11" s="10"/>
      <c r="K11" s="10"/>
      <c r="L11" s="10"/>
    </row>
    <row r="12" spans="1:16" ht="77.25" customHeight="1" x14ac:dyDescent="0.3">
      <c r="B12" s="19" t="s">
        <v>77</v>
      </c>
      <c r="C12" s="11" t="s">
        <v>79</v>
      </c>
    </row>
    <row r="13" spans="1:16" x14ac:dyDescent="0.3">
      <c r="B13" s="19"/>
      <c r="C13" s="11" t="s">
        <v>104</v>
      </c>
      <c r="D13" s="11"/>
      <c r="E13" s="11"/>
      <c r="F13" s="11"/>
      <c r="G13" s="11"/>
      <c r="H13" s="11"/>
      <c r="I13" s="11"/>
      <c r="J13" s="11"/>
      <c r="K13" s="49"/>
      <c r="L13" s="49"/>
    </row>
    <row r="14" spans="1:16" x14ac:dyDescent="0.3">
      <c r="B14" s="8" t="s">
        <v>105</v>
      </c>
    </row>
    <row r="16" spans="1:16" ht="15.75" customHeight="1" x14ac:dyDescent="0.3"/>
    <row r="17" spans="2:12" ht="23.25" customHeight="1" x14ac:dyDescent="0.3">
      <c r="B17" s="50" t="s">
        <v>114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2:12" ht="20.25" customHeight="1" x14ac:dyDescent="0.3">
      <c r="B18" s="5" t="s">
        <v>115</v>
      </c>
    </row>
    <row r="19" spans="2:12" ht="20.25" customHeight="1" x14ac:dyDescent="0.3">
      <c r="B19" s="5" t="s">
        <v>116</v>
      </c>
    </row>
    <row r="20" spans="2:12" ht="20.25" customHeight="1" x14ac:dyDescent="0.3">
      <c r="B20" s="5" t="s">
        <v>117</v>
      </c>
    </row>
    <row r="21" spans="2:12" ht="20.25" customHeight="1" x14ac:dyDescent="0.3">
      <c r="B21" s="5" t="s">
        <v>120</v>
      </c>
    </row>
    <row r="22" spans="2:12" ht="20.25" customHeight="1" x14ac:dyDescent="0.3">
      <c r="B22" s="5" t="s">
        <v>118</v>
      </c>
    </row>
    <row r="23" spans="2:12" ht="20.25" customHeight="1" x14ac:dyDescent="0.3">
      <c r="B23" s="5" t="s">
        <v>119</v>
      </c>
    </row>
    <row r="24" spans="2:12" ht="20.25" customHeight="1" x14ac:dyDescent="0.3">
      <c r="B24" s="5" t="s">
        <v>121</v>
      </c>
    </row>
    <row r="25" spans="2:12" ht="20.25" customHeight="1" x14ac:dyDescent="0.3">
      <c r="B25" s="5" t="s">
        <v>122</v>
      </c>
    </row>
    <row r="26" spans="2:12" ht="20.25" customHeight="1" x14ac:dyDescent="0.3">
      <c r="B26" s="5" t="s">
        <v>123</v>
      </c>
    </row>
    <row r="27" spans="2:12" ht="20.25" customHeight="1" x14ac:dyDescent="0.3">
      <c r="B27" s="5" t="s">
        <v>124</v>
      </c>
    </row>
    <row r="28" spans="2:12" ht="20.25" customHeight="1" x14ac:dyDescent="0.3">
      <c r="B28" s="5" t="s">
        <v>0</v>
      </c>
    </row>
  </sheetData>
  <mergeCells count="1">
    <mergeCell ref="C9:J9"/>
  </mergeCells>
  <hyperlinks>
    <hyperlink ref="B18" location="'Example 1'!A1" display="1. Simple XLOOKUP" xr:uid="{B58D39A0-850B-4E11-8BBF-4A5AA6C893E9}"/>
    <hyperlink ref="B19" location="'Example 2'!A1" display="2. XLOOKUP does HLOOKUP" xr:uid="{44D479D9-9484-4139-87FA-B3E7D3FC349D}"/>
    <hyperlink ref="B20" location="'Example 3'!A1" display="3. XLOOKUP does INDEX &amp; MATCH" xr:uid="{6957C3D2-FEE5-4477-94F4-9D0A03EED764}"/>
    <hyperlink ref="B21" location="'Example 4'!A1" display="4. XLOOKUP Returns Multiple Columns" xr:uid="{9E493514-7AB9-41DC-A73B-018461EFE8CD}"/>
    <hyperlink ref="B22" location="'Example 5'!A1" display="5. XLOOKUP Dynamic Range" xr:uid="{1FDE607F-C29C-4A45-8D1E-3DE4A6AB47A7}"/>
    <hyperlink ref="B23" location="'Example 6'!A1" display="6. XLOOKUP Error Handling" xr:uid="{D7CA1FAD-491B-4509-B22F-42F323F8DE84}"/>
    <hyperlink ref="B24" location="'Example 7'!A1" display="7. XLOOKUP Last Value" xr:uid="{3C2B1BB5-9E06-4620-A1E2-56325CE9CE2B}"/>
    <hyperlink ref="B25" location="'Example 8'!A1" display="8. XLOOKUP Left" xr:uid="{C73C8856-CB16-42AB-9DF1-8B3E0FC3F908}"/>
    <hyperlink ref="B26" location="'Example 9'!A1" display="9. XLOOKUP Wildcards" xr:uid="{9E8505DB-8A14-4C07-AA7D-8FBCADB8CBEC}"/>
    <hyperlink ref="B27" location="'Example 10'!A1" display="10. XLOOKUP Approximate Match" xr:uid="{23F8F4E4-EA61-4E09-BA91-1BC714732622}"/>
    <hyperlink ref="B28" location="'More Resources'!A1" display="More Resources" xr:uid="{545F34DF-A0DE-4646-A6C5-0D2289A1C8F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FAB5-1A24-4FE6-B9FC-EB876D79E66D}">
  <dimension ref="A1:K15"/>
  <sheetViews>
    <sheetView tabSelected="1" workbookViewId="0">
      <selection activeCell="G10" sqref="G10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0.5703125" style="38" bestFit="1" customWidth="1"/>
    <col min="4" max="4" width="14.42578125" style="30" bestFit="1" customWidth="1"/>
    <col min="5" max="5" width="4.28515625" customWidth="1"/>
    <col min="7" max="7" width="10.5703125" bestFit="1" customWidth="1"/>
    <col min="8" max="8" width="27.28515625" bestFit="1" customWidth="1"/>
    <col min="11" max="11" width="15.5703125" bestFit="1" customWidth="1"/>
  </cols>
  <sheetData>
    <row r="1" spans="1:11" x14ac:dyDescent="0.25">
      <c r="A1" s="24" t="s">
        <v>46</v>
      </c>
      <c r="B1" s="25" t="s">
        <v>43</v>
      </c>
      <c r="C1" s="40" t="s">
        <v>44</v>
      </c>
      <c r="D1" s="31" t="s">
        <v>82</v>
      </c>
      <c r="F1" s="39" t="s">
        <v>43</v>
      </c>
      <c r="G1" s="39" t="s">
        <v>44</v>
      </c>
      <c r="K1" s="39" t="s">
        <v>83</v>
      </c>
    </row>
    <row r="2" spans="1:11" x14ac:dyDescent="0.25">
      <c r="A2" s="26" t="s">
        <v>48</v>
      </c>
      <c r="B2" s="27" t="s">
        <v>49</v>
      </c>
      <c r="C2" s="35">
        <v>64400</v>
      </c>
      <c r="D2" s="32">
        <v>0.93500000000000005</v>
      </c>
      <c r="F2" t="s">
        <v>53</v>
      </c>
      <c r="G2" s="38">
        <f>_xlfn.XLOOKUP(F2,B2:B15,C2:C15)</f>
        <v>23600</v>
      </c>
      <c r="H2" t="str">
        <f ca="1">_xlfn.FORMULATEXT(G2)</f>
        <v>=XLOOKUP(F2,B2:B15,C2:C15)</v>
      </c>
      <c r="K2" t="str" cm="1">
        <f t="array" ref="K2:K15">_xlfn.UNIQUE(B2:B15)</f>
        <v>Bike Racks</v>
      </c>
    </row>
    <row r="3" spans="1:11" x14ac:dyDescent="0.25">
      <c r="A3" s="28" t="s">
        <v>48</v>
      </c>
      <c r="B3" s="29" t="s">
        <v>52</v>
      </c>
      <c r="C3" s="36">
        <v>36400</v>
      </c>
      <c r="D3" s="33">
        <v>0.64999999999999991</v>
      </c>
      <c r="G3">
        <f>_xlfn.XLOOKUP(F2,B2:B15,C2:C15,,0)</f>
        <v>23600</v>
      </c>
      <c r="K3" t="str">
        <v>Helmets</v>
      </c>
    </row>
    <row r="4" spans="1:11" x14ac:dyDescent="0.25">
      <c r="A4" s="26" t="s">
        <v>48</v>
      </c>
      <c r="B4" s="27" t="s">
        <v>54</v>
      </c>
      <c r="C4" s="35">
        <v>36700</v>
      </c>
      <c r="D4" s="32">
        <v>0.9</v>
      </c>
      <c r="F4" t="s">
        <v>56</v>
      </c>
      <c r="G4">
        <f>_xlfn.XLOOKUP(F4,B2:B15,C2:C15,,0)</f>
        <v>35000</v>
      </c>
      <c r="K4" t="str">
        <v>Lights</v>
      </c>
    </row>
    <row r="5" spans="1:11" x14ac:dyDescent="0.25">
      <c r="A5" s="28" t="s">
        <v>48</v>
      </c>
      <c r="B5" s="29" t="s">
        <v>56</v>
      </c>
      <c r="C5" s="36">
        <v>35000</v>
      </c>
      <c r="D5" s="33">
        <v>1</v>
      </c>
      <c r="F5" t="s">
        <v>139</v>
      </c>
      <c r="G5" t="str">
        <f>_xlfn.XLOOKUP(F5,B2:B15,C2:C15,"Missing",0)</f>
        <v>Missing</v>
      </c>
      <c r="K5" t="str">
        <v>Locks</v>
      </c>
    </row>
    <row r="6" spans="1:11" x14ac:dyDescent="0.25">
      <c r="A6" s="26" t="s">
        <v>58</v>
      </c>
      <c r="B6" s="27" t="s">
        <v>55</v>
      </c>
      <c r="C6" s="35">
        <v>13000</v>
      </c>
      <c r="D6" s="32">
        <v>0.54</v>
      </c>
      <c r="F6" t="s">
        <v>56</v>
      </c>
      <c r="G6">
        <f>VLOOKUP(F6,B2:D15,2,0)</f>
        <v>35000</v>
      </c>
      <c r="K6" t="str">
        <v>Cargo Bike</v>
      </c>
    </row>
    <row r="7" spans="1:11" x14ac:dyDescent="0.25">
      <c r="A7" s="28" t="s">
        <v>58</v>
      </c>
      <c r="B7" s="29" t="s">
        <v>60</v>
      </c>
      <c r="C7" s="36">
        <v>8500</v>
      </c>
      <c r="D7" s="33">
        <v>0.46</v>
      </c>
      <c r="K7" t="str">
        <v>Mountain Bikes</v>
      </c>
    </row>
    <row r="8" spans="1:11" x14ac:dyDescent="0.25">
      <c r="A8" s="26" t="s">
        <v>63</v>
      </c>
      <c r="B8" s="27" t="s">
        <v>47</v>
      </c>
      <c r="C8" s="35">
        <v>10200</v>
      </c>
      <c r="D8" s="32">
        <v>0.3</v>
      </c>
      <c r="K8" t="str">
        <v>Bib-Shorts</v>
      </c>
    </row>
    <row r="9" spans="1:11" x14ac:dyDescent="0.25">
      <c r="A9" s="28" t="s">
        <v>63</v>
      </c>
      <c r="B9" s="29" t="s">
        <v>53</v>
      </c>
      <c r="C9" s="36">
        <v>23600</v>
      </c>
      <c r="D9" s="33">
        <v>0.57499999999999996</v>
      </c>
      <c r="G9">
        <f>VLOOKUP(F6,B2:D15,3,0)</f>
        <v>1</v>
      </c>
      <c r="K9" t="str">
        <v>Caps</v>
      </c>
    </row>
    <row r="10" spans="1:11" x14ac:dyDescent="0.25">
      <c r="A10" s="26" t="s">
        <v>63</v>
      </c>
      <c r="B10" s="27" t="s">
        <v>59</v>
      </c>
      <c r="C10" s="35">
        <v>90700</v>
      </c>
      <c r="D10" s="32">
        <v>0.89</v>
      </c>
      <c r="K10" t="str">
        <v>Gloves</v>
      </c>
    </row>
    <row r="11" spans="1:11" x14ac:dyDescent="0.25">
      <c r="A11" s="28" t="s">
        <v>63</v>
      </c>
      <c r="B11" s="29" t="s">
        <v>62</v>
      </c>
      <c r="C11" s="36">
        <v>7500</v>
      </c>
      <c r="D11" s="33">
        <v>0.4</v>
      </c>
      <c r="K11" t="str">
        <v>Jerseys</v>
      </c>
    </row>
    <row r="12" spans="1:11" x14ac:dyDescent="0.25">
      <c r="A12" s="26" t="s">
        <v>64</v>
      </c>
      <c r="B12" s="27" t="s">
        <v>50</v>
      </c>
      <c r="C12" s="35">
        <v>17500</v>
      </c>
      <c r="D12" s="32">
        <v>0.46</v>
      </c>
      <c r="K12" t="str">
        <v>Bottom Brackets</v>
      </c>
    </row>
    <row r="13" spans="1:11" x14ac:dyDescent="0.25">
      <c r="A13" s="28" t="s">
        <v>64</v>
      </c>
      <c r="B13" s="29" t="s">
        <v>51</v>
      </c>
      <c r="C13" s="36">
        <v>8500</v>
      </c>
      <c r="D13" s="33">
        <v>0.4</v>
      </c>
      <c r="K13" t="str">
        <v>Brakes</v>
      </c>
    </row>
    <row r="14" spans="1:11" x14ac:dyDescent="0.25">
      <c r="A14" s="26" t="s">
        <v>64</v>
      </c>
      <c r="B14" s="27" t="s">
        <v>57</v>
      </c>
      <c r="C14" s="35">
        <v>56000</v>
      </c>
      <c r="D14" s="32">
        <v>0.875</v>
      </c>
      <c r="K14" t="str">
        <v>Chains</v>
      </c>
    </row>
    <row r="15" spans="1:11" x14ac:dyDescent="0.25">
      <c r="A15" s="21" t="s">
        <v>64</v>
      </c>
      <c r="B15" s="22" t="s">
        <v>61</v>
      </c>
      <c r="C15" s="37">
        <v>8100</v>
      </c>
      <c r="D15" s="34">
        <v>0.28499999999999998</v>
      </c>
      <c r="K15" t="str">
        <v>Handlebars</v>
      </c>
    </row>
  </sheetData>
  <sortState xmlns:xlrd2="http://schemas.microsoft.com/office/spreadsheetml/2017/richdata2" ref="A2:C15">
    <sortCondition ref="A2:A15"/>
    <sortCondition ref="B2:B15"/>
  </sortState>
  <dataValidations count="1">
    <dataValidation type="list" allowBlank="1" showInputMessage="1" showErrorMessage="1" sqref="F2" xr:uid="{A787D456-0ADC-471E-A215-DF4C71A04787}">
      <formula1>_xlfn.ANCHORARRAY($K$2)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7B41-A767-43E8-A1B7-2A55395EF2D2}">
  <dimension ref="A1:L8"/>
  <sheetViews>
    <sheetView workbookViewId="0">
      <selection activeCell="L6" sqref="L6"/>
    </sheetView>
  </sheetViews>
  <sheetFormatPr defaultRowHeight="15" x14ac:dyDescent="0.25"/>
  <cols>
    <col min="1" max="3" width="8" bestFit="1" customWidth="1"/>
    <col min="4" max="4" width="7.7109375" customWidth="1"/>
    <col min="5" max="5" width="8" bestFit="1" customWidth="1"/>
    <col min="6" max="6" width="7" bestFit="1" customWidth="1"/>
    <col min="7" max="9" width="8" bestFit="1" customWidth="1"/>
    <col min="10" max="10" width="7" bestFit="1" customWidth="1"/>
    <col min="11" max="11" width="8" bestFit="1" customWidth="1"/>
    <col min="12" max="12" width="7" bestFit="1" customWidth="1"/>
  </cols>
  <sheetData>
    <row r="1" spans="1:12" x14ac:dyDescent="0.25">
      <c r="A1" s="44" t="s">
        <v>87</v>
      </c>
      <c r="B1" s="44" t="s">
        <v>88</v>
      </c>
      <c r="C1" s="44" t="s">
        <v>89</v>
      </c>
      <c r="D1" s="44" t="s">
        <v>90</v>
      </c>
      <c r="E1" s="44" t="s">
        <v>91</v>
      </c>
      <c r="F1" s="44" t="s">
        <v>92</v>
      </c>
      <c r="G1" s="44" t="s">
        <v>93</v>
      </c>
      <c r="H1" s="44" t="s">
        <v>94</v>
      </c>
      <c r="I1" s="44" t="s">
        <v>95</v>
      </c>
      <c r="J1" s="44" t="s">
        <v>96</v>
      </c>
      <c r="K1" s="44" t="s">
        <v>97</v>
      </c>
      <c r="L1" s="44" t="s">
        <v>98</v>
      </c>
    </row>
    <row r="2" spans="1:12" x14ac:dyDescent="0.25">
      <c r="A2" s="43">
        <v>64400</v>
      </c>
      <c r="B2" s="43">
        <v>36400</v>
      </c>
      <c r="C2" s="43">
        <v>36700</v>
      </c>
      <c r="D2" s="43">
        <v>35000</v>
      </c>
      <c r="E2" s="43">
        <v>13000</v>
      </c>
      <c r="F2" s="43">
        <v>8500</v>
      </c>
      <c r="G2" s="43">
        <v>10200</v>
      </c>
      <c r="H2" s="43">
        <v>23600</v>
      </c>
      <c r="I2" s="43">
        <v>90700</v>
      </c>
      <c r="J2" s="43">
        <v>7500</v>
      </c>
      <c r="K2" s="43">
        <v>17500</v>
      </c>
      <c r="L2" s="43">
        <v>8500</v>
      </c>
    </row>
    <row r="3" spans="1:12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</row>
    <row r="6" spans="1:12" x14ac:dyDescent="0.25">
      <c r="B6" t="s">
        <v>96</v>
      </c>
      <c r="C6" s="38">
        <f>_xlfn.XLOOKUP(B6,A1:L1,A2:L2)</f>
        <v>7500</v>
      </c>
      <c r="D6" t="str">
        <f ca="1">_xlfn.FORMULATEXT(C6)</f>
        <v>=XLOOKUP(B6,A1:L1,A2:L2)</v>
      </c>
    </row>
    <row r="7" spans="1:12" x14ac:dyDescent="0.25">
      <c r="H7" t="s">
        <v>98</v>
      </c>
      <c r="I7">
        <f>_xlfn.XLOOKUP(H7,A1:L1,A2:L2,,0)</f>
        <v>8500</v>
      </c>
    </row>
    <row r="8" spans="1:12" x14ac:dyDescent="0.25">
      <c r="H8" t="s">
        <v>98</v>
      </c>
      <c r="I8">
        <f>HLOOKUP(H8,A1:L2,2,0)</f>
        <v>8500</v>
      </c>
    </row>
  </sheetData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78B0-8B23-43D5-B6AE-382BA6A23E4A}">
  <dimension ref="A1:I13"/>
  <sheetViews>
    <sheetView workbookViewId="0">
      <selection activeCell="H13" sqref="H13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8.42578125" bestFit="1" customWidth="1"/>
    <col min="4" max="4" width="11.28515625" bestFit="1" customWidth="1"/>
    <col min="5" max="5" width="7.42578125" customWidth="1"/>
    <col min="7" max="7" width="7.5703125" customWidth="1"/>
    <col min="9" max="9" width="54.140625" bestFit="1" customWidth="1"/>
  </cols>
  <sheetData>
    <row r="1" spans="1:9" x14ac:dyDescent="0.25">
      <c r="A1" s="39" t="s">
        <v>99</v>
      </c>
      <c r="B1" s="44" t="s">
        <v>58</v>
      </c>
      <c r="C1" s="44" t="s">
        <v>63</v>
      </c>
      <c r="D1" s="44" t="s">
        <v>48</v>
      </c>
    </row>
    <row r="2" spans="1:9" x14ac:dyDescent="0.25">
      <c r="A2" t="s">
        <v>87</v>
      </c>
      <c r="B2" s="38">
        <v>64400</v>
      </c>
      <c r="C2" s="38">
        <v>35000</v>
      </c>
      <c r="D2" s="38">
        <v>21800</v>
      </c>
      <c r="F2" t="s">
        <v>63</v>
      </c>
      <c r="G2" t="s">
        <v>88</v>
      </c>
      <c r="H2" s="38" cm="1">
        <f t="array" ref="H2">_xlfn.XLOOKUP(G2,A2:A13,_xlfn.XLOOKUP(F2,B1:D1,B2:D13))</f>
        <v>8500</v>
      </c>
      <c r="I2" s="42" t="str">
        <f ca="1">_xlfn.FORMULATEXT(H2)</f>
        <v>=XLOOKUP(G2,A2:A13,XLOOKUP(F2,B1:D1,B2:D13))</v>
      </c>
    </row>
    <row r="3" spans="1:9" x14ac:dyDescent="0.25">
      <c r="A3" t="s">
        <v>88</v>
      </c>
      <c r="B3" s="38">
        <v>36400</v>
      </c>
      <c r="C3" s="38">
        <v>8500</v>
      </c>
      <c r="D3" s="38">
        <v>34000</v>
      </c>
      <c r="H3" s="38">
        <f>INDEX(B2:D13,MATCH(G2,A2:A13,0),MATCH(F2,B1:D1,0))</f>
        <v>8500</v>
      </c>
      <c r="I3" s="42" t="str">
        <f ca="1">_xlfn.FORMULATEXT(H3)</f>
        <v>=INDEX(B2:D13,MATCH(G2,A2:A13,0),MATCH(F2,B1:D1,0))</v>
      </c>
    </row>
    <row r="4" spans="1:9" x14ac:dyDescent="0.25">
      <c r="A4" t="s">
        <v>89</v>
      </c>
      <c r="B4" s="38">
        <v>36700</v>
      </c>
      <c r="C4" s="38">
        <v>6200</v>
      </c>
      <c r="D4" s="38">
        <v>32000</v>
      </c>
      <c r="H4" s="38" cm="1">
        <f t="array" ref="H4">INDEX(B2:D13,_xlfn.XMATCH(G2,A2:A13),_xlfn.XMATCH(F2,B1:D1))</f>
        <v>8500</v>
      </c>
      <c r="I4" s="42" t="str">
        <f ca="1">_xlfn.FORMULATEXT(H4)</f>
        <v>=INDEX(B2:D13,XMATCH(G2,A2:A13),XMATCH(F2,B1:D1))</v>
      </c>
    </row>
    <row r="5" spans="1:9" x14ac:dyDescent="0.25">
      <c r="A5" t="s">
        <v>90</v>
      </c>
      <c r="B5" s="38">
        <v>35000</v>
      </c>
      <c r="C5" s="38">
        <v>30700</v>
      </c>
      <c r="D5" s="38">
        <v>9700</v>
      </c>
      <c r="H5" cm="1">
        <f t="array" ref="H5">_xlfn.XLOOKUP(G2,A2:A13,_xlfn.XLOOKUP(F2,B1:D1,B2:D13,,0))</f>
        <v>8500</v>
      </c>
    </row>
    <row r="6" spans="1:9" x14ac:dyDescent="0.25">
      <c r="A6" t="s">
        <v>91</v>
      </c>
      <c r="B6" s="38">
        <v>13000</v>
      </c>
      <c r="C6" s="38">
        <v>16900</v>
      </c>
      <c r="D6" s="38">
        <v>36400</v>
      </c>
    </row>
    <row r="7" spans="1:9" x14ac:dyDescent="0.25">
      <c r="A7" t="s">
        <v>92</v>
      </c>
      <c r="B7" s="38">
        <v>8500</v>
      </c>
      <c r="C7" s="38">
        <v>3100</v>
      </c>
      <c r="D7" s="38">
        <v>10200</v>
      </c>
    </row>
    <row r="8" spans="1:9" x14ac:dyDescent="0.25">
      <c r="A8" t="s">
        <v>93</v>
      </c>
      <c r="B8" s="38">
        <v>10200</v>
      </c>
      <c r="C8" s="38">
        <v>23000</v>
      </c>
      <c r="D8" s="38">
        <v>7500</v>
      </c>
      <c r="F8" t="s">
        <v>58</v>
      </c>
      <c r="H8" cm="1">
        <f t="array" ref="H8">_xlfn.XLOOKUP(G2,A2:A13,_xlfn.XLOOKUP(F8,B1:D1,B2:D13,,0))</f>
        <v>36400</v>
      </c>
    </row>
    <row r="9" spans="1:9" x14ac:dyDescent="0.25">
      <c r="A9" t="s">
        <v>94</v>
      </c>
      <c r="B9" s="38">
        <v>23600</v>
      </c>
      <c r="C9" s="38">
        <v>3700</v>
      </c>
      <c r="D9" s="38">
        <v>36000</v>
      </c>
      <c r="F9" t="s">
        <v>48</v>
      </c>
      <c r="G9" t="s">
        <v>90</v>
      </c>
      <c r="H9" cm="1">
        <f t="array" ref="H9">_xlfn.XLOOKUP(G9,A2:A13,_xlfn.XLOOKUP(F9,B1:D1,B2:D13,,0))</f>
        <v>9700</v>
      </c>
    </row>
    <row r="10" spans="1:9" x14ac:dyDescent="0.25">
      <c r="A10" t="s">
        <v>95</v>
      </c>
      <c r="B10" s="38">
        <v>90700</v>
      </c>
      <c r="C10" s="38">
        <v>36000</v>
      </c>
      <c r="D10" s="38">
        <v>17500</v>
      </c>
    </row>
    <row r="11" spans="1:9" x14ac:dyDescent="0.25">
      <c r="A11" t="s">
        <v>96</v>
      </c>
      <c r="B11" s="38">
        <v>7500</v>
      </c>
      <c r="C11" s="38">
        <v>63700</v>
      </c>
      <c r="D11" s="38">
        <v>30700</v>
      </c>
    </row>
    <row r="12" spans="1:9" x14ac:dyDescent="0.25">
      <c r="A12" t="s">
        <v>97</v>
      </c>
      <c r="B12" s="38">
        <v>17500</v>
      </c>
      <c r="C12" s="38">
        <v>3100</v>
      </c>
      <c r="D12" s="38">
        <v>35000</v>
      </c>
      <c r="H12" cm="1">
        <f t="array" ref="H12">_xlfn.XLOOKUP(G9,A2:A13,_xlfn.XLOOKUP(F9,B1:D1,B2:D13,0))</f>
        <v>9700</v>
      </c>
    </row>
    <row r="13" spans="1:9" x14ac:dyDescent="0.25">
      <c r="A13" t="s">
        <v>98</v>
      </c>
      <c r="B13" s="38">
        <v>8500</v>
      </c>
      <c r="C13" s="38">
        <v>2400</v>
      </c>
      <c r="D13" s="38">
        <v>23600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116E-3A34-42BB-8067-DB9EC8663D92}">
  <dimension ref="A1:K30"/>
  <sheetViews>
    <sheetView workbookViewId="0">
      <selection activeCell="K2" sqref="K2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0.5703125" style="38" bestFit="1" customWidth="1"/>
    <col min="4" max="4" width="14.42578125" style="30" bestFit="1" customWidth="1"/>
    <col min="5" max="5" width="4.28515625" customWidth="1"/>
    <col min="6" max="6" width="10.140625" bestFit="1" customWidth="1"/>
    <col min="7" max="7" width="10.5703125" bestFit="1" customWidth="1"/>
    <col min="8" max="8" width="11.28515625" bestFit="1" customWidth="1"/>
    <col min="9" max="9" width="49.28515625" bestFit="1" customWidth="1"/>
    <col min="11" max="11" width="15.5703125" bestFit="1" customWidth="1"/>
  </cols>
  <sheetData>
    <row r="1" spans="1:11" x14ac:dyDescent="0.25">
      <c r="A1" s="24" t="s">
        <v>46</v>
      </c>
      <c r="B1" s="25" t="s">
        <v>43</v>
      </c>
      <c r="C1" s="40" t="s">
        <v>44</v>
      </c>
      <c r="D1" s="31" t="s">
        <v>82</v>
      </c>
      <c r="F1" s="39" t="s">
        <v>43</v>
      </c>
      <c r="G1" s="39" t="s">
        <v>44</v>
      </c>
      <c r="H1" s="39" t="s">
        <v>85</v>
      </c>
      <c r="I1" s="41" t="s">
        <v>86</v>
      </c>
      <c r="K1" s="39" t="s">
        <v>83</v>
      </c>
    </row>
    <row r="2" spans="1:11" x14ac:dyDescent="0.25">
      <c r="A2" s="26" t="s">
        <v>48</v>
      </c>
      <c r="B2" s="27" t="s">
        <v>49</v>
      </c>
      <c r="C2" s="35">
        <v>64400</v>
      </c>
      <c r="D2" s="32">
        <v>0.93500000000000005</v>
      </c>
      <c r="F2" t="s">
        <v>52</v>
      </c>
      <c r="G2" s="38" cm="1">
        <f t="array" ref="G2:H2">_xlfn.XLOOKUP(F2,B2:B15,C2:D15)</f>
        <v>36400</v>
      </c>
      <c r="H2">
        <v>0.64999999999999991</v>
      </c>
      <c r="I2" s="42" t="str">
        <f ca="1">_xlfn.FORMULATEXT(G2)</f>
        <v>=XLOOKUP(F2,B2:B15,C2:D15)</v>
      </c>
      <c r="K2" t="str" cm="1">
        <f t="array" ref="K2:K15">_xlfn.UNIQUE(B2:B15)</f>
        <v>Bike Racks</v>
      </c>
    </row>
    <row r="3" spans="1:11" x14ac:dyDescent="0.25">
      <c r="A3" s="28" t="s">
        <v>48</v>
      </c>
      <c r="B3" s="29" t="s">
        <v>52</v>
      </c>
      <c r="C3" s="36">
        <v>36400</v>
      </c>
      <c r="D3" s="33">
        <v>0.64999999999999991</v>
      </c>
      <c r="G3" s="38"/>
      <c r="I3" s="42"/>
      <c r="K3" t="str">
        <v>Helmets</v>
      </c>
    </row>
    <row r="4" spans="1:11" x14ac:dyDescent="0.25">
      <c r="A4" s="26" t="s">
        <v>48</v>
      </c>
      <c r="B4" s="27" t="s">
        <v>54</v>
      </c>
      <c r="C4" s="35">
        <v>36700</v>
      </c>
      <c r="D4" s="32">
        <v>0.9</v>
      </c>
      <c r="G4" s="38"/>
      <c r="I4" s="42"/>
      <c r="K4" t="str">
        <v>Lights</v>
      </c>
    </row>
    <row r="5" spans="1:11" x14ac:dyDescent="0.25">
      <c r="A5" s="28" t="s">
        <v>48</v>
      </c>
      <c r="B5" s="29" t="s">
        <v>56</v>
      </c>
      <c r="C5" s="36">
        <v>35000</v>
      </c>
      <c r="D5" s="33">
        <v>1</v>
      </c>
      <c r="G5" s="38"/>
      <c r="I5" s="42"/>
      <c r="K5" t="str">
        <v>Locks</v>
      </c>
    </row>
    <row r="6" spans="1:11" x14ac:dyDescent="0.25">
      <c r="A6" s="26" t="s">
        <v>58</v>
      </c>
      <c r="B6" s="27" t="s">
        <v>55</v>
      </c>
      <c r="C6" s="35">
        <v>13000</v>
      </c>
      <c r="D6" s="32">
        <v>0.54</v>
      </c>
      <c r="F6" s="39" t="s">
        <v>43</v>
      </c>
      <c r="G6" s="39" t="s">
        <v>44</v>
      </c>
      <c r="H6" s="39" t="s">
        <v>46</v>
      </c>
      <c r="K6" t="str">
        <v>Cargo Bike</v>
      </c>
    </row>
    <row r="7" spans="1:11" x14ac:dyDescent="0.25">
      <c r="A7" s="28" t="s">
        <v>58</v>
      </c>
      <c r="B7" s="29" t="s">
        <v>60</v>
      </c>
      <c r="C7" s="36">
        <v>8500</v>
      </c>
      <c r="D7" s="33">
        <v>0.46</v>
      </c>
      <c r="F7" t="s">
        <v>52</v>
      </c>
      <c r="G7" s="38" cm="1">
        <f t="array" ref="G7:H7">_xlfn.XLOOKUP(F7,B2:B15,CHOOSE({1,2},C2:C15,A2:A15))</f>
        <v>36400</v>
      </c>
      <c r="H7" t="str">
        <v>Accessories</v>
      </c>
      <c r="I7" s="42" t="str">
        <f ca="1">_xlfn.FORMULATEXT(G7)</f>
        <v>=XLOOKUP(F7,B2:B15,CHOOSE({1,2},C2:C15,A2:A15))</v>
      </c>
      <c r="K7" t="str">
        <v>Mountain Bikes</v>
      </c>
    </row>
    <row r="8" spans="1:11" x14ac:dyDescent="0.25">
      <c r="A8" s="26" t="s">
        <v>63</v>
      </c>
      <c r="B8" s="27" t="s">
        <v>47</v>
      </c>
      <c r="C8" s="35">
        <v>10200</v>
      </c>
      <c r="D8" s="32">
        <v>0.3</v>
      </c>
      <c r="K8" t="str">
        <v>Bib-Shorts</v>
      </c>
    </row>
    <row r="9" spans="1:11" x14ac:dyDescent="0.25">
      <c r="A9" s="28" t="s">
        <v>63</v>
      </c>
      <c r="B9" s="29" t="s">
        <v>53</v>
      </c>
      <c r="C9" s="36">
        <v>23600</v>
      </c>
      <c r="D9" s="33">
        <v>0.57499999999999996</v>
      </c>
      <c r="K9" t="str">
        <v>Caps</v>
      </c>
    </row>
    <row r="10" spans="1:11" x14ac:dyDescent="0.25">
      <c r="A10" s="26" t="s">
        <v>63</v>
      </c>
      <c r="B10" s="27" t="s">
        <v>59</v>
      </c>
      <c r="C10" s="35">
        <v>90700</v>
      </c>
      <c r="D10" s="32">
        <v>0.89</v>
      </c>
      <c r="K10" t="str">
        <v>Gloves</v>
      </c>
    </row>
    <row r="11" spans="1:11" x14ac:dyDescent="0.25">
      <c r="A11" s="28" t="s">
        <v>63</v>
      </c>
      <c r="B11" s="29" t="s">
        <v>62</v>
      </c>
      <c r="C11" s="36">
        <v>7500</v>
      </c>
      <c r="D11" s="33">
        <v>0.4</v>
      </c>
      <c r="F11" s="39" t="s">
        <v>43</v>
      </c>
      <c r="G11" s="39" t="s">
        <v>44</v>
      </c>
      <c r="H11" s="39" t="s">
        <v>85</v>
      </c>
      <c r="K11" t="str">
        <v>Jerseys</v>
      </c>
    </row>
    <row r="12" spans="1:11" x14ac:dyDescent="0.25">
      <c r="A12" s="26" t="s">
        <v>64</v>
      </c>
      <c r="B12" s="27" t="s">
        <v>50</v>
      </c>
      <c r="C12" s="35">
        <v>17500</v>
      </c>
      <c r="D12" s="32">
        <v>0.46</v>
      </c>
      <c r="F12" t="str" cm="1">
        <f t="array" ref="F12:F15">_xlfn._xlws.FILTER(B2:B15,A2:A15="Clothing")</f>
        <v>Bib-Shorts</v>
      </c>
      <c r="G12" s="38" cm="1">
        <f t="array" ref="G12:G15">_xlfn.XLOOKUP(_xlfn.ANCHORARRAY(F12),B2:B15,C2:D15)</f>
        <v>10200</v>
      </c>
      <c r="H12" s="30"/>
      <c r="I12" s="47" t="s">
        <v>125</v>
      </c>
      <c r="K12" t="str">
        <v>Bottom Brackets</v>
      </c>
    </row>
    <row r="13" spans="1:11" x14ac:dyDescent="0.25">
      <c r="A13" s="28" t="s">
        <v>64</v>
      </c>
      <c r="B13" s="29" t="s">
        <v>51</v>
      </c>
      <c r="C13" s="36">
        <v>8500</v>
      </c>
      <c r="D13" s="33">
        <v>0.4</v>
      </c>
      <c r="F13" t="str">
        <v>Caps</v>
      </c>
      <c r="G13" s="38">
        <v>23600</v>
      </c>
      <c r="H13" s="30"/>
      <c r="K13" t="str">
        <v>Brakes</v>
      </c>
    </row>
    <row r="14" spans="1:11" x14ac:dyDescent="0.25">
      <c r="A14" s="26" t="s">
        <v>64</v>
      </c>
      <c r="B14" s="27" t="s">
        <v>57</v>
      </c>
      <c r="C14" s="35">
        <v>56000</v>
      </c>
      <c r="D14" s="32">
        <v>0.875</v>
      </c>
      <c r="F14" t="str">
        <v>Gloves</v>
      </c>
      <c r="G14" s="38">
        <v>90700</v>
      </c>
      <c r="H14" s="30"/>
      <c r="K14" t="str">
        <v>Chains</v>
      </c>
    </row>
    <row r="15" spans="1:11" x14ac:dyDescent="0.25">
      <c r="A15" s="21" t="s">
        <v>64</v>
      </c>
      <c r="B15" s="22" t="s">
        <v>61</v>
      </c>
      <c r="C15" s="37">
        <v>8100</v>
      </c>
      <c r="D15" s="34">
        <v>0.28499999999999998</v>
      </c>
      <c r="F15" t="str">
        <v>Jerseys</v>
      </c>
      <c r="G15" s="38">
        <v>7500</v>
      </c>
      <c r="H15" s="30"/>
      <c r="K15" t="str">
        <v>Handlebars</v>
      </c>
    </row>
    <row r="19" spans="6:9" x14ac:dyDescent="0.25">
      <c r="F19" s="39" t="s">
        <v>43</v>
      </c>
      <c r="G19" s="39" t="s">
        <v>44</v>
      </c>
      <c r="H19" s="39" t="s">
        <v>85</v>
      </c>
    </row>
    <row r="20" spans="6:9" x14ac:dyDescent="0.25">
      <c r="F20" t="str" cm="1">
        <f t="array" ref="F20:F23">_xlfn._xlws.FILTER($B$2:$B$15,$A$2:$A$15="Clothing")</f>
        <v>Bib-Shorts</v>
      </c>
      <c r="G20" s="38" cm="1">
        <f t="array" ref="G20:G23">_xlfn.XLOOKUP(_xlfn.ANCHORARRAY($F$20),$B$2:$B$15,C2:C15)</f>
        <v>10200</v>
      </c>
      <c r="H20" s="30" cm="1">
        <f t="array" ref="H20:H23">_xlfn.XLOOKUP(_xlfn.ANCHORARRAY($F$20),$B$2:$B$15,D2:D15)</f>
        <v>0.3</v>
      </c>
    </row>
    <row r="21" spans="6:9" x14ac:dyDescent="0.25">
      <c r="F21" t="str">
        <v>Caps</v>
      </c>
      <c r="G21" s="38">
        <v>23600</v>
      </c>
      <c r="H21" s="30">
        <v>0.57499999999999996</v>
      </c>
    </row>
    <row r="22" spans="6:9" x14ac:dyDescent="0.25">
      <c r="F22" t="str">
        <v>Gloves</v>
      </c>
      <c r="G22" s="38">
        <v>90700</v>
      </c>
      <c r="H22" s="30">
        <v>0.89</v>
      </c>
    </row>
    <row r="23" spans="6:9" x14ac:dyDescent="0.25">
      <c r="F23" t="str">
        <v>Jerseys</v>
      </c>
      <c r="G23" s="38">
        <v>7500</v>
      </c>
      <c r="H23" s="30">
        <v>0.4</v>
      </c>
    </row>
    <row r="26" spans="6:9" x14ac:dyDescent="0.25">
      <c r="F26" s="39" t="s">
        <v>43</v>
      </c>
      <c r="G26" s="39" t="s">
        <v>44</v>
      </c>
      <c r="H26" s="39" t="s">
        <v>85</v>
      </c>
    </row>
    <row r="27" spans="6:9" x14ac:dyDescent="0.25">
      <c r="F27" t="str" cm="1">
        <f t="array" ref="F27:F30">_xlfn._xlws.FILTER($B$2:$B$15,$A$2:$A$15="Clothing")</f>
        <v>Bib-Shorts</v>
      </c>
      <c r="G27" s="38" cm="1">
        <f t="array" ref="G27:H27">_xlfn.XLOOKUP(F27,$B$2:$B$15,C2:D15)</f>
        <v>10200</v>
      </c>
      <c r="H27" s="30">
        <v>0.3</v>
      </c>
      <c r="I27" s="47" t="s">
        <v>126</v>
      </c>
    </row>
    <row r="28" spans="6:9" x14ac:dyDescent="0.25">
      <c r="F28" t="str">
        <v>Caps</v>
      </c>
      <c r="G28" s="38" cm="1">
        <f t="array" ref="G28:H28">_xlfn.XLOOKUP(F28,$B$2:$B$15,C3:D16)</f>
        <v>90700</v>
      </c>
      <c r="H28" s="30">
        <v>0.89</v>
      </c>
    </row>
    <row r="29" spans="6:9" x14ac:dyDescent="0.25">
      <c r="F29" t="str">
        <v>Gloves</v>
      </c>
      <c r="G29" s="38" cm="1">
        <f t="array" ref="G29:H29">_xlfn.XLOOKUP(F29,$B$2:$B$15,C4:D17)</f>
        <v>17500</v>
      </c>
      <c r="H29" s="30">
        <v>0.46</v>
      </c>
    </row>
    <row r="30" spans="6:9" x14ac:dyDescent="0.25">
      <c r="F30" t="str">
        <v>Jerseys</v>
      </c>
      <c r="G30" s="38" cm="1">
        <f t="array" ref="G30:H30">_xlfn.XLOOKUP(F30,$B$2:$B$15,C5:D18)</f>
        <v>56000</v>
      </c>
      <c r="H30" s="30">
        <v>0.875</v>
      </c>
    </row>
  </sheetData>
  <dataValidations disablePrompts="1" count="1">
    <dataValidation type="list" allowBlank="1" showInputMessage="1" showErrorMessage="1" sqref="F7 F2:F5" xr:uid="{D48721B6-7D05-4C53-8769-90CCC76C6230}">
      <formula1>_xlfn.ANCHORARRAY($K$2)</formula1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EEFD-E4AA-4CBC-9F06-BE7307ADBA18}">
  <dimension ref="A1:J29"/>
  <sheetViews>
    <sheetView workbookViewId="0">
      <selection activeCell="I3" sqref="I3"/>
    </sheetView>
  </sheetViews>
  <sheetFormatPr defaultRowHeight="15" x14ac:dyDescent="0.25"/>
  <cols>
    <col min="1" max="1" width="9.7109375" bestFit="1" customWidth="1"/>
    <col min="2" max="2" width="12.28515625" bestFit="1" customWidth="1"/>
    <col min="3" max="3" width="15.5703125" bestFit="1" customWidth="1"/>
    <col min="4" max="4" width="9" bestFit="1" customWidth="1"/>
    <col min="5" max="5" width="8.7109375" customWidth="1"/>
    <col min="7" max="8" width="9.7109375" bestFit="1" customWidth="1"/>
    <col min="9" max="9" width="10" bestFit="1" customWidth="1"/>
  </cols>
  <sheetData>
    <row r="1" spans="1:10" x14ac:dyDescent="0.25">
      <c r="A1" t="s">
        <v>66</v>
      </c>
      <c r="B1" t="s">
        <v>46</v>
      </c>
      <c r="C1" t="s">
        <v>43</v>
      </c>
      <c r="D1" t="s">
        <v>44</v>
      </c>
      <c r="E1" t="s">
        <v>45</v>
      </c>
    </row>
    <row r="2" spans="1:10" x14ac:dyDescent="0.25">
      <c r="A2" s="45">
        <v>43101</v>
      </c>
      <c r="B2" t="s">
        <v>63</v>
      </c>
      <c r="C2" t="s">
        <v>47</v>
      </c>
      <c r="D2" s="23">
        <v>4000</v>
      </c>
      <c r="E2" s="30">
        <v>0.22</v>
      </c>
      <c r="G2" s="44" t="s">
        <v>100</v>
      </c>
      <c r="H2" s="44" t="s">
        <v>101</v>
      </c>
      <c r="I2" s="44" t="s">
        <v>44</v>
      </c>
    </row>
    <row r="3" spans="1:10" x14ac:dyDescent="0.25">
      <c r="A3" s="45">
        <v>43132</v>
      </c>
      <c r="B3" t="s">
        <v>48</v>
      </c>
      <c r="C3" t="s">
        <v>49</v>
      </c>
      <c r="D3" s="23">
        <v>33700</v>
      </c>
      <c r="E3" s="30">
        <v>0.92</v>
      </c>
      <c r="G3" s="45">
        <v>43282</v>
      </c>
      <c r="H3" s="45">
        <v>43435</v>
      </c>
      <c r="I3" s="46">
        <f>SUM(
_xlfn.XLOOKUP(G3,A2:A29,D2:D29) :
_xlfn.XLOOKUP(H3,A2:A29,D2:D29) )</f>
        <v>130200</v>
      </c>
      <c r="J3" t="str">
        <f ca="1">_xlfn.FORMULATEXT(I3)</f>
        <v>=SUM(
XLOOKUP(G3,A2:A29,D2:D29) :
XLOOKUP(H3,A2:A29,D2:D29) )</v>
      </c>
    </row>
    <row r="4" spans="1:10" x14ac:dyDescent="0.25">
      <c r="A4" s="45">
        <v>43160</v>
      </c>
      <c r="B4" t="s">
        <v>64</v>
      </c>
      <c r="C4" t="s">
        <v>50</v>
      </c>
      <c r="D4" s="23">
        <v>600</v>
      </c>
      <c r="E4" s="30">
        <v>0.27</v>
      </c>
    </row>
    <row r="5" spans="1:10" x14ac:dyDescent="0.25">
      <c r="A5" s="45">
        <v>43191</v>
      </c>
      <c r="B5" t="s">
        <v>64</v>
      </c>
      <c r="C5" t="s">
        <v>51</v>
      </c>
      <c r="D5" s="23">
        <v>5400</v>
      </c>
      <c r="E5" s="30">
        <v>0.38</v>
      </c>
    </row>
    <row r="6" spans="1:10" x14ac:dyDescent="0.25">
      <c r="A6" s="45">
        <v>43221</v>
      </c>
      <c r="B6" t="s">
        <v>63</v>
      </c>
      <c r="C6" t="s">
        <v>53</v>
      </c>
      <c r="D6" s="23">
        <v>600</v>
      </c>
      <c r="E6" s="30">
        <v>0.15</v>
      </c>
    </row>
    <row r="7" spans="1:10" x14ac:dyDescent="0.25">
      <c r="A7" s="45">
        <v>43252</v>
      </c>
      <c r="B7" t="s">
        <v>58</v>
      </c>
      <c r="C7" t="s">
        <v>55</v>
      </c>
      <c r="D7" s="23">
        <v>9300</v>
      </c>
      <c r="E7" s="30">
        <v>0.6</v>
      </c>
    </row>
    <row r="8" spans="1:10" x14ac:dyDescent="0.25">
      <c r="A8" s="45">
        <v>43282</v>
      </c>
      <c r="B8" t="s">
        <v>64</v>
      </c>
      <c r="C8" t="s">
        <v>57</v>
      </c>
      <c r="D8" s="23">
        <v>20000</v>
      </c>
      <c r="E8" s="30">
        <v>0.75</v>
      </c>
    </row>
    <row r="9" spans="1:10" x14ac:dyDescent="0.25">
      <c r="A9" s="45">
        <v>43313</v>
      </c>
      <c r="B9" t="s">
        <v>63</v>
      </c>
      <c r="C9" t="s">
        <v>59</v>
      </c>
      <c r="D9" s="23">
        <v>27000</v>
      </c>
      <c r="E9" s="30">
        <v>0.88</v>
      </c>
    </row>
    <row r="10" spans="1:10" x14ac:dyDescent="0.25">
      <c r="A10" s="45">
        <v>43344</v>
      </c>
      <c r="B10" t="s">
        <v>64</v>
      </c>
      <c r="C10" t="s">
        <v>61</v>
      </c>
      <c r="D10" s="23">
        <v>5000</v>
      </c>
      <c r="E10" s="30">
        <v>0.35</v>
      </c>
    </row>
    <row r="11" spans="1:10" x14ac:dyDescent="0.25">
      <c r="A11" s="45">
        <v>43374</v>
      </c>
      <c r="B11" t="s">
        <v>48</v>
      </c>
      <c r="C11" t="s">
        <v>52</v>
      </c>
      <c r="D11" s="23">
        <v>34000</v>
      </c>
      <c r="E11" s="30">
        <v>0.95</v>
      </c>
    </row>
    <row r="12" spans="1:10" x14ac:dyDescent="0.25">
      <c r="A12" s="45">
        <v>43405</v>
      </c>
      <c r="B12" t="s">
        <v>63</v>
      </c>
      <c r="C12" t="s">
        <v>62</v>
      </c>
      <c r="D12" s="23">
        <v>7500</v>
      </c>
      <c r="E12" s="30">
        <v>0.4</v>
      </c>
    </row>
    <row r="13" spans="1:10" x14ac:dyDescent="0.25">
      <c r="A13" s="45">
        <v>43435</v>
      </c>
      <c r="B13" t="s">
        <v>48</v>
      </c>
      <c r="C13" t="s">
        <v>54</v>
      </c>
      <c r="D13" s="23">
        <v>36700</v>
      </c>
      <c r="E13" s="30">
        <v>0.9</v>
      </c>
    </row>
    <row r="14" spans="1:10" x14ac:dyDescent="0.25">
      <c r="A14" s="45">
        <v>43466</v>
      </c>
      <c r="B14" t="s">
        <v>48</v>
      </c>
      <c r="C14" t="s">
        <v>56</v>
      </c>
      <c r="D14" s="23">
        <v>35000</v>
      </c>
      <c r="E14" s="30">
        <v>1</v>
      </c>
    </row>
    <row r="15" spans="1:10" x14ac:dyDescent="0.25">
      <c r="A15" s="45">
        <v>43497</v>
      </c>
      <c r="B15" t="s">
        <v>58</v>
      </c>
      <c r="C15" t="s">
        <v>60</v>
      </c>
      <c r="D15" s="23">
        <v>8500</v>
      </c>
      <c r="E15" s="30">
        <v>0.46</v>
      </c>
    </row>
    <row r="16" spans="1:10" x14ac:dyDescent="0.25">
      <c r="A16" s="45">
        <v>43525</v>
      </c>
      <c r="B16" t="s">
        <v>63</v>
      </c>
      <c r="C16" t="s">
        <v>47</v>
      </c>
      <c r="D16" s="23">
        <v>6200</v>
      </c>
      <c r="E16" s="30">
        <v>0.38</v>
      </c>
    </row>
    <row r="17" spans="1:5" x14ac:dyDescent="0.25">
      <c r="A17" s="45">
        <v>43556</v>
      </c>
      <c r="B17" t="s">
        <v>48</v>
      </c>
      <c r="C17" t="s">
        <v>49</v>
      </c>
      <c r="D17" s="23">
        <v>30700</v>
      </c>
      <c r="E17" s="30">
        <v>0.95</v>
      </c>
    </row>
    <row r="18" spans="1:5" x14ac:dyDescent="0.25">
      <c r="A18" s="45">
        <v>43586</v>
      </c>
      <c r="B18" t="s">
        <v>64</v>
      </c>
      <c r="C18" t="s">
        <v>50</v>
      </c>
      <c r="D18" s="23">
        <v>16900</v>
      </c>
      <c r="E18" s="30">
        <v>0.65</v>
      </c>
    </row>
    <row r="19" spans="1:5" x14ac:dyDescent="0.25">
      <c r="A19" s="45">
        <v>43617</v>
      </c>
      <c r="B19" t="s">
        <v>64</v>
      </c>
      <c r="C19" t="s">
        <v>51</v>
      </c>
      <c r="D19" s="23">
        <v>3100</v>
      </c>
      <c r="E19" s="30">
        <v>0.42</v>
      </c>
    </row>
    <row r="20" spans="1:5" x14ac:dyDescent="0.25">
      <c r="A20" s="45">
        <v>43647</v>
      </c>
      <c r="B20" t="s">
        <v>63</v>
      </c>
      <c r="C20" t="s">
        <v>53</v>
      </c>
      <c r="D20" s="23">
        <v>23000</v>
      </c>
      <c r="E20" s="30">
        <v>1</v>
      </c>
    </row>
    <row r="21" spans="1:5" x14ac:dyDescent="0.25">
      <c r="A21" s="45">
        <v>43678</v>
      </c>
      <c r="B21" t="s">
        <v>58</v>
      </c>
      <c r="C21" t="s">
        <v>55</v>
      </c>
      <c r="D21" s="23">
        <v>3700</v>
      </c>
      <c r="E21" s="30">
        <v>0.48</v>
      </c>
    </row>
    <row r="22" spans="1:5" x14ac:dyDescent="0.25">
      <c r="A22" s="45">
        <v>43709</v>
      </c>
      <c r="B22" t="s">
        <v>64</v>
      </c>
      <c r="C22" t="s">
        <v>57</v>
      </c>
      <c r="D22" s="23">
        <v>36000</v>
      </c>
      <c r="E22" s="30">
        <v>1</v>
      </c>
    </row>
    <row r="23" spans="1:5" x14ac:dyDescent="0.25">
      <c r="A23" s="45">
        <v>43739</v>
      </c>
      <c r="B23" t="s">
        <v>63</v>
      </c>
      <c r="C23" t="s">
        <v>59</v>
      </c>
      <c r="D23" s="23">
        <v>63700</v>
      </c>
      <c r="E23" s="30">
        <v>0.9</v>
      </c>
    </row>
    <row r="24" spans="1:5" x14ac:dyDescent="0.25">
      <c r="A24" s="45">
        <v>43770</v>
      </c>
      <c r="B24" t="s">
        <v>64</v>
      </c>
      <c r="C24" t="s">
        <v>61</v>
      </c>
      <c r="D24" s="23">
        <v>3100</v>
      </c>
      <c r="E24" s="30">
        <v>0.22</v>
      </c>
    </row>
    <row r="25" spans="1:5" x14ac:dyDescent="0.25">
      <c r="A25" s="45">
        <v>43800</v>
      </c>
      <c r="B25" t="s">
        <v>48</v>
      </c>
      <c r="C25" t="s">
        <v>52</v>
      </c>
      <c r="D25" s="23">
        <v>2400</v>
      </c>
      <c r="E25" s="30">
        <v>0.35</v>
      </c>
    </row>
    <row r="26" spans="1:5" x14ac:dyDescent="0.25">
      <c r="A26" s="45">
        <v>43831</v>
      </c>
      <c r="B26" t="s">
        <v>63</v>
      </c>
      <c r="C26" t="s">
        <v>62</v>
      </c>
      <c r="D26" s="23">
        <v>21800</v>
      </c>
      <c r="E26" s="30">
        <v>0.96</v>
      </c>
    </row>
    <row r="27" spans="1:5" x14ac:dyDescent="0.25">
      <c r="A27" s="45">
        <v>43862</v>
      </c>
      <c r="B27" t="s">
        <v>48</v>
      </c>
      <c r="C27" t="s">
        <v>54</v>
      </c>
      <c r="D27" s="23">
        <v>34000</v>
      </c>
      <c r="E27" s="30">
        <v>0.89</v>
      </c>
    </row>
    <row r="28" spans="1:5" x14ac:dyDescent="0.25">
      <c r="A28" s="45">
        <v>43891</v>
      </c>
      <c r="B28" t="s">
        <v>48</v>
      </c>
      <c r="C28" t="s">
        <v>56</v>
      </c>
      <c r="D28" s="23">
        <v>32000</v>
      </c>
      <c r="E28" s="30">
        <v>0.97</v>
      </c>
    </row>
    <row r="29" spans="1:5" x14ac:dyDescent="0.25">
      <c r="A29" s="45">
        <v>43922</v>
      </c>
      <c r="B29" t="s">
        <v>58</v>
      </c>
      <c r="C29" t="s">
        <v>60</v>
      </c>
      <c r="D29" s="23">
        <v>9700</v>
      </c>
      <c r="E29" s="30">
        <v>0.48</v>
      </c>
    </row>
  </sheetData>
  <dataValidations count="1">
    <dataValidation type="list" allowBlank="1" showInputMessage="1" showErrorMessage="1" sqref="G3:H3" xr:uid="{4A17E568-B939-4E62-8024-34EB121BC14F}">
      <formula1>$A$2:$A$29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B2A3-BC0B-4A02-B4F2-3DE6848B0445}">
  <dimension ref="A1:K15"/>
  <sheetViews>
    <sheetView workbookViewId="0">
      <selection activeCell="K2" sqref="K2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0.5703125" style="38" bestFit="1" customWidth="1"/>
    <col min="4" max="4" width="14.42578125" style="30" bestFit="1" customWidth="1"/>
    <col min="5" max="5" width="4.28515625" customWidth="1"/>
    <col min="7" max="7" width="11.7109375" bestFit="1" customWidth="1"/>
    <col min="8" max="8" width="39.28515625" bestFit="1" customWidth="1"/>
    <col min="11" max="11" width="15.5703125" bestFit="1" customWidth="1"/>
  </cols>
  <sheetData>
    <row r="1" spans="1:11" x14ac:dyDescent="0.25">
      <c r="A1" s="24" t="s">
        <v>46</v>
      </c>
      <c r="B1" s="25" t="s">
        <v>43</v>
      </c>
      <c r="C1" s="40" t="s">
        <v>44</v>
      </c>
      <c r="D1" s="31" t="s">
        <v>82</v>
      </c>
      <c r="F1" t="s">
        <v>56</v>
      </c>
      <c r="G1" s="38" t="str">
        <f>_xlfn.XLOOKUP(F1,B2:B14,C2:C14,"Not Found")</f>
        <v>Not Found</v>
      </c>
      <c r="H1" t="str">
        <f ca="1">_xlfn.FORMULATEXT(G1)</f>
        <v>=XLOOKUP(F1,B2:B14,C2:C14,"Not Found")</v>
      </c>
      <c r="K1" s="39" t="s">
        <v>83</v>
      </c>
    </row>
    <row r="2" spans="1:11" x14ac:dyDescent="0.25">
      <c r="A2" s="26" t="s">
        <v>48</v>
      </c>
      <c r="B2" s="27" t="s">
        <v>49</v>
      </c>
      <c r="C2" s="35">
        <v>64400</v>
      </c>
      <c r="D2" s="32">
        <v>0.93500000000000005</v>
      </c>
      <c r="K2" t="str" cm="1">
        <f t="array" ref="K2:K15">_xlfn.UNIQUE('Example 1'!B2:B15)</f>
        <v>Bike Racks</v>
      </c>
    </row>
    <row r="3" spans="1:11" x14ac:dyDescent="0.25">
      <c r="A3" s="28" t="s">
        <v>48</v>
      </c>
      <c r="B3" s="29" t="s">
        <v>52</v>
      </c>
      <c r="C3" s="36">
        <v>36400</v>
      </c>
      <c r="D3" s="33">
        <v>0.64999999999999991</v>
      </c>
      <c r="K3" t="str">
        <v>Helmets</v>
      </c>
    </row>
    <row r="4" spans="1:11" x14ac:dyDescent="0.25">
      <c r="A4" s="26" t="s">
        <v>48</v>
      </c>
      <c r="B4" s="27" t="s">
        <v>54</v>
      </c>
      <c r="C4" s="35">
        <v>36700</v>
      </c>
      <c r="D4" s="32">
        <v>0.9</v>
      </c>
      <c r="K4" t="str">
        <v>Lights</v>
      </c>
    </row>
    <row r="5" spans="1:11" x14ac:dyDescent="0.25">
      <c r="A5" s="26" t="s">
        <v>58</v>
      </c>
      <c r="B5" s="27" t="s">
        <v>55</v>
      </c>
      <c r="C5" s="35">
        <v>13000</v>
      </c>
      <c r="D5" s="32">
        <v>0.54</v>
      </c>
      <c r="K5" t="str">
        <v>Locks</v>
      </c>
    </row>
    <row r="6" spans="1:11" x14ac:dyDescent="0.25">
      <c r="A6" s="28" t="s">
        <v>58</v>
      </c>
      <c r="B6" s="29" t="s">
        <v>60</v>
      </c>
      <c r="C6" s="36">
        <v>8500</v>
      </c>
      <c r="D6" s="33">
        <v>0.46</v>
      </c>
      <c r="K6" t="str">
        <v>Cargo Bike</v>
      </c>
    </row>
    <row r="7" spans="1:11" x14ac:dyDescent="0.25">
      <c r="A7" s="26" t="s">
        <v>63</v>
      </c>
      <c r="B7" s="27" t="s">
        <v>47</v>
      </c>
      <c r="C7" s="35">
        <v>10200</v>
      </c>
      <c r="D7" s="32">
        <v>0.3</v>
      </c>
      <c r="K7" t="str">
        <v>Mountain Bikes</v>
      </c>
    </row>
    <row r="8" spans="1:11" x14ac:dyDescent="0.25">
      <c r="A8" s="28" t="s">
        <v>63</v>
      </c>
      <c r="B8" s="29" t="s">
        <v>53</v>
      </c>
      <c r="C8" s="36">
        <v>23600</v>
      </c>
      <c r="D8" s="33">
        <v>0.57499999999999996</v>
      </c>
      <c r="K8" t="str">
        <v>Bib-Shorts</v>
      </c>
    </row>
    <row r="9" spans="1:11" x14ac:dyDescent="0.25">
      <c r="A9" s="26" t="s">
        <v>63</v>
      </c>
      <c r="B9" s="27" t="s">
        <v>59</v>
      </c>
      <c r="C9" s="35">
        <v>90700</v>
      </c>
      <c r="D9" s="32">
        <v>0.89</v>
      </c>
      <c r="K9" t="str">
        <v>Caps</v>
      </c>
    </row>
    <row r="10" spans="1:11" x14ac:dyDescent="0.25">
      <c r="A10" s="28" t="s">
        <v>63</v>
      </c>
      <c r="B10" s="29" t="s">
        <v>62</v>
      </c>
      <c r="C10" s="36">
        <v>7500</v>
      </c>
      <c r="D10" s="33">
        <v>0.4</v>
      </c>
      <c r="K10" t="str">
        <v>Gloves</v>
      </c>
    </row>
    <row r="11" spans="1:11" x14ac:dyDescent="0.25">
      <c r="A11" s="26" t="s">
        <v>64</v>
      </c>
      <c r="B11" s="27" t="s">
        <v>50</v>
      </c>
      <c r="C11" s="35">
        <v>17500</v>
      </c>
      <c r="D11" s="32">
        <v>0.46</v>
      </c>
      <c r="K11" t="str">
        <v>Jerseys</v>
      </c>
    </row>
    <row r="12" spans="1:11" x14ac:dyDescent="0.25">
      <c r="A12" s="28" t="s">
        <v>64</v>
      </c>
      <c r="B12" s="29" t="s">
        <v>51</v>
      </c>
      <c r="C12" s="36">
        <v>8500</v>
      </c>
      <c r="D12" s="33">
        <v>0.4</v>
      </c>
      <c r="K12" t="str">
        <v>Bottom Brackets</v>
      </c>
    </row>
    <row r="13" spans="1:11" x14ac:dyDescent="0.25">
      <c r="A13" s="26" t="s">
        <v>64</v>
      </c>
      <c r="B13" s="27" t="s">
        <v>57</v>
      </c>
      <c r="C13" s="35">
        <v>56000</v>
      </c>
      <c r="D13" s="32">
        <v>0.875</v>
      </c>
      <c r="K13" t="str">
        <v>Brakes</v>
      </c>
    </row>
    <row r="14" spans="1:11" x14ac:dyDescent="0.25">
      <c r="A14" s="21" t="s">
        <v>64</v>
      </c>
      <c r="B14" s="22" t="s">
        <v>61</v>
      </c>
      <c r="C14" s="37">
        <v>8100</v>
      </c>
      <c r="D14" s="34">
        <v>0.28499999999999998</v>
      </c>
      <c r="K14" t="str">
        <v>Chains</v>
      </c>
    </row>
    <row r="15" spans="1:11" x14ac:dyDescent="0.25">
      <c r="K15" t="str">
        <v>Handlebars</v>
      </c>
    </row>
  </sheetData>
  <dataValidations count="1">
    <dataValidation type="list" allowBlank="1" showInputMessage="1" showErrorMessage="1" sqref="F1" xr:uid="{065D8F6A-9521-427F-99EE-B5FBDAAF4445}">
      <formula1>_xlfn.ANCHORARRAY($K$2)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1785-D949-45E4-B7F9-400023AF8CBA}">
  <dimension ref="A1:K15"/>
  <sheetViews>
    <sheetView workbookViewId="0">
      <selection activeCell="K2" sqref="K2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0.5703125" style="38" bestFit="1" customWidth="1"/>
    <col min="4" max="4" width="14.42578125" style="30" bestFit="1" customWidth="1"/>
    <col min="5" max="5" width="4.28515625" customWidth="1"/>
    <col min="7" max="7" width="10.5703125" bestFit="1" customWidth="1"/>
    <col min="8" max="8" width="32.140625" bestFit="1" customWidth="1"/>
    <col min="11" max="11" width="15.5703125" bestFit="1" customWidth="1"/>
  </cols>
  <sheetData>
    <row r="1" spans="1:11" x14ac:dyDescent="0.25">
      <c r="A1" s="24" t="s">
        <v>46</v>
      </c>
      <c r="B1" s="25" t="s">
        <v>43</v>
      </c>
      <c r="C1" s="40" t="s">
        <v>44</v>
      </c>
      <c r="D1" s="31" t="s">
        <v>82</v>
      </c>
      <c r="F1" t="str">
        <f>"Find the last Sales value for "&amp;F2</f>
        <v>Find the last Sales value for Clothing</v>
      </c>
      <c r="K1" s="39" t="s">
        <v>102</v>
      </c>
    </row>
    <row r="2" spans="1:11" x14ac:dyDescent="0.25">
      <c r="A2" s="26" t="s">
        <v>48</v>
      </c>
      <c r="B2" s="27" t="s">
        <v>49</v>
      </c>
      <c r="C2" s="35">
        <v>64400</v>
      </c>
      <c r="D2" s="32">
        <v>0.93500000000000005</v>
      </c>
      <c r="F2" t="s">
        <v>63</v>
      </c>
      <c r="G2" s="38">
        <f>_xlfn.XLOOKUP(F2,A2:A15,C2:C15,,0,-1)</f>
        <v>7500</v>
      </c>
      <c r="H2" t="str">
        <f ca="1">_xlfn.FORMULATEXT(G2)</f>
        <v>=XLOOKUP(F2,A2:A15,C2:C15,,0,-1)</v>
      </c>
      <c r="K2" t="str" cm="1">
        <f t="array" ref="K2:K5">_xlfn.UNIQUE(A2:A15)</f>
        <v>Accessories</v>
      </c>
    </row>
    <row r="3" spans="1:11" x14ac:dyDescent="0.25">
      <c r="A3" s="28" t="s">
        <v>48</v>
      </c>
      <c r="B3" s="29" t="s">
        <v>52</v>
      </c>
      <c r="C3" s="36">
        <v>36400</v>
      </c>
      <c r="D3" s="33">
        <v>0.64999999999999991</v>
      </c>
      <c r="K3" t="str">
        <v>Bikes</v>
      </c>
    </row>
    <row r="4" spans="1:11" x14ac:dyDescent="0.25">
      <c r="A4" s="26" t="s">
        <v>48</v>
      </c>
      <c r="B4" s="27" t="s">
        <v>54</v>
      </c>
      <c r="C4" s="35">
        <v>36700</v>
      </c>
      <c r="D4" s="32">
        <v>0.9</v>
      </c>
      <c r="K4" t="str">
        <v>Clothing</v>
      </c>
    </row>
    <row r="5" spans="1:11" x14ac:dyDescent="0.25">
      <c r="A5" s="28" t="s">
        <v>48</v>
      </c>
      <c r="B5" s="29" t="s">
        <v>56</v>
      </c>
      <c r="C5" s="36">
        <v>35000</v>
      </c>
      <c r="D5" s="33">
        <v>1</v>
      </c>
      <c r="K5" t="str">
        <v>Components</v>
      </c>
    </row>
    <row r="6" spans="1:11" x14ac:dyDescent="0.25">
      <c r="A6" s="26" t="s">
        <v>58</v>
      </c>
      <c r="B6" s="27" t="s">
        <v>55</v>
      </c>
      <c r="C6" s="35">
        <v>13000</v>
      </c>
      <c r="D6" s="32">
        <v>0.54</v>
      </c>
    </row>
    <row r="7" spans="1:11" x14ac:dyDescent="0.25">
      <c r="A7" s="28" t="s">
        <v>58</v>
      </c>
      <c r="B7" s="29" t="s">
        <v>60</v>
      </c>
      <c r="C7" s="36">
        <v>8500</v>
      </c>
      <c r="D7" s="33">
        <v>0.46</v>
      </c>
    </row>
    <row r="8" spans="1:11" x14ac:dyDescent="0.25">
      <c r="A8" s="26" t="s">
        <v>63</v>
      </c>
      <c r="B8" s="27" t="s">
        <v>47</v>
      </c>
      <c r="C8" s="35">
        <v>10200</v>
      </c>
      <c r="D8" s="32">
        <v>0.3</v>
      </c>
    </row>
    <row r="9" spans="1:11" x14ac:dyDescent="0.25">
      <c r="A9" s="28" t="s">
        <v>63</v>
      </c>
      <c r="B9" s="29" t="s">
        <v>53</v>
      </c>
      <c r="C9" s="36">
        <v>23600</v>
      </c>
      <c r="D9" s="33">
        <v>0.57499999999999996</v>
      </c>
    </row>
    <row r="10" spans="1:11" x14ac:dyDescent="0.25">
      <c r="A10" s="26" t="s">
        <v>63</v>
      </c>
      <c r="B10" s="27" t="s">
        <v>59</v>
      </c>
      <c r="C10" s="35">
        <v>90700</v>
      </c>
      <c r="D10" s="32">
        <v>0.89</v>
      </c>
    </row>
    <row r="11" spans="1:11" x14ac:dyDescent="0.25">
      <c r="A11" s="28" t="s">
        <v>63</v>
      </c>
      <c r="B11" s="29" t="s">
        <v>62</v>
      </c>
      <c r="C11" s="36">
        <v>7500</v>
      </c>
      <c r="D11" s="33">
        <v>0.4</v>
      </c>
    </row>
    <row r="12" spans="1:11" x14ac:dyDescent="0.25">
      <c r="A12" s="26" t="s">
        <v>64</v>
      </c>
      <c r="B12" s="27" t="s">
        <v>50</v>
      </c>
      <c r="C12" s="35">
        <v>17500</v>
      </c>
      <c r="D12" s="32">
        <v>0.46</v>
      </c>
    </row>
    <row r="13" spans="1:11" x14ac:dyDescent="0.25">
      <c r="A13" s="28" t="s">
        <v>64</v>
      </c>
      <c r="B13" s="29" t="s">
        <v>51</v>
      </c>
      <c r="C13" s="36">
        <v>8500</v>
      </c>
      <c r="D13" s="33">
        <v>0.4</v>
      </c>
    </row>
    <row r="14" spans="1:11" x14ac:dyDescent="0.25">
      <c r="A14" s="26" t="s">
        <v>64</v>
      </c>
      <c r="B14" s="27" t="s">
        <v>57</v>
      </c>
      <c r="C14" s="35">
        <v>56000</v>
      </c>
      <c r="D14" s="32">
        <v>0.875</v>
      </c>
    </row>
    <row r="15" spans="1:11" x14ac:dyDescent="0.25">
      <c r="A15" s="21" t="s">
        <v>64</v>
      </c>
      <c r="B15" s="22" t="s">
        <v>61</v>
      </c>
      <c r="C15" s="37">
        <v>8100</v>
      </c>
      <c r="D15" s="34">
        <v>0.28499999999999998</v>
      </c>
    </row>
  </sheetData>
  <dataValidations count="1">
    <dataValidation type="list" allowBlank="1" showInputMessage="1" showErrorMessage="1" sqref="F2" xr:uid="{E4FE7A2D-410C-45E5-9F77-26AED7DB950E}">
      <formula1>_xlfn.ANCHORARRAY($K$2)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F803-E6B5-49B8-92C5-C52F5F88B500}">
  <dimension ref="A1:I15"/>
  <sheetViews>
    <sheetView workbookViewId="0">
      <selection activeCell="I2" sqref="I2"/>
    </sheetView>
  </sheetViews>
  <sheetFormatPr defaultRowHeight="15" x14ac:dyDescent="0.25"/>
  <cols>
    <col min="1" max="1" width="15.42578125" customWidth="1"/>
    <col min="2" max="2" width="10.5703125" style="38" bestFit="1" customWidth="1"/>
    <col min="3" max="3" width="6.5703125" style="30" bestFit="1" customWidth="1"/>
    <col min="4" max="4" width="12.28515625" bestFit="1" customWidth="1"/>
    <col min="5" max="5" width="15" customWidth="1"/>
    <col min="6" max="6" width="12.28515625" bestFit="1" customWidth="1"/>
    <col min="7" max="7" width="15.5703125" bestFit="1" customWidth="1"/>
  </cols>
  <sheetData>
    <row r="1" spans="1:9" x14ac:dyDescent="0.25">
      <c r="A1" s="25" t="s">
        <v>43</v>
      </c>
      <c r="B1" s="40" t="s">
        <v>44</v>
      </c>
      <c r="C1" s="31" t="s">
        <v>45</v>
      </c>
      <c r="D1" s="25" t="s">
        <v>46</v>
      </c>
      <c r="F1" s="24" t="s">
        <v>46</v>
      </c>
      <c r="G1" s="25" t="s">
        <v>43</v>
      </c>
    </row>
    <row r="2" spans="1:9" x14ac:dyDescent="0.25">
      <c r="A2" s="27" t="s">
        <v>49</v>
      </c>
      <c r="B2" s="35">
        <v>64400</v>
      </c>
      <c r="C2" s="32">
        <v>0.93500000000000005</v>
      </c>
      <c r="D2" s="27" t="str">
        <f t="shared" ref="D2:D15" si="0">_xlfn.XLOOKUP(A2,G2:G15,F2:F15)</f>
        <v>Accessories</v>
      </c>
      <c r="F2" s="26" t="s">
        <v>48</v>
      </c>
      <c r="G2" s="27" t="s">
        <v>49</v>
      </c>
      <c r="I2" s="5" t="s">
        <v>127</v>
      </c>
    </row>
    <row r="3" spans="1:9" x14ac:dyDescent="0.25">
      <c r="A3" s="29" t="s">
        <v>52</v>
      </c>
      <c r="B3" s="36">
        <v>36400</v>
      </c>
      <c r="C3" s="33">
        <v>0.64999999999999991</v>
      </c>
      <c r="D3" s="29" t="str">
        <f t="shared" si="0"/>
        <v>Accessories</v>
      </c>
      <c r="F3" s="28" t="s">
        <v>48</v>
      </c>
      <c r="G3" s="29" t="s">
        <v>52</v>
      </c>
    </row>
    <row r="4" spans="1:9" x14ac:dyDescent="0.25">
      <c r="A4" s="27" t="s">
        <v>54</v>
      </c>
      <c r="B4" s="35">
        <v>36700</v>
      </c>
      <c r="C4" s="32">
        <v>0.9</v>
      </c>
      <c r="D4" s="27" t="str">
        <f t="shared" si="0"/>
        <v>Accessories</v>
      </c>
      <c r="F4" s="26" t="s">
        <v>48</v>
      </c>
      <c r="G4" s="27" t="s">
        <v>54</v>
      </c>
    </row>
    <row r="5" spans="1:9" x14ac:dyDescent="0.25">
      <c r="A5" s="29" t="s">
        <v>56</v>
      </c>
      <c r="B5" s="36">
        <v>35000</v>
      </c>
      <c r="C5" s="33">
        <v>1</v>
      </c>
      <c r="D5" s="29" t="str">
        <f t="shared" si="0"/>
        <v>Accessories</v>
      </c>
      <c r="F5" s="28" t="s">
        <v>48</v>
      </c>
      <c r="G5" s="29" t="s">
        <v>56</v>
      </c>
    </row>
    <row r="6" spans="1:9" x14ac:dyDescent="0.25">
      <c r="A6" s="27" t="s">
        <v>55</v>
      </c>
      <c r="B6" s="35">
        <v>13000</v>
      </c>
      <c r="C6" s="32">
        <v>0.54</v>
      </c>
      <c r="D6" s="27" t="str">
        <f t="shared" si="0"/>
        <v>Bikes</v>
      </c>
      <c r="F6" s="26" t="s">
        <v>58</v>
      </c>
      <c r="G6" s="27" t="s">
        <v>55</v>
      </c>
    </row>
    <row r="7" spans="1:9" x14ac:dyDescent="0.25">
      <c r="A7" s="29" t="s">
        <v>60</v>
      </c>
      <c r="B7" s="36">
        <v>8500</v>
      </c>
      <c r="C7" s="33">
        <v>0.46</v>
      </c>
      <c r="D7" s="29" t="str">
        <f t="shared" si="0"/>
        <v>Bikes</v>
      </c>
      <c r="F7" s="28" t="s">
        <v>58</v>
      </c>
      <c r="G7" s="29" t="s">
        <v>60</v>
      </c>
    </row>
    <row r="8" spans="1:9" x14ac:dyDescent="0.25">
      <c r="A8" s="27" t="s">
        <v>47</v>
      </c>
      <c r="B8" s="35">
        <v>10200</v>
      </c>
      <c r="C8" s="32">
        <v>0.3</v>
      </c>
      <c r="D8" s="27" t="str">
        <f t="shared" si="0"/>
        <v>Clothing</v>
      </c>
      <c r="F8" s="26" t="s">
        <v>63</v>
      </c>
      <c r="G8" s="27" t="s">
        <v>47</v>
      </c>
    </row>
    <row r="9" spans="1:9" x14ac:dyDescent="0.25">
      <c r="A9" s="29" t="s">
        <v>53</v>
      </c>
      <c r="B9" s="36">
        <v>23600</v>
      </c>
      <c r="C9" s="33">
        <v>0.57499999999999996</v>
      </c>
      <c r="D9" s="29" t="str">
        <f t="shared" si="0"/>
        <v>Clothing</v>
      </c>
      <c r="F9" s="28" t="s">
        <v>63</v>
      </c>
      <c r="G9" s="29" t="s">
        <v>53</v>
      </c>
    </row>
    <row r="10" spans="1:9" x14ac:dyDescent="0.25">
      <c r="A10" s="27" t="s">
        <v>59</v>
      </c>
      <c r="B10" s="35">
        <v>90700</v>
      </c>
      <c r="C10" s="32">
        <v>0.89</v>
      </c>
      <c r="D10" s="27" t="str">
        <f t="shared" si="0"/>
        <v>Clothing</v>
      </c>
      <c r="F10" s="26" t="s">
        <v>63</v>
      </c>
      <c r="G10" s="27" t="s">
        <v>59</v>
      </c>
    </row>
    <row r="11" spans="1:9" x14ac:dyDescent="0.25">
      <c r="A11" s="29" t="s">
        <v>62</v>
      </c>
      <c r="B11" s="36">
        <v>7500</v>
      </c>
      <c r="C11" s="33">
        <v>0.4</v>
      </c>
      <c r="D11" s="29" t="str">
        <f t="shared" si="0"/>
        <v>Clothing</v>
      </c>
      <c r="F11" s="28" t="s">
        <v>63</v>
      </c>
      <c r="G11" s="29" t="s">
        <v>62</v>
      </c>
    </row>
    <row r="12" spans="1:9" x14ac:dyDescent="0.25">
      <c r="A12" s="27" t="s">
        <v>50</v>
      </c>
      <c r="B12" s="35">
        <v>17500</v>
      </c>
      <c r="C12" s="32">
        <v>0.46</v>
      </c>
      <c r="D12" s="27" t="str">
        <f t="shared" si="0"/>
        <v>Components</v>
      </c>
      <c r="F12" s="26" t="s">
        <v>64</v>
      </c>
      <c r="G12" s="27" t="s">
        <v>50</v>
      </c>
    </row>
    <row r="13" spans="1:9" x14ac:dyDescent="0.25">
      <c r="A13" s="29" t="s">
        <v>51</v>
      </c>
      <c r="B13" s="36">
        <v>8500</v>
      </c>
      <c r="C13" s="33">
        <v>0.4</v>
      </c>
      <c r="D13" s="29" t="str">
        <f t="shared" si="0"/>
        <v>Components</v>
      </c>
      <c r="F13" s="28" t="s">
        <v>64</v>
      </c>
      <c r="G13" s="29" t="s">
        <v>51</v>
      </c>
    </row>
    <row r="14" spans="1:9" x14ac:dyDescent="0.25">
      <c r="A14" s="27" t="s">
        <v>57</v>
      </c>
      <c r="B14" s="35">
        <v>56000</v>
      </c>
      <c r="C14" s="32">
        <v>0.875</v>
      </c>
      <c r="D14" s="27" t="str">
        <f t="shared" si="0"/>
        <v>Components</v>
      </c>
      <c r="F14" s="26" t="s">
        <v>64</v>
      </c>
      <c r="G14" s="27" t="s">
        <v>57</v>
      </c>
    </row>
    <row r="15" spans="1:9" x14ac:dyDescent="0.25">
      <c r="A15" s="22" t="s">
        <v>61</v>
      </c>
      <c r="B15" s="37">
        <v>8100</v>
      </c>
      <c r="C15" s="34">
        <v>0.28499999999999998</v>
      </c>
      <c r="D15" s="22" t="str">
        <f t="shared" si="0"/>
        <v>Components</v>
      </c>
      <c r="F15" s="21" t="s">
        <v>64</v>
      </c>
      <c r="G15" s="22" t="s">
        <v>61</v>
      </c>
    </row>
  </sheetData>
  <hyperlinks>
    <hyperlink ref="I2" r:id="rId1" display="Force VLOOKUP to look left with CHOOSE" xr:uid="{8B10AADC-4620-441F-9577-FE6C7E9DDA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D4D3-0921-40CF-8ED9-18BD03CAE57F}">
  <dimension ref="A1:H15"/>
  <sheetViews>
    <sheetView workbookViewId="0">
      <selection activeCell="G1" sqref="G1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0.5703125" style="38" bestFit="1" customWidth="1"/>
    <col min="4" max="4" width="14.42578125" style="30" bestFit="1" customWidth="1"/>
    <col min="5" max="5" width="4.28515625" customWidth="1"/>
    <col min="7" max="7" width="10.5703125" bestFit="1" customWidth="1"/>
    <col min="8" max="8" width="29.42578125" bestFit="1" customWidth="1"/>
  </cols>
  <sheetData>
    <row r="1" spans="1:8" x14ac:dyDescent="0.25">
      <c r="A1" s="24" t="s">
        <v>46</v>
      </c>
      <c r="B1" s="25" t="s">
        <v>43</v>
      </c>
      <c r="C1" s="40" t="s">
        <v>44</v>
      </c>
      <c r="D1" s="31" t="s">
        <v>82</v>
      </c>
      <c r="F1" t="s">
        <v>103</v>
      </c>
      <c r="G1" s="38">
        <f>_xlfn.XLOOKUP(F1,B2:B15,C2:C15,,2)</f>
        <v>64400</v>
      </c>
      <c r="H1" t="str">
        <f ca="1">_xlfn.FORMULATEXT(G1)</f>
        <v>=XLOOKUP(F1,B2:B15,C2:C15,,2)</v>
      </c>
    </row>
    <row r="2" spans="1:8" x14ac:dyDescent="0.25">
      <c r="A2" s="26" t="s">
        <v>48</v>
      </c>
      <c r="B2" s="27" t="s">
        <v>49</v>
      </c>
      <c r="C2" s="35">
        <v>64400</v>
      </c>
      <c r="D2" s="32">
        <v>0.93500000000000005</v>
      </c>
    </row>
    <row r="3" spans="1:8" x14ac:dyDescent="0.25">
      <c r="A3" s="28" t="s">
        <v>48</v>
      </c>
      <c r="B3" s="29" t="s">
        <v>52</v>
      </c>
      <c r="C3" s="36">
        <v>36400</v>
      </c>
      <c r="D3" s="33">
        <v>0.64999999999999991</v>
      </c>
    </row>
    <row r="4" spans="1:8" x14ac:dyDescent="0.25">
      <c r="A4" s="26" t="s">
        <v>48</v>
      </c>
      <c r="B4" s="27" t="s">
        <v>54</v>
      </c>
      <c r="C4" s="35">
        <v>36700</v>
      </c>
      <c r="D4" s="32">
        <v>0.9</v>
      </c>
    </row>
    <row r="5" spans="1:8" x14ac:dyDescent="0.25">
      <c r="A5" s="28" t="s">
        <v>48</v>
      </c>
      <c r="B5" s="29" t="s">
        <v>56</v>
      </c>
      <c r="C5" s="36">
        <v>35000</v>
      </c>
      <c r="D5" s="33">
        <v>1</v>
      </c>
    </row>
    <row r="6" spans="1:8" x14ac:dyDescent="0.25">
      <c r="A6" s="26" t="s">
        <v>58</v>
      </c>
      <c r="B6" s="27" t="s">
        <v>55</v>
      </c>
      <c r="C6" s="35">
        <v>13000</v>
      </c>
      <c r="D6" s="32">
        <v>0.54</v>
      </c>
    </row>
    <row r="7" spans="1:8" x14ac:dyDescent="0.25">
      <c r="A7" s="28" t="s">
        <v>58</v>
      </c>
      <c r="B7" s="29" t="s">
        <v>60</v>
      </c>
      <c r="C7" s="36">
        <v>8500</v>
      </c>
      <c r="D7" s="33">
        <v>0.46</v>
      </c>
    </row>
    <row r="8" spans="1:8" x14ac:dyDescent="0.25">
      <c r="A8" s="26" t="s">
        <v>63</v>
      </c>
      <c r="B8" s="27" t="s">
        <v>47</v>
      </c>
      <c r="C8" s="35">
        <v>10200</v>
      </c>
      <c r="D8" s="32">
        <v>0.3</v>
      </c>
    </row>
    <row r="9" spans="1:8" x14ac:dyDescent="0.25">
      <c r="A9" s="28" t="s">
        <v>63</v>
      </c>
      <c r="B9" s="29" t="s">
        <v>53</v>
      </c>
      <c r="C9" s="36">
        <v>23600</v>
      </c>
      <c r="D9" s="33">
        <v>0.57499999999999996</v>
      </c>
    </row>
    <row r="10" spans="1:8" x14ac:dyDescent="0.25">
      <c r="A10" s="26" t="s">
        <v>63</v>
      </c>
      <c r="B10" s="27" t="s">
        <v>59</v>
      </c>
      <c r="C10" s="35">
        <v>90700</v>
      </c>
      <c r="D10" s="32">
        <v>0.89</v>
      </c>
    </row>
    <row r="11" spans="1:8" x14ac:dyDescent="0.25">
      <c r="A11" s="28" t="s">
        <v>63</v>
      </c>
      <c r="B11" s="29" t="s">
        <v>62</v>
      </c>
      <c r="C11" s="36">
        <v>7500</v>
      </c>
      <c r="D11" s="33">
        <v>0.4</v>
      </c>
    </row>
    <row r="12" spans="1:8" x14ac:dyDescent="0.25">
      <c r="A12" s="26" t="s">
        <v>64</v>
      </c>
      <c r="B12" s="27" t="s">
        <v>50</v>
      </c>
      <c r="C12" s="35">
        <v>17500</v>
      </c>
      <c r="D12" s="32">
        <v>0.46</v>
      </c>
    </row>
    <row r="13" spans="1:8" x14ac:dyDescent="0.25">
      <c r="A13" s="28" t="s">
        <v>64</v>
      </c>
      <c r="B13" s="29" t="s">
        <v>51</v>
      </c>
      <c r="C13" s="36">
        <v>8500</v>
      </c>
      <c r="D13" s="33">
        <v>0.4</v>
      </c>
    </row>
    <row r="14" spans="1:8" x14ac:dyDescent="0.25">
      <c r="A14" s="26" t="s">
        <v>64</v>
      </c>
      <c r="B14" s="27" t="s">
        <v>57</v>
      </c>
      <c r="C14" s="35">
        <v>56000</v>
      </c>
      <c r="D14" s="32">
        <v>0.875</v>
      </c>
    </row>
    <row r="15" spans="1:8" x14ac:dyDescent="0.25">
      <c r="A15" s="21" t="s">
        <v>64</v>
      </c>
      <c r="B15" s="22" t="s">
        <v>61</v>
      </c>
      <c r="C15" s="37">
        <v>8100</v>
      </c>
      <c r="D15" s="34">
        <v>0.28499999999999998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9BBC-DF50-4310-BA9A-F9628CB82848}">
  <dimension ref="A1:F15"/>
  <sheetViews>
    <sheetView workbookViewId="0">
      <selection activeCell="I12" sqref="I12"/>
    </sheetView>
  </sheetViews>
  <sheetFormatPr defaultRowHeight="15" x14ac:dyDescent="0.25"/>
  <cols>
    <col min="1" max="1" width="11.7109375" bestFit="1" customWidth="1"/>
    <col min="2" max="2" width="8" style="38" bestFit="1" customWidth="1"/>
    <col min="3" max="3" width="11.85546875" style="30" bestFit="1" customWidth="1"/>
    <col min="4" max="4" width="12.28515625" bestFit="1" customWidth="1"/>
    <col min="5" max="5" width="9" customWidth="1"/>
    <col min="6" max="6" width="11.85546875" bestFit="1" customWidth="1"/>
  </cols>
  <sheetData>
    <row r="1" spans="1:6" x14ac:dyDescent="0.25">
      <c r="A1" s="24" t="s">
        <v>106</v>
      </c>
      <c r="B1" s="40" t="s">
        <v>44</v>
      </c>
      <c r="C1" s="31" t="s">
        <v>113</v>
      </c>
      <c r="E1" s="39" t="s">
        <v>44</v>
      </c>
      <c r="F1" s="39" t="s">
        <v>113</v>
      </c>
    </row>
    <row r="2" spans="1:6" x14ac:dyDescent="0.25">
      <c r="A2" s="26" t="s">
        <v>107</v>
      </c>
      <c r="B2" s="35">
        <v>50500</v>
      </c>
      <c r="C2" s="32">
        <f>_xlfn.XLOOKUP(B2,$E$2:$E$7,$F$2:$F$7,,-1)</f>
        <v>0.25</v>
      </c>
      <c r="E2" s="23">
        <v>10000</v>
      </c>
      <c r="F2" s="9">
        <v>0.05</v>
      </c>
    </row>
    <row r="3" spans="1:6" x14ac:dyDescent="0.25">
      <c r="A3" s="28" t="s">
        <v>109</v>
      </c>
      <c r="B3" s="36">
        <v>36400</v>
      </c>
      <c r="C3" s="33">
        <f t="shared" ref="C3:C7" si="0">_xlfn.XLOOKUP(B3,$E$2:$E$7,$F$2:$F$7,,-1)</f>
        <v>0.15</v>
      </c>
      <c r="E3" s="23">
        <v>20000</v>
      </c>
      <c r="F3" s="9">
        <v>0.1</v>
      </c>
    </row>
    <row r="4" spans="1:6" x14ac:dyDescent="0.25">
      <c r="A4" s="26" t="s">
        <v>108</v>
      </c>
      <c r="B4" s="35">
        <v>10200</v>
      </c>
      <c r="C4" s="32">
        <f t="shared" si="0"/>
        <v>0.05</v>
      </c>
      <c r="E4" s="23">
        <v>30000</v>
      </c>
      <c r="F4" s="9">
        <v>0.15</v>
      </c>
    </row>
    <row r="5" spans="1:6" x14ac:dyDescent="0.25">
      <c r="A5" s="28" t="s">
        <v>110</v>
      </c>
      <c r="B5" s="36">
        <v>23600</v>
      </c>
      <c r="C5" s="33">
        <f t="shared" si="0"/>
        <v>0.1</v>
      </c>
      <c r="E5" s="23">
        <v>40000</v>
      </c>
      <c r="F5" s="9">
        <v>0.2</v>
      </c>
    </row>
    <row r="6" spans="1:6" x14ac:dyDescent="0.25">
      <c r="A6" s="26" t="s">
        <v>111</v>
      </c>
      <c r="B6" s="35">
        <v>13000</v>
      </c>
      <c r="C6" s="32">
        <f t="shared" si="0"/>
        <v>0.05</v>
      </c>
      <c r="E6" s="23">
        <v>50000</v>
      </c>
      <c r="F6" s="9">
        <v>0.25</v>
      </c>
    </row>
    <row r="7" spans="1:6" x14ac:dyDescent="0.25">
      <c r="A7" s="28" t="s">
        <v>112</v>
      </c>
      <c r="B7" s="36">
        <v>8500</v>
      </c>
      <c r="C7" s="33">
        <f t="shared" si="0"/>
        <v>0</v>
      </c>
      <c r="E7" s="23">
        <v>0</v>
      </c>
      <c r="F7" s="9">
        <v>0</v>
      </c>
    </row>
    <row r="8" spans="1:6" x14ac:dyDescent="0.25">
      <c r="B8"/>
      <c r="C8"/>
    </row>
    <row r="9" spans="1:6" x14ac:dyDescent="0.25">
      <c r="B9"/>
      <c r="C9"/>
    </row>
    <row r="10" spans="1:6" x14ac:dyDescent="0.25">
      <c r="B10"/>
      <c r="C10"/>
    </row>
    <row r="11" spans="1:6" x14ac:dyDescent="0.25">
      <c r="B11"/>
      <c r="C11"/>
    </row>
    <row r="12" spans="1:6" x14ac:dyDescent="0.25">
      <c r="B12"/>
      <c r="C12"/>
    </row>
    <row r="13" spans="1:6" x14ac:dyDescent="0.25">
      <c r="B13"/>
      <c r="C13"/>
    </row>
    <row r="14" spans="1:6" x14ac:dyDescent="0.25">
      <c r="B14"/>
      <c r="C14"/>
    </row>
    <row r="15" spans="1:6" x14ac:dyDescent="0.25">
      <c r="B15"/>
      <c r="C1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CB1C-931A-4255-8B44-B45A519C0D0A}">
  <dimension ref="A1:Q13"/>
  <sheetViews>
    <sheetView workbookViewId="0">
      <selection activeCell="F9" sqref="F9"/>
    </sheetView>
  </sheetViews>
  <sheetFormatPr defaultRowHeight="15" x14ac:dyDescent="0.25"/>
  <sheetData>
    <row r="1" spans="1:17" x14ac:dyDescent="0.25">
      <c r="A1" t="s">
        <v>99</v>
      </c>
      <c r="B1" t="s">
        <v>44</v>
      </c>
      <c r="E1" t="s">
        <v>99</v>
      </c>
      <c r="F1" t="s">
        <v>128</v>
      </c>
      <c r="G1" t="s">
        <v>129</v>
      </c>
      <c r="H1" t="s">
        <v>130</v>
      </c>
      <c r="I1" t="s">
        <v>131</v>
      </c>
      <c r="J1" t="s">
        <v>91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</row>
    <row r="2" spans="1:17" x14ac:dyDescent="0.25">
      <c r="A2" t="s">
        <v>128</v>
      </c>
      <c r="B2">
        <v>77638</v>
      </c>
      <c r="E2" t="s">
        <v>44</v>
      </c>
      <c r="F2">
        <v>77638</v>
      </c>
      <c r="G2">
        <v>54514</v>
      </c>
      <c r="H2">
        <v>73037</v>
      </c>
      <c r="I2">
        <v>53125</v>
      </c>
      <c r="J2">
        <v>75368</v>
      </c>
      <c r="K2">
        <v>64585</v>
      </c>
      <c r="L2">
        <v>60470</v>
      </c>
      <c r="M2">
        <v>51738</v>
      </c>
      <c r="N2">
        <v>54724</v>
      </c>
      <c r="O2">
        <v>59113</v>
      </c>
      <c r="P2">
        <v>70360</v>
      </c>
      <c r="Q2">
        <v>62476</v>
      </c>
    </row>
    <row r="3" spans="1:17" x14ac:dyDescent="0.25">
      <c r="A3" t="s">
        <v>129</v>
      </c>
      <c r="B3">
        <v>54514</v>
      </c>
      <c r="E3" t="s">
        <v>91</v>
      </c>
      <c r="F3">
        <f>HLOOKUP(E3,F1:Q2,2,0)</f>
        <v>75368</v>
      </c>
    </row>
    <row r="4" spans="1:17" x14ac:dyDescent="0.25">
      <c r="A4" t="s">
        <v>130</v>
      </c>
      <c r="B4">
        <v>73037</v>
      </c>
    </row>
    <row r="5" spans="1:17" x14ac:dyDescent="0.25">
      <c r="A5" t="s">
        <v>131</v>
      </c>
      <c r="B5">
        <v>53125</v>
      </c>
    </row>
    <row r="6" spans="1:17" x14ac:dyDescent="0.25">
      <c r="A6" t="s">
        <v>91</v>
      </c>
      <c r="B6">
        <v>75368</v>
      </c>
      <c r="E6" t="s">
        <v>99</v>
      </c>
      <c r="F6" t="s">
        <v>128</v>
      </c>
      <c r="G6" t="s">
        <v>129</v>
      </c>
      <c r="H6" t="s">
        <v>130</v>
      </c>
      <c r="I6" t="s">
        <v>131</v>
      </c>
      <c r="J6" t="s">
        <v>91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 x14ac:dyDescent="0.25">
      <c r="A7" t="s">
        <v>132</v>
      </c>
      <c r="B7">
        <v>64585</v>
      </c>
      <c r="E7" t="s">
        <v>44</v>
      </c>
      <c r="F7">
        <v>77638</v>
      </c>
      <c r="G7">
        <v>54514</v>
      </c>
      <c r="H7">
        <v>73037</v>
      </c>
      <c r="I7">
        <v>53125</v>
      </c>
      <c r="J7">
        <v>75368</v>
      </c>
      <c r="K7">
        <v>64585</v>
      </c>
      <c r="L7">
        <v>60470</v>
      </c>
      <c r="M7">
        <v>51738</v>
      </c>
      <c r="N7">
        <v>54724</v>
      </c>
      <c r="O7">
        <v>59113</v>
      </c>
      <c r="P7">
        <v>70360</v>
      </c>
      <c r="Q7">
        <v>62476</v>
      </c>
    </row>
    <row r="8" spans="1:17" x14ac:dyDescent="0.25">
      <c r="A8" t="s">
        <v>133</v>
      </c>
      <c r="B8">
        <v>60470</v>
      </c>
      <c r="E8" t="s">
        <v>133</v>
      </c>
      <c r="F8">
        <f>HLOOKUP(E8,F6:Q7,2,0)</f>
        <v>60470</v>
      </c>
    </row>
    <row r="9" spans="1:17" x14ac:dyDescent="0.25">
      <c r="A9" t="s">
        <v>134</v>
      </c>
      <c r="B9">
        <v>51738</v>
      </c>
    </row>
    <row r="10" spans="1:17" x14ac:dyDescent="0.25">
      <c r="A10" t="s">
        <v>135</v>
      </c>
      <c r="B10">
        <v>54724</v>
      </c>
    </row>
    <row r="11" spans="1:17" x14ac:dyDescent="0.25">
      <c r="A11" t="s">
        <v>136</v>
      </c>
      <c r="B11">
        <v>59113</v>
      </c>
    </row>
    <row r="12" spans="1:17" x14ac:dyDescent="0.25">
      <c r="A12" t="s">
        <v>137</v>
      </c>
      <c r="B12">
        <v>70360</v>
      </c>
    </row>
    <row r="13" spans="1:17" x14ac:dyDescent="0.25">
      <c r="A13" t="s">
        <v>138</v>
      </c>
      <c r="B13">
        <v>62476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D3DE-88AA-41BC-8883-595425285605}">
  <dimension ref="A1:I28"/>
  <sheetViews>
    <sheetView showGridLines="0" workbookViewId="0">
      <selection activeCell="B17" sqref="B17"/>
    </sheetView>
  </sheetViews>
  <sheetFormatPr defaultRowHeight="15" x14ac:dyDescent="0.25"/>
  <cols>
    <col min="1" max="1" width="4" customWidth="1"/>
    <col min="2" max="2" width="46.28515625" customWidth="1"/>
    <col min="3" max="3" width="61" customWidth="1"/>
    <col min="4" max="4" width="1.42578125" customWidth="1"/>
  </cols>
  <sheetData>
    <row r="1" spans="1:9" ht="5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3" spans="1:9" x14ac:dyDescent="0.25">
      <c r="B3" s="3" t="s">
        <v>1</v>
      </c>
    </row>
    <row r="4" spans="1:9" x14ac:dyDescent="0.25">
      <c r="B4" s="4" t="s">
        <v>2</v>
      </c>
      <c r="C4" s="5" t="s">
        <v>3</v>
      </c>
    </row>
    <row r="5" spans="1:9" x14ac:dyDescent="0.25">
      <c r="B5" s="4" t="s">
        <v>4</v>
      </c>
      <c r="C5" s="5" t="s">
        <v>5</v>
      </c>
    </row>
    <row r="6" spans="1:9" x14ac:dyDescent="0.25">
      <c r="B6" s="4" t="s">
        <v>6</v>
      </c>
      <c r="C6" s="5" t="s">
        <v>7</v>
      </c>
    </row>
    <row r="8" spans="1:9" x14ac:dyDescent="0.25">
      <c r="B8" s="3" t="s">
        <v>8</v>
      </c>
    </row>
    <row r="9" spans="1:9" x14ac:dyDescent="0.25">
      <c r="B9" s="4" t="s">
        <v>9</v>
      </c>
      <c r="C9" s="5" t="s">
        <v>10</v>
      </c>
    </row>
    <row r="11" spans="1:9" x14ac:dyDescent="0.25">
      <c r="B11" s="3" t="s">
        <v>11</v>
      </c>
    </row>
    <row r="12" spans="1:9" x14ac:dyDescent="0.25">
      <c r="B12" s="4" t="s">
        <v>12</v>
      </c>
      <c r="C12" s="5" t="s">
        <v>13</v>
      </c>
    </row>
    <row r="13" spans="1:9" x14ac:dyDescent="0.25">
      <c r="B13" s="4" t="s">
        <v>14</v>
      </c>
      <c r="C13" s="5" t="s">
        <v>15</v>
      </c>
    </row>
    <row r="14" spans="1:9" x14ac:dyDescent="0.25">
      <c r="B14" s="4" t="s">
        <v>16</v>
      </c>
      <c r="C14" s="5" t="s">
        <v>17</v>
      </c>
    </row>
    <row r="15" spans="1:9" x14ac:dyDescent="0.25">
      <c r="B15" s="4" t="s">
        <v>18</v>
      </c>
      <c r="C15" s="5" t="s">
        <v>19</v>
      </c>
    </row>
    <row r="16" spans="1:9" x14ac:dyDescent="0.25">
      <c r="B16" s="4" t="s">
        <v>20</v>
      </c>
      <c r="C16" s="5" t="s">
        <v>21</v>
      </c>
    </row>
    <row r="17" spans="2:3" x14ac:dyDescent="0.25">
      <c r="B17" s="4" t="s">
        <v>22</v>
      </c>
      <c r="C17" s="5" t="s">
        <v>23</v>
      </c>
    </row>
    <row r="18" spans="2:3" x14ac:dyDescent="0.25">
      <c r="B18" s="4" t="s">
        <v>24</v>
      </c>
      <c r="C18" s="5" t="s">
        <v>25</v>
      </c>
    </row>
    <row r="19" spans="2:3" x14ac:dyDescent="0.25">
      <c r="B19" s="4" t="s">
        <v>26</v>
      </c>
      <c r="C19" s="5" t="s">
        <v>27</v>
      </c>
    </row>
    <row r="20" spans="2:3" x14ac:dyDescent="0.25">
      <c r="B20" s="4" t="s">
        <v>28</v>
      </c>
      <c r="C20" s="5" t="s">
        <v>29</v>
      </c>
    </row>
    <row r="21" spans="2:3" x14ac:dyDescent="0.25">
      <c r="B21" s="4" t="s">
        <v>30</v>
      </c>
      <c r="C21" s="5" t="s">
        <v>31</v>
      </c>
    </row>
    <row r="22" spans="2:3" x14ac:dyDescent="0.25">
      <c r="B22" s="4" t="s">
        <v>32</v>
      </c>
      <c r="C22" s="5" t="s">
        <v>33</v>
      </c>
    </row>
    <row r="23" spans="2:3" x14ac:dyDescent="0.25">
      <c r="B23" s="4" t="s">
        <v>34</v>
      </c>
      <c r="C23" s="5" t="s">
        <v>35</v>
      </c>
    </row>
    <row r="24" spans="2:3" x14ac:dyDescent="0.25">
      <c r="B24" s="4" t="s">
        <v>36</v>
      </c>
      <c r="C24" s="5" t="s">
        <v>37</v>
      </c>
    </row>
    <row r="25" spans="2:3" x14ac:dyDescent="0.25">
      <c r="B25" s="4" t="s">
        <v>38</v>
      </c>
      <c r="C25" s="5" t="s">
        <v>39</v>
      </c>
    </row>
    <row r="26" spans="2:3" x14ac:dyDescent="0.25">
      <c r="B26" s="4"/>
      <c r="C26" s="5"/>
    </row>
    <row r="27" spans="2:3" x14ac:dyDescent="0.25">
      <c r="B27" s="3" t="s">
        <v>40</v>
      </c>
    </row>
    <row r="28" spans="2:3" x14ac:dyDescent="0.25">
      <c r="B28" s="4" t="s">
        <v>41</v>
      </c>
      <c r="C28" s="5" t="s">
        <v>42</v>
      </c>
    </row>
  </sheetData>
  <hyperlinks>
    <hyperlink ref="C5" r:id="rId1" xr:uid="{CBA3C5AE-F901-47B0-B67E-A1783E05F6E4}"/>
    <hyperlink ref="C6" r:id="rId2" xr:uid="{D7A546FB-FBA8-40D4-B30C-D5713B79236C}"/>
    <hyperlink ref="C19" r:id="rId3" xr:uid="{038998E4-0014-4A81-9203-5D2ADFA68058}"/>
    <hyperlink ref="C9" r:id="rId4" xr:uid="{59ED9355-3D75-41BB-B4EF-7AAAE7367134}"/>
    <hyperlink ref="C28" r:id="rId5" xr:uid="{EADAD965-8DC6-45D9-8D53-73D3EF04FEC7}"/>
    <hyperlink ref="C18" r:id="rId6" xr:uid="{F227F448-016C-426E-970F-EAAAF5E08AD1}"/>
  </hyperlinks>
  <pageMargins left="0.7" right="0.7" top="0.75" bottom="0.75" header="0.3" footer="0.3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0" ma:contentTypeDescription="Create a new document." ma:contentTypeScope="" ma:versionID="ee49642cd881f6af9bd43a54f5ae3499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0128113e904f3f2ca999b84155b1dfd6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0B319-165B-4AE8-A6AE-EED707A1FDFE}">
  <ds:schemaRefs>
    <ds:schemaRef ds:uri="http://schemas.microsoft.com/office/infopath/2007/PartnerControls"/>
    <ds:schemaRef ds:uri="http://purl.org/dc/terms/"/>
    <ds:schemaRef ds:uri="04ec5a1a-e29c-407e-9660-cb4eaaff03ab"/>
    <ds:schemaRef ds:uri="98587d8b-32ff-4694-8d3a-6f66eb643b0d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6676B0-BE5C-4C14-974A-7289CF511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Syntax</vt:lpstr>
      <vt:lpstr>Example 1</vt:lpstr>
      <vt:lpstr>Example 2</vt:lpstr>
      <vt:lpstr>Example 3</vt:lpstr>
      <vt:lpstr>Example 4</vt:lpstr>
      <vt:lpstr>Example 5</vt:lpstr>
      <vt:lpstr>Example 6</vt:lpstr>
      <vt:lpstr>Example 7</vt:lpstr>
      <vt:lpstr>Example 8</vt:lpstr>
      <vt:lpstr>Example 9</vt:lpstr>
      <vt:lpstr>Example 10</vt:lpstr>
      <vt:lpstr>Sheet1</vt:lpstr>
      <vt:lpstr>More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Derrick Royales</cp:lastModifiedBy>
  <dcterms:created xsi:type="dcterms:W3CDTF">2019-12-23T04:48:23Z</dcterms:created>
  <dcterms:modified xsi:type="dcterms:W3CDTF">2024-08-21T13:49:22Z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