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 Analytics\Excel\Data Files\"/>
    </mc:Choice>
  </mc:AlternateContent>
  <xr:revisionPtr revIDLastSave="0" documentId="13_ncr:1_{43A8477E-C414-4ACC-8D42-7EC795406D20}" xr6:coauthVersionLast="47" xr6:coauthVersionMax="47" xr10:uidLastSave="{00000000-0000-0000-0000-000000000000}"/>
  <bookViews>
    <workbookView xWindow="-120" yWindow="-120" windowWidth="20730" windowHeight="11160" xr2:uid="{13DFAE46-A1EB-438A-81A3-2518CF25A5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2" i="1" l="1"/>
  <c r="AC118" i="1"/>
  <c r="U118" i="1"/>
  <c r="L118" i="1"/>
  <c r="AD62" i="1"/>
  <c r="AC104" i="1"/>
  <c r="AC103" i="1"/>
  <c r="U104" i="1"/>
  <c r="U103" i="1"/>
  <c r="W104" i="1"/>
  <c r="X104" i="1"/>
  <c r="Y104" i="1"/>
  <c r="Z104" i="1"/>
  <c r="AA104" i="1"/>
  <c r="AB104" i="1"/>
  <c r="X103" i="1"/>
  <c r="Y103" i="1"/>
  <c r="Z103" i="1"/>
  <c r="AA103" i="1"/>
  <c r="AB103" i="1"/>
  <c r="W103" i="1"/>
  <c r="X83" i="1"/>
  <c r="Y83" i="1"/>
  <c r="Z83" i="1"/>
  <c r="AA83" i="1"/>
  <c r="AB83" i="1"/>
  <c r="AC83" i="1"/>
  <c r="Y82" i="1"/>
  <c r="Z82" i="1"/>
  <c r="AA82" i="1"/>
  <c r="AB82" i="1"/>
  <c r="AC82" i="1"/>
  <c r="X82" i="1"/>
  <c r="O104" i="1"/>
  <c r="P104" i="1"/>
  <c r="Q104" i="1"/>
  <c r="R104" i="1"/>
  <c r="S104" i="1"/>
  <c r="T104" i="1"/>
  <c r="P103" i="1"/>
  <c r="Q103" i="1"/>
  <c r="R103" i="1"/>
  <c r="S103" i="1"/>
  <c r="T103" i="1"/>
  <c r="O103" i="1"/>
  <c r="L103" i="1"/>
  <c r="G103" i="1"/>
  <c r="H103" i="1"/>
  <c r="I103" i="1"/>
  <c r="J103" i="1"/>
  <c r="K103" i="1"/>
  <c r="F103" i="1"/>
  <c r="G77" i="1"/>
  <c r="F77" i="1"/>
  <c r="E77" i="1"/>
  <c r="F63" i="1" l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F62" i="1"/>
  <c r="AE69" i="1" l="1"/>
  <c r="AE65" i="1"/>
  <c r="AE70" i="1"/>
  <c r="AE66" i="1"/>
  <c r="AE72" i="1"/>
  <c r="AE68" i="1"/>
  <c r="AE64" i="1"/>
  <c r="AE71" i="1"/>
  <c r="AE67" i="1"/>
  <c r="AE63" i="1"/>
  <c r="AE62" i="1"/>
  <c r="F49" i="1"/>
  <c r="B54" i="1"/>
  <c r="B53" i="1"/>
  <c r="H49" i="1" s="1"/>
  <c r="O3" i="1" s="1"/>
  <c r="F35" i="1"/>
  <c r="B40" i="1"/>
  <c r="B39" i="1"/>
  <c r="H35" i="1" s="1"/>
  <c r="N3" i="1" s="1"/>
  <c r="F3" i="1"/>
  <c r="B8" i="1"/>
  <c r="B7" i="1"/>
  <c r="AE73" i="1" l="1"/>
  <c r="AF62" i="1" s="1"/>
  <c r="B55" i="1"/>
  <c r="G54" i="1" s="1"/>
  <c r="B41" i="1"/>
  <c r="G40" i="1" s="1"/>
  <c r="B9" i="1"/>
  <c r="H3" i="1"/>
  <c r="M3" i="1" s="1"/>
  <c r="P3" i="1" s="1"/>
  <c r="AF63" i="1" l="1"/>
  <c r="AF64" i="1"/>
  <c r="AF70" i="1"/>
  <c r="AF72" i="1"/>
  <c r="AF65" i="1"/>
  <c r="AF67" i="1"/>
  <c r="AF68" i="1"/>
  <c r="AF69" i="1"/>
  <c r="AF66" i="1"/>
  <c r="AF71" i="1"/>
  <c r="G44" i="1"/>
  <c r="I82" i="1"/>
  <c r="F82" i="1"/>
  <c r="J82" i="1"/>
  <c r="G82" i="1"/>
  <c r="G3" i="1"/>
  <c r="H82" i="1"/>
  <c r="G38" i="1"/>
  <c r="B42" i="1"/>
  <c r="B43" i="1" s="1"/>
  <c r="G37" i="1"/>
  <c r="G52" i="1"/>
  <c r="G42" i="1"/>
  <c r="G51" i="1"/>
  <c r="G39" i="1"/>
  <c r="G41" i="1"/>
  <c r="G50" i="1"/>
  <c r="G46" i="1"/>
  <c r="G53" i="1"/>
  <c r="G43" i="1"/>
  <c r="G45" i="1"/>
  <c r="B56" i="1"/>
  <c r="B57" i="1" s="1"/>
  <c r="G36" i="1"/>
  <c r="G49" i="1"/>
  <c r="I49" i="1" s="1"/>
  <c r="J49" i="1" s="1"/>
  <c r="F50" i="1" s="1"/>
  <c r="H50" i="1" s="1"/>
  <c r="G35" i="1"/>
  <c r="I35" i="1" s="1"/>
  <c r="J35" i="1" s="1"/>
  <c r="F36" i="1" s="1"/>
  <c r="H36" i="1" s="1"/>
  <c r="G8" i="1"/>
  <c r="G12" i="1"/>
  <c r="G16" i="1"/>
  <c r="G20" i="1"/>
  <c r="G24" i="1"/>
  <c r="G28" i="1"/>
  <c r="G32" i="1"/>
  <c r="G4" i="1"/>
  <c r="B10" i="1"/>
  <c r="B11" i="1" s="1"/>
  <c r="G9" i="1"/>
  <c r="G13" i="1"/>
  <c r="G17" i="1"/>
  <c r="G21" i="1"/>
  <c r="G25" i="1"/>
  <c r="G29" i="1"/>
  <c r="I3" i="1"/>
  <c r="J3" i="1" s="1"/>
  <c r="F4" i="1" s="1"/>
  <c r="G6" i="1"/>
  <c r="G10" i="1"/>
  <c r="G14" i="1"/>
  <c r="G18" i="1"/>
  <c r="G22" i="1"/>
  <c r="G26" i="1"/>
  <c r="G30" i="1"/>
  <c r="G5" i="1"/>
  <c r="G7" i="1"/>
  <c r="G11" i="1"/>
  <c r="G15" i="1"/>
  <c r="G19" i="1"/>
  <c r="G23" i="1"/>
  <c r="G27" i="1"/>
  <c r="G31" i="1"/>
  <c r="AF73" i="1" l="1"/>
  <c r="N4" i="1"/>
  <c r="I36" i="1"/>
  <c r="J36" i="1" s="1"/>
  <c r="F37" i="1" s="1"/>
  <c r="H37" i="1" s="1"/>
  <c r="I50" i="1"/>
  <c r="J50" i="1" s="1"/>
  <c r="F51" i="1" s="1"/>
  <c r="H51" i="1" s="1"/>
  <c r="O4" i="1"/>
  <c r="H4" i="1"/>
  <c r="I4" i="1" l="1"/>
  <c r="J4" i="1" s="1"/>
  <c r="F5" i="1" s="1"/>
  <c r="H5" i="1" s="1"/>
  <c r="M4" i="1"/>
  <c r="P4" i="1" s="1"/>
  <c r="I37" i="1"/>
  <c r="J37" i="1" s="1"/>
  <c r="F38" i="1" s="1"/>
  <c r="H38" i="1" s="1"/>
  <c r="N5" i="1"/>
  <c r="O5" i="1"/>
  <c r="I51" i="1"/>
  <c r="J51" i="1" s="1"/>
  <c r="F52" i="1" s="1"/>
  <c r="H52" i="1" s="1"/>
  <c r="I38" i="1" l="1"/>
  <c r="J38" i="1" s="1"/>
  <c r="F39" i="1" s="1"/>
  <c r="H39" i="1" s="1"/>
  <c r="N6" i="1"/>
  <c r="I52" i="1"/>
  <c r="J52" i="1" s="1"/>
  <c r="F53" i="1" s="1"/>
  <c r="O6" i="1"/>
  <c r="I5" i="1"/>
  <c r="J5" i="1" s="1"/>
  <c r="F6" i="1" s="1"/>
  <c r="H6" i="1" s="1"/>
  <c r="M5" i="1"/>
  <c r="P5" i="1" s="1"/>
  <c r="I6" i="1" l="1"/>
  <c r="J6" i="1" s="1"/>
  <c r="F7" i="1" s="1"/>
  <c r="H7" i="1" s="1"/>
  <c r="M6" i="1"/>
  <c r="P6" i="1" s="1"/>
  <c r="H53" i="1"/>
  <c r="I39" i="1"/>
  <c r="J39" i="1" s="1"/>
  <c r="F40" i="1" s="1"/>
  <c r="H40" i="1" s="1"/>
  <c r="N7" i="1"/>
  <c r="I53" i="1" l="1"/>
  <c r="J53" i="1" s="1"/>
  <c r="F54" i="1" s="1"/>
  <c r="O7" i="1"/>
  <c r="I40" i="1"/>
  <c r="J40" i="1" s="1"/>
  <c r="F41" i="1" s="1"/>
  <c r="H41" i="1" s="1"/>
  <c r="N8" i="1"/>
  <c r="I7" i="1"/>
  <c r="J7" i="1" s="1"/>
  <c r="F8" i="1" s="1"/>
  <c r="H8" i="1" s="1"/>
  <c r="M7" i="1"/>
  <c r="I41" i="1" l="1"/>
  <c r="J41" i="1" s="1"/>
  <c r="F42" i="1" s="1"/>
  <c r="H42" i="1" s="1"/>
  <c r="P7" i="1"/>
  <c r="I8" i="1"/>
  <c r="J8" i="1" s="1"/>
  <c r="F9" i="1" s="1"/>
  <c r="H9" i="1" s="1"/>
  <c r="M8" i="1"/>
  <c r="H54" i="1"/>
  <c r="I9" i="1" l="1"/>
  <c r="J9" i="1" s="1"/>
  <c r="F10" i="1" s="1"/>
  <c r="H10" i="1" s="1"/>
  <c r="P9" i="1"/>
  <c r="I54" i="1"/>
  <c r="J54" i="1" s="1"/>
  <c r="O8" i="1"/>
  <c r="P8" i="1"/>
  <c r="I42" i="1"/>
  <c r="J42" i="1" s="1"/>
  <c r="F43" i="1" s="1"/>
  <c r="H43" i="1" s="1"/>
  <c r="I43" i="1" l="1"/>
  <c r="J43" i="1" s="1"/>
  <c r="F44" i="1" s="1"/>
  <c r="I10" i="1"/>
  <c r="J10" i="1" s="1"/>
  <c r="F11" i="1" s="1"/>
  <c r="H11" i="1" s="1"/>
  <c r="P10" i="1"/>
  <c r="I11" i="1" l="1"/>
  <c r="J11" i="1" s="1"/>
  <c r="F12" i="1" s="1"/>
  <c r="P11" i="1"/>
  <c r="H44" i="1"/>
  <c r="I44" i="1" l="1"/>
  <c r="J44" i="1" s="1"/>
  <c r="F45" i="1" s="1"/>
  <c r="H45" i="1" s="1"/>
  <c r="H12" i="1"/>
  <c r="I12" i="1" l="1"/>
  <c r="J12" i="1" s="1"/>
  <c r="F13" i="1" s="1"/>
  <c r="H13" i="1" s="1"/>
  <c r="P12" i="1"/>
  <c r="I45" i="1"/>
  <c r="J45" i="1" s="1"/>
  <c r="F46" i="1" s="1"/>
  <c r="H46" i="1" s="1"/>
  <c r="I46" i="1" l="1"/>
  <c r="J46" i="1" s="1"/>
  <c r="I13" i="1"/>
  <c r="J13" i="1" s="1"/>
  <c r="F14" i="1" s="1"/>
  <c r="H14" i="1" s="1"/>
  <c r="P13" i="1"/>
  <c r="I14" i="1" l="1"/>
  <c r="J14" i="1" s="1"/>
  <c r="F15" i="1" s="1"/>
  <c r="H15" i="1" s="1"/>
  <c r="P14" i="1"/>
  <c r="I15" i="1" l="1"/>
  <c r="J15" i="1" s="1"/>
  <c r="F16" i="1" s="1"/>
  <c r="P15" i="1"/>
  <c r="H16" i="1" l="1"/>
  <c r="I16" i="1" l="1"/>
  <c r="J16" i="1" s="1"/>
  <c r="F17" i="1" s="1"/>
  <c r="H17" i="1" s="1"/>
  <c r="P16" i="1"/>
  <c r="I17" i="1" l="1"/>
  <c r="J17" i="1" s="1"/>
  <c r="F18" i="1" s="1"/>
  <c r="H18" i="1" s="1"/>
  <c r="P17" i="1"/>
  <c r="I18" i="1" l="1"/>
  <c r="J18" i="1" s="1"/>
  <c r="F19" i="1" s="1"/>
  <c r="P18" i="1"/>
  <c r="H19" i="1" l="1"/>
  <c r="I19" i="1" l="1"/>
  <c r="J19" i="1" s="1"/>
  <c r="F20" i="1" s="1"/>
  <c r="H20" i="1" s="1"/>
  <c r="P19" i="1"/>
  <c r="I20" i="1" l="1"/>
  <c r="J20" i="1" s="1"/>
  <c r="F21" i="1" s="1"/>
  <c r="H21" i="1" s="1"/>
  <c r="P20" i="1"/>
  <c r="I21" i="1" l="1"/>
  <c r="J21" i="1" s="1"/>
  <c r="F22" i="1" s="1"/>
  <c r="H22" i="1" s="1"/>
  <c r="P21" i="1"/>
  <c r="I22" i="1" l="1"/>
  <c r="J22" i="1" s="1"/>
  <c r="F23" i="1" s="1"/>
  <c r="P22" i="1"/>
  <c r="H23" i="1" l="1"/>
  <c r="I23" i="1" l="1"/>
  <c r="J23" i="1" s="1"/>
  <c r="F24" i="1" s="1"/>
  <c r="P23" i="1"/>
  <c r="H24" i="1" l="1"/>
  <c r="I24" i="1" l="1"/>
  <c r="J24" i="1" s="1"/>
  <c r="F25" i="1" s="1"/>
  <c r="H25" i="1" s="1"/>
  <c r="P24" i="1"/>
  <c r="I25" i="1" l="1"/>
  <c r="J25" i="1" s="1"/>
  <c r="F26" i="1" s="1"/>
  <c r="H26" i="1" s="1"/>
  <c r="P25" i="1"/>
  <c r="I26" i="1" l="1"/>
  <c r="J26" i="1" s="1"/>
  <c r="F27" i="1" s="1"/>
  <c r="H27" i="1" s="1"/>
  <c r="P26" i="1"/>
  <c r="I27" i="1" l="1"/>
  <c r="J27" i="1" s="1"/>
  <c r="F28" i="1" s="1"/>
  <c r="H28" i="1" s="1"/>
  <c r="P27" i="1"/>
  <c r="I28" i="1" l="1"/>
  <c r="J28" i="1" s="1"/>
  <c r="F29" i="1" s="1"/>
  <c r="H29" i="1" s="1"/>
  <c r="P28" i="1"/>
  <c r="I29" i="1" l="1"/>
  <c r="J29" i="1" s="1"/>
  <c r="F30" i="1" s="1"/>
  <c r="H30" i="1" s="1"/>
  <c r="P29" i="1"/>
  <c r="I30" i="1" l="1"/>
  <c r="J30" i="1" s="1"/>
  <c r="F31" i="1" s="1"/>
  <c r="P30" i="1"/>
  <c r="H31" i="1" l="1"/>
  <c r="I31" i="1" l="1"/>
  <c r="J31" i="1" s="1"/>
  <c r="F32" i="1" s="1"/>
  <c r="P31" i="1"/>
  <c r="H32" i="1" l="1"/>
  <c r="I32" i="1" l="1"/>
  <c r="J32" i="1" s="1"/>
  <c r="P32" i="1"/>
  <c r="P33" i="1" s="1"/>
  <c r="I123" i="1" s="1"/>
  <c r="H126" i="1" l="1"/>
  <c r="H127" i="1"/>
  <c r="H131" i="1"/>
  <c r="H135" i="1"/>
  <c r="H128" i="1"/>
  <c r="H132" i="1"/>
  <c r="H136" i="1"/>
  <c r="H129" i="1"/>
  <c r="H133" i="1"/>
  <c r="H130" i="1"/>
  <c r="H134" i="1"/>
  <c r="H137" i="1" l="1"/>
</calcChain>
</file>

<file path=xl/sharedStrings.xml><?xml version="1.0" encoding="utf-8"?>
<sst xmlns="http://schemas.openxmlformats.org/spreadsheetml/2006/main" count="198" uniqueCount="90">
  <si>
    <t>Loan Amount</t>
  </si>
  <si>
    <t>Period(years)</t>
  </si>
  <si>
    <t xml:space="preserve">Interest rate(p.a) </t>
  </si>
  <si>
    <t>Interest rate(p.m)</t>
  </si>
  <si>
    <t>Period(months)</t>
  </si>
  <si>
    <t>Instalment</t>
  </si>
  <si>
    <t>Total</t>
  </si>
  <si>
    <t>Cost of Loan</t>
  </si>
  <si>
    <t>Period</t>
  </si>
  <si>
    <t>Opening Balance</t>
  </si>
  <si>
    <t>Interest</t>
  </si>
  <si>
    <t xml:space="preserve">Principal </t>
  </si>
  <si>
    <t>Closing balance</t>
  </si>
  <si>
    <t>Interest(p.a)</t>
  </si>
  <si>
    <t>Period (years)</t>
  </si>
  <si>
    <t>Interest rate (p.m)</t>
  </si>
  <si>
    <t>Opening balance</t>
  </si>
  <si>
    <t>Principal</t>
  </si>
  <si>
    <t>Members</t>
  </si>
  <si>
    <t>Crispine</t>
  </si>
  <si>
    <t>George</t>
  </si>
  <si>
    <t>Akinyi</t>
  </si>
  <si>
    <t>Benard</t>
  </si>
  <si>
    <t>Ogot</t>
  </si>
  <si>
    <t>Simon</t>
  </si>
  <si>
    <t>Mike</t>
  </si>
  <si>
    <t>Ogosi</t>
  </si>
  <si>
    <t>Wachira</t>
  </si>
  <si>
    <t>Samuel</t>
  </si>
  <si>
    <t>Peter</t>
  </si>
  <si>
    <t>Loan</t>
  </si>
  <si>
    <t>N/A</t>
  </si>
  <si>
    <t>Reg.Fee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</si>
  <si>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</si>
  <si>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</si>
  <si>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</si>
  <si>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</si>
  <si>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</si>
  <si>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</si>
  <si>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</si>
  <si>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</si>
  <si>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</si>
  <si>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</si>
  <si>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</si>
  <si>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</si>
  <si>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</si>
  <si>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</si>
  <si>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</si>
  <si>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</si>
  <si>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</si>
  <si>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</si>
  <si>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</si>
  <si>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</si>
  <si>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</si>
  <si>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</si>
  <si>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</si>
  <si>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</si>
  <si>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</si>
  <si>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Month</t>
  </si>
  <si>
    <t>Product Count</t>
  </si>
  <si>
    <t>Total Interest</t>
  </si>
  <si>
    <t>TOTAL</t>
  </si>
  <si>
    <t>SACCO</t>
  </si>
  <si>
    <t>loan products</t>
  </si>
  <si>
    <t>Businees loans</t>
  </si>
  <si>
    <t>Agricultural loans</t>
  </si>
  <si>
    <t>Education loans</t>
  </si>
  <si>
    <t>Registration fees</t>
  </si>
  <si>
    <t>Agricultural</t>
  </si>
  <si>
    <t xml:space="preserve">Business </t>
  </si>
  <si>
    <t>Education</t>
  </si>
  <si>
    <t>Business</t>
  </si>
  <si>
    <t>Month 1</t>
  </si>
  <si>
    <t>Month 2</t>
  </si>
  <si>
    <t>Month 3</t>
  </si>
  <si>
    <t>Month 4</t>
  </si>
  <si>
    <t>AGRICULTURAL LOAN</t>
  </si>
  <si>
    <t>BUSINESS LOAN</t>
  </si>
  <si>
    <t>EDUCATION LOAN</t>
  </si>
  <si>
    <t>Month 5</t>
  </si>
  <si>
    <t>Month 6</t>
  </si>
  <si>
    <t>AGRICULTURAL PENALTY</t>
  </si>
  <si>
    <t>BUSINESS PENALTY</t>
  </si>
  <si>
    <t>EDUCATION PENALTY</t>
  </si>
  <si>
    <t>TOTAL REVENUE</t>
  </si>
  <si>
    <t>TOTAL PENALTY</t>
  </si>
  <si>
    <t>DIVIDENDS</t>
  </si>
  <si>
    <t>Proportion</t>
  </si>
  <si>
    <t>Details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</si>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</sst>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10" fontId="0" fillId="0" borderId="0" xfId="0" applyNumberFormat="1"/>
    <xf numFmtId="8" fontId="0" fillId="0" borderId="0" xfId="0" applyNumberFormat="1"/>
    <xf numFmtId="164" fontId="0" fillId="0" borderId="0" xfId="0" applyNumberFormat="1"/>
    <xf numFmtId="8" fontId="1" fillId="0" borderId="0" xfId="0" applyNumberFormat="1" applyFont="1"/>
  </cellXfs>
  <cellStyles count="1">
    <cellStyle name="Normal" xfId="0" builtinId="0"/>
  </cellStyles>
  <dxfs count="3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A96D70-77C4-4388-8A46-EC9FD536126E}" name="Table2" displayName="Table2" ref="A2:B11" totalsRowShown="0">
  <autoFilter ref="A2:B11" xr:uid="{4CA96D70-77C4-4388-8A46-EC9FD536126E}"/>
  <tableColumns count="2">
    <tableColumn id="1" xr3:uid="{746BCCE4-36F7-498C-8D16-E791293BD5D0}" name="Agricultural"/>
    <tableColumn id="2" xr3:uid="{E02FDB8A-1944-4BB8-A78C-103A2B8FDDA1}" name="Details" dataDxfId="34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68C8EA4-7997-4E45-959E-0940037664CB}" name="Table11" displayName="Table11" ref="E81:K99" totalsRowShown="0" headerRowDxfId="9">
  <autoFilter ref="E81:K99" xr:uid="{F68C8EA4-7997-4E45-959E-0940037664CB}"/>
  <tableColumns count="7">
    <tableColumn id="1" xr3:uid="{CEAC8BAA-9617-400F-831F-6B719430170A}" name="Members"/>
    <tableColumn id="2" xr3:uid="{2103461E-AA8C-456A-BDCC-32DDF0632AF7}" name="Month 1"/>
    <tableColumn id="3" xr3:uid="{ED70E18C-198B-4462-9945-6AF98BDB46D5}" name="Month 2"/>
    <tableColumn id="4" xr3:uid="{ECE9B7F1-5BBC-4A10-AF1F-55D6B626CE53}" name="Month 3"/>
    <tableColumn id="5" xr3:uid="{4539D4D3-04EF-4E86-AD2B-7277AA5BF2F1}" name="Month 4"/>
    <tableColumn id="6" xr3:uid="{5219F4E6-6117-402E-9BBC-B4E92DFC00D9}" name="Month 5"/>
    <tableColumn id="7" xr3:uid="{63BBBD4B-DCF3-47B1-A76D-D86BD812B383}" name="Month 6"/>
  </tableColumns>
  <tableStyleInfo name="TableStyleMedium2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577420-5A94-41F1-A6E3-72C659D9B42E}" name="Table12" displayName="Table12" ref="N81:T99" totalsRowShown="0" headerRowDxfId="8">
  <autoFilter ref="N81:T99" xr:uid="{7B577420-5A94-41F1-A6E3-72C659D9B42E}"/>
  <tableColumns count="7">
    <tableColumn id="1" xr3:uid="{39BE96D2-CA1A-473E-80CE-122D9F50C4AF}" name="Members"/>
    <tableColumn id="2" xr3:uid="{F8001CC1-3928-4288-9AB0-A27C015F8655}" name="Month 1"/>
    <tableColumn id="3" xr3:uid="{F7E81B58-AF87-4DF0-9BDE-439AD63460D5}" name="Month 2"/>
    <tableColumn id="4" xr3:uid="{9ABF8491-DA8B-41CB-A77F-99256E853E7E}" name="Month 3"/>
    <tableColumn id="5" xr3:uid="{B20C2A15-D0D5-48D5-9CCB-1C9CFE49EE9D}" name="Month 4"/>
    <tableColumn id="6" xr3:uid="{F7D2919A-4424-4BAE-A67D-850E92399678}" name="Month 5"/>
    <tableColumn id="7" xr3:uid="{91471C22-60C4-4568-A32E-C0EE467D54AD}" name="Month 6"/>
  </tableColumns>
  <tableStyleInfo name="TableStyleMedium2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42FFB51-4FF4-4D0A-B27A-471FB677868B}" name="Table13" displayName="Table13" ref="W81:AC99" totalsRowShown="0" headerRowDxfId="7">
  <autoFilter ref="W81:AC99" xr:uid="{C42FFB51-4FF4-4D0A-B27A-471FB677868B}"/>
  <tableColumns count="7">
    <tableColumn id="1" xr3:uid="{55B2D78C-24D2-497D-A406-5B819B852546}" name="Members"/>
    <tableColumn id="2" xr3:uid="{8EDDAFDC-F22D-4D2C-BED4-A8E15DCD4BBD}" name="Month 1"/>
    <tableColumn id="3" xr3:uid="{41101F9A-9C50-40DD-BD86-5CE35920BD53}" name="Month 2"/>
    <tableColumn id="4" xr3:uid="{8BAF8A30-E4DF-4BE8-88F0-C46A4C2BCBB0}" name="Month 3"/>
    <tableColumn id="5" xr3:uid="{E8CA6F27-6CDC-453E-A9EF-2FC3E81C628E}" name="Month 4"/>
    <tableColumn id="6" xr3:uid="{339C4969-FFBD-428E-A2C1-B51729595CA5}" name="Month 5"/>
    <tableColumn id="7" xr3:uid="{FF24191F-3BBB-4FBC-AA07-E7D8F623853C}" name="Month 6"/>
  </tableColumns>
  <tableStyleInfo name="TableStyleMedium2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625B56-ECD9-4242-B387-72F186F295D5}" name="Table14" displayName="Table14" ref="E102:L117" totalsRowShown="0" headerRowDxfId="6">
  <autoFilter ref="E102:L117" xr:uid="{08625B56-ECD9-4242-B387-72F186F295D5}"/>
  <tableColumns count="8">
    <tableColumn id="1" xr3:uid="{44A6B35D-E694-4745-8CC2-6BCB4C4C26AC}" name="Members"/>
    <tableColumn id="2" xr3:uid="{B5BAA8E5-5BA2-4772-8ADB-FED05FB8E219}" name="Month 1"/>
    <tableColumn id="3" xr3:uid="{73F57011-4416-4BB1-B129-A7A355F2EE9B}" name="Month 2"/>
    <tableColumn id="4" xr3:uid="{86A3238F-53C2-4068-AF05-B2B95921B316}" name="Month 3"/>
    <tableColumn id="5" xr3:uid="{15EADE2C-BD43-4C7B-90F2-63FA6919D718}" name="Month 4"/>
    <tableColumn id="6" xr3:uid="{58019EA2-AA42-4B25-BD7A-91027E129463}" name="Month 5"/>
    <tableColumn id="7" xr3:uid="{B9A315AB-C657-48CB-8978-E4094B48D9F1}" name="Month 6"/>
    <tableColumn id="8" xr3:uid="{63ADC04B-12EE-4274-8EA5-DBFAAB817FAE}" name="Total"/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D603C3E-2521-4305-A2D3-5496E91836F8}" name="Table15" displayName="Table15" ref="N102:U117" totalsRowShown="0" headerRowDxfId="5">
  <autoFilter ref="N102:U117" xr:uid="{5D603C3E-2521-4305-A2D3-5496E91836F8}"/>
  <tableColumns count="8">
    <tableColumn id="1" xr3:uid="{7BF93AB7-DBF7-4272-9460-0B0AADB45698}" name="Members"/>
    <tableColumn id="2" xr3:uid="{153613F4-B8E0-49E0-A280-320DB308A97E}" name="Month 1"/>
    <tableColumn id="3" xr3:uid="{4144FFAF-867F-4A84-85EF-E777DD1C7852}" name="Month 2"/>
    <tableColumn id="4" xr3:uid="{C7A2AA5A-2209-4C89-9BBC-9FC66C7A5DD3}" name="Month 3"/>
    <tableColumn id="5" xr3:uid="{85CF7784-0FED-4866-B4E3-200A286E1E6E}" name="Month 4"/>
    <tableColumn id="6" xr3:uid="{6A46430D-F37C-4752-958E-22A6D6D03E39}" name="Month 5"/>
    <tableColumn id="7" xr3:uid="{8B763AE6-1774-4BB3-8934-6DFA7F2F5542}" name="Month 6"/>
    <tableColumn id="8" xr3:uid="{A492B653-578B-4F52-9DA3-B88151D42138}" name="Total"/>
  </tableColumns>
  <tableStyleInfo name="TableStyleMedium2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2AA6BBC-A01B-4314-9A23-CC1B5FFFC26C}" name="Table16" displayName="Table16" ref="V102:AC117" totalsRowShown="0" headerRowDxfId="4">
  <autoFilter ref="V102:AC117" xr:uid="{E2AA6BBC-A01B-4314-9A23-CC1B5FFFC26C}"/>
  <tableColumns count="8">
    <tableColumn id="1" xr3:uid="{15172CBF-9025-448D-8467-D0B6CEDBE8C3}" name="Members"/>
    <tableColumn id="2" xr3:uid="{0BC83521-1C28-44C0-B1B4-7EEA3AD58C94}" name="Month 1"/>
    <tableColumn id="3" xr3:uid="{2E493545-D2F5-4F4E-AA33-018703C3F8A0}" name="Month 2"/>
    <tableColumn id="4" xr3:uid="{4516A6C1-4DF6-4102-BED9-1B3F746CA9BD}" name="Month 3"/>
    <tableColumn id="5" xr3:uid="{70D0A2E8-CE7B-40B8-A740-FE75EE6DD37F}" name="Month 4"/>
    <tableColumn id="6" xr3:uid="{22F8F350-2A1A-4EE2-A729-633CD824C15E}" name="Month 5"/>
    <tableColumn id="7" xr3:uid="{EA524690-0E76-4E85-BEC6-EBD441AF965B}" name="Month 6"/>
    <tableColumn id="8" xr3:uid="{E943EF67-A99F-4F5E-94BF-B79465AE70A2}" name="Total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E1D9713-3134-48FB-935D-CC23E56F2BD0}" name="Table17" displayName="Table17" ref="H121:I123" totalsRowShown="0">
  <autoFilter ref="H121:I123" xr:uid="{6E1D9713-3134-48FB-935D-CC23E56F2BD0}"/>
  <tableColumns count="2">
    <tableColumn id="1" xr3:uid="{D480EAB7-B943-4A16-BC9F-764182BA2083}" name="Title" dataDxfId="3"/>
    <tableColumn id="2" xr3:uid="{6F27294E-FFCE-46D8-92E9-8353BCCC2B96}" name="Total" dataDxfId="2">
      <calculatedColumnFormula>SUM(AE72,I121,P32)</calculatedColumnFormula>
    </tableColumn>
  </tableColumns>
  <tableStyleInfo name="TableStyleDark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BF2E9C5-B494-4C7A-AC9E-061B6E7A7606}" name="Table18" displayName="Table18" ref="G125:H136" totalsRowShown="0" headerRowDxfId="0">
  <autoFilter ref="G125:H136" xr:uid="{9BF2E9C5-B494-4C7A-AC9E-061B6E7A7606}"/>
  <tableColumns count="2">
    <tableColumn id="1" xr3:uid="{02C40D58-CB6F-455B-A88B-68469A704528}" name="Members"/>
    <tableColumn id="2" xr3:uid="{7E82E24D-0F4A-40AF-B352-78A599F1111C}" name="DIVIDENDS" dataDxfId="1">
      <calculatedColumnFormula>$I$123*$AF62</calculatedColumnFormula>
    </tableColumn>
  </tableColumns>
  <tableStyleInfo name="TableStyleDark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59D0E-16AB-490C-936A-7AE21662D81C}" name="Table3" displayName="Table3" ref="E2:J32" totalsRowShown="0" headerRowDxfId="28">
  <autoFilter ref="E2:J32" xr:uid="{C5D59D0E-16AB-490C-936A-7AE21662D81C}"/>
  <tableColumns count="6">
    <tableColumn id="1" xr3:uid="{100DD336-5FFF-4104-B9A6-B5B47EB3EFF2}" name="Period"/>
    <tableColumn id="2" xr3:uid="{D0344976-FA09-4096-9F48-482D78BBF759}" name="Opening Balance" dataDxfId="33">
      <calculatedColumnFormula>$J2</calculatedColumnFormula>
    </tableColumn>
    <tableColumn id="3" xr3:uid="{D2F4331C-CC85-484E-A42D-CE56B786D903}" name="Instalment" dataDxfId="32">
      <calculatedColumnFormula>$B$9</calculatedColumnFormula>
    </tableColumn>
    <tableColumn id="4" xr3:uid="{6238BFF6-2B18-418B-AB12-E11D275F22CC}" name="Interest" dataDxfId="31">
      <calculatedColumnFormula>$B$7*$F3</calculatedColumnFormula>
    </tableColumn>
    <tableColumn id="5" xr3:uid="{9D6B256D-8030-4E89-9C68-187E43537725}" name="Principal " dataDxfId="30">
      <calculatedColumnFormula>$G3-$H3</calculatedColumnFormula>
    </tableColumn>
    <tableColumn id="6" xr3:uid="{71FDD3EF-3C22-4852-9261-08D4A2097C65}" name="Closing balance" dataDxfId="29">
      <calculatedColumnFormula>$F3-$I3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4CF0AA3-4E1B-475C-8E6A-AA2C90B2199F}" name="Table4" displayName="Table4" ref="L2:P32" totalsRowShown="0" headerRowDxfId="27">
  <autoFilter ref="L2:P32" xr:uid="{D4CF0AA3-4E1B-475C-8E6A-AA2C90B2199F}"/>
  <tableColumns count="5">
    <tableColumn id="1" xr3:uid="{C3DDA85B-2F13-465A-9684-8CBB7E625922}" name="Month"/>
    <tableColumn id="2" xr3:uid="{B75D5FA2-AC74-4A4C-B0C8-D9ECBD296B9C}" name="Agricultural"/>
    <tableColumn id="3" xr3:uid="{2F2DBB18-E098-4F3F-A7DB-2943474B4A20}" name="Business"/>
    <tableColumn id="4" xr3:uid="{F513023E-8F7F-40BB-943C-446C1E450606}" name="Education"/>
    <tableColumn id="5" xr3:uid="{EC7530C6-40C7-4C2C-ADAD-AE9869CA72CB}" name="Total Interest">
      <calculatedColumnFormula>SUM(M3,N3,O3)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43B05A-BFBA-43C3-AB61-4D05CC473EC1}" name="Table5" displayName="Table5" ref="A34:B43" totalsRowShown="0">
  <autoFilter ref="A34:B43" xr:uid="{0443B05A-BFBA-43C3-AB61-4D05CC473EC1}"/>
  <tableColumns count="2">
    <tableColumn id="1" xr3:uid="{4A7BB463-24F6-4166-946F-3E4018A16483}" name="Business "/>
    <tableColumn id="2" xr3:uid="{48CF2937-3D08-42D2-9F69-338D6385A684}" name="Details" dataDxfId="2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D01478-06BC-419D-B3BF-402924745FD4}" name="Table6" displayName="Table6" ref="E34:J46" totalsRowShown="0" headerRowDxfId="20">
  <autoFilter ref="E34:J46" xr:uid="{E5D01478-06BC-419D-B3BF-402924745FD4}"/>
  <tableColumns count="6">
    <tableColumn id="1" xr3:uid="{EA04A918-3EFB-421C-992E-F10AC63C0C56}" name="Period"/>
    <tableColumn id="2" xr3:uid="{6224540B-F549-40AD-ADD9-A6F9A9A21BE7}" name="Opening balance" dataDxfId="25">
      <calculatedColumnFormula>$J34</calculatedColumnFormula>
    </tableColumn>
    <tableColumn id="3" xr3:uid="{A71B4EF0-E0E5-41A0-9B88-516FD18BCB6A}" name="Instalment" dataDxfId="24">
      <calculatedColumnFormula>$B$41</calculatedColumnFormula>
    </tableColumn>
    <tableColumn id="4" xr3:uid="{5D5B6287-988B-4074-A9D7-77135F6ACEC1}" name="Interest" dataDxfId="23">
      <calculatedColumnFormula>$B$39*$F35</calculatedColumnFormula>
    </tableColumn>
    <tableColumn id="5" xr3:uid="{4E9B0705-5807-43C3-9176-207433FA9E21}" name="Principal " dataDxfId="22">
      <calculatedColumnFormula>$G35-$H35</calculatedColumnFormula>
    </tableColumn>
    <tableColumn id="6" xr3:uid="{EEBFF0AD-9258-4BFF-B46F-8B309F855D92}" name="Closing balance" dataDxfId="21">
      <calculatedColumnFormula>$F35-$I35</calculatedColumnFormula>
    </tableColumn>
  </tableColumns>
  <tableStyleInfo name="TableStyleMedium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8095690-4894-4930-B91B-8B298FFD1558}" name="Table7" displayName="Table7" ref="A48:B57" totalsRowShown="0">
  <autoFilter ref="A48:B57" xr:uid="{88095690-4894-4930-B91B-8B298FFD1558}"/>
  <tableColumns count="2">
    <tableColumn id="1" xr3:uid="{26064353-2AF1-4120-A316-776BB751F0BF}" name="Education"/>
    <tableColumn id="2" xr3:uid="{183D2EC1-16F5-4C6B-B90E-F20A76659D51}" name="Details" dataDxfId="19"/>
  </tableColumns>
  <tableStyleInfo name="TableStyleMedium2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A6ECE7-DBDD-4325-9310-594D40C6D52A}" name="Table8" displayName="Table8" ref="E48:J54" totalsRowShown="0" headerRowDxfId="13">
  <autoFilter ref="E48:J54" xr:uid="{99A6ECE7-DBDD-4325-9310-594D40C6D52A}"/>
  <tableColumns count="6">
    <tableColumn id="1" xr3:uid="{89F8A601-711D-465E-99A8-BD3495411E53}" name="Period"/>
    <tableColumn id="2" xr3:uid="{8E7C0652-9CA4-494F-8CA9-138FD7EC3E6D}" name="Opening balance" dataDxfId="18">
      <calculatedColumnFormula>$J48</calculatedColumnFormula>
    </tableColumn>
    <tableColumn id="3" xr3:uid="{54ECE5DD-BB5F-47E1-BBD5-31A000FC8687}" name="Instalment" dataDxfId="17">
      <calculatedColumnFormula>$B$55</calculatedColumnFormula>
    </tableColumn>
    <tableColumn id="4" xr3:uid="{0F29E9AA-3B0C-4B99-92E8-410873C55EB3}" name="Interest" dataDxfId="16">
      <calculatedColumnFormula>$B$53*$F49</calculatedColumnFormula>
    </tableColumn>
    <tableColumn id="5" xr3:uid="{7E51789E-EA6A-40B4-9B66-C2DDFE02BE20}" name="Principal" dataDxfId="15">
      <calculatedColumnFormula>$G49-$H49</calculatedColumnFormula>
    </tableColumn>
    <tableColumn id="6" xr3:uid="{34B216C0-DB1E-4845-BC93-7F884D48F519}" name="Closing balance" dataDxfId="14">
      <calculatedColumnFormula>$F49-$I49</calculatedColumnFormula>
    </tableColumn>
  </tableColumns>
  <tableStyleInfo name="TableStyleMedium2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F0C9599-D086-4071-BE58-5EE20B7D28EA}" name="Table9" displayName="Table9" ref="C61:AF72" totalsRowShown="0" headerRowDxfId="11">
  <autoFilter ref="C61:AF72" xr:uid="{6F0C9599-D086-4071-BE58-5EE20B7D28EA}"/>
  <tableColumns count="30">
    <tableColumn id="1" xr3:uid="{B4F52E99-0BA9-4B5D-BB9F-4DA31EB73CBD}" name="Members"/>
    <tableColumn id="2" xr3:uid="{DC78C7F6-577D-43CA-A24C-FB1A416374FD}" name="Loan" dataDxfId="12"/>
    <tableColumn id="3" xr3:uid="{1FC72A8D-D8F5-4967-A0A8-ABCD94F4DFD9}" name="Reg.Fee"/>
    <tableColumn id="4" xr3:uid="{945B4E8D-656E-4053-B382-95C890E7697B}" name="Week 1">
      <calculatedColumnFormula>RANDBETWEEN(500,1000)</calculatedColumnFormula>
    </tableColumn>
    <tableColumn id="5" xr3:uid="{A1E9AADE-369E-4A35-A837-DD763E6C5A9C}" name="Week 2">
      <calculatedColumnFormula>RANDBETWEEN(500,1000)</calculatedColumnFormula>
    </tableColumn>
    <tableColumn id="6" xr3:uid="{2BB2FFC6-B78A-4BA7-9002-173B80BB879D}" name="Week 3">
      <calculatedColumnFormula>RANDBETWEEN(500,1000)</calculatedColumnFormula>
    </tableColumn>
    <tableColumn id="7" xr3:uid="{50109602-3D81-4FA4-AAF8-829AEDA8788B}" name="Week 4">
      <calculatedColumnFormula>RANDBETWEEN(500,1000)</calculatedColumnFormula>
    </tableColumn>
    <tableColumn id="8" xr3:uid="{9DEC7E33-F03B-4965-969E-1984D79DC5FD}" name="Week 5">
      <calculatedColumnFormula>RANDBETWEEN(500,1000)</calculatedColumnFormula>
    </tableColumn>
    <tableColumn id="9" xr3:uid="{C0A0389A-77BE-4851-AA1D-1FA692BC8715}" name="Week 6">
      <calculatedColumnFormula>RANDBETWEEN(500,1000)</calculatedColumnFormula>
    </tableColumn>
    <tableColumn id="10" xr3:uid="{9CFAB393-9E04-4DD1-A480-147A8E748935}" name="Week 7">
      <calculatedColumnFormula>RANDBETWEEN(500,1000)</calculatedColumnFormula>
    </tableColumn>
    <tableColumn id="11" xr3:uid="{F118354A-B5CD-4879-BEE1-827468264D0F}" name="Week 8">
      <calculatedColumnFormula>RANDBETWEEN(500,1000)</calculatedColumnFormula>
    </tableColumn>
    <tableColumn id="12" xr3:uid="{208BCD44-A092-4778-AD60-C50943AA68BB}" name="Week 9">
      <calculatedColumnFormula>RANDBETWEEN(500,1000)</calculatedColumnFormula>
    </tableColumn>
    <tableColumn id="13" xr3:uid="{843E72BA-617C-4AA6-879B-527B23A81F7E}" name="Week 10">
      <calculatedColumnFormula>RANDBETWEEN(500,1000)</calculatedColumnFormula>
    </tableColumn>
    <tableColumn id="14" xr3:uid="{337D46CC-3CD7-4809-A159-19AF8312FA40}" name="Week 11">
      <calculatedColumnFormula>RANDBETWEEN(500,1000)</calculatedColumnFormula>
    </tableColumn>
    <tableColumn id="15" xr3:uid="{634A38ED-62B2-42BC-B975-E38B7335F5D5}" name="Week 12">
      <calculatedColumnFormula>RANDBETWEEN(500,1000)</calculatedColumnFormula>
    </tableColumn>
    <tableColumn id="16" xr3:uid="{713A9FFE-D772-4542-B3AD-C8DD600A00C7}" name="Week 13">
      <calculatedColumnFormula>RANDBETWEEN(500,1000)</calculatedColumnFormula>
    </tableColumn>
    <tableColumn id="17" xr3:uid="{BD98EEB2-634E-471D-A846-CB5E299F2CA2}" name="Week 14">
      <calculatedColumnFormula>RANDBETWEEN(500,1000)</calculatedColumnFormula>
    </tableColumn>
    <tableColumn id="18" xr3:uid="{8FD4CB53-509D-446A-9076-9A5C0381E19C}" name="Week 15">
      <calculatedColumnFormula>RANDBETWEEN(500,1000)</calculatedColumnFormula>
    </tableColumn>
    <tableColumn id="19" xr3:uid="{B334AFE0-6AD0-427E-AAEB-EC869D618E99}" name="Week 16">
      <calculatedColumnFormula>RANDBETWEEN(500,1000)</calculatedColumnFormula>
    </tableColumn>
    <tableColumn id="20" xr3:uid="{109BACBB-CEDE-435B-A074-658233480697}" name="Week 17">
      <calculatedColumnFormula>RANDBETWEEN(500,1000)</calculatedColumnFormula>
    </tableColumn>
    <tableColumn id="21" xr3:uid="{188C5BAD-32C5-4D92-A59B-A3C8FF1EDF89}" name="Week 18">
      <calculatedColumnFormula>RANDBETWEEN(500,1000)</calculatedColumnFormula>
    </tableColumn>
    <tableColumn id="22" xr3:uid="{6B902DA5-1ACE-4F3F-8EC3-8EB46C5CE290}" name="Week 19">
      <calculatedColumnFormula>RANDBETWEEN(500,1000)</calculatedColumnFormula>
    </tableColumn>
    <tableColumn id="23" xr3:uid="{AC4D7CB4-D52F-4CE0-A4DA-07A9344E5545}" name="Week 20">
      <calculatedColumnFormula>RANDBETWEEN(500,1000)</calculatedColumnFormula>
    </tableColumn>
    <tableColumn id="24" xr3:uid="{08414E6D-0AA8-4CBC-A1F4-31EC05072B38}" name="Week 21">
      <calculatedColumnFormula>RANDBETWEEN(500,1000)</calculatedColumnFormula>
    </tableColumn>
    <tableColumn id="25" xr3:uid="{BB1D3CE6-1370-42CF-AC04-503DD8F8FC51}" name="Week 22">
      <calculatedColumnFormula>RANDBETWEEN(500,1000)</calculatedColumnFormula>
    </tableColumn>
    <tableColumn id="26" xr3:uid="{A76108B8-26A6-4D73-9DBC-AC514D3B954A}" name="Week 23">
      <calculatedColumnFormula>RANDBETWEEN(500,1000)</calculatedColumnFormula>
    </tableColumn>
    <tableColumn id="27" xr3:uid="{B15CD410-06F4-42BC-AF18-5C5047EF5051}" name="Week 24">
      <calculatedColumnFormula>RANDBETWEEN(500,1000)</calculatedColumnFormula>
    </tableColumn>
    <tableColumn id="28" xr3:uid="{C534A2C1-8D1D-4F5D-B512-98F5F89F9E5B}" name="Week 25">
      <calculatedColumnFormula>RANDBETWEEN(500,1000)</calculatedColumnFormula>
    </tableColumn>
    <tableColumn id="29" xr3:uid="{AD24FE2E-51C6-4B5A-B1A6-77CF377B0C8B}" name="Total">
      <calculatedColumnFormula>SUM(E62:AD62)</calculatedColumnFormula>
    </tableColumn>
    <tableColumn id="30" xr3:uid="{98FB5FF7-1C00-43BD-A6D9-9012AB874C15}" name="Proportion">
      <calculatedColumnFormula>($AE62/$AE$73)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DA43FA-B8DF-4BB9-B40B-DD9F98A38148}" name="Table10" displayName="Table10" ref="E76:G77" totalsRowShown="0" headerRowDxfId="10">
  <autoFilter ref="E76:G77" xr:uid="{1BDA43FA-B8DF-4BB9-B40B-DD9F98A38148}"/>
  <tableColumns count="3">
    <tableColumn id="1" xr3:uid="{8961B684-5BF1-4F10-ACA7-7C5CBADF3D4C}" name="Agricultural">
      <calculatedColumnFormula>COUNTIF(D62:D72,"Agricultural")</calculatedColumnFormula>
    </tableColumn>
    <tableColumn id="2" xr3:uid="{7B87B68F-5DEE-4142-A83F-ACBA3FEEFA3C}" name="Business">
      <calculatedColumnFormula>COUNTIF(D62:D72,"Business")</calculatedColumnFormula>
    </tableColumn>
    <tableColumn id="3" xr3:uid="{74F3DF53-63BB-479F-AF4B-1ABE89930B74}" name="Education">
      <calculatedColumnFormula>COUNTIF(D62:D72,"Education")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AFFE-F608-4024-A94A-A19605EB9204}">
  <dimension ref="A2:AK137"/>
  <sheetViews>
    <sheetView tabSelected="1" topLeftCell="A32" workbookViewId="0">
      <selection activeCell="L134" sqref="L134"/>
    </sheetView>
  </sheetViews>
  <sheetFormatPr defaultRowHeight="15" x14ac:dyDescent="0.25"/>
  <cols>
    <col min="1" max="1" width="17.5703125" bestFit="1" customWidth="1"/>
    <col min="2" max="2" width="11.85546875" bestFit="1" customWidth="1"/>
    <col min="3" max="3" width="11.7109375" customWidth="1"/>
    <col min="4" max="4" width="12.140625" bestFit="1" customWidth="1"/>
    <col min="5" max="5" width="14" customWidth="1"/>
    <col min="6" max="6" width="22.7109375" bestFit="1" customWidth="1"/>
    <col min="7" max="7" width="12.7109375" customWidth="1"/>
    <col min="8" max="8" width="12.85546875" customWidth="1"/>
    <col min="9" max="9" width="11.85546875" bestFit="1" customWidth="1"/>
    <col min="10" max="10" width="16.85546875" customWidth="1"/>
    <col min="11" max="11" width="10.5703125" customWidth="1"/>
    <col min="12" max="12" width="9.85546875" customWidth="1"/>
    <col min="13" max="13" width="13.42578125" customWidth="1"/>
    <col min="14" max="14" width="17.85546875" bestFit="1" customWidth="1"/>
    <col min="15" max="15" width="15.140625" bestFit="1" customWidth="1"/>
    <col min="16" max="16" width="15" customWidth="1"/>
    <col min="17" max="21" width="10.85546875" customWidth="1"/>
    <col min="22" max="22" width="11.7109375" customWidth="1"/>
    <col min="23" max="23" width="19.85546875" bestFit="1" customWidth="1"/>
    <col min="24" max="30" width="10.85546875" customWidth="1"/>
    <col min="32" max="32" width="12.7109375" customWidth="1"/>
  </cols>
  <sheetData>
    <row r="2" spans="1:16" x14ac:dyDescent="0.25">
      <c r="A2" s="3" t="s">
        <v>68</v>
      </c>
      <c r="B2" t="s">
        <v>88</v>
      </c>
      <c r="E2" s="2" t="s">
        <v>8</v>
      </c>
      <c r="F2" s="2" t="s">
        <v>9</v>
      </c>
      <c r="G2" s="2" t="s">
        <v>5</v>
      </c>
      <c r="H2" s="2" t="s">
        <v>10</v>
      </c>
      <c r="I2" s="2" t="s">
        <v>11</v>
      </c>
      <c r="J2" s="2" t="s">
        <v>12</v>
      </c>
      <c r="L2" s="2" t="s">
        <v>58</v>
      </c>
      <c r="M2" s="2" t="s">
        <v>68</v>
      </c>
      <c r="N2" s="2" t="s">
        <v>71</v>
      </c>
      <c r="O2" s="2" t="s">
        <v>70</v>
      </c>
      <c r="P2" s="2" t="s">
        <v>60</v>
      </c>
    </row>
    <row r="3" spans="1:16" x14ac:dyDescent="0.25">
      <c r="A3" t="s">
        <v>0</v>
      </c>
      <c r="B3">
        <v>88000</v>
      </c>
      <c r="E3">
        <v>1</v>
      </c>
      <c r="F3">
        <f>B3</f>
        <v>88000</v>
      </c>
      <c r="G3" s="5">
        <f>$B$9</f>
        <v>3409.8339629945485</v>
      </c>
      <c r="H3">
        <f>$B$7*$F3</f>
        <v>880</v>
      </c>
      <c r="I3" s="5">
        <f>$G3-$H3</f>
        <v>2529.8339629945485</v>
      </c>
      <c r="J3" s="5">
        <f>$F3-$I3</f>
        <v>85470.166037005445</v>
      </c>
      <c r="L3">
        <v>1</v>
      </c>
      <c r="M3">
        <f>($E$77*$H3)</f>
        <v>880</v>
      </c>
      <c r="N3">
        <f>($F$77*$H35)</f>
        <v>1012.5000000000001</v>
      </c>
      <c r="O3">
        <f>($G$77*$H49)</f>
        <v>499.99999999999994</v>
      </c>
      <c r="P3">
        <f>SUM(M3,N3,O3)</f>
        <v>2392.5</v>
      </c>
    </row>
    <row r="4" spans="1:16" x14ac:dyDescent="0.25">
      <c r="A4" t="s">
        <v>2</v>
      </c>
      <c r="B4" s="1">
        <v>0.12</v>
      </c>
      <c r="E4">
        <v>2</v>
      </c>
      <c r="F4" s="5">
        <f>$J3</f>
        <v>85470.166037005445</v>
      </c>
      <c r="G4" s="5">
        <f>$B$9</f>
        <v>3409.8339629945485</v>
      </c>
      <c r="H4" s="5">
        <f>$B$7*$F4</f>
        <v>854.70166037005447</v>
      </c>
      <c r="I4" s="5">
        <f>$G4-$H4</f>
        <v>2555.1323026244941</v>
      </c>
      <c r="J4" s="5">
        <f>$F4-$I4</f>
        <v>82915.033734380952</v>
      </c>
      <c r="L4">
        <v>2</v>
      </c>
      <c r="M4">
        <f t="shared" ref="M4:M32" si="0">($E$77*$H4)</f>
        <v>854.70166037005447</v>
      </c>
      <c r="N4">
        <f t="shared" ref="N4:N14" si="1">($F$77*$H36)</f>
        <v>933.21919722732548</v>
      </c>
      <c r="O4">
        <f t="shared" ref="O4:O8" si="2">($G$77*$H50)</f>
        <v>419.23309489327181</v>
      </c>
      <c r="P4">
        <f t="shared" ref="P4:P32" si="3">SUM(M4,N4,O4)</f>
        <v>2207.1539524906516</v>
      </c>
    </row>
    <row r="5" spans="1:16" x14ac:dyDescent="0.25">
      <c r="A5" t="s">
        <v>1</v>
      </c>
      <c r="B5">
        <v>2.5</v>
      </c>
      <c r="E5">
        <v>3</v>
      </c>
      <c r="F5" s="5">
        <f t="shared" ref="F5:F32" si="4">$J4</f>
        <v>82915.033734380952</v>
      </c>
      <c r="G5" s="5">
        <f t="shared" ref="G5:G32" si="5">$B$9</f>
        <v>3409.8339629945485</v>
      </c>
      <c r="H5" s="5">
        <f t="shared" ref="H5:H32" si="6">$B$7*$F5</f>
        <v>829.1503373438095</v>
      </c>
      <c r="I5" s="5">
        <f t="shared" ref="I5:I32" si="7">$G5-$H5</f>
        <v>2580.683625650739</v>
      </c>
      <c r="J5" s="5">
        <f t="shared" ref="J5:J32" si="8">$F5-$I5</f>
        <v>80334.350108730214</v>
      </c>
      <c r="L5">
        <v>3</v>
      </c>
      <c r="M5">
        <f t="shared" si="0"/>
        <v>829.1503373438095</v>
      </c>
      <c r="N5">
        <f t="shared" si="1"/>
        <v>853.04648542345819</v>
      </c>
      <c r="O5">
        <f t="shared" si="2"/>
        <v>337.4566034727095</v>
      </c>
      <c r="P5">
        <f t="shared" si="3"/>
        <v>2019.6534262399773</v>
      </c>
    </row>
    <row r="6" spans="1:16" x14ac:dyDescent="0.25">
      <c r="E6">
        <v>4</v>
      </c>
      <c r="F6" s="5">
        <f t="shared" si="4"/>
        <v>80334.350108730214</v>
      </c>
      <c r="G6" s="5">
        <f t="shared" si="5"/>
        <v>3409.8339629945485</v>
      </c>
      <c r="H6" s="5">
        <f t="shared" si="6"/>
        <v>803.34350108730212</v>
      </c>
      <c r="I6" s="5">
        <f t="shared" si="7"/>
        <v>2606.4904619072463</v>
      </c>
      <c r="J6" s="5">
        <f t="shared" si="8"/>
        <v>77727.859646822966</v>
      </c>
      <c r="L6">
        <v>4</v>
      </c>
      <c r="M6">
        <f t="shared" si="0"/>
        <v>803.34350108730212</v>
      </c>
      <c r="N6">
        <f t="shared" si="1"/>
        <v>771.97183061179749</v>
      </c>
      <c r="O6">
        <f t="shared" si="2"/>
        <v>254.65790590939019</v>
      </c>
      <c r="P6">
        <f t="shared" si="3"/>
        <v>1829.9732376084899</v>
      </c>
    </row>
    <row r="7" spans="1:16" x14ac:dyDescent="0.25">
      <c r="A7" t="s">
        <v>3</v>
      </c>
      <c r="B7" s="4">
        <f>B4/12</f>
        <v>0.01</v>
      </c>
      <c r="E7">
        <v>5</v>
      </c>
      <c r="F7" s="5">
        <f t="shared" si="4"/>
        <v>77727.859646822966</v>
      </c>
      <c r="G7" s="5">
        <f t="shared" si="5"/>
        <v>3409.8339629945485</v>
      </c>
      <c r="H7" s="5">
        <f t="shared" si="6"/>
        <v>777.27859646822969</v>
      </c>
      <c r="I7" s="5">
        <f t="shared" si="7"/>
        <v>2632.5553665263187</v>
      </c>
      <c r="J7" s="5">
        <f t="shared" si="8"/>
        <v>75095.304280296652</v>
      </c>
      <c r="L7">
        <v>5</v>
      </c>
      <c r="M7">
        <f t="shared" si="0"/>
        <v>777.27859646822969</v>
      </c>
      <c r="N7">
        <f t="shared" si="1"/>
        <v>689.9850859335055</v>
      </c>
      <c r="O7">
        <f t="shared" si="2"/>
        <v>170.82422462652937</v>
      </c>
      <c r="P7">
        <f t="shared" si="3"/>
        <v>1638.0879070282645</v>
      </c>
    </row>
    <row r="8" spans="1:16" x14ac:dyDescent="0.25">
      <c r="A8" t="s">
        <v>4</v>
      </c>
      <c r="B8">
        <f>B5*12</f>
        <v>30</v>
      </c>
      <c r="E8">
        <v>6</v>
      </c>
      <c r="F8" s="5">
        <f t="shared" si="4"/>
        <v>75095.304280296652</v>
      </c>
      <c r="G8" s="5">
        <f t="shared" si="5"/>
        <v>3409.8339629945485</v>
      </c>
      <c r="H8" s="5">
        <f t="shared" si="6"/>
        <v>750.95304280296648</v>
      </c>
      <c r="I8" s="5">
        <f t="shared" si="7"/>
        <v>2658.8809201915819</v>
      </c>
      <c r="J8" s="5">
        <f t="shared" si="8"/>
        <v>72436.423360105066</v>
      </c>
      <c r="L8">
        <v>6</v>
      </c>
      <c r="M8">
        <f t="shared" si="0"/>
        <v>750.95304280296648</v>
      </c>
      <c r="N8">
        <f t="shared" si="1"/>
        <v>607.0759903775828</v>
      </c>
      <c r="O8">
        <f t="shared" si="2"/>
        <v>85.942622327632805</v>
      </c>
      <c r="P8">
        <f t="shared" si="3"/>
        <v>1443.971655508182</v>
      </c>
    </row>
    <row r="9" spans="1:16" x14ac:dyDescent="0.25">
      <c r="A9" t="s">
        <v>5</v>
      </c>
      <c r="B9" s="5">
        <f>-PMT(B7,B8,B3)</f>
        <v>3409.8339629945485</v>
      </c>
      <c r="E9">
        <v>7</v>
      </c>
      <c r="F9" s="5">
        <f t="shared" si="4"/>
        <v>72436.423360105066</v>
      </c>
      <c r="G9" s="5">
        <f t="shared" si="5"/>
        <v>3409.8339629945485</v>
      </c>
      <c r="H9" s="5">
        <f t="shared" si="6"/>
        <v>724.36423360105061</v>
      </c>
      <c r="I9" s="5">
        <f t="shared" si="7"/>
        <v>2685.4697293934978</v>
      </c>
      <c r="J9" s="5">
        <f t="shared" si="8"/>
        <v>69750.953630711563</v>
      </c>
      <c r="L9">
        <v>7</v>
      </c>
      <c r="P9">
        <f t="shared" si="3"/>
        <v>0</v>
      </c>
    </row>
    <row r="10" spans="1:16" x14ac:dyDescent="0.25">
      <c r="A10" t="s">
        <v>6</v>
      </c>
      <c r="B10" s="5">
        <f>B9*B8</f>
        <v>102295.01888983646</v>
      </c>
      <c r="E10">
        <v>8</v>
      </c>
      <c r="F10" s="5">
        <f t="shared" si="4"/>
        <v>69750.953630711563</v>
      </c>
      <c r="G10" s="5">
        <f t="shared" si="5"/>
        <v>3409.8339629945485</v>
      </c>
      <c r="H10" s="5">
        <f t="shared" si="6"/>
        <v>697.5095363071157</v>
      </c>
      <c r="I10" s="5">
        <f t="shared" si="7"/>
        <v>2712.3244266874326</v>
      </c>
      <c r="J10" s="5">
        <f t="shared" si="8"/>
        <v>67038.629204024124</v>
      </c>
      <c r="L10">
        <v>8</v>
      </c>
      <c r="P10">
        <f t="shared" si="3"/>
        <v>0</v>
      </c>
    </row>
    <row r="11" spans="1:16" x14ac:dyDescent="0.25">
      <c r="A11" t="s">
        <v>7</v>
      </c>
      <c r="B11" s="5">
        <f>B10-B3</f>
        <v>14295.018889836458</v>
      </c>
      <c r="E11">
        <v>9</v>
      </c>
      <c r="F11" s="5">
        <f t="shared" si="4"/>
        <v>67038.629204024124</v>
      </c>
      <c r="G11" s="5">
        <f t="shared" si="5"/>
        <v>3409.8339629945485</v>
      </c>
      <c r="H11" s="5">
        <f t="shared" si="6"/>
        <v>670.3862920402413</v>
      </c>
      <c r="I11" s="5">
        <f t="shared" si="7"/>
        <v>2739.4476709543073</v>
      </c>
      <c r="J11" s="5">
        <f t="shared" si="8"/>
        <v>64299.181533069815</v>
      </c>
      <c r="L11">
        <v>9</v>
      </c>
      <c r="P11">
        <f t="shared" si="3"/>
        <v>0</v>
      </c>
    </row>
    <row r="12" spans="1:16" x14ac:dyDescent="0.25">
      <c r="E12">
        <v>10</v>
      </c>
      <c r="F12" s="5">
        <f t="shared" si="4"/>
        <v>64299.181533069815</v>
      </c>
      <c r="G12" s="5">
        <f t="shared" si="5"/>
        <v>3409.8339629945485</v>
      </c>
      <c r="H12" s="5">
        <f t="shared" si="6"/>
        <v>642.99181533069816</v>
      </c>
      <c r="I12" s="5">
        <f t="shared" si="7"/>
        <v>2766.8421476638505</v>
      </c>
      <c r="J12" s="5">
        <f t="shared" si="8"/>
        <v>61532.339385405969</v>
      </c>
      <c r="L12">
        <v>10</v>
      </c>
      <c r="P12">
        <f t="shared" si="3"/>
        <v>0</v>
      </c>
    </row>
    <row r="13" spans="1:16" x14ac:dyDescent="0.25">
      <c r="E13">
        <v>11</v>
      </c>
      <c r="F13" s="5">
        <f t="shared" si="4"/>
        <v>61532.339385405969</v>
      </c>
      <c r="G13" s="5">
        <f t="shared" si="5"/>
        <v>3409.8339629945485</v>
      </c>
      <c r="H13" s="5">
        <f t="shared" si="6"/>
        <v>615.32339385405965</v>
      </c>
      <c r="I13" s="5">
        <f t="shared" si="7"/>
        <v>2794.5105691404888</v>
      </c>
      <c r="J13" s="5">
        <f t="shared" si="8"/>
        <v>58737.828816265479</v>
      </c>
      <c r="L13">
        <v>11</v>
      </c>
      <c r="P13">
        <f t="shared" si="3"/>
        <v>0</v>
      </c>
    </row>
    <row r="14" spans="1:16" x14ac:dyDescent="0.25">
      <c r="E14">
        <v>12</v>
      </c>
      <c r="F14" s="5">
        <f t="shared" si="4"/>
        <v>58737.828816265479</v>
      </c>
      <c r="G14" s="5">
        <f t="shared" si="5"/>
        <v>3409.8339629945485</v>
      </c>
      <c r="H14" s="5">
        <f t="shared" si="6"/>
        <v>587.37828816265483</v>
      </c>
      <c r="I14" s="5">
        <f t="shared" si="7"/>
        <v>2822.4556748318937</v>
      </c>
      <c r="J14" s="5">
        <f t="shared" si="8"/>
        <v>55915.373141433585</v>
      </c>
      <c r="L14">
        <v>12</v>
      </c>
      <c r="P14">
        <f t="shared" si="3"/>
        <v>0</v>
      </c>
    </row>
    <row r="15" spans="1:16" x14ac:dyDescent="0.25">
      <c r="E15">
        <v>13</v>
      </c>
      <c r="F15" s="5">
        <f t="shared" si="4"/>
        <v>55915.373141433585</v>
      </c>
      <c r="G15" s="5">
        <f t="shared" si="5"/>
        <v>3409.8339629945485</v>
      </c>
      <c r="H15" s="5">
        <f t="shared" si="6"/>
        <v>559.15373141433588</v>
      </c>
      <c r="I15" s="5">
        <f t="shared" si="7"/>
        <v>2850.6802315802124</v>
      </c>
      <c r="J15" s="5">
        <f t="shared" si="8"/>
        <v>53064.692909853373</v>
      </c>
      <c r="L15">
        <v>13</v>
      </c>
      <c r="P15">
        <f t="shared" si="3"/>
        <v>0</v>
      </c>
    </row>
    <row r="16" spans="1:16" x14ac:dyDescent="0.25">
      <c r="E16">
        <v>14</v>
      </c>
      <c r="F16" s="5">
        <f t="shared" si="4"/>
        <v>53064.692909853373</v>
      </c>
      <c r="G16" s="5">
        <f t="shared" si="5"/>
        <v>3409.8339629945485</v>
      </c>
      <c r="H16" s="5">
        <f t="shared" si="6"/>
        <v>530.64692909853375</v>
      </c>
      <c r="I16" s="5">
        <f t="shared" si="7"/>
        <v>2879.1870338960148</v>
      </c>
      <c r="J16" s="5">
        <f t="shared" si="8"/>
        <v>50185.505875957359</v>
      </c>
      <c r="L16">
        <v>14</v>
      </c>
      <c r="P16">
        <f t="shared" si="3"/>
        <v>0</v>
      </c>
    </row>
    <row r="17" spans="5:16" x14ac:dyDescent="0.25">
      <c r="E17">
        <v>15</v>
      </c>
      <c r="F17" s="5">
        <f t="shared" si="4"/>
        <v>50185.505875957359</v>
      </c>
      <c r="G17" s="5">
        <f t="shared" si="5"/>
        <v>3409.8339629945485</v>
      </c>
      <c r="H17" s="5">
        <f t="shared" si="6"/>
        <v>501.85505875957358</v>
      </c>
      <c r="I17" s="5">
        <f t="shared" si="7"/>
        <v>2907.9789042349748</v>
      </c>
      <c r="J17" s="5">
        <f t="shared" si="8"/>
        <v>47277.526971722385</v>
      </c>
      <c r="L17">
        <v>15</v>
      </c>
      <c r="P17">
        <f t="shared" si="3"/>
        <v>0</v>
      </c>
    </row>
    <row r="18" spans="5:16" x14ac:dyDescent="0.25">
      <c r="E18">
        <v>16</v>
      </c>
      <c r="F18" s="5">
        <f t="shared" si="4"/>
        <v>47277.526971722385</v>
      </c>
      <c r="G18" s="5">
        <f t="shared" si="5"/>
        <v>3409.8339629945485</v>
      </c>
      <c r="H18" s="5">
        <f t="shared" si="6"/>
        <v>472.77526971722386</v>
      </c>
      <c r="I18" s="5">
        <f t="shared" si="7"/>
        <v>2937.0586932773249</v>
      </c>
      <c r="J18" s="5">
        <f t="shared" si="8"/>
        <v>44340.468278445063</v>
      </c>
      <c r="L18">
        <v>16</v>
      </c>
      <c r="P18">
        <f t="shared" si="3"/>
        <v>0</v>
      </c>
    </row>
    <row r="19" spans="5:16" x14ac:dyDescent="0.25">
      <c r="E19">
        <v>17</v>
      </c>
      <c r="F19" s="5">
        <f t="shared" si="4"/>
        <v>44340.468278445063</v>
      </c>
      <c r="G19" s="5">
        <f t="shared" si="5"/>
        <v>3409.8339629945485</v>
      </c>
      <c r="H19" s="5">
        <f t="shared" si="6"/>
        <v>443.40468278445064</v>
      </c>
      <c r="I19" s="5">
        <f t="shared" si="7"/>
        <v>2966.4292802100981</v>
      </c>
      <c r="J19" s="5">
        <f t="shared" si="8"/>
        <v>41374.038998234966</v>
      </c>
      <c r="L19">
        <v>17</v>
      </c>
      <c r="P19">
        <f t="shared" si="3"/>
        <v>0</v>
      </c>
    </row>
    <row r="20" spans="5:16" x14ac:dyDescent="0.25">
      <c r="E20">
        <v>18</v>
      </c>
      <c r="F20" s="5">
        <f t="shared" si="4"/>
        <v>41374.038998234966</v>
      </c>
      <c r="G20" s="5">
        <f t="shared" si="5"/>
        <v>3409.8339629945485</v>
      </c>
      <c r="H20" s="5">
        <f t="shared" si="6"/>
        <v>413.74038998234965</v>
      </c>
      <c r="I20" s="5">
        <f t="shared" si="7"/>
        <v>2996.0935730121987</v>
      </c>
      <c r="J20" s="5">
        <f t="shared" si="8"/>
        <v>38377.945425222766</v>
      </c>
      <c r="L20">
        <v>18</v>
      </c>
      <c r="P20">
        <f t="shared" si="3"/>
        <v>0</v>
      </c>
    </row>
    <row r="21" spans="5:16" x14ac:dyDescent="0.25">
      <c r="E21">
        <v>19</v>
      </c>
      <c r="F21" s="5">
        <f t="shared" si="4"/>
        <v>38377.945425222766</v>
      </c>
      <c r="G21" s="5">
        <f t="shared" si="5"/>
        <v>3409.8339629945485</v>
      </c>
      <c r="H21" s="5">
        <f t="shared" si="6"/>
        <v>383.77945425222765</v>
      </c>
      <c r="I21" s="5">
        <f t="shared" si="7"/>
        <v>3026.0545087423206</v>
      </c>
      <c r="J21" s="5">
        <f t="shared" si="8"/>
        <v>35351.890916480443</v>
      </c>
      <c r="L21">
        <v>19</v>
      </c>
      <c r="P21">
        <f t="shared" si="3"/>
        <v>0</v>
      </c>
    </row>
    <row r="22" spans="5:16" x14ac:dyDescent="0.25">
      <c r="E22">
        <v>20</v>
      </c>
      <c r="F22" s="5">
        <f t="shared" si="4"/>
        <v>35351.890916480443</v>
      </c>
      <c r="G22" s="5">
        <f t="shared" si="5"/>
        <v>3409.8339629945485</v>
      </c>
      <c r="H22" s="5">
        <f t="shared" si="6"/>
        <v>353.51890916480443</v>
      </c>
      <c r="I22" s="5">
        <f t="shared" si="7"/>
        <v>3056.3150538297441</v>
      </c>
      <c r="J22" s="5">
        <f t="shared" si="8"/>
        <v>32295.575862650698</v>
      </c>
      <c r="L22">
        <v>20</v>
      </c>
      <c r="P22">
        <f t="shared" si="3"/>
        <v>0</v>
      </c>
    </row>
    <row r="23" spans="5:16" x14ac:dyDescent="0.25">
      <c r="E23">
        <v>21</v>
      </c>
      <c r="F23" s="5">
        <f t="shared" si="4"/>
        <v>32295.575862650698</v>
      </c>
      <c r="G23" s="5">
        <f t="shared" si="5"/>
        <v>3409.8339629945485</v>
      </c>
      <c r="H23" s="5">
        <f t="shared" si="6"/>
        <v>322.95575862650696</v>
      </c>
      <c r="I23" s="5">
        <f t="shared" si="7"/>
        <v>3086.8782043680417</v>
      </c>
      <c r="J23" s="5">
        <f t="shared" si="8"/>
        <v>29208.697658282657</v>
      </c>
      <c r="L23">
        <v>21</v>
      </c>
      <c r="P23">
        <f t="shared" si="3"/>
        <v>0</v>
      </c>
    </row>
    <row r="24" spans="5:16" x14ac:dyDescent="0.25">
      <c r="E24">
        <v>22</v>
      </c>
      <c r="F24" s="5">
        <f t="shared" si="4"/>
        <v>29208.697658282657</v>
      </c>
      <c r="G24" s="5">
        <f t="shared" si="5"/>
        <v>3409.8339629945485</v>
      </c>
      <c r="H24" s="5">
        <f t="shared" si="6"/>
        <v>292.08697658282659</v>
      </c>
      <c r="I24" s="5">
        <f t="shared" si="7"/>
        <v>3117.746986411722</v>
      </c>
      <c r="J24" s="5">
        <f t="shared" si="8"/>
        <v>26090.950671870934</v>
      </c>
      <c r="L24">
        <v>22</v>
      </c>
      <c r="P24">
        <f t="shared" si="3"/>
        <v>0</v>
      </c>
    </row>
    <row r="25" spans="5:16" x14ac:dyDescent="0.25">
      <c r="E25">
        <v>23</v>
      </c>
      <c r="F25" s="5">
        <f t="shared" si="4"/>
        <v>26090.950671870934</v>
      </c>
      <c r="G25" s="5">
        <f t="shared" si="5"/>
        <v>3409.8339629945485</v>
      </c>
      <c r="H25" s="5">
        <f t="shared" si="6"/>
        <v>260.90950671870934</v>
      </c>
      <c r="I25" s="5">
        <f t="shared" si="7"/>
        <v>3148.924456275839</v>
      </c>
      <c r="J25" s="5">
        <f t="shared" si="8"/>
        <v>22942.026215595095</v>
      </c>
      <c r="L25">
        <v>23</v>
      </c>
      <c r="P25">
        <f t="shared" si="3"/>
        <v>0</v>
      </c>
    </row>
    <row r="26" spans="5:16" x14ac:dyDescent="0.25">
      <c r="E26">
        <v>24</v>
      </c>
      <c r="F26" s="5">
        <f t="shared" si="4"/>
        <v>22942.026215595095</v>
      </c>
      <c r="G26" s="5">
        <f t="shared" si="5"/>
        <v>3409.8339629945485</v>
      </c>
      <c r="H26" s="5">
        <f t="shared" si="6"/>
        <v>229.42026215595095</v>
      </c>
      <c r="I26" s="5">
        <f t="shared" si="7"/>
        <v>3180.4137008385974</v>
      </c>
      <c r="J26" s="5">
        <f t="shared" si="8"/>
        <v>19761.612514756496</v>
      </c>
      <c r="L26">
        <v>24</v>
      </c>
      <c r="P26">
        <f t="shared" si="3"/>
        <v>0</v>
      </c>
    </row>
    <row r="27" spans="5:16" x14ac:dyDescent="0.25">
      <c r="E27">
        <v>25</v>
      </c>
      <c r="F27" s="5">
        <f t="shared" si="4"/>
        <v>19761.612514756496</v>
      </c>
      <c r="G27" s="5">
        <f t="shared" si="5"/>
        <v>3409.8339629945485</v>
      </c>
      <c r="H27" s="5">
        <f t="shared" si="6"/>
        <v>197.61612514756496</v>
      </c>
      <c r="I27" s="5">
        <f t="shared" si="7"/>
        <v>3212.2178378469835</v>
      </c>
      <c r="J27" s="5">
        <f t="shared" si="8"/>
        <v>16549.394676909513</v>
      </c>
      <c r="L27">
        <v>25</v>
      </c>
      <c r="P27">
        <f t="shared" si="3"/>
        <v>0</v>
      </c>
    </row>
    <row r="28" spans="5:16" x14ac:dyDescent="0.25">
      <c r="E28">
        <v>26</v>
      </c>
      <c r="F28" s="5">
        <f t="shared" si="4"/>
        <v>16549.394676909513</v>
      </c>
      <c r="G28" s="5">
        <f t="shared" si="5"/>
        <v>3409.8339629945485</v>
      </c>
      <c r="H28" s="5">
        <f t="shared" si="6"/>
        <v>165.49394676909512</v>
      </c>
      <c r="I28" s="5">
        <f t="shared" si="7"/>
        <v>3244.3400162254534</v>
      </c>
      <c r="J28" s="5">
        <f t="shared" si="8"/>
        <v>13305.05466068406</v>
      </c>
      <c r="L28">
        <v>26</v>
      </c>
      <c r="P28">
        <f t="shared" si="3"/>
        <v>0</v>
      </c>
    </row>
    <row r="29" spans="5:16" x14ac:dyDescent="0.25">
      <c r="E29">
        <v>27</v>
      </c>
      <c r="F29" s="5">
        <f t="shared" si="4"/>
        <v>13305.05466068406</v>
      </c>
      <c r="G29" s="5">
        <f t="shared" si="5"/>
        <v>3409.8339629945485</v>
      </c>
      <c r="H29" s="5">
        <f t="shared" si="6"/>
        <v>133.05054660684061</v>
      </c>
      <c r="I29" s="5">
        <f t="shared" si="7"/>
        <v>3276.7834163877078</v>
      </c>
      <c r="J29" s="5">
        <f t="shared" si="8"/>
        <v>10028.271244296353</v>
      </c>
      <c r="L29">
        <v>27</v>
      </c>
      <c r="P29">
        <f t="shared" si="3"/>
        <v>0</v>
      </c>
    </row>
    <row r="30" spans="5:16" x14ac:dyDescent="0.25">
      <c r="E30">
        <v>28</v>
      </c>
      <c r="F30" s="5">
        <f t="shared" si="4"/>
        <v>10028.271244296353</v>
      </c>
      <c r="G30" s="5">
        <f t="shared" si="5"/>
        <v>3409.8339629945485</v>
      </c>
      <c r="H30" s="5">
        <f t="shared" si="6"/>
        <v>100.28271244296353</v>
      </c>
      <c r="I30" s="5">
        <f t="shared" si="7"/>
        <v>3309.5512505515849</v>
      </c>
      <c r="J30" s="5">
        <f t="shared" si="8"/>
        <v>6718.7199937447676</v>
      </c>
      <c r="L30">
        <v>28</v>
      </c>
      <c r="P30">
        <f t="shared" si="3"/>
        <v>0</v>
      </c>
    </row>
    <row r="31" spans="5:16" x14ac:dyDescent="0.25">
      <c r="E31">
        <v>29</v>
      </c>
      <c r="F31" s="5">
        <f t="shared" si="4"/>
        <v>6718.7199937447676</v>
      </c>
      <c r="G31" s="5">
        <f t="shared" si="5"/>
        <v>3409.8339629945485</v>
      </c>
      <c r="H31" s="5">
        <f t="shared" si="6"/>
        <v>67.187199937447673</v>
      </c>
      <c r="I31" s="5">
        <f t="shared" si="7"/>
        <v>3342.646763057101</v>
      </c>
      <c r="J31" s="5">
        <f t="shared" si="8"/>
        <v>3376.0732306876666</v>
      </c>
      <c r="L31">
        <v>29</v>
      </c>
      <c r="P31">
        <f t="shared" si="3"/>
        <v>0</v>
      </c>
    </row>
    <row r="32" spans="5:16" x14ac:dyDescent="0.25">
      <c r="E32">
        <v>30</v>
      </c>
      <c r="F32" s="5">
        <f t="shared" si="4"/>
        <v>3376.0732306876666</v>
      </c>
      <c r="G32" s="5">
        <f t="shared" si="5"/>
        <v>3409.8339629945485</v>
      </c>
      <c r="H32" s="5">
        <f t="shared" si="6"/>
        <v>33.760732306876669</v>
      </c>
      <c r="I32" s="5">
        <f t="shared" si="7"/>
        <v>3376.0732306876716</v>
      </c>
      <c r="J32" s="5">
        <f t="shared" si="8"/>
        <v>-5.0022208597511053E-12</v>
      </c>
      <c r="L32">
        <v>30</v>
      </c>
      <c r="P32">
        <f t="shared" si="3"/>
        <v>0</v>
      </c>
    </row>
    <row r="33" spans="1:16" x14ac:dyDescent="0.25">
      <c r="O33" s="2" t="s">
        <v>61</v>
      </c>
      <c r="P33" s="2">
        <f>SUM(P3:P32)</f>
        <v>11531.340178875564</v>
      </c>
    </row>
    <row r="34" spans="1:16" x14ac:dyDescent="0.25">
      <c r="A34" s="3" t="s">
        <v>69</v>
      </c>
      <c r="B34" t="s">
        <v>88</v>
      </c>
      <c r="E34" s="2" t="s">
        <v>8</v>
      </c>
      <c r="F34" s="2" t="s">
        <v>16</v>
      </c>
      <c r="G34" s="2" t="s">
        <v>5</v>
      </c>
      <c r="H34" s="2" t="s">
        <v>10</v>
      </c>
      <c r="I34" s="2" t="s">
        <v>11</v>
      </c>
      <c r="J34" s="2" t="s">
        <v>12</v>
      </c>
    </row>
    <row r="35" spans="1:16" x14ac:dyDescent="0.25">
      <c r="A35" t="s">
        <v>0</v>
      </c>
      <c r="B35">
        <v>45000</v>
      </c>
      <c r="E35">
        <v>1</v>
      </c>
      <c r="F35">
        <f>B35</f>
        <v>45000</v>
      </c>
      <c r="G35" s="5">
        <f>$B$41</f>
        <v>4029.8412343410955</v>
      </c>
      <c r="H35">
        <f>$B$39*$F35</f>
        <v>506.25000000000006</v>
      </c>
      <c r="I35" s="5">
        <f>$G35-$H35</f>
        <v>3523.5912343410955</v>
      </c>
      <c r="J35" s="5">
        <f>$F35-$I35</f>
        <v>41476.408765658904</v>
      </c>
    </row>
    <row r="36" spans="1:16" x14ac:dyDescent="0.25">
      <c r="A36" t="s">
        <v>13</v>
      </c>
      <c r="B36" s="4">
        <v>0.13500000000000001</v>
      </c>
      <c r="E36">
        <v>2</v>
      </c>
      <c r="F36" s="5">
        <f>$J35</f>
        <v>41476.408765658904</v>
      </c>
      <c r="G36" s="5">
        <f>$B$41</f>
        <v>4029.8412343410955</v>
      </c>
      <c r="H36" s="5">
        <f>$B$39*$F36</f>
        <v>466.60959861366274</v>
      </c>
      <c r="I36" s="5">
        <f>$G36-$H36</f>
        <v>3563.2316357274326</v>
      </c>
      <c r="J36" s="5">
        <f>$F36-$I36</f>
        <v>37913.177129931471</v>
      </c>
    </row>
    <row r="37" spans="1:16" x14ac:dyDescent="0.25">
      <c r="A37" t="s">
        <v>14</v>
      </c>
      <c r="B37">
        <v>1</v>
      </c>
      <c r="E37">
        <v>3</v>
      </c>
      <c r="F37" s="5">
        <f t="shared" ref="F37:F46" si="9">$J36</f>
        <v>37913.177129931471</v>
      </c>
      <c r="G37" s="5">
        <f t="shared" ref="G37:G46" si="10">$B$41</f>
        <v>4029.8412343410955</v>
      </c>
      <c r="H37" s="5">
        <f t="shared" ref="H37:H46" si="11">$B$39*$F37</f>
        <v>426.5232427117291</v>
      </c>
      <c r="I37" s="5">
        <f t="shared" ref="I37:I46" si="12">$G37-$H37</f>
        <v>3603.3179916293666</v>
      </c>
      <c r="J37" s="5">
        <f t="shared" ref="J37:J46" si="13">$F37-$I37</f>
        <v>34309.859138302105</v>
      </c>
    </row>
    <row r="38" spans="1:16" x14ac:dyDescent="0.25">
      <c r="E38">
        <v>4</v>
      </c>
      <c r="F38" s="5">
        <f t="shared" si="9"/>
        <v>34309.859138302105</v>
      </c>
      <c r="G38" s="5">
        <f t="shared" si="10"/>
        <v>4029.8412343410955</v>
      </c>
      <c r="H38" s="5">
        <f t="shared" si="11"/>
        <v>385.98591530589874</v>
      </c>
      <c r="I38" s="5">
        <f t="shared" si="12"/>
        <v>3643.8553190351968</v>
      </c>
      <c r="J38" s="5">
        <f t="shared" si="13"/>
        <v>30666.003819266909</v>
      </c>
    </row>
    <row r="39" spans="1:16" x14ac:dyDescent="0.25">
      <c r="A39" t="s">
        <v>15</v>
      </c>
      <c r="B39" s="4">
        <f>B36/12</f>
        <v>1.1250000000000001E-2</v>
      </c>
      <c r="E39">
        <v>5</v>
      </c>
      <c r="F39" s="5">
        <f t="shared" si="9"/>
        <v>30666.003819266909</v>
      </c>
      <c r="G39" s="5">
        <f t="shared" si="10"/>
        <v>4029.8412343410955</v>
      </c>
      <c r="H39" s="5">
        <f t="shared" si="11"/>
        <v>344.99254296675275</v>
      </c>
      <c r="I39" s="5">
        <f t="shared" si="12"/>
        <v>3684.8486913743427</v>
      </c>
      <c r="J39" s="5">
        <f t="shared" si="13"/>
        <v>26981.155127892565</v>
      </c>
    </row>
    <row r="40" spans="1:16" x14ac:dyDescent="0.25">
      <c r="A40" t="s">
        <v>4</v>
      </c>
      <c r="B40">
        <f>B37*12</f>
        <v>12</v>
      </c>
      <c r="E40">
        <v>6</v>
      </c>
      <c r="F40" s="5">
        <f t="shared" si="9"/>
        <v>26981.155127892565</v>
      </c>
      <c r="G40" s="5">
        <f t="shared" si="10"/>
        <v>4029.8412343410955</v>
      </c>
      <c r="H40" s="5">
        <f t="shared" si="11"/>
        <v>303.5379951887914</v>
      </c>
      <c r="I40" s="5">
        <f t="shared" si="12"/>
        <v>3726.3032391523043</v>
      </c>
      <c r="J40" s="5">
        <f t="shared" si="13"/>
        <v>23254.851888740261</v>
      </c>
    </row>
    <row r="41" spans="1:16" x14ac:dyDescent="0.25">
      <c r="A41" t="s">
        <v>5</v>
      </c>
      <c r="B41" s="5">
        <f>-PMT(B39,B40,B35)</f>
        <v>4029.8412343410955</v>
      </c>
      <c r="E41">
        <v>7</v>
      </c>
      <c r="F41" s="5">
        <f t="shared" si="9"/>
        <v>23254.851888740261</v>
      </c>
      <c r="G41" s="5">
        <f t="shared" si="10"/>
        <v>4029.8412343410955</v>
      </c>
      <c r="H41" s="5">
        <f t="shared" si="11"/>
        <v>261.61708374832796</v>
      </c>
      <c r="I41" s="5">
        <f t="shared" si="12"/>
        <v>3768.2241505927677</v>
      </c>
      <c r="J41" s="5">
        <f t="shared" si="13"/>
        <v>19486.627738147494</v>
      </c>
    </row>
    <row r="42" spans="1:16" x14ac:dyDescent="0.25">
      <c r="A42" t="s">
        <v>6</v>
      </c>
      <c r="B42" s="5">
        <f>B41*B40</f>
        <v>48358.094812093143</v>
      </c>
      <c r="E42">
        <v>8</v>
      </c>
      <c r="F42" s="5">
        <f t="shared" si="9"/>
        <v>19486.627738147494</v>
      </c>
      <c r="G42" s="5">
        <f t="shared" si="10"/>
        <v>4029.8412343410955</v>
      </c>
      <c r="H42" s="5">
        <f t="shared" si="11"/>
        <v>219.22456205415932</v>
      </c>
      <c r="I42" s="5">
        <f t="shared" si="12"/>
        <v>3810.6166722869361</v>
      </c>
      <c r="J42" s="5">
        <f t="shared" si="13"/>
        <v>15676.011065860557</v>
      </c>
    </row>
    <row r="43" spans="1:16" x14ac:dyDescent="0.25">
      <c r="A43" t="s">
        <v>7</v>
      </c>
      <c r="B43" s="5">
        <f>B42-B35</f>
        <v>3358.0948120931425</v>
      </c>
      <c r="E43">
        <v>9</v>
      </c>
      <c r="F43" s="5">
        <f t="shared" si="9"/>
        <v>15676.011065860557</v>
      </c>
      <c r="G43" s="5">
        <f t="shared" si="10"/>
        <v>4029.8412343410955</v>
      </c>
      <c r="H43" s="5">
        <f t="shared" si="11"/>
        <v>176.3551244909313</v>
      </c>
      <c r="I43" s="5">
        <f t="shared" si="12"/>
        <v>3853.4861098501642</v>
      </c>
      <c r="J43" s="5">
        <f t="shared" si="13"/>
        <v>11822.524956010393</v>
      </c>
    </row>
    <row r="44" spans="1:16" x14ac:dyDescent="0.25">
      <c r="E44">
        <v>10</v>
      </c>
      <c r="F44" s="5">
        <f t="shared" si="9"/>
        <v>11822.524956010393</v>
      </c>
      <c r="G44" s="5">
        <f t="shared" si="10"/>
        <v>4029.8412343410955</v>
      </c>
      <c r="H44" s="5">
        <f t="shared" si="11"/>
        <v>133.00340575511694</v>
      </c>
      <c r="I44" s="5">
        <f t="shared" si="12"/>
        <v>3896.8378285859785</v>
      </c>
      <c r="J44" s="5">
        <f t="shared" si="13"/>
        <v>7925.6871274244149</v>
      </c>
    </row>
    <row r="45" spans="1:16" x14ac:dyDescent="0.25">
      <c r="E45">
        <v>11</v>
      </c>
      <c r="F45" s="5">
        <f t="shared" si="9"/>
        <v>7925.6871274244149</v>
      </c>
      <c r="G45" s="5">
        <f t="shared" si="10"/>
        <v>4029.8412343410955</v>
      </c>
      <c r="H45" s="5">
        <f t="shared" si="11"/>
        <v>89.163980183524671</v>
      </c>
      <c r="I45" s="5">
        <f t="shared" si="12"/>
        <v>3940.677254157571</v>
      </c>
      <c r="J45" s="5">
        <f t="shared" si="13"/>
        <v>3985.0098732668439</v>
      </c>
    </row>
    <row r="46" spans="1:16" x14ac:dyDescent="0.25">
      <c r="E46">
        <v>12</v>
      </c>
      <c r="F46" s="5">
        <f t="shared" si="9"/>
        <v>3985.0098732668439</v>
      </c>
      <c r="G46" s="5">
        <f t="shared" si="10"/>
        <v>4029.8412343410955</v>
      </c>
      <c r="H46" s="5">
        <f t="shared" si="11"/>
        <v>44.831361074252001</v>
      </c>
      <c r="I46" s="5">
        <f t="shared" si="12"/>
        <v>3985.0098732668434</v>
      </c>
      <c r="J46" s="5">
        <f t="shared" si="13"/>
        <v>0</v>
      </c>
    </row>
    <row r="48" spans="1:16" x14ac:dyDescent="0.25">
      <c r="A48" s="3" t="s">
        <v>70</v>
      </c>
      <c r="B48" t="s">
        <v>88</v>
      </c>
      <c r="E48" s="2" t="s">
        <v>8</v>
      </c>
      <c r="F48" s="2" t="s">
        <v>16</v>
      </c>
      <c r="G48" s="2" t="s">
        <v>5</v>
      </c>
      <c r="H48" s="2" t="s">
        <v>10</v>
      </c>
      <c r="I48" s="2" t="s">
        <v>17</v>
      </c>
      <c r="J48" s="2" t="s">
        <v>12</v>
      </c>
    </row>
    <row r="49" spans="1:37" x14ac:dyDescent="0.25">
      <c r="A49" t="s">
        <v>0</v>
      </c>
      <c r="B49">
        <v>20000</v>
      </c>
      <c r="E49">
        <v>1</v>
      </c>
      <c r="F49">
        <f>B49</f>
        <v>20000</v>
      </c>
      <c r="G49" s="5">
        <f>$B$55</f>
        <v>3480.676204269128</v>
      </c>
      <c r="H49">
        <f>$B$53*$F49</f>
        <v>249.99999999999997</v>
      </c>
      <c r="I49" s="5">
        <f>$G49-$H49</f>
        <v>3230.676204269128</v>
      </c>
      <c r="J49" s="5">
        <f>$F49-$I49</f>
        <v>16769.323795730874</v>
      </c>
    </row>
    <row r="50" spans="1:37" x14ac:dyDescent="0.25">
      <c r="A50" t="s">
        <v>13</v>
      </c>
      <c r="B50" s="1">
        <v>0.15</v>
      </c>
      <c r="E50">
        <v>2</v>
      </c>
      <c r="F50" s="5">
        <f>$J49</f>
        <v>16769.323795730874</v>
      </c>
      <c r="G50" s="5">
        <f>$B$55</f>
        <v>3480.676204269128</v>
      </c>
      <c r="H50" s="5">
        <f>$B$53*$F50</f>
        <v>209.61654744663591</v>
      </c>
      <c r="I50" s="5">
        <f>$G50-$H50</f>
        <v>3271.0596568224919</v>
      </c>
      <c r="J50" s="5">
        <f>$F50-$I50</f>
        <v>13498.264138908382</v>
      </c>
    </row>
    <row r="51" spans="1:37" x14ac:dyDescent="0.25">
      <c r="A51" t="s">
        <v>1</v>
      </c>
      <c r="B51">
        <v>0.5</v>
      </c>
      <c r="E51">
        <v>3</v>
      </c>
      <c r="F51" s="5">
        <f t="shared" ref="F51:F54" si="14">$J50</f>
        <v>13498.264138908382</v>
      </c>
      <c r="G51" s="5">
        <f t="shared" ref="G51:G54" si="15">$B$55</f>
        <v>3480.676204269128</v>
      </c>
      <c r="H51" s="5">
        <f t="shared" ref="H51:H54" si="16">$B$53*$F51</f>
        <v>168.72830173635475</v>
      </c>
      <c r="I51" s="5">
        <f t="shared" ref="I51:I54" si="17">$G51-$H51</f>
        <v>3311.9479025327732</v>
      </c>
      <c r="J51" s="5">
        <f t="shared" ref="J51:J54" si="18">$F51-$I51</f>
        <v>10186.316236375609</v>
      </c>
    </row>
    <row r="52" spans="1:37" x14ac:dyDescent="0.25">
      <c r="E52">
        <v>4</v>
      </c>
      <c r="F52" s="5">
        <f t="shared" si="14"/>
        <v>10186.316236375609</v>
      </c>
      <c r="G52" s="5">
        <f t="shared" si="15"/>
        <v>3480.676204269128</v>
      </c>
      <c r="H52" s="5">
        <f t="shared" si="16"/>
        <v>127.3289529546951</v>
      </c>
      <c r="I52" s="5">
        <f t="shared" si="17"/>
        <v>3353.3472513144329</v>
      </c>
      <c r="J52" s="5">
        <f t="shared" si="18"/>
        <v>6832.9689850611758</v>
      </c>
    </row>
    <row r="53" spans="1:37" x14ac:dyDescent="0.25">
      <c r="A53" t="s">
        <v>3</v>
      </c>
      <c r="B53" s="4">
        <f>B50/12</f>
        <v>1.2499999999999999E-2</v>
      </c>
      <c r="E53">
        <v>5</v>
      </c>
      <c r="F53" s="5">
        <f t="shared" si="14"/>
        <v>6832.9689850611758</v>
      </c>
      <c r="G53" s="5">
        <f t="shared" si="15"/>
        <v>3480.676204269128</v>
      </c>
      <c r="H53" s="5">
        <f t="shared" si="16"/>
        <v>85.412112313264686</v>
      </c>
      <c r="I53" s="5">
        <f t="shared" si="17"/>
        <v>3395.2640919558635</v>
      </c>
      <c r="J53" s="5">
        <f t="shared" si="18"/>
        <v>3437.7048931053123</v>
      </c>
    </row>
    <row r="54" spans="1:37" x14ac:dyDescent="0.25">
      <c r="A54" t="s">
        <v>4</v>
      </c>
      <c r="B54">
        <f>B51*12</f>
        <v>6</v>
      </c>
      <c r="E54">
        <v>6</v>
      </c>
      <c r="F54" s="5">
        <f t="shared" si="14"/>
        <v>3437.7048931053123</v>
      </c>
      <c r="G54" s="5">
        <f t="shared" si="15"/>
        <v>3480.676204269128</v>
      </c>
      <c r="H54" s="5">
        <f t="shared" si="16"/>
        <v>42.971311163816402</v>
      </c>
      <c r="I54" s="5">
        <f t="shared" si="17"/>
        <v>3437.7048931053114</v>
      </c>
      <c r="J54" s="5">
        <f t="shared" si="18"/>
        <v>0</v>
      </c>
    </row>
    <row r="55" spans="1:37" x14ac:dyDescent="0.25">
      <c r="A55" t="s">
        <v>5</v>
      </c>
      <c r="B55" s="5">
        <f>-PMT(B53,B54,B49)</f>
        <v>3480.676204269128</v>
      </c>
    </row>
    <row r="56" spans="1:37" x14ac:dyDescent="0.25">
      <c r="A56" t="s">
        <v>6</v>
      </c>
      <c r="B56" s="5">
        <f>B55*B54</f>
        <v>20884.057225614768</v>
      </c>
    </row>
    <row r="57" spans="1:37" x14ac:dyDescent="0.25">
      <c r="A57" t="s">
        <v>7</v>
      </c>
      <c r="B57" s="5">
        <f>B56-B49</f>
        <v>884.05722561476796</v>
      </c>
    </row>
    <row r="60" spans="1:37" x14ac:dyDescent="0.25">
      <c r="F60" s="2" t="s">
        <v>62</v>
      </c>
    </row>
    <row r="61" spans="1:37" x14ac:dyDescent="0.25">
      <c r="C61" s="2" t="s">
        <v>18</v>
      </c>
      <c r="D61" s="2" t="s">
        <v>30</v>
      </c>
      <c r="E61" s="2" t="s">
        <v>32</v>
      </c>
      <c r="F61" s="2" t="s">
        <v>33</v>
      </c>
      <c r="G61" s="2" t="s">
        <v>34</v>
      </c>
      <c r="H61" s="2" t="s">
        <v>35</v>
      </c>
      <c r="I61" s="2" t="s">
        <v>36</v>
      </c>
      <c r="J61" s="2" t="s">
        <v>37</v>
      </c>
      <c r="K61" s="2" t="s">
        <v>38</v>
      </c>
      <c r="L61" s="2" t="s">
        <v>39</v>
      </c>
      <c r="M61" s="2" t="s">
        <v>40</v>
      </c>
      <c r="N61" s="2" t="s">
        <v>41</v>
      </c>
      <c r="O61" s="2" t="s">
        <v>42</v>
      </c>
      <c r="P61" s="2" t="s">
        <v>43</v>
      </c>
      <c r="Q61" s="2" t="s">
        <v>44</v>
      </c>
      <c r="R61" s="2" t="s">
        <v>45</v>
      </c>
      <c r="S61" s="2" t="s">
        <v>46</v>
      </c>
      <c r="T61" s="2" t="s">
        <v>47</v>
      </c>
      <c r="U61" s="2" t="s">
        <v>48</v>
      </c>
      <c r="V61" s="2" t="s">
        <v>49</v>
      </c>
      <c r="W61" s="2" t="s">
        <v>50</v>
      </c>
      <c r="X61" s="2" t="s">
        <v>51</v>
      </c>
      <c r="Y61" s="2" t="s">
        <v>52</v>
      </c>
      <c r="Z61" s="2" t="s">
        <v>53</v>
      </c>
      <c r="AA61" s="2" t="s">
        <v>54</v>
      </c>
      <c r="AB61" s="2" t="s">
        <v>55</v>
      </c>
      <c r="AC61" s="2" t="s">
        <v>56</v>
      </c>
      <c r="AD61" s="2" t="s">
        <v>57</v>
      </c>
      <c r="AE61" s="2" t="s">
        <v>6</v>
      </c>
      <c r="AF61" s="2" t="s">
        <v>87</v>
      </c>
      <c r="AG61" s="2"/>
      <c r="AH61" s="2"/>
      <c r="AI61" s="2"/>
      <c r="AJ61" s="2"/>
      <c r="AK61" s="2"/>
    </row>
    <row r="62" spans="1:37" x14ac:dyDescent="0.25">
      <c r="C62" t="s">
        <v>19</v>
      </c>
      <c r="D62" s="3" t="s">
        <v>31</v>
      </c>
      <c r="E62">
        <v>2000</v>
      </c>
      <c r="F62">
        <f ca="1">RANDBETWEEN(500,1000)</f>
        <v>619</v>
      </c>
      <c r="G62">
        <f t="shared" ref="G62:AD72" ca="1" si="19">RANDBETWEEN(500,1000)</f>
        <v>878</v>
      </c>
      <c r="H62">
        <f t="shared" ca="1" si="19"/>
        <v>726</v>
      </c>
      <c r="I62">
        <f t="shared" ca="1" si="19"/>
        <v>774</v>
      </c>
      <c r="J62">
        <f t="shared" ca="1" si="19"/>
        <v>685</v>
      </c>
      <c r="K62">
        <f t="shared" ca="1" si="19"/>
        <v>925</v>
      </c>
      <c r="L62">
        <f t="shared" ca="1" si="19"/>
        <v>950</v>
      </c>
      <c r="M62">
        <f t="shared" ca="1" si="19"/>
        <v>520</v>
      </c>
      <c r="N62">
        <f t="shared" ca="1" si="19"/>
        <v>538</v>
      </c>
      <c r="O62">
        <f t="shared" ca="1" si="19"/>
        <v>772</v>
      </c>
      <c r="P62">
        <f t="shared" ca="1" si="19"/>
        <v>857</v>
      </c>
      <c r="Q62">
        <f t="shared" ca="1" si="19"/>
        <v>671</v>
      </c>
      <c r="R62">
        <f t="shared" ca="1" si="19"/>
        <v>819</v>
      </c>
      <c r="S62">
        <f t="shared" ca="1" si="19"/>
        <v>778</v>
      </c>
      <c r="T62">
        <f t="shared" ca="1" si="19"/>
        <v>893</v>
      </c>
      <c r="U62">
        <f t="shared" ca="1" si="19"/>
        <v>798</v>
      </c>
      <c r="V62">
        <f t="shared" ca="1" si="19"/>
        <v>874</v>
      </c>
      <c r="W62">
        <f t="shared" ca="1" si="19"/>
        <v>988</v>
      </c>
      <c r="X62">
        <f t="shared" ca="1" si="19"/>
        <v>867</v>
      </c>
      <c r="Y62">
        <f t="shared" ca="1" si="19"/>
        <v>722</v>
      </c>
      <c r="Z62">
        <f t="shared" ca="1" si="19"/>
        <v>880</v>
      </c>
      <c r="AA62">
        <f t="shared" ca="1" si="19"/>
        <v>955</v>
      </c>
      <c r="AB62">
        <f t="shared" ca="1" si="19"/>
        <v>900</v>
      </c>
      <c r="AC62">
        <f t="shared" ca="1" si="19"/>
        <v>600</v>
      </c>
      <c r="AD62">
        <f ca="1">RANDBETWEEN(500,1000)</f>
        <v>786</v>
      </c>
      <c r="AE62">
        <f ca="1">SUM(E62:AD62)</f>
        <v>21775</v>
      </c>
      <c r="AF62">
        <f ca="1">($AE62/$AE$73)</f>
        <v>9.4373967954024376E-2</v>
      </c>
    </row>
    <row r="63" spans="1:37" x14ac:dyDescent="0.25">
      <c r="C63" t="s">
        <v>20</v>
      </c>
      <c r="D63" s="3" t="s">
        <v>31</v>
      </c>
      <c r="E63">
        <v>2000</v>
      </c>
      <c r="F63">
        <f t="shared" ref="F63:F72" ca="1" si="20">RANDBETWEEN(500,1000)</f>
        <v>659</v>
      </c>
      <c r="G63">
        <f t="shared" ca="1" si="19"/>
        <v>604</v>
      </c>
      <c r="H63">
        <f t="shared" ca="1" si="19"/>
        <v>532</v>
      </c>
      <c r="I63">
        <f t="shared" ca="1" si="19"/>
        <v>705</v>
      </c>
      <c r="J63">
        <f t="shared" ca="1" si="19"/>
        <v>797</v>
      </c>
      <c r="K63">
        <f t="shared" ca="1" si="19"/>
        <v>879</v>
      </c>
      <c r="L63">
        <f t="shared" ca="1" si="19"/>
        <v>560</v>
      </c>
      <c r="M63">
        <f t="shared" ca="1" si="19"/>
        <v>625</v>
      </c>
      <c r="N63">
        <f t="shared" ca="1" si="19"/>
        <v>996</v>
      </c>
      <c r="O63">
        <f t="shared" ca="1" si="19"/>
        <v>904</v>
      </c>
      <c r="P63">
        <f t="shared" ca="1" si="19"/>
        <v>681</v>
      </c>
      <c r="Q63">
        <f t="shared" ca="1" si="19"/>
        <v>899</v>
      </c>
      <c r="R63">
        <f t="shared" ca="1" si="19"/>
        <v>831</v>
      </c>
      <c r="S63">
        <f t="shared" ca="1" si="19"/>
        <v>991</v>
      </c>
      <c r="T63">
        <f t="shared" ca="1" si="19"/>
        <v>852</v>
      </c>
      <c r="U63">
        <f t="shared" ca="1" si="19"/>
        <v>926</v>
      </c>
      <c r="V63">
        <f t="shared" ca="1" si="19"/>
        <v>670</v>
      </c>
      <c r="W63">
        <f t="shared" ca="1" si="19"/>
        <v>869</v>
      </c>
      <c r="X63">
        <f t="shared" ca="1" si="19"/>
        <v>768</v>
      </c>
      <c r="Y63">
        <f t="shared" ca="1" si="19"/>
        <v>608</v>
      </c>
      <c r="Z63">
        <f t="shared" ca="1" si="19"/>
        <v>777</v>
      </c>
      <c r="AA63">
        <f t="shared" ca="1" si="19"/>
        <v>730</v>
      </c>
      <c r="AB63">
        <f t="shared" ca="1" si="19"/>
        <v>925</v>
      </c>
      <c r="AC63">
        <f t="shared" ca="1" si="19"/>
        <v>700</v>
      </c>
      <c r="AD63">
        <f t="shared" ca="1" si="19"/>
        <v>835</v>
      </c>
      <c r="AE63">
        <f t="shared" ref="AE63:AE72" ca="1" si="21">SUM(E63:AD63)</f>
        <v>21323</v>
      </c>
      <c r="AF63">
        <f ca="1">($AE63/$AE$73)</f>
        <v>9.2414976747814556E-2</v>
      </c>
    </row>
    <row r="64" spans="1:37" x14ac:dyDescent="0.25">
      <c r="C64" t="s">
        <v>21</v>
      </c>
      <c r="D64" s="3" t="s">
        <v>70</v>
      </c>
      <c r="E64">
        <v>2000</v>
      </c>
      <c r="F64">
        <f t="shared" ca="1" si="20"/>
        <v>882</v>
      </c>
      <c r="G64">
        <f t="shared" ca="1" si="19"/>
        <v>623</v>
      </c>
      <c r="H64">
        <f t="shared" ca="1" si="19"/>
        <v>887</v>
      </c>
      <c r="I64">
        <f t="shared" ca="1" si="19"/>
        <v>575</v>
      </c>
      <c r="J64">
        <f t="shared" ca="1" si="19"/>
        <v>613</v>
      </c>
      <c r="K64">
        <f t="shared" ca="1" si="19"/>
        <v>836</v>
      </c>
      <c r="L64">
        <f t="shared" ca="1" si="19"/>
        <v>788</v>
      </c>
      <c r="M64">
        <f t="shared" ca="1" si="19"/>
        <v>878</v>
      </c>
      <c r="N64">
        <f t="shared" ca="1" si="19"/>
        <v>570</v>
      </c>
      <c r="O64">
        <f t="shared" ca="1" si="19"/>
        <v>572</v>
      </c>
      <c r="P64">
        <f t="shared" ca="1" si="19"/>
        <v>681</v>
      </c>
      <c r="Q64">
        <f t="shared" ca="1" si="19"/>
        <v>962</v>
      </c>
      <c r="R64">
        <f t="shared" ca="1" si="19"/>
        <v>807</v>
      </c>
      <c r="S64">
        <f t="shared" ca="1" si="19"/>
        <v>593</v>
      </c>
      <c r="T64">
        <f t="shared" ca="1" si="19"/>
        <v>656</v>
      </c>
      <c r="U64">
        <f t="shared" ca="1" si="19"/>
        <v>695</v>
      </c>
      <c r="V64">
        <f t="shared" ca="1" si="19"/>
        <v>522</v>
      </c>
      <c r="W64">
        <f t="shared" ca="1" si="19"/>
        <v>770</v>
      </c>
      <c r="X64">
        <f t="shared" ca="1" si="19"/>
        <v>604</v>
      </c>
      <c r="Y64">
        <f t="shared" ca="1" si="19"/>
        <v>685</v>
      </c>
      <c r="Z64">
        <f t="shared" ca="1" si="19"/>
        <v>659</v>
      </c>
      <c r="AA64">
        <f t="shared" ca="1" si="19"/>
        <v>928</v>
      </c>
      <c r="AB64">
        <f t="shared" ca="1" si="19"/>
        <v>981</v>
      </c>
      <c r="AC64">
        <f t="shared" ca="1" si="19"/>
        <v>839</v>
      </c>
      <c r="AD64">
        <f t="shared" ca="1" si="19"/>
        <v>780</v>
      </c>
      <c r="AE64">
        <f t="shared" ca="1" si="21"/>
        <v>20386</v>
      </c>
      <c r="AF64">
        <f t="shared" ref="AF64:AF72" ca="1" si="22">($AE64/$AE$73)</f>
        <v>8.8353970641136217E-2</v>
      </c>
    </row>
    <row r="65" spans="3:32" x14ac:dyDescent="0.25">
      <c r="C65" t="s">
        <v>22</v>
      </c>
      <c r="D65" s="3" t="s">
        <v>31</v>
      </c>
      <c r="E65">
        <v>2000</v>
      </c>
      <c r="F65">
        <f t="shared" ca="1" si="20"/>
        <v>514</v>
      </c>
      <c r="G65">
        <f t="shared" ca="1" si="19"/>
        <v>776</v>
      </c>
      <c r="H65">
        <f t="shared" ca="1" si="19"/>
        <v>818</v>
      </c>
      <c r="I65">
        <f t="shared" ca="1" si="19"/>
        <v>782</v>
      </c>
      <c r="J65">
        <f t="shared" ca="1" si="19"/>
        <v>817</v>
      </c>
      <c r="K65">
        <f t="shared" ca="1" si="19"/>
        <v>911</v>
      </c>
      <c r="L65">
        <f t="shared" ca="1" si="19"/>
        <v>562</v>
      </c>
      <c r="M65">
        <f t="shared" ca="1" si="19"/>
        <v>819</v>
      </c>
      <c r="N65">
        <f t="shared" ca="1" si="19"/>
        <v>644</v>
      </c>
      <c r="O65">
        <f t="shared" ca="1" si="19"/>
        <v>899</v>
      </c>
      <c r="P65">
        <f t="shared" ca="1" si="19"/>
        <v>879</v>
      </c>
      <c r="Q65">
        <f t="shared" ca="1" si="19"/>
        <v>644</v>
      </c>
      <c r="R65">
        <f t="shared" ca="1" si="19"/>
        <v>509</v>
      </c>
      <c r="S65">
        <f t="shared" ca="1" si="19"/>
        <v>928</v>
      </c>
      <c r="T65">
        <f t="shared" ca="1" si="19"/>
        <v>968</v>
      </c>
      <c r="U65">
        <f t="shared" ca="1" si="19"/>
        <v>723</v>
      </c>
      <c r="V65">
        <f t="shared" ca="1" si="19"/>
        <v>698</v>
      </c>
      <c r="W65">
        <f t="shared" ca="1" si="19"/>
        <v>724</v>
      </c>
      <c r="X65">
        <f t="shared" ca="1" si="19"/>
        <v>692</v>
      </c>
      <c r="Y65">
        <f t="shared" ca="1" si="19"/>
        <v>653</v>
      </c>
      <c r="Z65">
        <f t="shared" ca="1" si="19"/>
        <v>973</v>
      </c>
      <c r="AA65">
        <f t="shared" ca="1" si="19"/>
        <v>796</v>
      </c>
      <c r="AB65">
        <f t="shared" ca="1" si="19"/>
        <v>657</v>
      </c>
      <c r="AC65">
        <f t="shared" ca="1" si="19"/>
        <v>660</v>
      </c>
      <c r="AD65">
        <f t="shared" ca="1" si="19"/>
        <v>912</v>
      </c>
      <c r="AE65">
        <f t="shared" ca="1" si="21"/>
        <v>20958</v>
      </c>
      <c r="AF65">
        <f t="shared" ca="1" si="22"/>
        <v>9.0833048008286704E-2</v>
      </c>
    </row>
    <row r="66" spans="3:32" x14ac:dyDescent="0.25">
      <c r="C66" t="s">
        <v>23</v>
      </c>
      <c r="D66" s="3" t="s">
        <v>70</v>
      </c>
      <c r="E66">
        <v>2000</v>
      </c>
      <c r="F66">
        <f t="shared" ca="1" si="20"/>
        <v>772</v>
      </c>
      <c r="G66">
        <f t="shared" ca="1" si="19"/>
        <v>662</v>
      </c>
      <c r="H66">
        <f t="shared" ca="1" si="19"/>
        <v>722</v>
      </c>
      <c r="I66">
        <f t="shared" ca="1" si="19"/>
        <v>984</v>
      </c>
      <c r="J66">
        <f t="shared" ca="1" si="19"/>
        <v>901</v>
      </c>
      <c r="K66">
        <f t="shared" ca="1" si="19"/>
        <v>748</v>
      </c>
      <c r="L66">
        <f t="shared" ca="1" si="19"/>
        <v>875</v>
      </c>
      <c r="M66">
        <f t="shared" ca="1" si="19"/>
        <v>990</v>
      </c>
      <c r="N66">
        <f t="shared" ca="1" si="19"/>
        <v>740</v>
      </c>
      <c r="O66">
        <f t="shared" ca="1" si="19"/>
        <v>722</v>
      </c>
      <c r="P66">
        <f t="shared" ca="1" si="19"/>
        <v>760</v>
      </c>
      <c r="Q66">
        <f t="shared" ca="1" si="19"/>
        <v>578</v>
      </c>
      <c r="R66">
        <f t="shared" ca="1" si="19"/>
        <v>755</v>
      </c>
      <c r="S66">
        <f t="shared" ca="1" si="19"/>
        <v>714</v>
      </c>
      <c r="T66">
        <f t="shared" ca="1" si="19"/>
        <v>940</v>
      </c>
      <c r="U66">
        <f t="shared" ca="1" si="19"/>
        <v>744</v>
      </c>
      <c r="V66">
        <f t="shared" ca="1" si="19"/>
        <v>649</v>
      </c>
      <c r="W66">
        <f t="shared" ca="1" si="19"/>
        <v>698</v>
      </c>
      <c r="X66">
        <f t="shared" ca="1" si="19"/>
        <v>876</v>
      </c>
      <c r="Y66">
        <f t="shared" ca="1" si="19"/>
        <v>861</v>
      </c>
      <c r="Z66">
        <f t="shared" ca="1" si="19"/>
        <v>683</v>
      </c>
      <c r="AA66">
        <f t="shared" ca="1" si="19"/>
        <v>725</v>
      </c>
      <c r="AB66">
        <f t="shared" ca="1" si="19"/>
        <v>646</v>
      </c>
      <c r="AC66">
        <f t="shared" ca="1" si="19"/>
        <v>540</v>
      </c>
      <c r="AD66">
        <f t="shared" ca="1" si="19"/>
        <v>902</v>
      </c>
      <c r="AE66">
        <f t="shared" ca="1" si="21"/>
        <v>21187</v>
      </c>
      <c r="AF66">
        <f t="shared" ca="1" si="22"/>
        <v>9.1825545765415142E-2</v>
      </c>
    </row>
    <row r="67" spans="3:32" x14ac:dyDescent="0.25">
      <c r="C67" t="s">
        <v>24</v>
      </c>
      <c r="D67" s="3" t="s">
        <v>31</v>
      </c>
      <c r="E67">
        <v>2000</v>
      </c>
      <c r="F67">
        <f t="shared" ca="1" si="20"/>
        <v>590</v>
      </c>
      <c r="G67">
        <f t="shared" ca="1" si="19"/>
        <v>641</v>
      </c>
      <c r="H67">
        <f t="shared" ca="1" si="19"/>
        <v>839</v>
      </c>
      <c r="I67">
        <f t="shared" ca="1" si="19"/>
        <v>619</v>
      </c>
      <c r="J67">
        <f t="shared" ca="1" si="19"/>
        <v>684</v>
      </c>
      <c r="K67">
        <f t="shared" ca="1" si="19"/>
        <v>651</v>
      </c>
      <c r="L67">
        <f t="shared" ca="1" si="19"/>
        <v>706</v>
      </c>
      <c r="M67">
        <f t="shared" ca="1" si="19"/>
        <v>873</v>
      </c>
      <c r="N67">
        <f t="shared" ca="1" si="19"/>
        <v>657</v>
      </c>
      <c r="O67">
        <f t="shared" ca="1" si="19"/>
        <v>686</v>
      </c>
      <c r="P67">
        <f t="shared" ca="1" si="19"/>
        <v>720</v>
      </c>
      <c r="Q67">
        <f t="shared" ca="1" si="19"/>
        <v>513</v>
      </c>
      <c r="R67">
        <f t="shared" ca="1" si="19"/>
        <v>745</v>
      </c>
      <c r="S67">
        <f t="shared" ca="1" si="19"/>
        <v>781</v>
      </c>
      <c r="T67">
        <f t="shared" ca="1" si="19"/>
        <v>721</v>
      </c>
      <c r="U67">
        <f t="shared" ca="1" si="19"/>
        <v>775</v>
      </c>
      <c r="V67">
        <f t="shared" ca="1" si="19"/>
        <v>733</v>
      </c>
      <c r="W67">
        <f t="shared" ca="1" si="19"/>
        <v>667</v>
      </c>
      <c r="X67">
        <f t="shared" ca="1" si="19"/>
        <v>839</v>
      </c>
      <c r="Y67">
        <f t="shared" ca="1" si="19"/>
        <v>911</v>
      </c>
      <c r="Z67">
        <f t="shared" ca="1" si="19"/>
        <v>800</v>
      </c>
      <c r="AA67">
        <f t="shared" ca="1" si="19"/>
        <v>925</v>
      </c>
      <c r="AB67">
        <f t="shared" ca="1" si="19"/>
        <v>541</v>
      </c>
      <c r="AC67">
        <f t="shared" ca="1" si="19"/>
        <v>647</v>
      </c>
      <c r="AD67">
        <f t="shared" ca="1" si="19"/>
        <v>519</v>
      </c>
      <c r="AE67">
        <f t="shared" ca="1" si="21"/>
        <v>19783</v>
      </c>
      <c r="AF67">
        <f t="shared" ca="1" si="22"/>
        <v>8.5740537682409385E-2</v>
      </c>
    </row>
    <row r="68" spans="3:32" x14ac:dyDescent="0.25">
      <c r="C68" t="s">
        <v>25</v>
      </c>
      <c r="D68" s="3" t="s">
        <v>71</v>
      </c>
      <c r="E68">
        <v>2000</v>
      </c>
      <c r="F68">
        <f t="shared" ca="1" si="20"/>
        <v>783</v>
      </c>
      <c r="G68">
        <f t="shared" ca="1" si="19"/>
        <v>995</v>
      </c>
      <c r="H68">
        <f t="shared" ca="1" si="19"/>
        <v>756</v>
      </c>
      <c r="I68">
        <f t="shared" ca="1" si="19"/>
        <v>772</v>
      </c>
      <c r="J68">
        <f t="shared" ca="1" si="19"/>
        <v>848</v>
      </c>
      <c r="K68">
        <f t="shared" ca="1" si="19"/>
        <v>814</v>
      </c>
      <c r="L68">
        <f t="shared" ca="1" si="19"/>
        <v>807</v>
      </c>
      <c r="M68">
        <f t="shared" ca="1" si="19"/>
        <v>555</v>
      </c>
      <c r="N68">
        <f t="shared" ca="1" si="19"/>
        <v>640</v>
      </c>
      <c r="O68">
        <f t="shared" ca="1" si="19"/>
        <v>910</v>
      </c>
      <c r="P68">
        <f t="shared" ca="1" si="19"/>
        <v>653</v>
      </c>
      <c r="Q68">
        <f t="shared" ca="1" si="19"/>
        <v>955</v>
      </c>
      <c r="R68">
        <f t="shared" ca="1" si="19"/>
        <v>707</v>
      </c>
      <c r="S68">
        <f t="shared" ca="1" si="19"/>
        <v>626</v>
      </c>
      <c r="T68">
        <f t="shared" ca="1" si="19"/>
        <v>503</v>
      </c>
      <c r="U68">
        <f t="shared" ca="1" si="19"/>
        <v>503</v>
      </c>
      <c r="V68">
        <f t="shared" ca="1" si="19"/>
        <v>723</v>
      </c>
      <c r="W68">
        <f t="shared" ca="1" si="19"/>
        <v>903</v>
      </c>
      <c r="X68">
        <f t="shared" ca="1" si="19"/>
        <v>989</v>
      </c>
      <c r="Y68">
        <f t="shared" ca="1" si="19"/>
        <v>802</v>
      </c>
      <c r="Z68">
        <f t="shared" ca="1" si="19"/>
        <v>533</v>
      </c>
      <c r="AA68">
        <f t="shared" ca="1" si="19"/>
        <v>653</v>
      </c>
      <c r="AB68">
        <f t="shared" ca="1" si="19"/>
        <v>780</v>
      </c>
      <c r="AC68">
        <f t="shared" ca="1" si="19"/>
        <v>550</v>
      </c>
      <c r="AD68">
        <f t="shared" ca="1" si="19"/>
        <v>535</v>
      </c>
      <c r="AE68">
        <f t="shared" ca="1" si="21"/>
        <v>20295</v>
      </c>
      <c r="AF68">
        <f t="shared" ca="1" si="22"/>
        <v>8.7959571969089545E-2</v>
      </c>
    </row>
    <row r="69" spans="3:32" x14ac:dyDescent="0.25">
      <c r="C69" t="s">
        <v>26</v>
      </c>
      <c r="D69" s="3" t="s">
        <v>68</v>
      </c>
      <c r="E69">
        <v>2000</v>
      </c>
      <c r="F69">
        <f t="shared" ca="1" si="20"/>
        <v>636</v>
      </c>
      <c r="G69">
        <f t="shared" ca="1" si="19"/>
        <v>699</v>
      </c>
      <c r="H69">
        <f t="shared" ca="1" si="19"/>
        <v>533</v>
      </c>
      <c r="I69">
        <f t="shared" ca="1" si="19"/>
        <v>954</v>
      </c>
      <c r="J69">
        <f t="shared" ca="1" si="19"/>
        <v>722</v>
      </c>
      <c r="K69">
        <f t="shared" ca="1" si="19"/>
        <v>796</v>
      </c>
      <c r="L69">
        <f t="shared" ca="1" si="19"/>
        <v>734</v>
      </c>
      <c r="M69">
        <f t="shared" ca="1" si="19"/>
        <v>985</v>
      </c>
      <c r="N69">
        <f t="shared" ca="1" si="19"/>
        <v>514</v>
      </c>
      <c r="O69">
        <f t="shared" ca="1" si="19"/>
        <v>608</v>
      </c>
      <c r="P69">
        <f t="shared" ca="1" si="19"/>
        <v>939</v>
      </c>
      <c r="Q69">
        <f t="shared" ca="1" si="19"/>
        <v>584</v>
      </c>
      <c r="R69">
        <f t="shared" ca="1" si="19"/>
        <v>957</v>
      </c>
      <c r="S69">
        <f t="shared" ca="1" si="19"/>
        <v>686</v>
      </c>
      <c r="T69">
        <f t="shared" ca="1" si="19"/>
        <v>890</v>
      </c>
      <c r="U69">
        <f t="shared" ca="1" si="19"/>
        <v>974</v>
      </c>
      <c r="V69">
        <f t="shared" ca="1" si="19"/>
        <v>876</v>
      </c>
      <c r="W69">
        <f t="shared" ca="1" si="19"/>
        <v>641</v>
      </c>
      <c r="X69">
        <f t="shared" ca="1" si="19"/>
        <v>591</v>
      </c>
      <c r="Y69">
        <f t="shared" ca="1" si="19"/>
        <v>508</v>
      </c>
      <c r="Z69">
        <f t="shared" ca="1" si="19"/>
        <v>916</v>
      </c>
      <c r="AA69">
        <f t="shared" ca="1" si="19"/>
        <v>847</v>
      </c>
      <c r="AB69">
        <f t="shared" ca="1" si="19"/>
        <v>910</v>
      </c>
      <c r="AC69">
        <f t="shared" ca="1" si="19"/>
        <v>956</v>
      </c>
      <c r="AD69">
        <f t="shared" ca="1" si="19"/>
        <v>983</v>
      </c>
      <c r="AE69">
        <f t="shared" ca="1" si="21"/>
        <v>21439</v>
      </c>
      <c r="AF69">
        <f t="shared" ca="1" si="22"/>
        <v>9.2917726703390532E-2</v>
      </c>
    </row>
    <row r="70" spans="3:32" x14ac:dyDescent="0.25">
      <c r="C70" t="s">
        <v>27</v>
      </c>
      <c r="D70" s="3" t="s">
        <v>31</v>
      </c>
      <c r="E70">
        <v>2000</v>
      </c>
      <c r="F70">
        <f t="shared" ca="1" si="20"/>
        <v>748</v>
      </c>
      <c r="G70">
        <f t="shared" ca="1" si="19"/>
        <v>941</v>
      </c>
      <c r="H70">
        <f t="shared" ca="1" si="19"/>
        <v>856</v>
      </c>
      <c r="I70">
        <f t="shared" ca="1" si="19"/>
        <v>789</v>
      </c>
      <c r="J70">
        <f t="shared" ca="1" si="19"/>
        <v>711</v>
      </c>
      <c r="K70">
        <f t="shared" ca="1" si="19"/>
        <v>878</v>
      </c>
      <c r="L70">
        <f t="shared" ca="1" si="19"/>
        <v>682</v>
      </c>
      <c r="M70">
        <f t="shared" ca="1" si="19"/>
        <v>701</v>
      </c>
      <c r="N70">
        <f t="shared" ca="1" si="19"/>
        <v>542</v>
      </c>
      <c r="O70">
        <f t="shared" ca="1" si="19"/>
        <v>808</v>
      </c>
      <c r="P70">
        <f t="shared" ca="1" si="19"/>
        <v>570</v>
      </c>
      <c r="Q70">
        <f t="shared" ca="1" si="19"/>
        <v>1000</v>
      </c>
      <c r="R70">
        <f t="shared" ca="1" si="19"/>
        <v>999</v>
      </c>
      <c r="S70">
        <f t="shared" ca="1" si="19"/>
        <v>934</v>
      </c>
      <c r="T70">
        <f t="shared" ca="1" si="19"/>
        <v>604</v>
      </c>
      <c r="U70">
        <f t="shared" ca="1" si="19"/>
        <v>720</v>
      </c>
      <c r="V70">
        <f t="shared" ca="1" si="19"/>
        <v>908</v>
      </c>
      <c r="W70">
        <f t="shared" ca="1" si="19"/>
        <v>607</v>
      </c>
      <c r="X70">
        <f t="shared" ca="1" si="19"/>
        <v>897</v>
      </c>
      <c r="Y70">
        <f t="shared" ca="1" si="19"/>
        <v>841</v>
      </c>
      <c r="Z70">
        <f t="shared" ca="1" si="19"/>
        <v>544</v>
      </c>
      <c r="AA70">
        <f t="shared" ca="1" si="19"/>
        <v>686</v>
      </c>
      <c r="AB70">
        <f t="shared" ca="1" si="19"/>
        <v>944</v>
      </c>
      <c r="AC70">
        <f t="shared" ca="1" si="19"/>
        <v>755</v>
      </c>
      <c r="AD70">
        <f t="shared" ca="1" si="19"/>
        <v>827</v>
      </c>
      <c r="AE70">
        <f t="shared" ca="1" si="21"/>
        <v>21492</v>
      </c>
      <c r="AF70">
        <f t="shared" ca="1" si="22"/>
        <v>9.3147431424472654E-2</v>
      </c>
    </row>
    <row r="71" spans="3:32" x14ac:dyDescent="0.25">
      <c r="C71" t="s">
        <v>28</v>
      </c>
      <c r="D71" s="3" t="s">
        <v>71</v>
      </c>
      <c r="E71">
        <v>2000</v>
      </c>
      <c r="F71">
        <f t="shared" ca="1" si="20"/>
        <v>805</v>
      </c>
      <c r="G71">
        <f t="shared" ca="1" si="19"/>
        <v>635</v>
      </c>
      <c r="H71">
        <f t="shared" ca="1" si="19"/>
        <v>817</v>
      </c>
      <c r="I71">
        <f t="shared" ca="1" si="19"/>
        <v>760</v>
      </c>
      <c r="J71">
        <f t="shared" ca="1" si="19"/>
        <v>788</v>
      </c>
      <c r="K71">
        <f t="shared" ca="1" si="19"/>
        <v>617</v>
      </c>
      <c r="L71">
        <f t="shared" ca="1" si="19"/>
        <v>618</v>
      </c>
      <c r="M71">
        <f t="shared" ca="1" si="19"/>
        <v>591</v>
      </c>
      <c r="N71">
        <f t="shared" ca="1" si="19"/>
        <v>726</v>
      </c>
      <c r="O71">
        <f t="shared" ca="1" si="19"/>
        <v>719</v>
      </c>
      <c r="P71">
        <f t="shared" ca="1" si="19"/>
        <v>942</v>
      </c>
      <c r="Q71">
        <f t="shared" ca="1" si="19"/>
        <v>522</v>
      </c>
      <c r="R71">
        <f t="shared" ca="1" si="19"/>
        <v>705</v>
      </c>
      <c r="S71">
        <f t="shared" ca="1" si="19"/>
        <v>984</v>
      </c>
      <c r="T71">
        <f t="shared" ca="1" si="19"/>
        <v>898</v>
      </c>
      <c r="U71">
        <f t="shared" ca="1" si="19"/>
        <v>825</v>
      </c>
      <c r="V71">
        <f t="shared" ca="1" si="19"/>
        <v>971</v>
      </c>
      <c r="W71">
        <f t="shared" ca="1" si="19"/>
        <v>745</v>
      </c>
      <c r="X71">
        <f t="shared" ca="1" si="19"/>
        <v>667</v>
      </c>
      <c r="Y71">
        <f t="shared" ca="1" si="19"/>
        <v>693</v>
      </c>
      <c r="Z71">
        <f t="shared" ca="1" si="19"/>
        <v>753</v>
      </c>
      <c r="AA71">
        <f t="shared" ca="1" si="19"/>
        <v>918</v>
      </c>
      <c r="AB71">
        <f t="shared" ca="1" si="19"/>
        <v>833</v>
      </c>
      <c r="AC71">
        <f t="shared" ca="1" si="19"/>
        <v>676</v>
      </c>
      <c r="AD71">
        <f t="shared" ca="1" si="19"/>
        <v>773</v>
      </c>
      <c r="AE71">
        <f t="shared" ca="1" si="21"/>
        <v>20981</v>
      </c>
      <c r="AF71">
        <f t="shared" ca="1" si="22"/>
        <v>9.093273118913367E-2</v>
      </c>
    </row>
    <row r="72" spans="3:32" x14ac:dyDescent="0.25">
      <c r="C72" t="s">
        <v>29</v>
      </c>
      <c r="D72" s="3" t="s">
        <v>31</v>
      </c>
      <c r="E72">
        <v>2000</v>
      </c>
      <c r="F72">
        <f t="shared" ca="1" si="20"/>
        <v>884</v>
      </c>
      <c r="G72">
        <f t="shared" ca="1" si="19"/>
        <v>744</v>
      </c>
      <c r="H72">
        <f t="shared" ca="1" si="19"/>
        <v>737</v>
      </c>
      <c r="I72">
        <f t="shared" ca="1" si="19"/>
        <v>867</v>
      </c>
      <c r="J72">
        <f t="shared" ca="1" si="19"/>
        <v>566</v>
      </c>
      <c r="K72">
        <f t="shared" ca="1" si="19"/>
        <v>787</v>
      </c>
      <c r="L72">
        <f t="shared" ca="1" si="19"/>
        <v>646</v>
      </c>
      <c r="M72">
        <f t="shared" ca="1" si="19"/>
        <v>943</v>
      </c>
      <c r="N72">
        <f t="shared" ca="1" si="19"/>
        <v>918</v>
      </c>
      <c r="O72">
        <f t="shared" ca="1" si="19"/>
        <v>913</v>
      </c>
      <c r="P72">
        <f t="shared" ca="1" si="19"/>
        <v>958</v>
      </c>
      <c r="Q72">
        <f t="shared" ca="1" si="19"/>
        <v>611</v>
      </c>
      <c r="R72">
        <f t="shared" ca="1" si="19"/>
        <v>645</v>
      </c>
      <c r="S72">
        <f t="shared" ca="1" si="19"/>
        <v>594</v>
      </c>
      <c r="T72">
        <f t="shared" ca="1" si="19"/>
        <v>867</v>
      </c>
      <c r="U72">
        <f t="shared" ca="1" si="19"/>
        <v>926</v>
      </c>
      <c r="V72">
        <f t="shared" ref="V72:AD72" ca="1" si="23">RANDBETWEEN(500,1000)</f>
        <v>721</v>
      </c>
      <c r="W72">
        <f t="shared" ca="1" si="23"/>
        <v>769</v>
      </c>
      <c r="X72">
        <f t="shared" ca="1" si="23"/>
        <v>633</v>
      </c>
      <c r="Y72">
        <f t="shared" ca="1" si="23"/>
        <v>769</v>
      </c>
      <c r="Z72">
        <f t="shared" ca="1" si="23"/>
        <v>959</v>
      </c>
      <c r="AA72">
        <f t="shared" ca="1" si="23"/>
        <v>612</v>
      </c>
      <c r="AB72">
        <f t="shared" ca="1" si="23"/>
        <v>531</v>
      </c>
      <c r="AC72">
        <f t="shared" ca="1" si="23"/>
        <v>606</v>
      </c>
      <c r="AD72">
        <f t="shared" ca="1" si="23"/>
        <v>906</v>
      </c>
      <c r="AE72">
        <f t="shared" ca="1" si="21"/>
        <v>21112</v>
      </c>
      <c r="AF72">
        <f t="shared" ca="1" si="22"/>
        <v>9.1500491914827217E-2</v>
      </c>
    </row>
    <row r="73" spans="3:32" x14ac:dyDescent="0.25">
      <c r="AD73" s="2" t="s">
        <v>6</v>
      </c>
      <c r="AE73" s="2">
        <f ca="1">SUM(AE62:AE72)</f>
        <v>230731</v>
      </c>
      <c r="AF73">
        <f ca="1">SUM(AF62:AF72)</f>
        <v>1</v>
      </c>
    </row>
    <row r="75" spans="3:32" x14ac:dyDescent="0.25">
      <c r="F75" s="2" t="s">
        <v>59</v>
      </c>
    </row>
    <row r="76" spans="3:32" x14ac:dyDescent="0.25">
      <c r="E76" s="3" t="s">
        <v>68</v>
      </c>
      <c r="F76" s="3" t="s">
        <v>71</v>
      </c>
      <c r="G76" s="3" t="s">
        <v>70</v>
      </c>
    </row>
    <row r="77" spans="3:32" x14ac:dyDescent="0.25">
      <c r="E77">
        <f>COUNTIF(D62:D72,"Agricultural")</f>
        <v>1</v>
      </c>
      <c r="F77">
        <f>COUNTIF(D62:D72,"Business")</f>
        <v>2</v>
      </c>
      <c r="G77">
        <f>COUNTIF(D62:D72,"Education")</f>
        <v>2</v>
      </c>
    </row>
    <row r="80" spans="3:32" x14ac:dyDescent="0.25">
      <c r="F80" s="2" t="s">
        <v>76</v>
      </c>
      <c r="L80" s="2"/>
      <c r="O80" s="2" t="s">
        <v>77</v>
      </c>
      <c r="Q80" s="2"/>
      <c r="W80" s="2" t="s">
        <v>78</v>
      </c>
    </row>
    <row r="81" spans="5:29" x14ac:dyDescent="0.25">
      <c r="E81" s="2" t="s">
        <v>18</v>
      </c>
      <c r="F81" s="2" t="s">
        <v>72</v>
      </c>
      <c r="G81" s="2" t="s">
        <v>73</v>
      </c>
      <c r="H81" s="2" t="s">
        <v>74</v>
      </c>
      <c r="I81" s="2" t="s">
        <v>75</v>
      </c>
      <c r="J81" s="2" t="s">
        <v>79</v>
      </c>
      <c r="K81" s="2" t="s">
        <v>80</v>
      </c>
      <c r="L81" s="2"/>
      <c r="M81" s="2"/>
      <c r="N81" s="2" t="s">
        <v>18</v>
      </c>
      <c r="O81" s="2" t="s">
        <v>72</v>
      </c>
      <c r="P81" s="2" t="s">
        <v>73</v>
      </c>
      <c r="Q81" s="2" t="s">
        <v>74</v>
      </c>
      <c r="R81" s="2" t="s">
        <v>75</v>
      </c>
      <c r="S81" s="2" t="s">
        <v>79</v>
      </c>
      <c r="T81" s="2" t="s">
        <v>80</v>
      </c>
      <c r="W81" s="2" t="s">
        <v>18</v>
      </c>
      <c r="X81" s="2" t="s">
        <v>72</v>
      </c>
      <c r="Y81" s="2" t="s">
        <v>73</v>
      </c>
      <c r="Z81" s="2" t="s">
        <v>74</v>
      </c>
      <c r="AA81" s="2" t="s">
        <v>75</v>
      </c>
      <c r="AB81" s="2" t="s">
        <v>79</v>
      </c>
      <c r="AC81" s="2" t="s">
        <v>80</v>
      </c>
    </row>
    <row r="82" spans="5:29" x14ac:dyDescent="0.25">
      <c r="E82" t="s">
        <v>26</v>
      </c>
      <c r="F82" s="5">
        <f>$B$9</f>
        <v>3409.8339629945485</v>
      </c>
      <c r="G82" s="5">
        <f t="shared" ref="G82:J82" si="24">$B$9</f>
        <v>3409.8339629945485</v>
      </c>
      <c r="H82" s="5">
        <f t="shared" si="24"/>
        <v>3409.8339629945485</v>
      </c>
      <c r="I82" s="5">
        <f t="shared" si="24"/>
        <v>3409.8339629945485</v>
      </c>
      <c r="J82" s="5">
        <f t="shared" si="24"/>
        <v>3409.8339629945485</v>
      </c>
      <c r="K82" s="6">
        <v>2000</v>
      </c>
      <c r="N82" t="s">
        <v>25</v>
      </c>
      <c r="O82" s="6">
        <v>4029.84</v>
      </c>
      <c r="P82" s="6">
        <v>4029.84</v>
      </c>
      <c r="Q82" s="6">
        <v>4029.84</v>
      </c>
      <c r="R82" s="6">
        <v>4029.84</v>
      </c>
      <c r="S82" s="6">
        <v>4029.84</v>
      </c>
      <c r="T82" s="6">
        <v>4029.84</v>
      </c>
      <c r="W82" t="s">
        <v>23</v>
      </c>
      <c r="X82" s="5">
        <f>$B$55</f>
        <v>3480.676204269128</v>
      </c>
      <c r="Y82" s="5">
        <f t="shared" ref="Y82:AC83" si="25">$B$55</f>
        <v>3480.676204269128</v>
      </c>
      <c r="Z82" s="5">
        <f t="shared" si="25"/>
        <v>3480.676204269128</v>
      </c>
      <c r="AA82" s="5">
        <f t="shared" si="25"/>
        <v>3480.676204269128</v>
      </c>
      <c r="AB82" s="5">
        <f t="shared" si="25"/>
        <v>3480.676204269128</v>
      </c>
      <c r="AC82" s="5">
        <f t="shared" si="25"/>
        <v>3480.676204269128</v>
      </c>
    </row>
    <row r="83" spans="5:29" x14ac:dyDescent="0.25">
      <c r="N83" t="s">
        <v>28</v>
      </c>
      <c r="O83" s="6">
        <v>4029.84</v>
      </c>
      <c r="P83" s="6">
        <v>4029.84</v>
      </c>
      <c r="Q83" s="6">
        <v>4029.84</v>
      </c>
      <c r="R83" s="6">
        <v>4029.84</v>
      </c>
      <c r="S83" s="6">
        <v>4029.84</v>
      </c>
      <c r="T83" s="6">
        <v>1500</v>
      </c>
      <c r="W83" t="s">
        <v>21</v>
      </c>
      <c r="X83" s="5">
        <f>$B$55</f>
        <v>3480.676204269128</v>
      </c>
      <c r="Y83" s="5">
        <f t="shared" si="25"/>
        <v>3480.676204269128</v>
      </c>
      <c r="Z83" s="5">
        <f t="shared" si="25"/>
        <v>3480.676204269128</v>
      </c>
      <c r="AA83" s="5">
        <f t="shared" si="25"/>
        <v>3480.676204269128</v>
      </c>
      <c r="AB83" s="5">
        <f t="shared" si="25"/>
        <v>3480.676204269128</v>
      </c>
      <c r="AC83" s="5">
        <f t="shared" si="25"/>
        <v>3480.676204269128</v>
      </c>
    </row>
    <row r="101" spans="5:29" x14ac:dyDescent="0.25">
      <c r="F101" s="2" t="s">
        <v>81</v>
      </c>
      <c r="N101" s="2" t="s">
        <v>82</v>
      </c>
      <c r="W101" s="2" t="s">
        <v>83</v>
      </c>
    </row>
    <row r="102" spans="5:29" x14ac:dyDescent="0.25">
      <c r="E102" s="2" t="s">
        <v>18</v>
      </c>
      <c r="F102" s="2" t="s">
        <v>72</v>
      </c>
      <c r="G102" s="2" t="s">
        <v>73</v>
      </c>
      <c r="H102" s="2" t="s">
        <v>74</v>
      </c>
      <c r="I102" s="2" t="s">
        <v>75</v>
      </c>
      <c r="J102" s="2" t="s">
        <v>79</v>
      </c>
      <c r="K102" s="2" t="s">
        <v>80</v>
      </c>
      <c r="L102" s="2" t="s">
        <v>6</v>
      </c>
      <c r="N102" s="2" t="s">
        <v>18</v>
      </c>
      <c r="O102" s="2" t="s">
        <v>72</v>
      </c>
      <c r="P102" s="2" t="s">
        <v>73</v>
      </c>
      <c r="Q102" s="2" t="s">
        <v>74</v>
      </c>
      <c r="R102" s="2" t="s">
        <v>75</v>
      </c>
      <c r="S102" s="2" t="s">
        <v>79</v>
      </c>
      <c r="T102" s="2" t="s">
        <v>80</v>
      </c>
      <c r="U102" s="2" t="s">
        <v>6</v>
      </c>
      <c r="V102" s="2" t="s">
        <v>18</v>
      </c>
      <c r="W102" s="2" t="s">
        <v>72</v>
      </c>
      <c r="X102" s="2" t="s">
        <v>73</v>
      </c>
      <c r="Y102" s="2" t="s">
        <v>74</v>
      </c>
      <c r="Z102" s="2" t="s">
        <v>75</v>
      </c>
      <c r="AA102" s="2" t="s">
        <v>79</v>
      </c>
      <c r="AB102" s="2" t="s">
        <v>80</v>
      </c>
      <c r="AC102" s="2" t="s">
        <v>6</v>
      </c>
    </row>
    <row r="103" spans="5:29" x14ac:dyDescent="0.25">
      <c r="E103" t="s">
        <v>26</v>
      </c>
      <c r="F103" s="5">
        <f>(($G$3-F82)*0.2)</f>
        <v>0</v>
      </c>
      <c r="G103" s="5">
        <f t="shared" ref="G103:K103" si="26">(($G$3-G82)*0.2)</f>
        <v>0</v>
      </c>
      <c r="H103" s="5">
        <f t="shared" si="26"/>
        <v>0</v>
      </c>
      <c r="I103" s="5">
        <f t="shared" si="26"/>
        <v>0</v>
      </c>
      <c r="J103" s="5">
        <f t="shared" si="26"/>
        <v>0</v>
      </c>
      <c r="K103" s="5">
        <f t="shared" si="26"/>
        <v>281.96679259890971</v>
      </c>
      <c r="L103" s="5">
        <f>SUM(F103:K103)</f>
        <v>281.96679259890971</v>
      </c>
      <c r="N103" t="s">
        <v>25</v>
      </c>
      <c r="O103" s="5">
        <f>(($G$35-O82)*0.2)</f>
        <v>2.4686821907380366E-4</v>
      </c>
      <c r="P103" s="5">
        <f t="shared" ref="P103:T104" si="27">(($G$35-P82)*0.2)</f>
        <v>2.4686821907380366E-4</v>
      </c>
      <c r="Q103" s="5">
        <f t="shared" si="27"/>
        <v>2.4686821907380366E-4</v>
      </c>
      <c r="R103" s="5">
        <f t="shared" si="27"/>
        <v>2.4686821907380366E-4</v>
      </c>
      <c r="S103" s="5">
        <f t="shared" si="27"/>
        <v>2.4686821907380366E-4</v>
      </c>
      <c r="T103" s="5">
        <f t="shared" si="27"/>
        <v>2.4686821907380366E-4</v>
      </c>
      <c r="U103" s="5">
        <f>SUM(O103:T103)</f>
        <v>1.4812093144428221E-3</v>
      </c>
      <c r="V103" t="s">
        <v>23</v>
      </c>
      <c r="W103" s="5">
        <f>(($G$49-X82)*0.2)</f>
        <v>0</v>
      </c>
      <c r="X103" s="5">
        <f t="shared" ref="X103:AB104" si="28">(($G$49-Y82)*0.2)</f>
        <v>0</v>
      </c>
      <c r="Y103" s="5">
        <f t="shared" si="28"/>
        <v>0</v>
      </c>
      <c r="Z103" s="5">
        <f t="shared" si="28"/>
        <v>0</v>
      </c>
      <c r="AA103" s="5">
        <f t="shared" si="28"/>
        <v>0</v>
      </c>
      <c r="AB103" s="5">
        <f t="shared" si="28"/>
        <v>0</v>
      </c>
      <c r="AC103" s="5">
        <f>SUM(W103:AB103)</f>
        <v>0</v>
      </c>
    </row>
    <row r="104" spans="5:29" x14ac:dyDescent="0.25">
      <c r="N104" t="s">
        <v>28</v>
      </c>
      <c r="O104" s="5">
        <f>(($G$35-O83)*0.2)</f>
        <v>2.4686821907380366E-4</v>
      </c>
      <c r="P104" s="5">
        <f t="shared" si="27"/>
        <v>2.4686821907380366E-4</v>
      </c>
      <c r="Q104" s="5">
        <f t="shared" si="27"/>
        <v>2.4686821907380366E-4</v>
      </c>
      <c r="R104" s="5">
        <f t="shared" si="27"/>
        <v>2.4686821907380366E-4</v>
      </c>
      <c r="S104" s="5">
        <f t="shared" si="27"/>
        <v>2.4686821907380366E-4</v>
      </c>
      <c r="T104" s="5">
        <f t="shared" si="27"/>
        <v>505.96824686821913</v>
      </c>
      <c r="U104" s="5">
        <f>SUM(O104:T104)</f>
        <v>505.96948120931449</v>
      </c>
      <c r="V104" t="s">
        <v>21</v>
      </c>
      <c r="W104" s="5">
        <f>(($G$49-X83)*0.2)</f>
        <v>0</v>
      </c>
      <c r="X104" s="5">
        <f t="shared" si="28"/>
        <v>0</v>
      </c>
      <c r="Y104" s="5">
        <f t="shared" si="28"/>
        <v>0</v>
      </c>
      <c r="Z104" s="5">
        <f t="shared" si="28"/>
        <v>0</v>
      </c>
      <c r="AA104" s="5">
        <f t="shared" si="28"/>
        <v>0</v>
      </c>
      <c r="AB104" s="5">
        <f t="shared" si="28"/>
        <v>0</v>
      </c>
      <c r="AC104" s="5">
        <f>SUM(W104:AB104)</f>
        <v>0</v>
      </c>
    </row>
    <row r="118" spans="7:29" x14ac:dyDescent="0.25">
      <c r="K118" s="2" t="s">
        <v>6</v>
      </c>
      <c r="L118" s="7">
        <f>SUM(L103:L117)</f>
        <v>281.96679259890971</v>
      </c>
      <c r="T118" s="2" t="s">
        <v>6</v>
      </c>
      <c r="U118" s="5">
        <f>SUM(U103:U117)</f>
        <v>505.97096241862891</v>
      </c>
      <c r="AB118" s="2" t="s">
        <v>6</v>
      </c>
      <c r="AC118" s="5">
        <f>SUM(AC103:AC117)</f>
        <v>0</v>
      </c>
    </row>
    <row r="121" spans="7:29" x14ac:dyDescent="0.25">
      <c r="H121" s="2" t="s">
        <v>89</v>
      </c>
      <c r="I121" s="7" t="s">
        <v>6</v>
      </c>
    </row>
    <row r="122" spans="7:29" x14ac:dyDescent="0.25">
      <c r="H122" s="2" t="s">
        <v>85</v>
      </c>
      <c r="I122" s="7">
        <f>SUM(L118,U118,AC118)</f>
        <v>787.93775501753862</v>
      </c>
    </row>
    <row r="123" spans="7:29" x14ac:dyDescent="0.25">
      <c r="H123" s="2" t="s">
        <v>84</v>
      </c>
      <c r="I123" s="7">
        <f ca="1">SUM(AE73,I122,P33)</f>
        <v>243050.27793389311</v>
      </c>
    </row>
    <row r="125" spans="7:29" x14ac:dyDescent="0.25">
      <c r="G125" s="2" t="s">
        <v>18</v>
      </c>
      <c r="H125" s="2" t="s">
        <v>86</v>
      </c>
    </row>
    <row r="126" spans="7:29" x14ac:dyDescent="0.25">
      <c r="G126" t="s">
        <v>19</v>
      </c>
      <c r="H126" s="5">
        <f ca="1">$I$123*$AF62</f>
        <v>22937.619140949948</v>
      </c>
    </row>
    <row r="127" spans="7:29" x14ac:dyDescent="0.25">
      <c r="G127" t="s">
        <v>20</v>
      </c>
      <c r="H127" s="5">
        <f ca="1">$I$123*$AF63</f>
        <v>22461.485783810596</v>
      </c>
    </row>
    <row r="128" spans="7:29" x14ac:dyDescent="0.25">
      <c r="G128" t="s">
        <v>21</v>
      </c>
      <c r="H128" s="5">
        <f ca="1">$I$123*$AF64</f>
        <v>21474.457120891191</v>
      </c>
    </row>
    <row r="129" spans="7:8" x14ac:dyDescent="0.25">
      <c r="G129" t="s">
        <v>22</v>
      </c>
      <c r="H129" s="5">
        <f ca="1">$I$123*$AF65</f>
        <v>22076.997563996742</v>
      </c>
    </row>
    <row r="130" spans="7:8" x14ac:dyDescent="0.25">
      <c r="G130" t="s">
        <v>23</v>
      </c>
      <c r="H130" s="5">
        <f ca="1">$I$123*$AF66</f>
        <v>22318.224419715571</v>
      </c>
    </row>
    <row r="131" spans="7:8" x14ac:dyDescent="0.25">
      <c r="G131" t="s">
        <v>24</v>
      </c>
      <c r="H131" s="5">
        <f ca="1">$I$123*$AF67</f>
        <v>20839.261513911038</v>
      </c>
    </row>
    <row r="132" spans="7:8" x14ac:dyDescent="0.25">
      <c r="G132" t="s">
        <v>25</v>
      </c>
      <c r="H132" s="5">
        <f ca="1">$I$123*$AF68</f>
        <v>21378.598414033488</v>
      </c>
    </row>
    <row r="133" spans="7:8" x14ac:dyDescent="0.25">
      <c r="G133" t="s">
        <v>26</v>
      </c>
      <c r="H133" s="5">
        <f ca="1">$I$123*$AF69</f>
        <v>22583.679300244592</v>
      </c>
    </row>
    <row r="134" spans="7:8" x14ac:dyDescent="0.25">
      <c r="G134" t="s">
        <v>27</v>
      </c>
      <c r="H134" s="5">
        <f ca="1">$I$123*$AF70</f>
        <v>22639.509096546328</v>
      </c>
    </row>
    <row r="135" spans="7:8" x14ac:dyDescent="0.25">
      <c r="G135" t="s">
        <v>28</v>
      </c>
      <c r="H135" s="5">
        <f ca="1">$I$123*$AF71</f>
        <v>22101.22558880693</v>
      </c>
    </row>
    <row r="136" spans="7:8" x14ac:dyDescent="0.25">
      <c r="G136" t="s">
        <v>29</v>
      </c>
      <c r="H136" s="5">
        <f ca="1">$I$123*$AF72</f>
        <v>22239.219990986694</v>
      </c>
    </row>
    <row r="137" spans="7:8" x14ac:dyDescent="0.25">
      <c r="H137" s="7">
        <f ca="1">SUM(H126:H136)</f>
        <v>243050.27793389311</v>
      </c>
    </row>
  </sheetData>
  <phoneticPr fontId="3" type="noConversion"/>
  <dataValidations count="3">
    <dataValidation type="list" allowBlank="1" showInputMessage="1" showErrorMessage="1" sqref="D1:D60 D73:D1048576" xr:uid="{87D86B5D-5CFF-404F-914D-57E740D291DD}">
      <formula1>"Product 1, Product 2, Product 3, N/A"</formula1>
    </dataValidation>
    <dataValidation type="list" allowBlank="1" showInputMessage="1" showErrorMessage="1" sqref="D61:D72" xr:uid="{B2892480-776A-4C31-8EF4-2AACCB283DA2}">
      <formula1>"Agricultural, Business, Education, N/A"</formula1>
    </dataValidation>
    <dataValidation type="list" allowBlank="1" showInputMessage="1" showErrorMessage="1" sqref="E81:E92 W82:W96 N82:N97 E103:E117 V103:V115 N103:N117" xr:uid="{6D8C4119-560E-42A7-B367-FD76C131590A}">
      <formula1>$C$62:$C$72</formula1>
    </dataValidation>
  </dataValidations>
  <pageMargins left="0.7" right="0.7" top="0.75" bottom="0.75" header="0.3" footer="0.3"/>
  <pageSetup orientation="portrait" r:id="rId1"/>
  <tableParts count="1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F163-B5E5-4701-A15B-E2EDF40E1E35}">
  <dimension ref="B2:D5"/>
  <sheetViews>
    <sheetView workbookViewId="0">
      <selection activeCell="D2" sqref="D2"/>
    </sheetView>
  </sheetViews>
  <sheetFormatPr defaultRowHeight="15" x14ac:dyDescent="0.25"/>
  <sheetData>
    <row r="2" spans="2:4" x14ac:dyDescent="0.25">
      <c r="B2" t="s">
        <v>63</v>
      </c>
      <c r="D2" t="s">
        <v>67</v>
      </c>
    </row>
    <row r="3" spans="2:4" x14ac:dyDescent="0.25">
      <c r="B3" t="s">
        <v>64</v>
      </c>
    </row>
    <row r="4" spans="2:4" x14ac:dyDescent="0.25">
      <c r="B4" t="s">
        <v>65</v>
      </c>
    </row>
    <row r="5" spans="2:4" x14ac:dyDescent="0.25">
      <c r="B5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Royales</dc:creator>
  <cp:lastModifiedBy>Derrick Royales</cp:lastModifiedBy>
  <dcterms:created xsi:type="dcterms:W3CDTF">2024-07-29T10:52:17Z</dcterms:created>
  <dcterms:modified xsi:type="dcterms:W3CDTF">2024-07-30T17:02:12Z</dcterms:modified>
</cp:coreProperties>
</file>