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6"/>
  <workbookPr defaultThemeVersion="124226"/>
  <mc:AlternateContent xmlns:mc="http://schemas.openxmlformats.org/markup-compatibility/2006">
    <mc:Choice Requires="x15">
      <x15ac:absPath xmlns:x15ac="http://schemas.microsoft.com/office/spreadsheetml/2010/11/ac" url="/var/mobile/Containers/Data/Application/84C75CDD-9D6B-4EA3-9265-FDEFA74E723C/Library/Caches/SideLoading/"/>
    </mc:Choice>
  </mc:AlternateContent>
  <xr:revisionPtr revIDLastSave="0" documentId="8_{90D8C3A9-F7B5-664D-A3EC-9AFCC271EBFE}" xr6:coauthVersionLast="47" xr6:coauthVersionMax="47" xr10:uidLastSave="{00000000-0000-0000-0000-000000000000}"/>
  <bookViews>
    <workbookView xWindow="240" yWindow="135" windowWidth="15600" windowHeight="10305" activeTab="6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7" l="1"/>
  <c r="H11" i="1"/>
  <c r="I11" i="1"/>
  <c r="L11" i="1"/>
  <c r="F11" i="2"/>
  <c r="H11" i="2"/>
  <c r="I11" i="2"/>
  <c r="L11" i="2"/>
  <c r="F11" i="3"/>
  <c r="H11" i="3"/>
  <c r="I11" i="3"/>
  <c r="L11" i="3"/>
  <c r="F11" i="4"/>
  <c r="H11" i="4"/>
  <c r="I11" i="4"/>
  <c r="L11" i="4"/>
  <c r="F11" i="5"/>
  <c r="H11" i="5"/>
  <c r="I11" i="5"/>
  <c r="L11" i="5"/>
  <c r="F11" i="6"/>
  <c r="H11" i="6"/>
  <c r="I11" i="6"/>
  <c r="L11" i="6"/>
  <c r="F11" i="7"/>
  <c r="H11" i="7"/>
  <c r="L11" i="7"/>
  <c r="H12" i="6"/>
  <c r="L12" i="6"/>
  <c r="F12" i="7"/>
  <c r="H13" i="1"/>
  <c r="I13" i="1"/>
  <c r="L13" i="1"/>
  <c r="F13" i="2"/>
  <c r="H13" i="2"/>
  <c r="L13" i="2"/>
  <c r="F13" i="3"/>
  <c r="H13" i="3"/>
  <c r="L13" i="3"/>
  <c r="F13" i="4"/>
  <c r="H13" i="4"/>
  <c r="L13" i="4"/>
  <c r="F13" i="5"/>
  <c r="H13" i="5"/>
  <c r="L13" i="5"/>
  <c r="F13" i="6"/>
  <c r="H13" i="6"/>
  <c r="L13" i="6"/>
  <c r="F13" i="7"/>
  <c r="H14" i="6"/>
  <c r="I14" i="6"/>
  <c r="L14" i="6"/>
  <c r="F14" i="7"/>
  <c r="H15" i="1"/>
  <c r="I15" i="1"/>
  <c r="L15" i="1"/>
  <c r="F15" i="2"/>
  <c r="H15" i="2"/>
  <c r="I15" i="2"/>
  <c r="L15" i="2"/>
  <c r="F15" i="3"/>
  <c r="H15" i="3"/>
  <c r="I15" i="3"/>
  <c r="L15" i="3"/>
  <c r="F15" i="4"/>
  <c r="H15" i="4"/>
  <c r="I15" i="4"/>
  <c r="L15" i="4"/>
  <c r="F15" i="5"/>
  <c r="H15" i="5"/>
  <c r="I15" i="5"/>
  <c r="L15" i="5"/>
  <c r="F15" i="6"/>
  <c r="H15" i="6"/>
  <c r="I15" i="6"/>
  <c r="L15" i="6"/>
  <c r="F15" i="7"/>
  <c r="H16" i="1"/>
  <c r="I16" i="1"/>
  <c r="L16" i="1"/>
  <c r="F16" i="2"/>
  <c r="H16" i="2"/>
  <c r="I16" i="2"/>
  <c r="L16" i="2"/>
  <c r="F16" i="3"/>
  <c r="H16" i="3"/>
  <c r="L16" i="3"/>
  <c r="F16" i="4"/>
  <c r="H16" i="4"/>
  <c r="L16" i="4"/>
  <c r="F16" i="5"/>
  <c r="H16" i="5"/>
  <c r="L16" i="5"/>
  <c r="F16" i="6"/>
  <c r="H16" i="6"/>
  <c r="L16" i="6"/>
  <c r="F16" i="7"/>
  <c r="H16" i="7"/>
  <c r="L16" i="7"/>
  <c r="H10" i="1"/>
  <c r="I10" i="1"/>
  <c r="L10" i="1"/>
  <c r="F10" i="2"/>
  <c r="H10" i="2"/>
  <c r="I10" i="2"/>
  <c r="L10" i="2"/>
  <c r="F10" i="3"/>
  <c r="H10" i="3"/>
  <c r="I10" i="3"/>
  <c r="L10" i="3"/>
  <c r="F10" i="4"/>
  <c r="H10" i="4"/>
  <c r="I10" i="4"/>
  <c r="L10" i="4"/>
  <c r="F10" i="5"/>
  <c r="H10" i="5"/>
  <c r="L10" i="5"/>
  <c r="F10" i="6"/>
  <c r="H10" i="6"/>
  <c r="L10" i="6"/>
  <c r="F10" i="7"/>
  <c r="G18" i="7"/>
  <c r="E18" i="7"/>
  <c r="H15" i="7"/>
  <c r="L15" i="7"/>
  <c r="H14" i="7"/>
  <c r="L14" i="7"/>
  <c r="L12" i="7"/>
  <c r="I18" i="7"/>
  <c r="H10" i="7"/>
  <c r="L10" i="7"/>
  <c r="I20" i="7"/>
  <c r="I22" i="7"/>
  <c r="H13" i="7"/>
  <c r="L13" i="7"/>
  <c r="H17" i="1"/>
  <c r="L17" i="1"/>
  <c r="F17" i="2"/>
  <c r="H17" i="2"/>
  <c r="L17" i="2"/>
  <c r="F17" i="3"/>
  <c r="H17" i="3"/>
  <c r="L17" i="3"/>
  <c r="F17" i="4"/>
  <c r="H17" i="4"/>
  <c r="I17" i="4"/>
  <c r="L17" i="4"/>
  <c r="F17" i="5"/>
  <c r="H17" i="5"/>
  <c r="I17" i="5"/>
  <c r="L17" i="5"/>
  <c r="F17" i="6"/>
  <c r="H17" i="6"/>
  <c r="L17" i="6"/>
  <c r="H17" i="7"/>
  <c r="L17" i="7"/>
  <c r="L18" i="7"/>
  <c r="F18" i="7"/>
  <c r="H18" i="7"/>
  <c r="G18" i="6"/>
  <c r="E18" i="6"/>
  <c r="I18" i="6"/>
  <c r="I20" i="6"/>
  <c r="I22" i="6"/>
  <c r="I14" i="4"/>
  <c r="I18" i="5"/>
  <c r="I20" i="5"/>
  <c r="I23" i="5"/>
  <c r="G18" i="5"/>
  <c r="E18" i="5"/>
  <c r="I18" i="4"/>
  <c r="G18" i="4"/>
  <c r="E18" i="4"/>
  <c r="I20" i="4"/>
  <c r="I25" i="4"/>
  <c r="I14" i="3"/>
  <c r="G18" i="3"/>
  <c r="E18" i="3"/>
  <c r="I18" i="3"/>
  <c r="I20" i="3"/>
  <c r="I23" i="3"/>
  <c r="I21" i="2"/>
  <c r="G18" i="2"/>
  <c r="E18" i="2"/>
  <c r="I18" i="2"/>
  <c r="I20" i="2"/>
  <c r="I24" i="2"/>
  <c r="I21" i="1"/>
  <c r="H12" i="1"/>
  <c r="L12" i="1"/>
  <c r="F12" i="2"/>
  <c r="H12" i="2"/>
  <c r="L12" i="2"/>
  <c r="F12" i="3"/>
  <c r="H14" i="1"/>
  <c r="L14" i="1"/>
  <c r="F14" i="2"/>
  <c r="H14" i="2"/>
  <c r="L14" i="2"/>
  <c r="F14" i="3"/>
  <c r="H14" i="3"/>
  <c r="L14" i="3"/>
  <c r="F14" i="4"/>
  <c r="H14" i="4"/>
  <c r="L14" i="4"/>
  <c r="F14" i="5"/>
  <c r="H14" i="5"/>
  <c r="L14" i="5"/>
  <c r="G18" i="1"/>
  <c r="E18" i="1"/>
  <c r="I18" i="1"/>
  <c r="F18" i="1"/>
  <c r="H12" i="3"/>
  <c r="L12" i="3"/>
  <c r="F12" i="4"/>
  <c r="H12" i="4"/>
  <c r="L12" i="4"/>
  <c r="F12" i="5"/>
  <c r="H12" i="5"/>
  <c r="L12" i="5"/>
  <c r="F18" i="2"/>
  <c r="L18" i="1"/>
  <c r="I20" i="1"/>
  <c r="I23" i="1"/>
  <c r="H18" i="1"/>
  <c r="H18" i="2"/>
  <c r="I26" i="1"/>
  <c r="M26" i="1"/>
  <c r="I25" i="2"/>
  <c r="I27" i="2"/>
  <c r="M27" i="2"/>
  <c r="I24" i="3"/>
  <c r="I26" i="3"/>
  <c r="M26" i="3"/>
  <c r="I26" i="4"/>
  <c r="I28" i="4"/>
  <c r="M28" i="4"/>
  <c r="I24" i="5"/>
  <c r="I26" i="5"/>
  <c r="M26" i="5"/>
  <c r="I23" i="6"/>
  <c r="I25" i="6"/>
  <c r="M25" i="6"/>
  <c r="I23" i="7"/>
  <c r="I25" i="7"/>
  <c r="M25" i="7"/>
  <c r="L18" i="2"/>
  <c r="F18" i="3"/>
  <c r="H18" i="3"/>
  <c r="L18" i="3"/>
  <c r="F18" i="4"/>
  <c r="H18" i="4"/>
  <c r="L18" i="4"/>
  <c r="F18" i="5"/>
  <c r="H18" i="5"/>
  <c r="L18" i="5"/>
  <c r="F18" i="6"/>
  <c r="H18" i="6"/>
  <c r="L18" i="6"/>
</calcChain>
</file>

<file path=xl/sharedStrings.xml><?xml version="1.0" encoding="utf-8"?>
<sst xmlns="http://schemas.openxmlformats.org/spreadsheetml/2006/main" count="470" uniqueCount="106">
  <si>
    <t xml:space="preserve">                                                            LOBBY ENTERPRISES</t>
  </si>
  <si>
    <t xml:space="preserve">                                                 PROPERTY MANAGERS AND ESTATE AGENTS</t>
  </si>
  <si>
    <t>P.O.BOX 11987</t>
  </si>
  <si>
    <t>NDUATI</t>
  </si>
  <si>
    <t>TEL :</t>
  </si>
  <si>
    <t>STATEMENT OF ACCOUNT</t>
  </si>
  <si>
    <t xml:space="preserve">Caretaker </t>
  </si>
  <si>
    <t xml:space="preserve">Phone no </t>
  </si>
  <si>
    <t>HSE NO</t>
  </si>
  <si>
    <t>DEPOSIT PAID</t>
  </si>
  <si>
    <t>MONTHLY RENT</t>
  </si>
  <si>
    <t>BAL B/D</t>
  </si>
  <si>
    <t>WATER BILL</t>
  </si>
  <si>
    <t>RENT DUE</t>
  </si>
  <si>
    <t>RENT PAID</t>
  </si>
  <si>
    <t>RCT NO</t>
  </si>
  <si>
    <t>PERIOD</t>
  </si>
  <si>
    <t>BALANCE</t>
  </si>
  <si>
    <t>status</t>
  </si>
  <si>
    <t>Douglas Koi</t>
  </si>
  <si>
    <t>0729096206</t>
  </si>
  <si>
    <t>Samwel Kimani</t>
  </si>
  <si>
    <t xml:space="preserve">                          </t>
  </si>
  <si>
    <t>to be paying on 10th</t>
  </si>
  <si>
    <t>Joseph Lavhonga</t>
  </si>
  <si>
    <t>0722940036</t>
  </si>
  <si>
    <t>Calvin Owuor</t>
  </si>
  <si>
    <t>0726563767</t>
  </si>
  <si>
    <t>Rueben Musanye</t>
  </si>
  <si>
    <t>0707445782</t>
  </si>
  <si>
    <t>Mercy Gitonga</t>
  </si>
  <si>
    <t>0721371753</t>
  </si>
  <si>
    <t xml:space="preserve"> </t>
  </si>
  <si>
    <t>Calvin Mboya</t>
  </si>
  <si>
    <t>0710324047</t>
  </si>
  <si>
    <t>Vacant</t>
  </si>
  <si>
    <t>Totals</t>
  </si>
  <si>
    <t xml:space="preserve">Less Management fees </t>
  </si>
  <si>
    <t xml:space="preserve">Less Direct </t>
  </si>
  <si>
    <t>TOTAL DEDUCTIONS</t>
  </si>
  <si>
    <t>BAL B/F</t>
  </si>
  <si>
    <t xml:space="preserve">  </t>
  </si>
  <si>
    <t>Paid</t>
  </si>
  <si>
    <t>Balance</t>
  </si>
  <si>
    <t>Amount Due</t>
  </si>
  <si>
    <t>AUTHORISED BY JOSEPH GITHINJI</t>
  </si>
  <si>
    <t xml:space="preserve">                                                         JANUARY 2021</t>
  </si>
  <si>
    <t>JANUARY</t>
  </si>
  <si>
    <t>direct</t>
  </si>
  <si>
    <t>16550/16683</t>
  </si>
  <si>
    <t>16517/16689</t>
  </si>
  <si>
    <t>Advance on 7/01/2021 and 20/01/2021</t>
  </si>
  <si>
    <t>boss 1200/16682</t>
  </si>
  <si>
    <t xml:space="preserve">                                                         FEBRUARY 2021</t>
  </si>
  <si>
    <t>FEBRUARY</t>
  </si>
  <si>
    <t>whatsapp</t>
  </si>
  <si>
    <t xml:space="preserve"> DIRECT</t>
  </si>
  <si>
    <t xml:space="preserve">Pius </t>
  </si>
  <si>
    <t>DIRECT</t>
  </si>
  <si>
    <t>17298/17013</t>
  </si>
  <si>
    <t>17569/17570/16935/17019</t>
  </si>
  <si>
    <t>16978/boss</t>
  </si>
  <si>
    <t>Panes/putty/silicon/mahogany/thinner</t>
  </si>
  <si>
    <t>Solar clear/metal blocks</t>
  </si>
  <si>
    <t xml:space="preserve">                                                         MARCH 2021</t>
  </si>
  <si>
    <t>MARCH</t>
  </si>
  <si>
    <t>FORMS</t>
  </si>
  <si>
    <t>Signed</t>
  </si>
  <si>
    <t>Not signed</t>
  </si>
  <si>
    <t>17316/17633</t>
  </si>
  <si>
    <t>17762/BOSS</t>
  </si>
  <si>
    <t>17533/17781</t>
  </si>
  <si>
    <t>whatsap</t>
  </si>
  <si>
    <t>to auction</t>
  </si>
  <si>
    <t>to vacate</t>
  </si>
  <si>
    <t>locked</t>
  </si>
  <si>
    <t>Window stays 4</t>
  </si>
  <si>
    <t xml:space="preserve">                                                         APRIL 2021</t>
  </si>
  <si>
    <t>APRIL</t>
  </si>
  <si>
    <t>0711880034</t>
  </si>
  <si>
    <t>0726207587</t>
  </si>
  <si>
    <t>18443/BOSS</t>
  </si>
  <si>
    <t>18233/18444</t>
  </si>
  <si>
    <t>18234/18488/18646</t>
  </si>
  <si>
    <t>Hse 3 welding</t>
  </si>
  <si>
    <t>Tamper code</t>
  </si>
  <si>
    <t>Hse 3 auctioneer fees</t>
  </si>
  <si>
    <t xml:space="preserve">                                                         MAY 2021</t>
  </si>
  <si>
    <t>MAY</t>
  </si>
  <si>
    <t>18126/DIRECT</t>
  </si>
  <si>
    <t>PEA6SX3GWO</t>
  </si>
  <si>
    <t>18909/19356</t>
  </si>
  <si>
    <t>19174/boss</t>
  </si>
  <si>
    <t xml:space="preserve">                                                         JUNE 2021</t>
  </si>
  <si>
    <t>JUNE</t>
  </si>
  <si>
    <t>30/06/20211</t>
  </si>
  <si>
    <t>WHATSAPP</t>
  </si>
  <si>
    <t xml:space="preserve"> WHATSAPP</t>
  </si>
  <si>
    <t>19676/19906</t>
  </si>
  <si>
    <t>19749/20082</t>
  </si>
  <si>
    <t>BOSS/20083</t>
  </si>
  <si>
    <t xml:space="preserve">                                                         JULY 2021</t>
  </si>
  <si>
    <t>JULY</t>
  </si>
  <si>
    <t>PFB11MAGO3</t>
  </si>
  <si>
    <t>Joseph Karanja</t>
  </si>
  <si>
    <t>0710283919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</si>
</sst>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1" applyNumberFormat="1" applyFont="1" applyBorder="1"/>
    <xf numFmtId="164" fontId="2" fillId="0" borderId="1" xfId="1" applyNumberFormat="1" applyFont="1" applyBorder="1"/>
    <xf numFmtId="164" fontId="3" fillId="0" borderId="1" xfId="1" applyNumberFormat="1" applyFont="1" applyBorder="1"/>
    <xf numFmtId="43" fontId="3" fillId="0" borderId="1" xfId="1" applyNumberFormat="1" applyFont="1" applyBorder="1"/>
    <xf numFmtId="43" fontId="2" fillId="0" borderId="1" xfId="1" applyNumberFormat="1" applyFont="1" applyBorder="1"/>
    <xf numFmtId="0" fontId="2" fillId="0" borderId="1" xfId="1" applyNumberFormat="1" applyFont="1" applyBorder="1" applyAlignment="1">
      <alignment horizontal="left"/>
    </xf>
    <xf numFmtId="0" fontId="4" fillId="0" borderId="1" xfId="1" applyNumberFormat="1" applyFont="1" applyBorder="1"/>
    <xf numFmtId="164" fontId="4" fillId="0" borderId="1" xfId="1" applyNumberFormat="1" applyFont="1" applyBorder="1"/>
    <xf numFmtId="43" fontId="4" fillId="0" borderId="1" xfId="1" applyNumberFormat="1" applyFont="1" applyBorder="1"/>
    <xf numFmtId="0" fontId="4" fillId="0" borderId="1" xfId="1" applyNumberFormat="1" applyFont="1" applyBorder="1" applyAlignment="1">
      <alignment horizontal="left"/>
    </xf>
    <xf numFmtId="0" fontId="3" fillId="0" borderId="1" xfId="1" applyNumberFormat="1" applyFont="1" applyBorder="1"/>
    <xf numFmtId="164" fontId="4" fillId="0" borderId="1" xfId="1" quotePrefix="1" applyNumberFormat="1" applyFont="1" applyBorder="1"/>
    <xf numFmtId="0" fontId="4" fillId="0" borderId="1" xfId="1" quotePrefix="1" applyNumberFormat="1" applyFont="1" applyBorder="1" applyAlignment="1">
      <alignment horizontal="left"/>
    </xf>
    <xf numFmtId="43" fontId="2" fillId="0" borderId="1" xfId="1" applyNumberFormat="1" applyFont="1" applyBorder="1" applyAlignment="1">
      <alignment wrapText="1"/>
    </xf>
    <xf numFmtId="43" fontId="2" fillId="0" borderId="1" xfId="1" applyNumberFormat="1" applyFont="1" applyBorder="1" applyAlignment="1">
      <alignment horizontal="center"/>
    </xf>
    <xf numFmtId="43" fontId="2" fillId="0" borderId="1" xfId="1" applyNumberFormat="1" applyFont="1" applyFill="1" applyBorder="1"/>
    <xf numFmtId="0" fontId="5" fillId="0" borderId="1" xfId="1" applyNumberFormat="1" applyFont="1" applyFill="1" applyBorder="1"/>
    <xf numFmtId="165" fontId="5" fillId="0" borderId="1" xfId="1" applyNumberFormat="1" applyFont="1" applyFill="1" applyBorder="1"/>
    <xf numFmtId="0" fontId="5" fillId="0" borderId="1" xfId="1" applyNumberFormat="1" applyFont="1" applyFill="1" applyBorder="1" applyAlignment="1">
      <alignment horizontal="left"/>
    </xf>
    <xf numFmtId="165" fontId="5" fillId="0" borderId="1" xfId="1" applyNumberFormat="1" applyFont="1" applyFill="1" applyBorder="1" applyAlignment="1">
      <alignment horizontal="right"/>
    </xf>
    <xf numFmtId="3" fontId="5" fillId="0" borderId="1" xfId="1" applyNumberFormat="1" applyFont="1" applyFill="1" applyBorder="1" applyAlignment="1"/>
    <xf numFmtId="43" fontId="5" fillId="0" borderId="1" xfId="1" applyNumberFormat="1" applyFont="1" applyFill="1" applyBorder="1"/>
    <xf numFmtId="14" fontId="5" fillId="0" borderId="1" xfId="1" applyNumberFormat="1" applyFont="1" applyFill="1" applyBorder="1"/>
    <xf numFmtId="164" fontId="5" fillId="0" borderId="1" xfId="1" quotePrefix="1" applyNumberFormat="1" applyFont="1" applyBorder="1"/>
    <xf numFmtId="0" fontId="5" fillId="0" borderId="1" xfId="1" applyNumberFormat="1" applyFont="1" applyBorder="1"/>
    <xf numFmtId="0" fontId="6" fillId="0" borderId="1" xfId="1" applyNumberFormat="1" applyFont="1" applyBorder="1"/>
    <xf numFmtId="164" fontId="6" fillId="0" borderId="1" xfId="1" applyNumberFormat="1" applyFont="1" applyBorder="1"/>
    <xf numFmtId="165" fontId="6" fillId="0" borderId="1" xfId="1" applyNumberFormat="1" applyFont="1" applyBorder="1"/>
    <xf numFmtId="165" fontId="6" fillId="0" borderId="1" xfId="1" applyNumberFormat="1" applyFont="1" applyBorder="1" applyAlignment="1">
      <alignment horizontal="left"/>
    </xf>
    <xf numFmtId="3" fontId="6" fillId="0" borderId="1" xfId="1" applyNumberFormat="1" applyFont="1" applyBorder="1"/>
    <xf numFmtId="0" fontId="7" fillId="0" borderId="1" xfId="1" applyNumberFormat="1" applyFont="1" applyBorder="1"/>
    <xf numFmtId="164" fontId="7" fillId="0" borderId="1" xfId="1" applyNumberFormat="1" applyFont="1" applyBorder="1"/>
    <xf numFmtId="165" fontId="7" fillId="0" borderId="1" xfId="1" applyNumberFormat="1" applyFont="1" applyBorder="1"/>
    <xf numFmtId="0" fontId="7" fillId="0" borderId="1" xfId="1" applyNumberFormat="1" applyFont="1" applyBorder="1" applyAlignment="1">
      <alignment horizontal="left"/>
    </xf>
    <xf numFmtId="3" fontId="7" fillId="0" borderId="1" xfId="1" applyNumberFormat="1" applyFont="1" applyBorder="1"/>
    <xf numFmtId="165" fontId="4" fillId="0" borderId="1" xfId="1" applyNumberFormat="1" applyFont="1" applyBorder="1"/>
    <xf numFmtId="3" fontId="4" fillId="0" borderId="1" xfId="1" applyNumberFormat="1" applyFont="1" applyBorder="1"/>
    <xf numFmtId="165" fontId="3" fillId="0" borderId="1" xfId="1" applyNumberFormat="1" applyFont="1" applyBorder="1"/>
    <xf numFmtId="0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3" fontId="3" fillId="0" borderId="1" xfId="1" applyNumberFormat="1" applyFont="1" applyBorder="1"/>
    <xf numFmtId="0" fontId="6" fillId="0" borderId="1" xfId="1" applyNumberFormat="1" applyFont="1" applyBorder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3" fontId="6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left"/>
    </xf>
    <xf numFmtId="43" fontId="4" fillId="0" borderId="1" xfId="1" applyNumberFormat="1" applyFont="1" applyFill="1" applyBorder="1"/>
    <xf numFmtId="14" fontId="3" fillId="0" borderId="1" xfId="1" applyNumberFormat="1" applyFont="1" applyBorder="1"/>
    <xf numFmtId="14" fontId="4" fillId="0" borderId="1" xfId="1" applyNumberFormat="1" applyFont="1" applyBorder="1"/>
    <xf numFmtId="0" fontId="0" fillId="0" borderId="1" xfId="0" applyBorder="1"/>
    <xf numFmtId="164" fontId="2" fillId="0" borderId="1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workbookViewId="0">
      <selection activeCell="K14" sqref="K14"/>
    </sheetView>
  </sheetViews>
  <sheetFormatPr defaultRowHeight="15" x14ac:dyDescent="0.2"/>
  <cols>
    <col min="2" max="2" width="15.46875" customWidth="1"/>
    <col min="3" max="3" width="10.76171875" customWidth="1"/>
    <col min="6" max="7" width="10.625" customWidth="1"/>
    <col min="10" max="10" width="21.7890625" customWidth="1"/>
    <col min="11" max="11" width="10.76171875" customWidth="1"/>
    <col min="13" max="13" width="18.0234375" customWidth="1"/>
  </cols>
  <sheetData>
    <row r="1" spans="1:17" x14ac:dyDescent="0.2">
      <c r="A1" s="1"/>
      <c r="B1" s="2" t="s">
        <v>0</v>
      </c>
      <c r="C1" s="3"/>
      <c r="D1" s="4"/>
      <c r="E1" s="4"/>
      <c r="F1" s="5"/>
      <c r="G1" s="5"/>
      <c r="H1" s="5"/>
      <c r="I1" s="5"/>
      <c r="J1" s="6"/>
      <c r="K1" s="5"/>
      <c r="L1" s="5"/>
      <c r="M1" s="4"/>
    </row>
    <row r="2" spans="1:17" x14ac:dyDescent="0.2">
      <c r="A2" s="1" t="s">
        <v>1</v>
      </c>
      <c r="B2" s="2"/>
      <c r="C2" s="2"/>
      <c r="D2" s="5"/>
      <c r="E2" s="5"/>
      <c r="F2" s="5"/>
      <c r="G2" s="5"/>
      <c r="H2" s="5"/>
      <c r="I2" s="5"/>
      <c r="J2" s="6"/>
      <c r="K2" s="5"/>
      <c r="L2" s="5"/>
      <c r="M2" s="4"/>
    </row>
    <row r="3" spans="1:17" x14ac:dyDescent="0.2">
      <c r="A3" s="51" t="s">
        <v>46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4"/>
    </row>
    <row r="4" spans="1:17" x14ac:dyDescent="0.2">
      <c r="A4" s="7"/>
      <c r="B4" s="8"/>
      <c r="C4" s="8"/>
      <c r="D4" s="9"/>
      <c r="E4" s="9"/>
      <c r="F4" s="9"/>
      <c r="G4" s="9"/>
      <c r="H4" s="9"/>
      <c r="I4" s="9"/>
      <c r="J4" s="10" t="s">
        <v>2</v>
      </c>
      <c r="K4" s="9"/>
      <c r="L4" s="9"/>
      <c r="M4" s="9"/>
    </row>
    <row r="5" spans="1:17" x14ac:dyDescent="0.2">
      <c r="A5" s="11" t="s">
        <v>3</v>
      </c>
      <c r="B5" s="8"/>
      <c r="C5" s="8"/>
      <c r="D5" s="9"/>
      <c r="E5" s="9"/>
      <c r="F5" s="9"/>
      <c r="G5" s="9"/>
      <c r="H5" s="9"/>
      <c r="I5" s="9"/>
      <c r="J5" s="10" t="s">
        <v>4</v>
      </c>
      <c r="K5" s="9"/>
      <c r="L5" s="9"/>
      <c r="M5" s="9"/>
    </row>
    <row r="6" spans="1:17" x14ac:dyDescent="0.2">
      <c r="A6" s="7" t="s">
        <v>5</v>
      </c>
      <c r="B6" s="8"/>
      <c r="C6" s="8"/>
      <c r="D6" s="9"/>
      <c r="E6" s="9"/>
      <c r="F6" s="9"/>
      <c r="G6" s="9"/>
      <c r="H6" s="9"/>
      <c r="I6" s="9"/>
      <c r="J6" s="10"/>
      <c r="K6" s="9"/>
      <c r="L6" s="9"/>
      <c r="M6" s="9"/>
    </row>
    <row r="7" spans="1:17" x14ac:dyDescent="0.2">
      <c r="A7" s="7"/>
      <c r="B7" s="8"/>
      <c r="C7" s="12"/>
      <c r="D7" s="9"/>
      <c r="E7" s="9"/>
      <c r="F7" s="9"/>
      <c r="G7" s="9"/>
      <c r="H7" s="9"/>
      <c r="I7" s="9" t="s">
        <v>6</v>
      </c>
      <c r="J7" s="10"/>
      <c r="K7" s="9"/>
      <c r="L7" s="9"/>
      <c r="M7" s="9"/>
    </row>
    <row r="8" spans="1:17" x14ac:dyDescent="0.2">
      <c r="A8" s="7"/>
      <c r="B8" s="8"/>
      <c r="C8" s="8"/>
      <c r="D8" s="9"/>
      <c r="E8" s="9"/>
      <c r="F8" s="9"/>
      <c r="G8" s="9"/>
      <c r="H8" s="9"/>
      <c r="I8" s="9" t="s">
        <v>7</v>
      </c>
      <c r="J8" s="13"/>
      <c r="K8" s="9"/>
      <c r="L8" s="9"/>
      <c r="M8" s="9"/>
    </row>
    <row r="9" spans="1:17" ht="23.25" x14ac:dyDescent="0.2">
      <c r="A9" s="1" t="s">
        <v>8</v>
      </c>
      <c r="B9" s="2"/>
      <c r="C9" s="2"/>
      <c r="D9" s="14" t="s">
        <v>9</v>
      </c>
      <c r="E9" s="14" t="s">
        <v>10</v>
      </c>
      <c r="F9" s="5" t="s">
        <v>11</v>
      </c>
      <c r="G9" s="5" t="s">
        <v>12</v>
      </c>
      <c r="H9" s="15" t="s">
        <v>13</v>
      </c>
      <c r="I9" s="5" t="s">
        <v>14</v>
      </c>
      <c r="J9" s="6" t="s">
        <v>15</v>
      </c>
      <c r="K9" s="5" t="s">
        <v>16</v>
      </c>
      <c r="L9" s="5" t="s">
        <v>17</v>
      </c>
      <c r="M9" s="16" t="s">
        <v>18</v>
      </c>
    </row>
    <row r="10" spans="1:17" x14ac:dyDescent="0.2">
      <c r="A10" s="17">
        <v>1</v>
      </c>
      <c r="B10" s="7" t="s">
        <v>19</v>
      </c>
      <c r="C10" s="12" t="s">
        <v>20</v>
      </c>
      <c r="D10" s="18">
        <v>10000</v>
      </c>
      <c r="E10" s="18">
        <v>10000</v>
      </c>
      <c r="F10" s="18">
        <v>0</v>
      </c>
      <c r="G10" s="18">
        <v>1500</v>
      </c>
      <c r="H10" s="18">
        <f>E10+F10+G10</f>
        <v>11500</v>
      </c>
      <c r="I10" s="18">
        <f>5000</f>
        <v>5000</v>
      </c>
      <c r="J10" s="19">
        <v>16541</v>
      </c>
      <c r="K10" s="20" t="s">
        <v>47</v>
      </c>
      <c r="L10" s="21">
        <f>H10-I10</f>
        <v>6500</v>
      </c>
      <c r="M10" s="22"/>
    </row>
    <row r="11" spans="1:17" x14ac:dyDescent="0.2">
      <c r="A11" s="17">
        <v>2</v>
      </c>
      <c r="B11" s="7" t="s">
        <v>21</v>
      </c>
      <c r="C11" s="12" t="s">
        <v>22</v>
      </c>
      <c r="D11" s="18">
        <v>10000</v>
      </c>
      <c r="E11" s="18">
        <v>10000</v>
      </c>
      <c r="F11" s="18">
        <v>0</v>
      </c>
      <c r="G11" s="18">
        <v>300</v>
      </c>
      <c r="H11" s="18">
        <f t="shared" ref="H11:H17" si="0">E11+F11+G11</f>
        <v>10300</v>
      </c>
      <c r="I11" s="18">
        <f>9100+1200</f>
        <v>10300</v>
      </c>
      <c r="J11" s="19" t="s">
        <v>52</v>
      </c>
      <c r="K11" s="20" t="s">
        <v>47</v>
      </c>
      <c r="L11" s="21">
        <f t="shared" ref="L11:L17" si="1">H11-I11</f>
        <v>0</v>
      </c>
      <c r="M11" s="22"/>
      <c r="N11" t="s">
        <v>23</v>
      </c>
    </row>
    <row r="12" spans="1:17" x14ac:dyDescent="0.2">
      <c r="A12" s="17">
        <v>3</v>
      </c>
      <c r="B12" s="7" t="s">
        <v>24</v>
      </c>
      <c r="C12" s="12" t="s">
        <v>25</v>
      </c>
      <c r="D12" s="18">
        <v>10000</v>
      </c>
      <c r="E12" s="18">
        <v>10000</v>
      </c>
      <c r="F12" s="18">
        <v>-100</v>
      </c>
      <c r="G12" s="18">
        <v>450</v>
      </c>
      <c r="H12" s="18">
        <f t="shared" si="0"/>
        <v>10350</v>
      </c>
      <c r="I12" s="18">
        <v>10000</v>
      </c>
      <c r="J12" s="19" t="s">
        <v>48</v>
      </c>
      <c r="K12" s="20" t="s">
        <v>47</v>
      </c>
      <c r="L12" s="21">
        <f t="shared" si="1"/>
        <v>350</v>
      </c>
      <c r="M12" s="23"/>
    </row>
    <row r="13" spans="1:17" x14ac:dyDescent="0.2">
      <c r="A13" s="17">
        <v>4</v>
      </c>
      <c r="B13" s="7" t="s">
        <v>26</v>
      </c>
      <c r="C13" s="12" t="s">
        <v>27</v>
      </c>
      <c r="D13" s="18">
        <v>10000</v>
      </c>
      <c r="E13" s="18">
        <v>10000</v>
      </c>
      <c r="F13" s="18">
        <v>-350</v>
      </c>
      <c r="G13" s="18">
        <v>300</v>
      </c>
      <c r="H13" s="18">
        <f t="shared" si="0"/>
        <v>9950</v>
      </c>
      <c r="I13" s="18">
        <f>5000+4000</f>
        <v>9000</v>
      </c>
      <c r="J13" s="19" t="s">
        <v>49</v>
      </c>
      <c r="K13" s="20" t="s">
        <v>47</v>
      </c>
      <c r="L13" s="21">
        <f t="shared" si="1"/>
        <v>950</v>
      </c>
      <c r="M13" s="23"/>
    </row>
    <row r="14" spans="1:17" x14ac:dyDescent="0.2">
      <c r="A14" s="17">
        <v>5</v>
      </c>
      <c r="B14" s="7" t="s">
        <v>28</v>
      </c>
      <c r="C14" s="24" t="s">
        <v>29</v>
      </c>
      <c r="D14" s="18">
        <v>5000</v>
      </c>
      <c r="E14" s="18">
        <v>5000</v>
      </c>
      <c r="F14" s="18">
        <v>0</v>
      </c>
      <c r="G14" s="18">
        <v>0</v>
      </c>
      <c r="H14" s="18">
        <f t="shared" si="0"/>
        <v>5000</v>
      </c>
      <c r="I14" s="18">
        <v>5000</v>
      </c>
      <c r="J14" s="19" t="s">
        <v>48</v>
      </c>
      <c r="K14" s="20" t="s">
        <v>47</v>
      </c>
      <c r="L14" s="21">
        <f t="shared" si="1"/>
        <v>0</v>
      </c>
      <c r="M14" s="22"/>
    </row>
    <row r="15" spans="1:17" x14ac:dyDescent="0.2">
      <c r="A15" s="17">
        <v>6</v>
      </c>
      <c r="B15" s="7" t="s">
        <v>30</v>
      </c>
      <c r="C15" s="12" t="s">
        <v>31</v>
      </c>
      <c r="D15" s="18">
        <v>7500</v>
      </c>
      <c r="E15" s="18">
        <v>7500</v>
      </c>
      <c r="F15" s="18">
        <v>7000</v>
      </c>
      <c r="G15" s="18">
        <v>300</v>
      </c>
      <c r="H15" s="18">
        <f t="shared" si="0"/>
        <v>14800</v>
      </c>
      <c r="I15" s="18">
        <f>4000+3500</f>
        <v>7500</v>
      </c>
      <c r="J15" s="19" t="s">
        <v>50</v>
      </c>
      <c r="K15" s="20" t="s">
        <v>47</v>
      </c>
      <c r="L15" s="21">
        <f t="shared" si="1"/>
        <v>7300</v>
      </c>
      <c r="M15" s="22"/>
      <c r="Q15" t="s">
        <v>32</v>
      </c>
    </row>
    <row r="16" spans="1:17" x14ac:dyDescent="0.2">
      <c r="A16" s="17">
        <v>7</v>
      </c>
      <c r="B16" s="25" t="s">
        <v>33</v>
      </c>
      <c r="C16" s="12" t="s">
        <v>34</v>
      </c>
      <c r="D16" s="18">
        <v>10000</v>
      </c>
      <c r="E16" s="18">
        <v>10000</v>
      </c>
      <c r="F16" s="18">
        <v>0</v>
      </c>
      <c r="G16" s="18">
        <v>600</v>
      </c>
      <c r="H16" s="18">
        <f t="shared" si="0"/>
        <v>10600</v>
      </c>
      <c r="I16" s="18">
        <f>10600</f>
        <v>10600</v>
      </c>
      <c r="J16" s="19">
        <v>16128</v>
      </c>
      <c r="K16" s="20" t="s">
        <v>47</v>
      </c>
      <c r="L16" s="21">
        <f t="shared" si="1"/>
        <v>0</v>
      </c>
      <c r="M16" s="22"/>
    </row>
    <row r="17" spans="1:13" x14ac:dyDescent="0.2">
      <c r="A17" s="17">
        <v>8</v>
      </c>
      <c r="B17" s="25" t="s">
        <v>35</v>
      </c>
      <c r="C17" s="12"/>
      <c r="D17" s="18">
        <v>0</v>
      </c>
      <c r="E17" s="18">
        <v>0</v>
      </c>
      <c r="F17" s="18">
        <v>0</v>
      </c>
      <c r="G17" s="18">
        <v>0</v>
      </c>
      <c r="H17" s="18">
        <f t="shared" si="0"/>
        <v>0</v>
      </c>
      <c r="I17" s="18"/>
      <c r="J17" s="19"/>
      <c r="K17" s="20" t="s">
        <v>47</v>
      </c>
      <c r="L17" s="21">
        <f t="shared" si="1"/>
        <v>0</v>
      </c>
      <c r="M17" s="22"/>
    </row>
    <row r="18" spans="1:13" x14ac:dyDescent="0.2">
      <c r="A18" s="26" t="s">
        <v>36</v>
      </c>
      <c r="B18" s="27"/>
      <c r="C18" s="27"/>
      <c r="D18" s="28"/>
      <c r="E18" s="28">
        <f>SUM(E10:E17)</f>
        <v>62500</v>
      </c>
      <c r="F18" s="28">
        <f>SUM(F10:F17)</f>
        <v>6550</v>
      </c>
      <c r="G18" s="28">
        <f>SUM(G10:G17)</f>
        <v>3450</v>
      </c>
      <c r="H18" s="28">
        <f>SUM(H10:H17)</f>
        <v>72500</v>
      </c>
      <c r="I18" s="28">
        <f>SUM(I10:I17)</f>
        <v>57400</v>
      </c>
      <c r="J18" s="29"/>
      <c r="K18" s="28"/>
      <c r="L18" s="30">
        <f>SUM(L10:L17)</f>
        <v>15100</v>
      </c>
      <c r="M18" s="4"/>
    </row>
    <row r="19" spans="1:13" x14ac:dyDescent="0.2">
      <c r="A19" s="31"/>
      <c r="B19" s="32"/>
      <c r="C19" s="32"/>
      <c r="D19" s="33"/>
      <c r="E19" s="33"/>
      <c r="F19" s="33"/>
      <c r="G19" s="33"/>
      <c r="H19" s="33"/>
      <c r="I19" s="33"/>
      <c r="J19" s="34"/>
      <c r="K19" s="33"/>
      <c r="L19" s="35"/>
      <c r="M19" s="9"/>
    </row>
    <row r="20" spans="1:13" x14ac:dyDescent="0.2">
      <c r="A20" s="7" t="s">
        <v>37</v>
      </c>
      <c r="B20" s="8"/>
      <c r="C20" s="8"/>
      <c r="D20" s="36"/>
      <c r="E20" s="36"/>
      <c r="F20" s="36"/>
      <c r="G20" s="36"/>
      <c r="H20" s="36"/>
      <c r="I20" s="36">
        <f>I18*10%</f>
        <v>5740</v>
      </c>
      <c r="J20" s="10"/>
      <c r="K20" s="36"/>
      <c r="L20" s="37"/>
      <c r="M20" s="9"/>
    </row>
    <row r="21" spans="1:13" x14ac:dyDescent="0.2">
      <c r="A21" s="7" t="s">
        <v>38</v>
      </c>
      <c r="B21" s="8"/>
      <c r="C21" s="8"/>
      <c r="D21" s="36"/>
      <c r="E21" s="36"/>
      <c r="F21" s="36"/>
      <c r="G21" s="36"/>
      <c r="H21" s="36"/>
      <c r="I21" s="36">
        <f>I14+I12</f>
        <v>15000</v>
      </c>
      <c r="J21" s="10"/>
      <c r="K21" s="36"/>
      <c r="L21" s="37"/>
      <c r="M21" s="9"/>
    </row>
    <row r="22" spans="1:13" x14ac:dyDescent="0.2">
      <c r="A22" s="7" t="s">
        <v>51</v>
      </c>
      <c r="B22" s="8"/>
      <c r="C22" s="8"/>
      <c r="D22" s="36"/>
      <c r="E22" s="36"/>
      <c r="F22" s="36"/>
      <c r="G22" s="36"/>
      <c r="H22" s="36"/>
      <c r="I22" s="36">
        <v>10000</v>
      </c>
      <c r="J22" s="10"/>
      <c r="K22" s="36"/>
      <c r="L22" s="37"/>
      <c r="M22" s="9"/>
    </row>
    <row r="23" spans="1:13" x14ac:dyDescent="0.2">
      <c r="A23" s="11" t="s">
        <v>39</v>
      </c>
      <c r="B23" s="8"/>
      <c r="C23" s="8"/>
      <c r="D23" s="36"/>
      <c r="E23" s="36"/>
      <c r="F23" s="36"/>
      <c r="G23" s="36"/>
      <c r="H23" s="36"/>
      <c r="I23" s="38">
        <f>SUM(I20:I22)</f>
        <v>30740</v>
      </c>
      <c r="J23" s="10"/>
      <c r="K23" s="36"/>
      <c r="L23" s="37"/>
      <c r="M23" s="9"/>
    </row>
    <row r="24" spans="1:13" x14ac:dyDescent="0.2">
      <c r="A24" s="11" t="s">
        <v>40</v>
      </c>
      <c r="B24" s="8"/>
      <c r="C24" s="8"/>
      <c r="D24" s="36"/>
      <c r="E24" s="36" t="s">
        <v>41</v>
      </c>
      <c r="F24" s="36"/>
      <c r="G24" s="36"/>
      <c r="H24" s="36"/>
      <c r="I24" s="38">
        <v>-1505</v>
      </c>
      <c r="J24" s="10"/>
      <c r="K24" s="36"/>
      <c r="L24" s="37"/>
      <c r="M24" s="9"/>
    </row>
    <row r="25" spans="1:13" x14ac:dyDescent="0.2">
      <c r="A25" s="7"/>
      <c r="B25" s="8"/>
      <c r="C25" s="8"/>
      <c r="D25" s="36"/>
      <c r="E25" s="36"/>
      <c r="F25" s="36"/>
      <c r="G25" s="36"/>
      <c r="H25" s="36"/>
      <c r="I25" s="36"/>
      <c r="J25" s="39"/>
      <c r="K25" s="40" t="s">
        <v>42</v>
      </c>
      <c r="L25" s="41" t="s">
        <v>42</v>
      </c>
      <c r="M25" s="42" t="s">
        <v>43</v>
      </c>
    </row>
    <row r="26" spans="1:13" x14ac:dyDescent="0.2">
      <c r="A26" s="26" t="s">
        <v>44</v>
      </c>
      <c r="B26" s="27"/>
      <c r="C26" s="27"/>
      <c r="D26" s="28"/>
      <c r="E26" s="28"/>
      <c r="F26" s="28"/>
      <c r="G26" s="28"/>
      <c r="H26" s="28"/>
      <c r="I26" s="28">
        <f>I18-I23+I24</f>
        <v>25155</v>
      </c>
      <c r="J26" s="43"/>
      <c r="K26" s="44">
        <v>20000</v>
      </c>
      <c r="L26" s="45">
        <v>5000</v>
      </c>
      <c r="M26" s="30">
        <f>I26-K26-L26</f>
        <v>155</v>
      </c>
    </row>
    <row r="27" spans="1:13" x14ac:dyDescent="0.2">
      <c r="A27" s="31"/>
      <c r="B27" s="32"/>
      <c r="C27" s="32"/>
      <c r="D27" s="33"/>
      <c r="E27" s="33"/>
      <c r="F27" s="33"/>
      <c r="G27" s="33"/>
      <c r="H27" s="33"/>
      <c r="I27" s="33"/>
      <c r="J27" s="34"/>
      <c r="K27" s="33"/>
      <c r="L27" s="33"/>
      <c r="M27" s="9"/>
    </row>
    <row r="28" spans="1:13" x14ac:dyDescent="0.2">
      <c r="A28" s="10" t="s">
        <v>45</v>
      </c>
      <c r="B28" s="8"/>
      <c r="C28" s="8"/>
      <c r="D28" s="9"/>
      <c r="E28" s="9"/>
      <c r="F28" s="9"/>
      <c r="G28" s="9"/>
      <c r="H28" s="9"/>
      <c r="I28" s="9"/>
      <c r="J28" s="46"/>
      <c r="K28" s="47"/>
      <c r="L28" s="48">
        <v>44227</v>
      </c>
      <c r="M28" s="9"/>
    </row>
    <row r="29" spans="1:13" x14ac:dyDescent="0.2">
      <c r="A29" s="7"/>
      <c r="B29" s="8"/>
      <c r="C29" s="8"/>
      <c r="D29" s="9"/>
      <c r="E29" s="9"/>
      <c r="F29" s="9"/>
      <c r="G29" s="9"/>
      <c r="H29" s="9"/>
      <c r="I29" s="9"/>
      <c r="J29" s="10"/>
      <c r="K29" s="47"/>
      <c r="L29" s="49"/>
      <c r="M29" s="9"/>
    </row>
  </sheetData>
  <mergeCells count="1">
    <mergeCell ref="A3:L3"/>
  </mergeCells>
  <pageMargins left="0.25" right="0.25" top="0.75" bottom="0.75" header="0.3" footer="0.3"/>
  <pageSetup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workbookViewId="0">
      <selection activeCell="I15" sqref="I15"/>
    </sheetView>
  </sheetViews>
  <sheetFormatPr defaultRowHeight="15" x14ac:dyDescent="0.2"/>
  <cols>
    <col min="2" max="2" width="15.46875" customWidth="1"/>
    <col min="3" max="3" width="10.76171875" customWidth="1"/>
    <col min="6" max="7" width="10.625" customWidth="1"/>
    <col min="10" max="10" width="21.7890625" customWidth="1"/>
    <col min="11" max="11" width="10.76171875" customWidth="1"/>
    <col min="13" max="13" width="18.0234375" customWidth="1"/>
  </cols>
  <sheetData>
    <row r="1" spans="1:17" x14ac:dyDescent="0.2">
      <c r="A1" s="1"/>
      <c r="B1" s="2" t="s">
        <v>0</v>
      </c>
      <c r="C1" s="3"/>
      <c r="D1" s="4"/>
      <c r="E1" s="4"/>
      <c r="F1" s="5"/>
      <c r="G1" s="5"/>
      <c r="H1" s="5"/>
      <c r="I1" s="5"/>
      <c r="J1" s="6"/>
      <c r="K1" s="5"/>
      <c r="L1" s="5"/>
      <c r="M1" s="4"/>
    </row>
    <row r="2" spans="1:17" x14ac:dyDescent="0.2">
      <c r="A2" s="1" t="s">
        <v>1</v>
      </c>
      <c r="B2" s="2"/>
      <c r="C2" s="2"/>
      <c r="D2" s="5"/>
      <c r="E2" s="5"/>
      <c r="F2" s="5"/>
      <c r="G2" s="5"/>
      <c r="H2" s="5"/>
      <c r="I2" s="5"/>
      <c r="J2" s="6"/>
      <c r="K2" s="5"/>
      <c r="L2" s="5"/>
      <c r="M2" s="4"/>
    </row>
    <row r="3" spans="1:17" x14ac:dyDescent="0.2">
      <c r="A3" s="51" t="s">
        <v>53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4"/>
    </row>
    <row r="4" spans="1:17" x14ac:dyDescent="0.2">
      <c r="A4" s="7"/>
      <c r="B4" s="8"/>
      <c r="C4" s="8"/>
      <c r="D4" s="9"/>
      <c r="E4" s="9"/>
      <c r="F4" s="9"/>
      <c r="G4" s="9"/>
      <c r="H4" s="9"/>
      <c r="I4" s="9"/>
      <c r="J4" s="10" t="s">
        <v>2</v>
      </c>
      <c r="K4" s="9"/>
      <c r="L4" s="9"/>
      <c r="M4" s="9"/>
    </row>
    <row r="5" spans="1:17" x14ac:dyDescent="0.2">
      <c r="A5" s="11" t="s">
        <v>3</v>
      </c>
      <c r="B5" s="8"/>
      <c r="C5" s="8"/>
      <c r="D5" s="9"/>
      <c r="E5" s="9"/>
      <c r="F5" s="9"/>
      <c r="G5" s="9"/>
      <c r="H5" s="9"/>
      <c r="I5" s="9"/>
      <c r="J5" s="10" t="s">
        <v>4</v>
      </c>
      <c r="K5" s="9"/>
      <c r="L5" s="9"/>
      <c r="M5" s="9"/>
    </row>
    <row r="6" spans="1:17" x14ac:dyDescent="0.2">
      <c r="A6" s="7" t="s">
        <v>5</v>
      </c>
      <c r="B6" s="8"/>
      <c r="C6" s="8"/>
      <c r="D6" s="9"/>
      <c r="E6" s="9"/>
      <c r="F6" s="9"/>
      <c r="G6" s="9"/>
      <c r="H6" s="9"/>
      <c r="I6" s="9"/>
      <c r="J6" s="10"/>
      <c r="K6" s="9"/>
      <c r="L6" s="9"/>
      <c r="M6" s="9"/>
    </row>
    <row r="7" spans="1:17" x14ac:dyDescent="0.2">
      <c r="A7" s="7"/>
      <c r="B7" s="8"/>
      <c r="C7" s="12"/>
      <c r="D7" s="9"/>
      <c r="E7" s="9"/>
      <c r="F7" s="9"/>
      <c r="G7" s="9"/>
      <c r="H7" s="9"/>
      <c r="I7" s="9" t="s">
        <v>6</v>
      </c>
      <c r="J7" s="10"/>
      <c r="K7" s="9"/>
      <c r="L7" s="9"/>
      <c r="M7" s="9"/>
    </row>
    <row r="8" spans="1:17" x14ac:dyDescent="0.2">
      <c r="A8" s="7"/>
      <c r="B8" s="8"/>
      <c r="C8" s="8"/>
      <c r="D8" s="9"/>
      <c r="E8" s="9"/>
      <c r="F8" s="9"/>
      <c r="G8" s="9"/>
      <c r="H8" s="9"/>
      <c r="I8" s="9" t="s">
        <v>7</v>
      </c>
      <c r="J8" s="13"/>
      <c r="K8" s="9"/>
      <c r="L8" s="9"/>
      <c r="M8" s="9"/>
    </row>
    <row r="9" spans="1:17" ht="23.25" x14ac:dyDescent="0.2">
      <c r="A9" s="1" t="s">
        <v>8</v>
      </c>
      <c r="B9" s="2"/>
      <c r="C9" s="2"/>
      <c r="D9" s="14" t="s">
        <v>9</v>
      </c>
      <c r="E9" s="14" t="s">
        <v>10</v>
      </c>
      <c r="F9" s="5" t="s">
        <v>11</v>
      </c>
      <c r="G9" s="5" t="s">
        <v>12</v>
      </c>
      <c r="H9" s="15" t="s">
        <v>13</v>
      </c>
      <c r="I9" s="5" t="s">
        <v>14</v>
      </c>
      <c r="J9" s="6" t="s">
        <v>15</v>
      </c>
      <c r="K9" s="5" t="s">
        <v>16</v>
      </c>
      <c r="L9" s="5" t="s">
        <v>17</v>
      </c>
      <c r="M9" s="16" t="s">
        <v>18</v>
      </c>
    </row>
    <row r="10" spans="1:17" x14ac:dyDescent="0.2">
      <c r="A10" s="17">
        <v>1</v>
      </c>
      <c r="B10" s="7" t="s">
        <v>19</v>
      </c>
      <c r="C10" s="12" t="s">
        <v>20</v>
      </c>
      <c r="D10" s="18">
        <v>10000</v>
      </c>
      <c r="E10" s="18">
        <v>10000</v>
      </c>
      <c r="F10" s="18">
        <f>JANUARY!L10</f>
        <v>6500</v>
      </c>
      <c r="G10" s="18">
        <v>1800</v>
      </c>
      <c r="H10" s="18">
        <f>E10+F10+G10</f>
        <v>18300</v>
      </c>
      <c r="I10" s="18">
        <f>5000+13300</f>
        <v>18300</v>
      </c>
      <c r="J10" s="19" t="s">
        <v>59</v>
      </c>
      <c r="K10" s="20" t="s">
        <v>54</v>
      </c>
      <c r="L10" s="21">
        <f>H10-I10</f>
        <v>0</v>
      </c>
      <c r="M10" s="22"/>
    </row>
    <row r="11" spans="1:17" x14ac:dyDescent="0.2">
      <c r="A11" s="17">
        <v>2</v>
      </c>
      <c r="B11" s="7" t="s">
        <v>21</v>
      </c>
      <c r="C11" s="12" t="s">
        <v>22</v>
      </c>
      <c r="D11" s="18">
        <v>10000</v>
      </c>
      <c r="E11" s="18">
        <v>10000</v>
      </c>
      <c r="F11" s="18">
        <f>JANUARY!L11</f>
        <v>0</v>
      </c>
      <c r="G11" s="18">
        <v>300</v>
      </c>
      <c r="H11" s="18">
        <f t="shared" ref="H11:H15" si="0">E11+F11+G11</f>
        <v>10300</v>
      </c>
      <c r="I11" s="18">
        <f>9000+1300</f>
        <v>10300</v>
      </c>
      <c r="J11" s="19" t="s">
        <v>61</v>
      </c>
      <c r="K11" s="20" t="s">
        <v>54</v>
      </c>
      <c r="L11" s="21">
        <f t="shared" ref="L11:L17" si="1">H11-I11</f>
        <v>0</v>
      </c>
      <c r="M11" s="22"/>
    </row>
    <row r="12" spans="1:17" x14ac:dyDescent="0.2">
      <c r="A12" s="17">
        <v>3</v>
      </c>
      <c r="B12" s="7" t="s">
        <v>24</v>
      </c>
      <c r="C12" s="12" t="s">
        <v>25</v>
      </c>
      <c r="D12" s="18">
        <v>10000</v>
      </c>
      <c r="E12" s="18">
        <v>10000</v>
      </c>
      <c r="F12" s="18">
        <f>JANUARY!L12</f>
        <v>350</v>
      </c>
      <c r="G12" s="18">
        <v>450</v>
      </c>
      <c r="H12" s="18">
        <f t="shared" si="0"/>
        <v>10800</v>
      </c>
      <c r="I12" s="18">
        <v>10000</v>
      </c>
      <c r="J12" s="19" t="s">
        <v>56</v>
      </c>
      <c r="K12" s="20" t="s">
        <v>54</v>
      </c>
      <c r="L12" s="21">
        <f t="shared" si="1"/>
        <v>800</v>
      </c>
      <c r="M12" s="23"/>
    </row>
    <row r="13" spans="1:17" x14ac:dyDescent="0.2">
      <c r="A13" s="17">
        <v>4</v>
      </c>
      <c r="B13" s="7" t="s">
        <v>26</v>
      </c>
      <c r="C13" s="12" t="s">
        <v>27</v>
      </c>
      <c r="D13" s="18">
        <v>10000</v>
      </c>
      <c r="E13" s="18">
        <v>10000</v>
      </c>
      <c r="F13" s="18">
        <f>JANUARY!L13</f>
        <v>950</v>
      </c>
      <c r="G13" s="18">
        <v>300</v>
      </c>
      <c r="H13" s="18">
        <f t="shared" si="0"/>
        <v>11250</v>
      </c>
      <c r="I13" s="18">
        <v>10060</v>
      </c>
      <c r="J13" s="19">
        <v>17471</v>
      </c>
      <c r="K13" s="20" t="s">
        <v>54</v>
      </c>
      <c r="L13" s="21">
        <f t="shared" si="1"/>
        <v>1190</v>
      </c>
      <c r="M13" s="23"/>
    </row>
    <row r="14" spans="1:17" x14ac:dyDescent="0.2">
      <c r="A14" s="17">
        <v>5</v>
      </c>
      <c r="B14" s="7" t="s">
        <v>28</v>
      </c>
      <c r="C14" s="24" t="s">
        <v>29</v>
      </c>
      <c r="D14" s="18">
        <v>5000</v>
      </c>
      <c r="E14" s="18">
        <v>5000</v>
      </c>
      <c r="F14" s="18">
        <f>JANUARY!L14</f>
        <v>0</v>
      </c>
      <c r="G14" s="18"/>
      <c r="H14" s="18">
        <f t="shared" si="0"/>
        <v>5000</v>
      </c>
      <c r="I14" s="18">
        <v>5000</v>
      </c>
      <c r="J14" s="19">
        <v>17472</v>
      </c>
      <c r="K14" s="20" t="s">
        <v>54</v>
      </c>
      <c r="L14" s="21">
        <f t="shared" si="1"/>
        <v>0</v>
      </c>
      <c r="M14" s="22"/>
    </row>
    <row r="15" spans="1:17" x14ac:dyDescent="0.2">
      <c r="A15" s="17">
        <v>6</v>
      </c>
      <c r="B15" s="7" t="s">
        <v>30</v>
      </c>
      <c r="C15" s="12" t="s">
        <v>31</v>
      </c>
      <c r="D15" s="18">
        <v>7500</v>
      </c>
      <c r="E15" s="18">
        <v>7500</v>
      </c>
      <c r="F15" s="18">
        <f>JANUARY!L15</f>
        <v>7300</v>
      </c>
      <c r="G15" s="18"/>
      <c r="H15" s="18">
        <f t="shared" si="0"/>
        <v>14800</v>
      </c>
      <c r="I15" s="18">
        <f>1500+1500+3000+1000</f>
        <v>7000</v>
      </c>
      <c r="J15" s="19" t="s">
        <v>60</v>
      </c>
      <c r="K15" s="20" t="s">
        <v>54</v>
      </c>
      <c r="L15" s="21">
        <f t="shared" si="1"/>
        <v>7800</v>
      </c>
      <c r="M15" s="22"/>
      <c r="Q15" t="s">
        <v>32</v>
      </c>
    </row>
    <row r="16" spans="1:17" x14ac:dyDescent="0.2">
      <c r="A16" s="17">
        <v>7</v>
      </c>
      <c r="B16" s="25" t="s">
        <v>33</v>
      </c>
      <c r="C16" s="12" t="s">
        <v>34</v>
      </c>
      <c r="D16" s="18">
        <v>10000</v>
      </c>
      <c r="E16" s="18">
        <v>10000</v>
      </c>
      <c r="F16" s="18">
        <f>JANUARY!L16</f>
        <v>0</v>
      </c>
      <c r="G16" s="18"/>
      <c r="H16" s="18">
        <f>E16+F16+G16</f>
        <v>10000</v>
      </c>
      <c r="I16" s="18">
        <f>10300</f>
        <v>10300</v>
      </c>
      <c r="J16" s="19" t="s">
        <v>55</v>
      </c>
      <c r="K16" s="20" t="s">
        <v>54</v>
      </c>
      <c r="L16" s="21">
        <f t="shared" si="1"/>
        <v>-300</v>
      </c>
      <c r="M16" s="22"/>
    </row>
    <row r="17" spans="1:13" x14ac:dyDescent="0.2">
      <c r="A17" s="17">
        <v>8</v>
      </c>
      <c r="B17" s="25" t="s">
        <v>57</v>
      </c>
      <c r="C17" s="12"/>
      <c r="D17" s="18">
        <v>10000</v>
      </c>
      <c r="E17" s="18">
        <v>10000</v>
      </c>
      <c r="F17" s="18">
        <f>JANUARY!L17</f>
        <v>0</v>
      </c>
      <c r="G17" s="18"/>
      <c r="H17" s="18">
        <f>E17+F17+G176+10000</f>
        <v>20000</v>
      </c>
      <c r="I17" s="18">
        <v>10000</v>
      </c>
      <c r="J17" s="19" t="s">
        <v>58</v>
      </c>
      <c r="K17" s="20" t="s">
        <v>54</v>
      </c>
      <c r="L17" s="21">
        <f t="shared" si="1"/>
        <v>10000</v>
      </c>
      <c r="M17" s="22"/>
    </row>
    <row r="18" spans="1:13" x14ac:dyDescent="0.2">
      <c r="A18" s="26" t="s">
        <v>36</v>
      </c>
      <c r="B18" s="27"/>
      <c r="C18" s="27"/>
      <c r="D18" s="28"/>
      <c r="E18" s="28">
        <f>SUM(E10:E17)</f>
        <v>72500</v>
      </c>
      <c r="F18" s="28">
        <f>SUM(F10:F17)</f>
        <v>15100</v>
      </c>
      <c r="G18" s="28">
        <f>SUM(G10:G17)</f>
        <v>2850</v>
      </c>
      <c r="H18" s="28">
        <f>SUM(H10:H17)</f>
        <v>100450</v>
      </c>
      <c r="I18" s="28">
        <f>SUM(I10:I17)</f>
        <v>80960</v>
      </c>
      <c r="J18" s="29"/>
      <c r="K18" s="28"/>
      <c r="L18" s="30">
        <f>SUM(L10:L17)</f>
        <v>19490</v>
      </c>
      <c r="M18" s="4"/>
    </row>
    <row r="19" spans="1:13" x14ac:dyDescent="0.2">
      <c r="A19" s="31"/>
      <c r="B19" s="32"/>
      <c r="C19" s="32"/>
      <c r="D19" s="33"/>
      <c r="E19" s="33"/>
      <c r="F19" s="33"/>
      <c r="G19" s="33"/>
      <c r="H19" s="33"/>
      <c r="I19" s="33"/>
      <c r="J19" s="34"/>
      <c r="K19" s="33"/>
      <c r="L19" s="35"/>
      <c r="M19" s="9"/>
    </row>
    <row r="20" spans="1:13" x14ac:dyDescent="0.2">
      <c r="A20" s="7" t="s">
        <v>37</v>
      </c>
      <c r="B20" s="8"/>
      <c r="C20" s="8"/>
      <c r="D20" s="36"/>
      <c r="E20" s="36"/>
      <c r="F20" s="36"/>
      <c r="G20" s="36"/>
      <c r="H20" s="36"/>
      <c r="I20" s="36">
        <f>I18*10%</f>
        <v>8096</v>
      </c>
      <c r="J20" s="10"/>
      <c r="K20" s="36"/>
      <c r="L20" s="37"/>
      <c r="M20" s="9"/>
    </row>
    <row r="21" spans="1:13" x14ac:dyDescent="0.2">
      <c r="A21" s="7" t="s">
        <v>38</v>
      </c>
      <c r="B21" s="8"/>
      <c r="C21" s="8"/>
      <c r="D21" s="36"/>
      <c r="E21" s="36"/>
      <c r="F21" s="36"/>
      <c r="G21" s="36"/>
      <c r="H21" s="36"/>
      <c r="I21" s="36">
        <f>I12+I17</f>
        <v>20000</v>
      </c>
      <c r="J21" s="10"/>
      <c r="K21" s="36"/>
      <c r="L21" s="37"/>
      <c r="M21" s="9"/>
    </row>
    <row r="22" spans="1:13" x14ac:dyDescent="0.2">
      <c r="A22" s="7" t="s">
        <v>63</v>
      </c>
      <c r="B22" s="8"/>
      <c r="C22" s="8"/>
      <c r="D22" s="36"/>
      <c r="E22" s="36"/>
      <c r="F22" s="36"/>
      <c r="G22" s="36"/>
      <c r="H22" s="36"/>
      <c r="I22" s="36">
        <v>550</v>
      </c>
      <c r="J22" s="10"/>
      <c r="K22" s="36"/>
      <c r="L22" s="37"/>
      <c r="M22" s="9"/>
    </row>
    <row r="23" spans="1:13" x14ac:dyDescent="0.2">
      <c r="A23" s="7" t="s">
        <v>62</v>
      </c>
      <c r="B23" s="8"/>
      <c r="C23" s="8"/>
      <c r="D23" s="36"/>
      <c r="E23" s="36"/>
      <c r="F23" s="36"/>
      <c r="G23" s="36"/>
      <c r="H23" s="36"/>
      <c r="I23" s="36">
        <v>1220</v>
      </c>
      <c r="J23" s="10"/>
      <c r="K23" s="36"/>
      <c r="L23" s="37"/>
      <c r="M23" s="9"/>
    </row>
    <row r="24" spans="1:13" x14ac:dyDescent="0.2">
      <c r="A24" s="11" t="s">
        <v>39</v>
      </c>
      <c r="B24" s="8"/>
      <c r="C24" s="8"/>
      <c r="D24" s="36"/>
      <c r="E24" s="36"/>
      <c r="F24" s="36"/>
      <c r="G24" s="36"/>
      <c r="H24" s="36"/>
      <c r="I24" s="38">
        <f>SUM(I20:I23)</f>
        <v>29866</v>
      </c>
      <c r="J24" s="10"/>
      <c r="K24" s="36"/>
      <c r="L24" s="37"/>
      <c r="M24" s="9"/>
    </row>
    <row r="25" spans="1:13" x14ac:dyDescent="0.2">
      <c r="A25" s="11" t="s">
        <v>40</v>
      </c>
      <c r="B25" s="8"/>
      <c r="C25" s="8"/>
      <c r="D25" s="36"/>
      <c r="E25" s="36" t="s">
        <v>41</v>
      </c>
      <c r="F25" s="36"/>
      <c r="G25" s="36"/>
      <c r="H25" s="36"/>
      <c r="I25" s="38">
        <f>JANUARY!M26</f>
        <v>155</v>
      </c>
      <c r="J25" s="10"/>
      <c r="K25" s="36"/>
      <c r="L25" s="37"/>
      <c r="M25" s="9"/>
    </row>
    <row r="26" spans="1:13" x14ac:dyDescent="0.2">
      <c r="A26" s="7"/>
      <c r="B26" s="8"/>
      <c r="C26" s="8"/>
      <c r="D26" s="36"/>
      <c r="E26" s="36"/>
      <c r="F26" s="36"/>
      <c r="G26" s="36"/>
      <c r="H26" s="36"/>
      <c r="I26" s="36"/>
      <c r="J26" s="39"/>
      <c r="K26" s="40" t="s">
        <v>42</v>
      </c>
      <c r="L26" s="41" t="s">
        <v>42</v>
      </c>
      <c r="M26" s="42" t="s">
        <v>43</v>
      </c>
    </row>
    <row r="27" spans="1:13" x14ac:dyDescent="0.2">
      <c r="A27" s="26" t="s">
        <v>44</v>
      </c>
      <c r="B27" s="27"/>
      <c r="C27" s="27"/>
      <c r="D27" s="28"/>
      <c r="E27" s="28"/>
      <c r="F27" s="28"/>
      <c r="G27" s="28"/>
      <c r="H27" s="28"/>
      <c r="I27" s="28">
        <f>I18-I24+I25</f>
        <v>51249</v>
      </c>
      <c r="J27" s="43"/>
      <c r="K27" s="44">
        <v>40000</v>
      </c>
      <c r="L27" s="45">
        <v>12000</v>
      </c>
      <c r="M27" s="30">
        <f>I27-K27-L27</f>
        <v>-751</v>
      </c>
    </row>
    <row r="28" spans="1:13" x14ac:dyDescent="0.2">
      <c r="A28" s="31"/>
      <c r="B28" s="32"/>
      <c r="C28" s="32"/>
      <c r="D28" s="33"/>
      <c r="E28" s="33"/>
      <c r="F28" s="33"/>
      <c r="G28" s="33"/>
      <c r="H28" s="33"/>
      <c r="I28" s="33"/>
      <c r="J28" s="34"/>
      <c r="K28" s="33"/>
      <c r="L28" s="33"/>
      <c r="M28" s="9"/>
    </row>
    <row r="29" spans="1:13" x14ac:dyDescent="0.2">
      <c r="A29" s="10" t="s">
        <v>45</v>
      </c>
      <c r="B29" s="8"/>
      <c r="C29" s="8"/>
      <c r="D29" s="9"/>
      <c r="E29" s="9"/>
      <c r="F29" s="9"/>
      <c r="G29" s="9"/>
      <c r="H29" s="9"/>
      <c r="I29" s="9"/>
      <c r="J29" s="46"/>
      <c r="K29" s="47"/>
      <c r="L29" s="48">
        <v>44255</v>
      </c>
      <c r="M29" s="9"/>
    </row>
    <row r="30" spans="1:13" x14ac:dyDescent="0.2">
      <c r="A30" s="7"/>
      <c r="B30" s="8"/>
      <c r="C30" s="8"/>
      <c r="D30" s="9"/>
      <c r="E30" s="9"/>
      <c r="F30" s="9"/>
      <c r="G30" s="9"/>
      <c r="H30" s="9"/>
      <c r="I30" s="9"/>
      <c r="J30" s="10"/>
      <c r="K30" s="47"/>
      <c r="L30" s="49"/>
      <c r="M30" s="9"/>
    </row>
  </sheetData>
  <mergeCells count="1">
    <mergeCell ref="A3:L3"/>
  </mergeCells>
  <pageMargins left="0.25" right="0.25" top="0.75" bottom="0.75" header="0.3" footer="0.3"/>
  <pageSetup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"/>
  <sheetViews>
    <sheetView workbookViewId="0">
      <selection activeCell="I15" sqref="I15"/>
    </sheetView>
  </sheetViews>
  <sheetFormatPr defaultRowHeight="15" x14ac:dyDescent="0.2"/>
  <cols>
    <col min="2" max="2" width="15.46875" customWidth="1"/>
    <col min="3" max="3" width="10.76171875" customWidth="1"/>
    <col min="6" max="7" width="10.625" customWidth="1"/>
    <col min="10" max="10" width="11.43359375" customWidth="1"/>
    <col min="11" max="11" width="10.76171875" customWidth="1"/>
    <col min="13" max="13" width="13.1796875" customWidth="1"/>
  </cols>
  <sheetData>
    <row r="1" spans="1:17" x14ac:dyDescent="0.2">
      <c r="A1" s="1"/>
      <c r="B1" s="2" t="s">
        <v>0</v>
      </c>
      <c r="C1" s="3"/>
      <c r="D1" s="4"/>
      <c r="E1" s="4"/>
      <c r="F1" s="5"/>
      <c r="G1" s="5"/>
      <c r="H1" s="5"/>
      <c r="I1" s="5"/>
      <c r="J1" s="6"/>
      <c r="K1" s="5"/>
      <c r="L1" s="5"/>
      <c r="M1" s="4"/>
    </row>
    <row r="2" spans="1:17" x14ac:dyDescent="0.2">
      <c r="A2" s="1" t="s">
        <v>1</v>
      </c>
      <c r="B2" s="2"/>
      <c r="C2" s="2"/>
      <c r="D2" s="5"/>
      <c r="E2" s="5"/>
      <c r="F2" s="5"/>
      <c r="G2" s="5"/>
      <c r="H2" s="5"/>
      <c r="I2" s="5"/>
      <c r="J2" s="6"/>
      <c r="K2" s="5"/>
      <c r="L2" s="5"/>
      <c r="M2" s="4"/>
    </row>
    <row r="3" spans="1:17" x14ac:dyDescent="0.2">
      <c r="A3" s="51" t="s">
        <v>64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4"/>
    </row>
    <row r="4" spans="1:17" x14ac:dyDescent="0.2">
      <c r="A4" s="7"/>
      <c r="B4" s="8"/>
      <c r="C4" s="8"/>
      <c r="D4" s="9"/>
      <c r="E4" s="9"/>
      <c r="F4" s="9"/>
      <c r="G4" s="9"/>
      <c r="H4" s="9"/>
      <c r="I4" s="9"/>
      <c r="J4" s="10" t="s">
        <v>2</v>
      </c>
      <c r="K4" s="9"/>
      <c r="L4" s="9"/>
      <c r="M4" s="9"/>
    </row>
    <row r="5" spans="1:17" x14ac:dyDescent="0.2">
      <c r="A5" s="11" t="s">
        <v>3</v>
      </c>
      <c r="B5" s="8"/>
      <c r="C5" s="8"/>
      <c r="D5" s="9"/>
      <c r="E5" s="9"/>
      <c r="F5" s="9"/>
      <c r="G5" s="9"/>
      <c r="H5" s="9"/>
      <c r="I5" s="9"/>
      <c r="J5" s="10" t="s">
        <v>4</v>
      </c>
      <c r="K5" s="9"/>
      <c r="L5" s="9"/>
      <c r="M5" s="9"/>
    </row>
    <row r="6" spans="1:17" x14ac:dyDescent="0.2">
      <c r="A6" s="7" t="s">
        <v>5</v>
      </c>
      <c r="B6" s="8"/>
      <c r="C6" s="8"/>
      <c r="D6" s="9"/>
      <c r="E6" s="9"/>
      <c r="F6" s="9"/>
      <c r="G6" s="9"/>
      <c r="H6" s="9"/>
      <c r="I6" s="9"/>
      <c r="J6" s="10"/>
      <c r="K6" s="9"/>
      <c r="L6" s="9"/>
      <c r="M6" s="9"/>
    </row>
    <row r="7" spans="1:17" x14ac:dyDescent="0.2">
      <c r="A7" s="7"/>
      <c r="B7" s="8"/>
      <c r="C7" s="12"/>
      <c r="D7" s="9"/>
      <c r="E7" s="9"/>
      <c r="F7" s="9"/>
      <c r="G7" s="9"/>
      <c r="H7" s="9"/>
      <c r="I7" s="9" t="s">
        <v>6</v>
      </c>
      <c r="J7" s="10"/>
      <c r="K7" s="9"/>
      <c r="L7" s="9"/>
      <c r="M7" s="9"/>
    </row>
    <row r="8" spans="1:17" x14ac:dyDescent="0.2">
      <c r="A8" s="7"/>
      <c r="B8" s="8"/>
      <c r="C8" s="8"/>
      <c r="D8" s="9"/>
      <c r="E8" s="9"/>
      <c r="F8" s="9"/>
      <c r="G8" s="9"/>
      <c r="H8" s="9"/>
      <c r="I8" s="9" t="s">
        <v>7</v>
      </c>
      <c r="J8" s="13"/>
      <c r="K8" s="9"/>
      <c r="L8" s="9"/>
      <c r="M8" s="9"/>
    </row>
    <row r="9" spans="1:17" ht="23.25" x14ac:dyDescent="0.2">
      <c r="A9" s="1" t="s">
        <v>8</v>
      </c>
      <c r="B9" s="2"/>
      <c r="C9" s="2"/>
      <c r="D9" s="14" t="s">
        <v>9</v>
      </c>
      <c r="E9" s="14" t="s">
        <v>10</v>
      </c>
      <c r="F9" s="5" t="s">
        <v>11</v>
      </c>
      <c r="G9" s="5" t="s">
        <v>12</v>
      </c>
      <c r="H9" s="15" t="s">
        <v>13</v>
      </c>
      <c r="I9" s="5" t="s">
        <v>14</v>
      </c>
      <c r="J9" s="6" t="s">
        <v>15</v>
      </c>
      <c r="K9" s="5" t="s">
        <v>16</v>
      </c>
      <c r="L9" s="5" t="s">
        <v>17</v>
      </c>
      <c r="M9" s="16" t="s">
        <v>66</v>
      </c>
    </row>
    <row r="10" spans="1:17" x14ac:dyDescent="0.2">
      <c r="A10" s="17">
        <v>1</v>
      </c>
      <c r="B10" s="7" t="s">
        <v>19</v>
      </c>
      <c r="C10" s="12" t="s">
        <v>20</v>
      </c>
      <c r="D10" s="18">
        <v>10000</v>
      </c>
      <c r="E10" s="18">
        <v>10000</v>
      </c>
      <c r="F10" s="18">
        <f>FEBRUARY!L10</f>
        <v>0</v>
      </c>
      <c r="G10" s="50">
        <v>1050</v>
      </c>
      <c r="H10" s="18">
        <f>E10+F10+G10</f>
        <v>11050</v>
      </c>
      <c r="I10" s="18">
        <f>11050</f>
        <v>11050</v>
      </c>
      <c r="J10" s="19">
        <v>17627</v>
      </c>
      <c r="K10" s="20" t="s">
        <v>65</v>
      </c>
      <c r="L10" s="21">
        <f>H10-I10</f>
        <v>0</v>
      </c>
      <c r="M10" s="22" t="s">
        <v>67</v>
      </c>
    </row>
    <row r="11" spans="1:17" x14ac:dyDescent="0.2">
      <c r="A11" s="17">
        <v>2</v>
      </c>
      <c r="B11" s="7" t="s">
        <v>21</v>
      </c>
      <c r="C11" s="12" t="s">
        <v>22</v>
      </c>
      <c r="D11" s="18">
        <v>10000</v>
      </c>
      <c r="E11" s="18">
        <v>10000</v>
      </c>
      <c r="F11" s="18">
        <f>FEBRUARY!L11</f>
        <v>0</v>
      </c>
      <c r="G11" s="50">
        <v>300</v>
      </c>
      <c r="H11" s="18">
        <f t="shared" ref="H11:H17" si="0">E11+F11+G11</f>
        <v>10300</v>
      </c>
      <c r="I11" s="18">
        <f>9000+1300</f>
        <v>10300</v>
      </c>
      <c r="J11" s="19" t="s">
        <v>70</v>
      </c>
      <c r="K11" s="20" t="s">
        <v>65</v>
      </c>
      <c r="L11" s="21">
        <f t="shared" ref="L11:L17" si="1">H11-I11</f>
        <v>0</v>
      </c>
      <c r="M11" s="22" t="s">
        <v>67</v>
      </c>
    </row>
    <row r="12" spans="1:17" x14ac:dyDescent="0.2">
      <c r="A12" s="17">
        <v>3</v>
      </c>
      <c r="B12" s="7" t="s">
        <v>24</v>
      </c>
      <c r="C12" s="12" t="s">
        <v>25</v>
      </c>
      <c r="D12" s="18">
        <v>10000</v>
      </c>
      <c r="E12" s="18">
        <v>10000</v>
      </c>
      <c r="F12" s="18">
        <f>FEBRUARY!L12</f>
        <v>800</v>
      </c>
      <c r="G12" s="50">
        <v>600</v>
      </c>
      <c r="H12" s="18">
        <f t="shared" si="0"/>
        <v>11400</v>
      </c>
      <c r="I12" s="18"/>
      <c r="J12" s="19"/>
      <c r="K12" s="20" t="s">
        <v>65</v>
      </c>
      <c r="L12" s="21">
        <f t="shared" si="1"/>
        <v>11400</v>
      </c>
      <c r="M12" s="23" t="s">
        <v>68</v>
      </c>
      <c r="N12" t="s">
        <v>73</v>
      </c>
    </row>
    <row r="13" spans="1:17" x14ac:dyDescent="0.2">
      <c r="A13" s="17">
        <v>4</v>
      </c>
      <c r="B13" s="7" t="s">
        <v>26</v>
      </c>
      <c r="C13" s="12" t="s">
        <v>27</v>
      </c>
      <c r="D13" s="18">
        <v>10000</v>
      </c>
      <c r="E13" s="18">
        <v>10000</v>
      </c>
      <c r="F13" s="18">
        <f>FEBRUARY!L13</f>
        <v>1190</v>
      </c>
      <c r="G13" s="50">
        <v>150</v>
      </c>
      <c r="H13" s="18">
        <f t="shared" si="0"/>
        <v>11340</v>
      </c>
      <c r="I13" s="18">
        <v>10100</v>
      </c>
      <c r="J13" s="19">
        <v>17317</v>
      </c>
      <c r="K13" s="20" t="s">
        <v>65</v>
      </c>
      <c r="L13" s="21">
        <f t="shared" si="1"/>
        <v>1240</v>
      </c>
      <c r="M13" s="23" t="s">
        <v>68</v>
      </c>
    </row>
    <row r="14" spans="1:17" x14ac:dyDescent="0.2">
      <c r="A14" s="17">
        <v>5</v>
      </c>
      <c r="B14" s="7" t="s">
        <v>28</v>
      </c>
      <c r="C14" s="24" t="s">
        <v>29</v>
      </c>
      <c r="D14" s="18">
        <v>5000</v>
      </c>
      <c r="E14" s="18">
        <v>5000</v>
      </c>
      <c r="F14" s="18">
        <f>FEBRUARY!L14</f>
        <v>0</v>
      </c>
      <c r="G14" s="50">
        <v>0</v>
      </c>
      <c r="H14" s="18">
        <f t="shared" si="0"/>
        <v>5000</v>
      </c>
      <c r="I14" s="18">
        <f>4000+1000</f>
        <v>5000</v>
      </c>
      <c r="J14" s="19" t="s">
        <v>69</v>
      </c>
      <c r="K14" s="20" t="s">
        <v>65</v>
      </c>
      <c r="L14" s="21">
        <f t="shared" si="1"/>
        <v>0</v>
      </c>
      <c r="M14" s="22" t="s">
        <v>67</v>
      </c>
    </row>
    <row r="15" spans="1:17" x14ac:dyDescent="0.2">
      <c r="A15" s="17">
        <v>6</v>
      </c>
      <c r="B15" s="7" t="s">
        <v>30</v>
      </c>
      <c r="C15" s="12" t="s">
        <v>31</v>
      </c>
      <c r="D15" s="18">
        <v>7500</v>
      </c>
      <c r="E15" s="18">
        <v>7500</v>
      </c>
      <c r="F15" s="18">
        <f>FEBRUARY!L15</f>
        <v>7800</v>
      </c>
      <c r="G15" s="50">
        <v>0</v>
      </c>
      <c r="H15" s="18">
        <f t="shared" si="0"/>
        <v>15300</v>
      </c>
      <c r="I15" s="18">
        <f>3000+3500</f>
        <v>6500</v>
      </c>
      <c r="J15" s="19" t="s">
        <v>71</v>
      </c>
      <c r="K15" s="20" t="s">
        <v>65</v>
      </c>
      <c r="L15" s="21">
        <f t="shared" si="1"/>
        <v>8800</v>
      </c>
      <c r="M15" s="22" t="s">
        <v>68</v>
      </c>
      <c r="N15" t="s">
        <v>75</v>
      </c>
      <c r="Q15" t="s">
        <v>32</v>
      </c>
    </row>
    <row r="16" spans="1:17" x14ac:dyDescent="0.2">
      <c r="A16" s="17">
        <v>7</v>
      </c>
      <c r="B16" s="25" t="s">
        <v>33</v>
      </c>
      <c r="C16" s="12" t="s">
        <v>34</v>
      </c>
      <c r="D16" s="18">
        <v>10000</v>
      </c>
      <c r="E16" s="18">
        <v>10000</v>
      </c>
      <c r="F16" s="18">
        <f>FEBRUARY!L16</f>
        <v>-300</v>
      </c>
      <c r="G16" s="50">
        <v>450</v>
      </c>
      <c r="H16" s="18">
        <f t="shared" si="0"/>
        <v>10150</v>
      </c>
      <c r="I16" s="18">
        <v>10150</v>
      </c>
      <c r="J16" s="19" t="s">
        <v>72</v>
      </c>
      <c r="K16" s="20" t="s">
        <v>65</v>
      </c>
      <c r="L16" s="21">
        <f t="shared" si="1"/>
        <v>0</v>
      </c>
      <c r="M16" s="22" t="s">
        <v>68</v>
      </c>
    </row>
    <row r="17" spans="1:14" x14ac:dyDescent="0.2">
      <c r="A17" s="17">
        <v>8</v>
      </c>
      <c r="B17" s="25" t="s">
        <v>57</v>
      </c>
      <c r="C17" s="12"/>
      <c r="D17" s="18">
        <v>10000</v>
      </c>
      <c r="E17" s="18">
        <v>10000</v>
      </c>
      <c r="F17" s="18">
        <f>FEBRUARY!L17</f>
        <v>10000</v>
      </c>
      <c r="G17" s="50">
        <v>0</v>
      </c>
      <c r="H17" s="18">
        <f t="shared" si="0"/>
        <v>20000</v>
      </c>
      <c r="I17" s="18">
        <v>10000</v>
      </c>
      <c r="J17" s="19">
        <v>17438</v>
      </c>
      <c r="K17" s="20" t="s">
        <v>65</v>
      </c>
      <c r="L17" s="21">
        <f t="shared" si="1"/>
        <v>10000</v>
      </c>
      <c r="M17" s="22" t="s">
        <v>68</v>
      </c>
      <c r="N17" t="s">
        <v>74</v>
      </c>
    </row>
    <row r="18" spans="1:14" x14ac:dyDescent="0.2">
      <c r="A18" s="26" t="s">
        <v>36</v>
      </c>
      <c r="B18" s="27"/>
      <c r="C18" s="27"/>
      <c r="D18" s="28"/>
      <c r="E18" s="28">
        <f>SUM(E10:E17)</f>
        <v>72500</v>
      </c>
      <c r="F18" s="28">
        <f>SUM(F10:F17)</f>
        <v>19490</v>
      </c>
      <c r="G18" s="28">
        <f>SUM(G10:G17)</f>
        <v>2550</v>
      </c>
      <c r="H18" s="28">
        <f>SUM(H10:H17)</f>
        <v>94540</v>
      </c>
      <c r="I18" s="28">
        <f>SUM(I10:I17)</f>
        <v>63100</v>
      </c>
      <c r="J18" s="29"/>
      <c r="K18" s="28"/>
      <c r="L18" s="30">
        <f>SUM(L10:L17)</f>
        <v>31440</v>
      </c>
      <c r="M18" s="4"/>
    </row>
    <row r="19" spans="1:14" x14ac:dyDescent="0.2">
      <c r="A19" s="31"/>
      <c r="B19" s="32"/>
      <c r="C19" s="32"/>
      <c r="D19" s="33"/>
      <c r="E19" s="33"/>
      <c r="F19" s="33"/>
      <c r="G19" s="33"/>
      <c r="H19" s="33"/>
      <c r="I19" s="33"/>
      <c r="J19" s="34"/>
      <c r="K19" s="33"/>
      <c r="L19" s="35"/>
      <c r="M19" s="9"/>
    </row>
    <row r="20" spans="1:14" x14ac:dyDescent="0.2">
      <c r="A20" s="7" t="s">
        <v>37</v>
      </c>
      <c r="B20" s="8"/>
      <c r="C20" s="8"/>
      <c r="D20" s="36"/>
      <c r="E20" s="36"/>
      <c r="F20" s="36"/>
      <c r="G20" s="36"/>
      <c r="H20" s="36"/>
      <c r="I20" s="36">
        <f>I18*10%</f>
        <v>6310</v>
      </c>
      <c r="J20" s="10"/>
      <c r="K20" s="36"/>
      <c r="L20" s="37"/>
      <c r="M20" s="9"/>
    </row>
    <row r="21" spans="1:14" x14ac:dyDescent="0.2">
      <c r="A21" s="7" t="s">
        <v>38</v>
      </c>
      <c r="B21" s="8"/>
      <c r="C21" s="8"/>
      <c r="D21" s="36"/>
      <c r="E21" s="36"/>
      <c r="F21" s="36"/>
      <c r="G21" s="36"/>
      <c r="H21" s="36"/>
      <c r="I21" s="36"/>
      <c r="J21" s="10"/>
      <c r="K21" s="36"/>
      <c r="L21" s="37"/>
      <c r="M21" s="9"/>
    </row>
    <row r="22" spans="1:14" x14ac:dyDescent="0.2">
      <c r="A22" s="7" t="s">
        <v>76</v>
      </c>
      <c r="B22" s="8"/>
      <c r="C22" s="8"/>
      <c r="D22" s="36"/>
      <c r="E22" s="36"/>
      <c r="F22" s="36"/>
      <c r="G22" s="36"/>
      <c r="H22" s="36"/>
      <c r="I22" s="36">
        <v>400</v>
      </c>
      <c r="J22" s="10"/>
      <c r="K22" s="36"/>
      <c r="L22" s="37"/>
      <c r="M22" s="9"/>
    </row>
    <row r="23" spans="1:14" x14ac:dyDescent="0.2">
      <c r="A23" s="11" t="s">
        <v>39</v>
      </c>
      <c r="B23" s="8"/>
      <c r="C23" s="8"/>
      <c r="D23" s="36"/>
      <c r="E23" s="36"/>
      <c r="F23" s="36"/>
      <c r="G23" s="36"/>
      <c r="H23" s="36"/>
      <c r="I23" s="38">
        <f>SUM(I20:I22)</f>
        <v>6710</v>
      </c>
      <c r="J23" s="10"/>
      <c r="K23" s="36"/>
      <c r="L23" s="37"/>
      <c r="M23" s="9"/>
    </row>
    <row r="24" spans="1:14" x14ac:dyDescent="0.2">
      <c r="A24" s="11" t="s">
        <v>40</v>
      </c>
      <c r="B24" s="8"/>
      <c r="C24" s="8"/>
      <c r="D24" s="36"/>
      <c r="E24" s="36" t="s">
        <v>41</v>
      </c>
      <c r="F24" s="36"/>
      <c r="G24" s="36"/>
      <c r="H24" s="36"/>
      <c r="I24" s="38">
        <f>FEBRUARY!M27</f>
        <v>-751</v>
      </c>
      <c r="J24" s="10"/>
      <c r="K24" s="36"/>
      <c r="L24" s="37"/>
      <c r="M24" s="9"/>
    </row>
    <row r="25" spans="1:14" x14ac:dyDescent="0.2">
      <c r="A25" s="7"/>
      <c r="B25" s="8"/>
      <c r="C25" s="8"/>
      <c r="D25" s="36"/>
      <c r="E25" s="36"/>
      <c r="F25" s="36"/>
      <c r="G25" s="36"/>
      <c r="H25" s="36"/>
      <c r="I25" s="36"/>
      <c r="J25" s="39"/>
      <c r="K25" s="40" t="s">
        <v>42</v>
      </c>
      <c r="L25" s="41" t="s">
        <v>42</v>
      </c>
      <c r="M25" s="42" t="s">
        <v>43</v>
      </c>
    </row>
    <row r="26" spans="1:14" x14ac:dyDescent="0.2">
      <c r="A26" s="26" t="s">
        <v>44</v>
      </c>
      <c r="B26" s="27"/>
      <c r="C26" s="27"/>
      <c r="D26" s="28"/>
      <c r="E26" s="28"/>
      <c r="F26" s="28"/>
      <c r="G26" s="28"/>
      <c r="H26" s="28"/>
      <c r="I26" s="28">
        <f>I18-I23+I24</f>
        <v>55639</v>
      </c>
      <c r="J26" s="43"/>
      <c r="K26" s="44">
        <v>52000</v>
      </c>
      <c r="L26" s="45">
        <v>3600</v>
      </c>
      <c r="M26" s="30">
        <f>I26-K26-L26</f>
        <v>39</v>
      </c>
    </row>
    <row r="27" spans="1:14" x14ac:dyDescent="0.2">
      <c r="A27" s="31"/>
      <c r="B27" s="32"/>
      <c r="C27" s="32"/>
      <c r="D27" s="33"/>
      <c r="E27" s="33"/>
      <c r="F27" s="33"/>
      <c r="G27" s="33"/>
      <c r="H27" s="33"/>
      <c r="I27" s="33"/>
      <c r="J27" s="34"/>
      <c r="K27" s="33"/>
      <c r="L27" s="33"/>
      <c r="M27" s="9"/>
    </row>
    <row r="28" spans="1:14" x14ac:dyDescent="0.2">
      <c r="A28" s="10" t="s">
        <v>45</v>
      </c>
      <c r="B28" s="8"/>
      <c r="C28" s="8"/>
      <c r="D28" s="9"/>
      <c r="E28" s="9"/>
      <c r="F28" s="9"/>
      <c r="G28" s="9"/>
      <c r="H28" s="9"/>
      <c r="I28" s="9"/>
      <c r="J28" s="46"/>
      <c r="K28" s="47"/>
      <c r="L28" s="48">
        <v>44286</v>
      </c>
      <c r="M28" s="9"/>
    </row>
    <row r="29" spans="1:14" x14ac:dyDescent="0.2">
      <c r="A29" s="7"/>
      <c r="B29" s="8"/>
      <c r="C29" s="8"/>
      <c r="D29" s="9"/>
      <c r="E29" s="9"/>
      <c r="F29" s="9"/>
      <c r="G29" s="9"/>
      <c r="H29" s="9"/>
      <c r="I29" s="9"/>
      <c r="J29" s="10"/>
      <c r="K29" s="47"/>
      <c r="L29" s="49"/>
      <c r="M29" s="9"/>
    </row>
  </sheetData>
  <mergeCells count="1">
    <mergeCell ref="A3:L3"/>
  </mergeCells>
  <pageMargins left="0.23622047244094491" right="0.23622047244094491" top="0.74803149606299213" bottom="0.74803149606299213" header="0.31496062992125984" footer="0.31496062992125984"/>
  <pageSetup scale="9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topLeftCell="A4" workbookViewId="0">
      <selection activeCell="I15" sqref="I15"/>
    </sheetView>
  </sheetViews>
  <sheetFormatPr defaultRowHeight="15" x14ac:dyDescent="0.2"/>
  <cols>
    <col min="2" max="2" width="15.46875" customWidth="1"/>
    <col min="3" max="3" width="10.76171875" customWidth="1"/>
    <col min="6" max="7" width="10.625" customWidth="1"/>
    <col min="10" max="10" width="15.6015625" customWidth="1"/>
    <col min="11" max="11" width="10.76171875" customWidth="1"/>
    <col min="13" max="13" width="13.1796875" customWidth="1"/>
  </cols>
  <sheetData>
    <row r="1" spans="1:17" x14ac:dyDescent="0.2">
      <c r="A1" s="1"/>
      <c r="B1" s="2" t="s">
        <v>0</v>
      </c>
      <c r="C1" s="3"/>
      <c r="D1" s="4"/>
      <c r="E1" s="4"/>
      <c r="F1" s="5"/>
      <c r="G1" s="5"/>
      <c r="H1" s="5"/>
      <c r="I1" s="5"/>
      <c r="J1" s="6"/>
      <c r="K1" s="5"/>
      <c r="L1" s="5"/>
      <c r="M1" s="4"/>
    </row>
    <row r="2" spans="1:17" x14ac:dyDescent="0.2">
      <c r="A2" s="1" t="s">
        <v>1</v>
      </c>
      <c r="B2" s="2"/>
      <c r="C2" s="2"/>
      <c r="D2" s="5"/>
      <c r="E2" s="5"/>
      <c r="F2" s="5"/>
      <c r="G2" s="5"/>
      <c r="H2" s="5"/>
      <c r="I2" s="5"/>
      <c r="J2" s="6"/>
      <c r="K2" s="5"/>
      <c r="L2" s="5"/>
      <c r="M2" s="4"/>
    </row>
    <row r="3" spans="1:17" x14ac:dyDescent="0.2">
      <c r="A3" s="51" t="s">
        <v>77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4"/>
    </row>
    <row r="4" spans="1:17" x14ac:dyDescent="0.2">
      <c r="A4" s="7"/>
      <c r="B4" s="8"/>
      <c r="C4" s="8"/>
      <c r="D4" s="9"/>
      <c r="E4" s="9"/>
      <c r="F4" s="9"/>
      <c r="G4" s="9"/>
      <c r="H4" s="9"/>
      <c r="I4" s="9"/>
      <c r="J4" s="10" t="s">
        <v>2</v>
      </c>
      <c r="K4" s="9"/>
      <c r="L4" s="9"/>
      <c r="M4" s="9"/>
    </row>
    <row r="5" spans="1:17" x14ac:dyDescent="0.2">
      <c r="A5" s="11" t="s">
        <v>3</v>
      </c>
      <c r="B5" s="8"/>
      <c r="C5" s="8"/>
      <c r="D5" s="9"/>
      <c r="E5" s="9"/>
      <c r="F5" s="9"/>
      <c r="G5" s="9"/>
      <c r="H5" s="9"/>
      <c r="I5" s="9"/>
      <c r="J5" s="10" t="s">
        <v>4</v>
      </c>
      <c r="K5" s="9"/>
      <c r="L5" s="9"/>
      <c r="M5" s="9"/>
    </row>
    <row r="6" spans="1:17" x14ac:dyDescent="0.2">
      <c r="A6" s="7" t="s">
        <v>5</v>
      </c>
      <c r="B6" s="8"/>
      <c r="C6" s="8"/>
      <c r="D6" s="9"/>
      <c r="E6" s="9"/>
      <c r="F6" s="9"/>
      <c r="G6" s="9"/>
      <c r="H6" s="9"/>
      <c r="I6" s="9"/>
      <c r="J6" s="10"/>
      <c r="K6" s="9"/>
      <c r="L6" s="9"/>
      <c r="M6" s="9"/>
    </row>
    <row r="7" spans="1:17" x14ac:dyDescent="0.2">
      <c r="A7" s="7"/>
      <c r="B7" s="8"/>
      <c r="C7" s="12"/>
      <c r="D7" s="9"/>
      <c r="E7" s="9"/>
      <c r="F7" s="9"/>
      <c r="G7" s="9"/>
      <c r="H7" s="9"/>
      <c r="I7" s="9" t="s">
        <v>6</v>
      </c>
      <c r="J7" s="10"/>
      <c r="K7" s="9"/>
      <c r="L7" s="9"/>
      <c r="M7" s="9"/>
    </row>
    <row r="8" spans="1:17" x14ac:dyDescent="0.2">
      <c r="A8" s="7"/>
      <c r="B8" s="8"/>
      <c r="C8" s="8"/>
      <c r="D8" s="9"/>
      <c r="E8" s="9"/>
      <c r="F8" s="9"/>
      <c r="G8" s="9"/>
      <c r="H8" s="9"/>
      <c r="I8" s="9" t="s">
        <v>7</v>
      </c>
      <c r="J8" s="13"/>
      <c r="K8" s="9"/>
      <c r="L8" s="9"/>
      <c r="M8" s="9"/>
    </row>
    <row r="9" spans="1:17" ht="23.25" x14ac:dyDescent="0.2">
      <c r="A9" s="1" t="s">
        <v>8</v>
      </c>
      <c r="B9" s="2"/>
      <c r="C9" s="2"/>
      <c r="D9" s="14" t="s">
        <v>9</v>
      </c>
      <c r="E9" s="14" t="s">
        <v>10</v>
      </c>
      <c r="F9" s="5" t="s">
        <v>11</v>
      </c>
      <c r="G9" s="5" t="s">
        <v>12</v>
      </c>
      <c r="H9" s="15" t="s">
        <v>13</v>
      </c>
      <c r="I9" s="5" t="s">
        <v>14</v>
      </c>
      <c r="J9" s="6" t="s">
        <v>15</v>
      </c>
      <c r="K9" s="5" t="s">
        <v>16</v>
      </c>
      <c r="L9" s="5" t="s">
        <v>17</v>
      </c>
      <c r="M9" s="16" t="s">
        <v>66</v>
      </c>
    </row>
    <row r="10" spans="1:17" x14ac:dyDescent="0.2">
      <c r="A10" s="17">
        <v>1</v>
      </c>
      <c r="B10" s="7" t="s">
        <v>19</v>
      </c>
      <c r="C10" s="12" t="s">
        <v>20</v>
      </c>
      <c r="D10" s="18">
        <v>10000</v>
      </c>
      <c r="E10" s="18">
        <v>10000</v>
      </c>
      <c r="F10" s="18">
        <f>MARCH!L10</f>
        <v>0</v>
      </c>
      <c r="G10" s="18">
        <v>900</v>
      </c>
      <c r="H10" s="18">
        <f>E10+F10+G10</f>
        <v>10900</v>
      </c>
      <c r="I10" s="18">
        <f>5000+5900</f>
        <v>10900</v>
      </c>
      <c r="J10" s="19" t="s">
        <v>82</v>
      </c>
      <c r="K10" s="20" t="s">
        <v>78</v>
      </c>
      <c r="L10" s="21">
        <f>H10-I10</f>
        <v>0</v>
      </c>
      <c r="M10" s="22" t="s">
        <v>67</v>
      </c>
    </row>
    <row r="11" spans="1:17" x14ac:dyDescent="0.2">
      <c r="A11" s="17">
        <v>2</v>
      </c>
      <c r="B11" s="7" t="s">
        <v>21</v>
      </c>
      <c r="C11" s="12" t="s">
        <v>79</v>
      </c>
      <c r="D11" s="18">
        <v>10000</v>
      </c>
      <c r="E11" s="18">
        <v>10000</v>
      </c>
      <c r="F11" s="18">
        <f>MARCH!L11</f>
        <v>0</v>
      </c>
      <c r="G11" s="18">
        <v>300</v>
      </c>
      <c r="H11" s="18">
        <f t="shared" ref="H11:H17" si="0">E11+F11+G11</f>
        <v>10300</v>
      </c>
      <c r="I11" s="18">
        <f>9000+1300</f>
        <v>10300</v>
      </c>
      <c r="J11" s="19" t="s">
        <v>81</v>
      </c>
      <c r="K11" s="20" t="s">
        <v>78</v>
      </c>
      <c r="L11" s="21">
        <f t="shared" ref="L11:L17" si="1">H11-I11</f>
        <v>0</v>
      </c>
      <c r="M11" s="22" t="s">
        <v>67</v>
      </c>
    </row>
    <row r="12" spans="1:17" x14ac:dyDescent="0.2">
      <c r="A12" s="17">
        <v>3</v>
      </c>
      <c r="B12" s="7" t="s">
        <v>24</v>
      </c>
      <c r="C12" s="12" t="s">
        <v>25</v>
      </c>
      <c r="D12" s="18">
        <v>10000</v>
      </c>
      <c r="E12" s="18">
        <v>10000</v>
      </c>
      <c r="F12" s="18">
        <f>MARCH!L12</f>
        <v>11400</v>
      </c>
      <c r="G12" s="18">
        <v>600</v>
      </c>
      <c r="H12" s="18">
        <f t="shared" si="0"/>
        <v>22000</v>
      </c>
      <c r="I12" s="18"/>
      <c r="J12" s="19"/>
      <c r="K12" s="20" t="s">
        <v>78</v>
      </c>
      <c r="L12" s="21">
        <f t="shared" si="1"/>
        <v>22000</v>
      </c>
      <c r="M12" s="23" t="s">
        <v>68</v>
      </c>
    </row>
    <row r="13" spans="1:17" x14ac:dyDescent="0.2">
      <c r="A13" s="17">
        <v>4</v>
      </c>
      <c r="B13" s="7" t="s">
        <v>26</v>
      </c>
      <c r="C13" s="12" t="s">
        <v>27</v>
      </c>
      <c r="D13" s="18">
        <v>10000</v>
      </c>
      <c r="E13" s="18">
        <v>10000</v>
      </c>
      <c r="F13" s="18">
        <f>MARCH!L13</f>
        <v>1240</v>
      </c>
      <c r="G13" s="18">
        <v>300</v>
      </c>
      <c r="H13" s="18">
        <f t="shared" si="0"/>
        <v>11540</v>
      </c>
      <c r="I13" s="18">
        <v>11200</v>
      </c>
      <c r="J13" s="19">
        <v>18128</v>
      </c>
      <c r="K13" s="20" t="s">
        <v>78</v>
      </c>
      <c r="L13" s="21">
        <f t="shared" si="1"/>
        <v>340</v>
      </c>
      <c r="M13" s="23" t="s">
        <v>68</v>
      </c>
    </row>
    <row r="14" spans="1:17" x14ac:dyDescent="0.2">
      <c r="A14" s="17">
        <v>5</v>
      </c>
      <c r="B14" s="7" t="s">
        <v>28</v>
      </c>
      <c r="C14" s="24" t="s">
        <v>29</v>
      </c>
      <c r="D14" s="18">
        <v>5000</v>
      </c>
      <c r="E14" s="18">
        <v>5000</v>
      </c>
      <c r="F14" s="18">
        <f>MARCH!L14</f>
        <v>0</v>
      </c>
      <c r="G14" s="18">
        <v>0</v>
      </c>
      <c r="H14" s="18">
        <f t="shared" si="0"/>
        <v>5000</v>
      </c>
      <c r="I14" s="18">
        <f>1000+4000</f>
        <v>5000</v>
      </c>
      <c r="J14" s="19" t="s">
        <v>89</v>
      </c>
      <c r="K14" s="20" t="s">
        <v>78</v>
      </c>
      <c r="L14" s="21">
        <f t="shared" si="1"/>
        <v>0</v>
      </c>
      <c r="M14" s="22" t="s">
        <v>67</v>
      </c>
    </row>
    <row r="15" spans="1:17" x14ac:dyDescent="0.2">
      <c r="A15" s="17">
        <v>6</v>
      </c>
      <c r="B15" s="7" t="s">
        <v>30</v>
      </c>
      <c r="C15" s="12" t="s">
        <v>31</v>
      </c>
      <c r="D15" s="18">
        <v>7500</v>
      </c>
      <c r="E15" s="18">
        <v>7500</v>
      </c>
      <c r="F15" s="18">
        <f>MARCH!L15</f>
        <v>8800</v>
      </c>
      <c r="G15" s="18">
        <v>1200</v>
      </c>
      <c r="H15" s="18">
        <f t="shared" si="0"/>
        <v>17500</v>
      </c>
      <c r="I15" s="18">
        <f>2000+3000+2000</f>
        <v>7000</v>
      </c>
      <c r="J15" s="19" t="s">
        <v>83</v>
      </c>
      <c r="K15" s="20" t="s">
        <v>78</v>
      </c>
      <c r="L15" s="21">
        <f t="shared" si="1"/>
        <v>10500</v>
      </c>
      <c r="M15" s="22" t="s">
        <v>68</v>
      </c>
      <c r="Q15" t="s">
        <v>32</v>
      </c>
    </row>
    <row r="16" spans="1:17" x14ac:dyDescent="0.2">
      <c r="A16" s="17">
        <v>7</v>
      </c>
      <c r="B16" s="25" t="s">
        <v>33</v>
      </c>
      <c r="C16" s="12" t="s">
        <v>34</v>
      </c>
      <c r="D16" s="18">
        <v>10000</v>
      </c>
      <c r="E16" s="18">
        <v>10000</v>
      </c>
      <c r="F16" s="18">
        <f>MARCH!L16</f>
        <v>0</v>
      </c>
      <c r="G16" s="18">
        <v>150</v>
      </c>
      <c r="H16" s="18">
        <f t="shared" si="0"/>
        <v>10150</v>
      </c>
      <c r="I16" s="18">
        <v>9150</v>
      </c>
      <c r="J16" s="19">
        <v>18125</v>
      </c>
      <c r="K16" s="20" t="s">
        <v>78</v>
      </c>
      <c r="L16" s="21">
        <f t="shared" si="1"/>
        <v>1000</v>
      </c>
      <c r="M16" s="22" t="s">
        <v>68</v>
      </c>
    </row>
    <row r="17" spans="1:13" x14ac:dyDescent="0.2">
      <c r="A17" s="17">
        <v>8</v>
      </c>
      <c r="B17" s="25" t="s">
        <v>57</v>
      </c>
      <c r="C17" s="12" t="s">
        <v>80</v>
      </c>
      <c r="D17" s="18">
        <v>10000</v>
      </c>
      <c r="E17" s="18">
        <v>10000</v>
      </c>
      <c r="F17" s="18">
        <f>MARCH!L17</f>
        <v>10000</v>
      </c>
      <c r="G17" s="18">
        <v>150</v>
      </c>
      <c r="H17" s="18">
        <f t="shared" si="0"/>
        <v>20150</v>
      </c>
      <c r="I17" s="18">
        <f>10150</f>
        <v>10150</v>
      </c>
      <c r="J17" s="19">
        <v>18242</v>
      </c>
      <c r="K17" s="20" t="s">
        <v>78</v>
      </c>
      <c r="L17" s="21">
        <f t="shared" si="1"/>
        <v>10000</v>
      </c>
      <c r="M17" s="22" t="s">
        <v>68</v>
      </c>
    </row>
    <row r="18" spans="1:13" x14ac:dyDescent="0.2">
      <c r="A18" s="26" t="s">
        <v>36</v>
      </c>
      <c r="B18" s="27"/>
      <c r="C18" s="27"/>
      <c r="D18" s="28"/>
      <c r="E18" s="28">
        <f>SUM(E10:E17)</f>
        <v>72500</v>
      </c>
      <c r="F18" s="28">
        <f>SUM(F10:F17)</f>
        <v>31440</v>
      </c>
      <c r="G18" s="28">
        <f>SUM(G10:G17)</f>
        <v>3600</v>
      </c>
      <c r="H18" s="28">
        <f>SUM(H10:H17)</f>
        <v>107540</v>
      </c>
      <c r="I18" s="28">
        <f>SUM(I10:I17)</f>
        <v>63700</v>
      </c>
      <c r="J18" s="29"/>
      <c r="K18" s="28"/>
      <c r="L18" s="30">
        <f>SUM(L10:L17)</f>
        <v>43840</v>
      </c>
      <c r="M18" s="4"/>
    </row>
    <row r="19" spans="1:13" x14ac:dyDescent="0.2">
      <c r="A19" s="31"/>
      <c r="B19" s="32"/>
      <c r="C19" s="32"/>
      <c r="D19" s="33"/>
      <c r="E19" s="33"/>
      <c r="F19" s="33"/>
      <c r="G19" s="33"/>
      <c r="H19" s="33"/>
      <c r="I19" s="33"/>
      <c r="J19" s="34"/>
      <c r="K19" s="33"/>
      <c r="L19" s="35"/>
      <c r="M19" s="9"/>
    </row>
    <row r="20" spans="1:13" x14ac:dyDescent="0.2">
      <c r="A20" s="7" t="s">
        <v>37</v>
      </c>
      <c r="B20" s="8"/>
      <c r="C20" s="8"/>
      <c r="D20" s="36"/>
      <c r="E20" s="36"/>
      <c r="F20" s="36"/>
      <c r="G20" s="36"/>
      <c r="H20" s="36"/>
      <c r="I20" s="36">
        <f>I18*10%</f>
        <v>6370</v>
      </c>
      <c r="J20" s="10"/>
      <c r="K20" s="36"/>
      <c r="L20" s="37"/>
      <c r="M20" s="9"/>
    </row>
    <row r="21" spans="1:13" x14ac:dyDescent="0.2">
      <c r="A21" s="7" t="s">
        <v>38</v>
      </c>
      <c r="B21" s="8"/>
      <c r="C21" s="8"/>
      <c r="D21" s="36"/>
      <c r="E21" s="36"/>
      <c r="F21" s="36"/>
      <c r="G21" s="36"/>
      <c r="H21" s="36"/>
      <c r="I21" s="36">
        <v>4000</v>
      </c>
      <c r="J21" s="10"/>
      <c r="K21" s="36"/>
      <c r="L21" s="37"/>
      <c r="M21" s="9"/>
    </row>
    <row r="22" spans="1:13" x14ac:dyDescent="0.2">
      <c r="A22" s="7" t="s">
        <v>85</v>
      </c>
      <c r="B22" s="8"/>
      <c r="C22" s="8"/>
      <c r="D22" s="36"/>
      <c r="E22" s="36"/>
      <c r="F22" s="36"/>
      <c r="G22" s="36"/>
      <c r="H22" s="36"/>
      <c r="I22" s="36">
        <v>500</v>
      </c>
      <c r="J22" s="10"/>
      <c r="K22" s="36"/>
      <c r="L22" s="37"/>
      <c r="M22" s="9"/>
    </row>
    <row r="23" spans="1:13" x14ac:dyDescent="0.2">
      <c r="A23" s="7" t="s">
        <v>86</v>
      </c>
      <c r="B23" s="8"/>
      <c r="C23" s="8"/>
      <c r="D23" s="36"/>
      <c r="E23" s="36"/>
      <c r="F23" s="36"/>
      <c r="G23" s="36"/>
      <c r="H23" s="36"/>
      <c r="I23" s="36">
        <v>2000</v>
      </c>
      <c r="J23" s="10"/>
      <c r="K23" s="36"/>
      <c r="L23" s="37"/>
      <c r="M23" s="9"/>
    </row>
    <row r="24" spans="1:13" x14ac:dyDescent="0.2">
      <c r="A24" s="7" t="s">
        <v>84</v>
      </c>
      <c r="B24" s="8"/>
      <c r="C24" s="8"/>
      <c r="D24" s="36"/>
      <c r="E24" s="36"/>
      <c r="F24" s="36"/>
      <c r="G24" s="36"/>
      <c r="H24" s="36"/>
      <c r="I24" s="36">
        <v>500</v>
      </c>
      <c r="J24" s="10"/>
      <c r="K24" s="36"/>
      <c r="L24" s="37"/>
      <c r="M24" s="9"/>
    </row>
    <row r="25" spans="1:13" x14ac:dyDescent="0.2">
      <c r="A25" s="11" t="s">
        <v>39</v>
      </c>
      <c r="B25" s="8"/>
      <c r="C25" s="8"/>
      <c r="D25" s="36"/>
      <c r="E25" s="36"/>
      <c r="F25" s="36"/>
      <c r="G25" s="36"/>
      <c r="H25" s="36"/>
      <c r="I25" s="38">
        <f>SUM(I20:I24)</f>
        <v>13370</v>
      </c>
      <c r="J25" s="10"/>
      <c r="K25" s="36"/>
      <c r="L25" s="37"/>
      <c r="M25" s="9"/>
    </row>
    <row r="26" spans="1:13" x14ac:dyDescent="0.2">
      <c r="A26" s="11" t="s">
        <v>40</v>
      </c>
      <c r="B26" s="8"/>
      <c r="C26" s="8"/>
      <c r="D26" s="36"/>
      <c r="E26" s="36" t="s">
        <v>41</v>
      </c>
      <c r="F26" s="36"/>
      <c r="G26" s="36"/>
      <c r="H26" s="36"/>
      <c r="I26" s="38">
        <f>MARCH!M26</f>
        <v>39</v>
      </c>
      <c r="J26" s="10"/>
      <c r="K26" s="36"/>
      <c r="L26" s="37"/>
      <c r="M26" s="9"/>
    </row>
    <row r="27" spans="1:13" x14ac:dyDescent="0.2">
      <c r="A27" s="7"/>
      <c r="B27" s="8"/>
      <c r="C27" s="8"/>
      <c r="D27" s="36"/>
      <c r="E27" s="36"/>
      <c r="F27" s="36"/>
      <c r="G27" s="36"/>
      <c r="H27" s="36"/>
      <c r="I27" s="36"/>
      <c r="J27" s="39"/>
      <c r="K27" s="40" t="s">
        <v>42</v>
      </c>
      <c r="L27" s="41" t="s">
        <v>42</v>
      </c>
      <c r="M27" s="42" t="s">
        <v>43</v>
      </c>
    </row>
    <row r="28" spans="1:13" x14ac:dyDescent="0.2">
      <c r="A28" s="26" t="s">
        <v>44</v>
      </c>
      <c r="B28" s="27"/>
      <c r="C28" s="27"/>
      <c r="D28" s="28"/>
      <c r="E28" s="28"/>
      <c r="F28" s="28"/>
      <c r="G28" s="28"/>
      <c r="H28" s="28"/>
      <c r="I28" s="28">
        <f>I18-I25+I26</f>
        <v>50369</v>
      </c>
      <c r="J28" s="43"/>
      <c r="K28" s="44">
        <v>45000</v>
      </c>
      <c r="L28" s="45">
        <v>5700</v>
      </c>
      <c r="M28" s="30">
        <f>I28-K28-L28</f>
        <v>-331</v>
      </c>
    </row>
    <row r="29" spans="1:13" x14ac:dyDescent="0.2">
      <c r="A29" s="31"/>
      <c r="B29" s="32"/>
      <c r="C29" s="32"/>
      <c r="D29" s="33"/>
      <c r="E29" s="33"/>
      <c r="F29" s="33"/>
      <c r="G29" s="33"/>
      <c r="H29" s="33"/>
      <c r="I29" s="33"/>
      <c r="J29" s="34"/>
      <c r="K29" s="33"/>
      <c r="L29" s="33"/>
      <c r="M29" s="9"/>
    </row>
    <row r="30" spans="1:13" x14ac:dyDescent="0.2">
      <c r="A30" s="10" t="s">
        <v>45</v>
      </c>
      <c r="B30" s="8"/>
      <c r="C30" s="8"/>
      <c r="D30" s="9"/>
      <c r="E30" s="9"/>
      <c r="F30" s="9"/>
      <c r="G30" s="9"/>
      <c r="H30" s="9"/>
      <c r="I30" s="9"/>
      <c r="J30" s="46"/>
      <c r="K30" s="47"/>
      <c r="L30" s="48">
        <v>44316</v>
      </c>
      <c r="M30" s="9"/>
    </row>
    <row r="31" spans="1:13" x14ac:dyDescent="0.2">
      <c r="A31" s="7"/>
      <c r="B31" s="8"/>
      <c r="C31" s="8"/>
      <c r="D31" s="9"/>
      <c r="E31" s="9"/>
      <c r="F31" s="9"/>
      <c r="G31" s="9"/>
      <c r="H31" s="9"/>
      <c r="I31" s="9"/>
      <c r="J31" s="10"/>
      <c r="K31" s="47"/>
      <c r="L31" s="49"/>
      <c r="M31" s="9"/>
    </row>
  </sheetData>
  <mergeCells count="1">
    <mergeCell ref="A3:L3"/>
  </mergeCells>
  <pageMargins left="0.23622047244094491" right="0.23622047244094491" top="0.74803149606299213" bottom="0.74803149606299213" header="0.31496062992125984" footer="0.31496062992125984"/>
  <pageSetup scale="9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workbookViewId="0">
      <selection activeCell="I15" sqref="I15"/>
    </sheetView>
  </sheetViews>
  <sheetFormatPr defaultRowHeight="15" x14ac:dyDescent="0.2"/>
  <cols>
    <col min="2" max="2" width="15.46875" customWidth="1"/>
    <col min="3" max="3" width="10.76171875" customWidth="1"/>
    <col min="6" max="7" width="10.625" customWidth="1"/>
    <col min="10" max="10" width="15.6015625" customWidth="1"/>
    <col min="11" max="11" width="10.76171875" customWidth="1"/>
    <col min="13" max="13" width="13.1796875" customWidth="1"/>
  </cols>
  <sheetData>
    <row r="1" spans="1:17" x14ac:dyDescent="0.2">
      <c r="A1" s="1"/>
      <c r="B1" s="2" t="s">
        <v>0</v>
      </c>
      <c r="C1" s="3"/>
      <c r="D1" s="4"/>
      <c r="E1" s="4"/>
      <c r="F1" s="5"/>
      <c r="G1" s="5"/>
      <c r="H1" s="5"/>
      <c r="I1" s="5"/>
      <c r="J1" s="6"/>
      <c r="K1" s="5"/>
      <c r="L1" s="5"/>
      <c r="M1" s="4"/>
    </row>
    <row r="2" spans="1:17" x14ac:dyDescent="0.2">
      <c r="A2" s="1" t="s">
        <v>1</v>
      </c>
      <c r="B2" s="2"/>
      <c r="C2" s="2"/>
      <c r="D2" s="5"/>
      <c r="E2" s="5"/>
      <c r="F2" s="5"/>
      <c r="G2" s="5"/>
      <c r="H2" s="5"/>
      <c r="I2" s="5"/>
      <c r="J2" s="6"/>
      <c r="K2" s="5"/>
      <c r="L2" s="5"/>
      <c r="M2" s="4"/>
    </row>
    <row r="3" spans="1:17" x14ac:dyDescent="0.2">
      <c r="A3" s="51" t="s">
        <v>87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4"/>
    </row>
    <row r="4" spans="1:17" x14ac:dyDescent="0.2">
      <c r="A4" s="7"/>
      <c r="B4" s="8"/>
      <c r="C4" s="8"/>
      <c r="D4" s="9"/>
      <c r="E4" s="9"/>
      <c r="F4" s="9"/>
      <c r="G4" s="9"/>
      <c r="H4" s="9"/>
      <c r="I4" s="9"/>
      <c r="J4" s="10" t="s">
        <v>2</v>
      </c>
      <c r="K4" s="9"/>
      <c r="L4" s="9"/>
      <c r="M4" s="9"/>
    </row>
    <row r="5" spans="1:17" x14ac:dyDescent="0.2">
      <c r="A5" s="11" t="s">
        <v>3</v>
      </c>
      <c r="B5" s="8"/>
      <c r="C5" s="8"/>
      <c r="D5" s="9"/>
      <c r="E5" s="9"/>
      <c r="F5" s="9"/>
      <c r="G5" s="9"/>
      <c r="H5" s="9"/>
      <c r="I5" s="9"/>
      <c r="J5" s="10" t="s">
        <v>4</v>
      </c>
      <c r="K5" s="9"/>
      <c r="L5" s="9"/>
      <c r="M5" s="9"/>
    </row>
    <row r="6" spans="1:17" x14ac:dyDescent="0.2">
      <c r="A6" s="7" t="s">
        <v>5</v>
      </c>
      <c r="B6" s="8"/>
      <c r="C6" s="8"/>
      <c r="D6" s="9"/>
      <c r="E6" s="9"/>
      <c r="F6" s="9"/>
      <c r="G6" s="9"/>
      <c r="H6" s="9"/>
      <c r="I6" s="9"/>
      <c r="J6" s="10"/>
      <c r="K6" s="9"/>
      <c r="L6" s="9"/>
      <c r="M6" s="9"/>
    </row>
    <row r="7" spans="1:17" x14ac:dyDescent="0.2">
      <c r="A7" s="7"/>
      <c r="B7" s="8"/>
      <c r="C7" s="12"/>
      <c r="D7" s="9"/>
      <c r="E7" s="9"/>
      <c r="F7" s="9"/>
      <c r="G7" s="9"/>
      <c r="H7" s="9"/>
      <c r="I7" s="9" t="s">
        <v>6</v>
      </c>
      <c r="J7" s="10"/>
      <c r="K7" s="9"/>
      <c r="L7" s="9"/>
      <c r="M7" s="9"/>
    </row>
    <row r="8" spans="1:17" x14ac:dyDescent="0.2">
      <c r="A8" s="7"/>
      <c r="B8" s="8"/>
      <c r="C8" s="8"/>
      <c r="D8" s="9"/>
      <c r="E8" s="9"/>
      <c r="F8" s="9"/>
      <c r="G8" s="9"/>
      <c r="H8" s="9"/>
      <c r="I8" s="9" t="s">
        <v>7</v>
      </c>
      <c r="J8" s="13"/>
      <c r="K8" s="9"/>
      <c r="L8" s="9"/>
      <c r="M8" s="9"/>
    </row>
    <row r="9" spans="1:17" ht="23.25" x14ac:dyDescent="0.2">
      <c r="A9" s="1" t="s">
        <v>8</v>
      </c>
      <c r="B9" s="2"/>
      <c r="C9" s="2"/>
      <c r="D9" s="14" t="s">
        <v>9</v>
      </c>
      <c r="E9" s="14" t="s">
        <v>10</v>
      </c>
      <c r="F9" s="5" t="s">
        <v>11</v>
      </c>
      <c r="G9" s="5" t="s">
        <v>12</v>
      </c>
      <c r="H9" s="15" t="s">
        <v>13</v>
      </c>
      <c r="I9" s="5" t="s">
        <v>14</v>
      </c>
      <c r="J9" s="6" t="s">
        <v>15</v>
      </c>
      <c r="K9" s="5" t="s">
        <v>16</v>
      </c>
      <c r="L9" s="5" t="s">
        <v>17</v>
      </c>
      <c r="M9" s="16" t="s">
        <v>66</v>
      </c>
    </row>
    <row r="10" spans="1:17" x14ac:dyDescent="0.2">
      <c r="A10" s="17">
        <v>1</v>
      </c>
      <c r="B10" s="7" t="s">
        <v>19</v>
      </c>
      <c r="C10" s="12" t="s">
        <v>20</v>
      </c>
      <c r="D10" s="18">
        <v>10000</v>
      </c>
      <c r="E10" s="18">
        <v>10000</v>
      </c>
      <c r="F10" s="18">
        <f>APRIL!L10</f>
        <v>0</v>
      </c>
      <c r="G10" s="18">
        <v>750</v>
      </c>
      <c r="H10" s="18">
        <f>E10+F10+G10</f>
        <v>10750</v>
      </c>
      <c r="I10" s="18">
        <v>10750</v>
      </c>
      <c r="J10" s="19">
        <v>19472</v>
      </c>
      <c r="K10" s="20" t="s">
        <v>88</v>
      </c>
      <c r="L10" s="21">
        <f>H10-I10</f>
        <v>0</v>
      </c>
      <c r="M10" s="22" t="s">
        <v>67</v>
      </c>
    </row>
    <row r="11" spans="1:17" x14ac:dyDescent="0.2">
      <c r="A11" s="17">
        <v>2</v>
      </c>
      <c r="B11" s="7" t="s">
        <v>21</v>
      </c>
      <c r="C11" s="12" t="s">
        <v>79</v>
      </c>
      <c r="D11" s="18">
        <v>10000</v>
      </c>
      <c r="E11" s="18">
        <v>10000</v>
      </c>
      <c r="F11" s="18">
        <f>APRIL!L11</f>
        <v>0</v>
      </c>
      <c r="G11" s="18">
        <v>750</v>
      </c>
      <c r="H11" s="18">
        <f t="shared" ref="H11:H17" si="0">E11+F11+G11</f>
        <v>10750</v>
      </c>
      <c r="I11" s="18">
        <f>8000+2750</f>
        <v>10750</v>
      </c>
      <c r="J11" s="19" t="s">
        <v>92</v>
      </c>
      <c r="K11" s="20" t="s">
        <v>88</v>
      </c>
      <c r="L11" s="21">
        <f t="shared" ref="L11:L17" si="1">H11-I11</f>
        <v>0</v>
      </c>
      <c r="M11" s="22" t="s">
        <v>67</v>
      </c>
    </row>
    <row r="12" spans="1:17" x14ac:dyDescent="0.2">
      <c r="A12" s="17">
        <v>3</v>
      </c>
      <c r="B12" s="7" t="s">
        <v>24</v>
      </c>
      <c r="C12" s="12" t="s">
        <v>25</v>
      </c>
      <c r="D12" s="18">
        <v>10000</v>
      </c>
      <c r="E12" s="18">
        <v>10000</v>
      </c>
      <c r="F12" s="18">
        <f>APRIL!L12</f>
        <v>22000</v>
      </c>
      <c r="G12" s="18">
        <v>450</v>
      </c>
      <c r="H12" s="18">
        <f t="shared" si="0"/>
        <v>32450</v>
      </c>
      <c r="I12" s="18">
        <v>15000</v>
      </c>
      <c r="J12" s="19" t="s">
        <v>58</v>
      </c>
      <c r="K12" s="20" t="s">
        <v>88</v>
      </c>
      <c r="L12" s="21">
        <f t="shared" si="1"/>
        <v>17450</v>
      </c>
      <c r="M12" s="23" t="s">
        <v>68</v>
      </c>
    </row>
    <row r="13" spans="1:17" x14ac:dyDescent="0.2">
      <c r="A13" s="17">
        <v>4</v>
      </c>
      <c r="B13" s="7" t="s">
        <v>26</v>
      </c>
      <c r="C13" s="12" t="s">
        <v>27</v>
      </c>
      <c r="D13" s="18">
        <v>10000</v>
      </c>
      <c r="E13" s="18">
        <v>10000</v>
      </c>
      <c r="F13" s="18">
        <f>APRIL!L13</f>
        <v>340</v>
      </c>
      <c r="G13" s="18">
        <v>600</v>
      </c>
      <c r="H13" s="18">
        <f t="shared" si="0"/>
        <v>10940</v>
      </c>
      <c r="I13" s="18">
        <v>10500</v>
      </c>
      <c r="J13" s="19">
        <v>19066</v>
      </c>
      <c r="K13" s="20" t="s">
        <v>88</v>
      </c>
      <c r="L13" s="21">
        <f t="shared" si="1"/>
        <v>440</v>
      </c>
      <c r="M13" s="23" t="s">
        <v>68</v>
      </c>
    </row>
    <row r="14" spans="1:17" x14ac:dyDescent="0.2">
      <c r="A14" s="17">
        <v>5</v>
      </c>
      <c r="B14" s="7" t="s">
        <v>28</v>
      </c>
      <c r="C14" s="24" t="s">
        <v>29</v>
      </c>
      <c r="D14" s="18">
        <v>5000</v>
      </c>
      <c r="E14" s="18">
        <v>5000</v>
      </c>
      <c r="F14" s="18">
        <f>APRIL!L14</f>
        <v>0</v>
      </c>
      <c r="G14" s="18">
        <v>0</v>
      </c>
      <c r="H14" s="18">
        <f t="shared" si="0"/>
        <v>5000</v>
      </c>
      <c r="I14" s="18">
        <v>5000</v>
      </c>
      <c r="J14" s="19">
        <v>18733</v>
      </c>
      <c r="K14" s="20" t="s">
        <v>88</v>
      </c>
      <c r="L14" s="21">
        <f t="shared" si="1"/>
        <v>0</v>
      </c>
      <c r="M14" s="22" t="s">
        <v>67</v>
      </c>
    </row>
    <row r="15" spans="1:17" x14ac:dyDescent="0.2">
      <c r="A15" s="17">
        <v>6</v>
      </c>
      <c r="B15" s="7" t="s">
        <v>30</v>
      </c>
      <c r="C15" s="12" t="s">
        <v>31</v>
      </c>
      <c r="D15" s="18">
        <v>7500</v>
      </c>
      <c r="E15" s="18">
        <v>7500</v>
      </c>
      <c r="F15" s="18">
        <f>APRIL!L15</f>
        <v>10500</v>
      </c>
      <c r="G15" s="18">
        <v>300</v>
      </c>
      <c r="H15" s="18">
        <f t="shared" si="0"/>
        <v>18300</v>
      </c>
      <c r="I15" s="18">
        <f>4500+3000</f>
        <v>7500</v>
      </c>
      <c r="J15" s="19" t="s">
        <v>91</v>
      </c>
      <c r="K15" s="20" t="s">
        <v>88</v>
      </c>
      <c r="L15" s="21">
        <f t="shared" si="1"/>
        <v>10800</v>
      </c>
      <c r="M15" s="22" t="s">
        <v>68</v>
      </c>
      <c r="Q15" t="s">
        <v>32</v>
      </c>
    </row>
    <row r="16" spans="1:17" x14ac:dyDescent="0.2">
      <c r="A16" s="17">
        <v>7</v>
      </c>
      <c r="B16" s="25" t="s">
        <v>33</v>
      </c>
      <c r="C16" s="12" t="s">
        <v>34</v>
      </c>
      <c r="D16" s="18">
        <v>10000</v>
      </c>
      <c r="E16" s="18">
        <v>10000</v>
      </c>
      <c r="F16" s="18">
        <f>APRIL!L16</f>
        <v>1000</v>
      </c>
      <c r="G16" s="18">
        <v>450</v>
      </c>
      <c r="H16" s="18">
        <f t="shared" si="0"/>
        <v>11450</v>
      </c>
      <c r="I16" s="18">
        <v>10450</v>
      </c>
      <c r="J16" s="19" t="s">
        <v>96</v>
      </c>
      <c r="K16" s="20" t="s">
        <v>88</v>
      </c>
      <c r="L16" s="21">
        <f t="shared" si="1"/>
        <v>1000</v>
      </c>
      <c r="M16" s="22" t="s">
        <v>68</v>
      </c>
    </row>
    <row r="17" spans="1:13" x14ac:dyDescent="0.2">
      <c r="A17" s="17">
        <v>8</v>
      </c>
      <c r="B17" s="25" t="s">
        <v>57</v>
      </c>
      <c r="C17" s="12" t="s">
        <v>80</v>
      </c>
      <c r="D17" s="18">
        <v>10000</v>
      </c>
      <c r="E17" s="18">
        <v>10000</v>
      </c>
      <c r="F17" s="18">
        <f>APRIL!L17</f>
        <v>10000</v>
      </c>
      <c r="G17" s="18">
        <v>1200</v>
      </c>
      <c r="H17" s="18">
        <f t="shared" si="0"/>
        <v>21200</v>
      </c>
      <c r="I17" s="18">
        <f>10750</f>
        <v>10750</v>
      </c>
      <c r="J17" s="19" t="s">
        <v>90</v>
      </c>
      <c r="K17" s="20" t="s">
        <v>88</v>
      </c>
      <c r="L17" s="21">
        <f t="shared" si="1"/>
        <v>10450</v>
      </c>
      <c r="M17" s="22" t="s">
        <v>68</v>
      </c>
    </row>
    <row r="18" spans="1:13" x14ac:dyDescent="0.2">
      <c r="A18" s="26" t="s">
        <v>36</v>
      </c>
      <c r="B18" s="27"/>
      <c r="C18" s="27"/>
      <c r="D18" s="28"/>
      <c r="E18" s="28">
        <f>SUM(E10:E17)</f>
        <v>72500</v>
      </c>
      <c r="F18" s="28">
        <f>SUM(F10:F17)</f>
        <v>43840</v>
      </c>
      <c r="G18" s="28">
        <f>SUM(G10:G17)</f>
        <v>4500</v>
      </c>
      <c r="H18" s="28">
        <f>SUM(H10:H17)</f>
        <v>120840</v>
      </c>
      <c r="I18" s="28">
        <f>SUM(I10:I17)</f>
        <v>80700</v>
      </c>
      <c r="J18" s="29"/>
      <c r="K18" s="28"/>
      <c r="L18" s="30">
        <f>SUM(L10:L17)</f>
        <v>40140</v>
      </c>
      <c r="M18" s="4"/>
    </row>
    <row r="19" spans="1:13" x14ac:dyDescent="0.2">
      <c r="A19" s="31"/>
      <c r="B19" s="32"/>
      <c r="C19" s="32"/>
      <c r="D19" s="33"/>
      <c r="E19" s="33"/>
      <c r="F19" s="33"/>
      <c r="G19" s="33"/>
      <c r="H19" s="33"/>
      <c r="I19" s="33"/>
      <c r="J19" s="34"/>
      <c r="K19" s="33"/>
      <c r="L19" s="35"/>
      <c r="M19" s="9"/>
    </row>
    <row r="20" spans="1:13" x14ac:dyDescent="0.2">
      <c r="A20" s="7" t="s">
        <v>37</v>
      </c>
      <c r="B20" s="8"/>
      <c r="C20" s="8"/>
      <c r="D20" s="36"/>
      <c r="E20" s="36"/>
      <c r="F20" s="36"/>
      <c r="G20" s="36"/>
      <c r="H20" s="36"/>
      <c r="I20" s="36">
        <f>I18*10%</f>
        <v>8070</v>
      </c>
      <c r="J20" s="10"/>
      <c r="K20" s="36"/>
      <c r="L20" s="37"/>
      <c r="M20" s="9"/>
    </row>
    <row r="21" spans="1:13" x14ac:dyDescent="0.2">
      <c r="A21" s="7" t="s">
        <v>38</v>
      </c>
      <c r="B21" s="8"/>
      <c r="C21" s="8"/>
      <c r="D21" s="36"/>
      <c r="E21" s="36"/>
      <c r="F21" s="36"/>
      <c r="G21" s="36"/>
      <c r="H21" s="36"/>
      <c r="I21" s="36">
        <v>15000</v>
      </c>
      <c r="J21" s="10"/>
      <c r="K21" s="36"/>
      <c r="L21" s="37"/>
      <c r="M21" s="9"/>
    </row>
    <row r="22" spans="1:13" x14ac:dyDescent="0.2">
      <c r="A22" s="7" t="s">
        <v>85</v>
      </c>
      <c r="B22" s="8"/>
      <c r="C22" s="8"/>
      <c r="D22" s="36"/>
      <c r="E22" s="36"/>
      <c r="F22" s="36"/>
      <c r="G22" s="36"/>
      <c r="H22" s="36"/>
      <c r="I22" s="36">
        <v>500</v>
      </c>
      <c r="J22" s="10"/>
      <c r="K22" s="36"/>
      <c r="L22" s="37"/>
      <c r="M22" s="9"/>
    </row>
    <row r="23" spans="1:13" x14ac:dyDescent="0.2">
      <c r="A23" s="11" t="s">
        <v>39</v>
      </c>
      <c r="B23" s="8"/>
      <c r="C23" s="8"/>
      <c r="D23" s="36"/>
      <c r="E23" s="36"/>
      <c r="F23" s="36"/>
      <c r="G23" s="36"/>
      <c r="H23" s="36"/>
      <c r="I23" s="38">
        <f>SUM(I20:I22)</f>
        <v>23570</v>
      </c>
      <c r="J23" s="10"/>
      <c r="K23" s="36"/>
      <c r="L23" s="37"/>
      <c r="M23" s="9"/>
    </row>
    <row r="24" spans="1:13" x14ac:dyDescent="0.2">
      <c r="A24" s="11" t="s">
        <v>40</v>
      </c>
      <c r="B24" s="8"/>
      <c r="C24" s="8"/>
      <c r="D24" s="36"/>
      <c r="E24" s="36" t="s">
        <v>41</v>
      </c>
      <c r="F24" s="36"/>
      <c r="G24" s="36"/>
      <c r="H24" s="36"/>
      <c r="I24" s="38">
        <f>APRIL!M28</f>
        <v>-331</v>
      </c>
      <c r="J24" s="10"/>
      <c r="K24" s="36"/>
      <c r="L24" s="37"/>
      <c r="M24" s="9"/>
    </row>
    <row r="25" spans="1:13" x14ac:dyDescent="0.2">
      <c r="A25" s="7"/>
      <c r="B25" s="8"/>
      <c r="C25" s="8"/>
      <c r="D25" s="36"/>
      <c r="E25" s="36"/>
      <c r="F25" s="36"/>
      <c r="G25" s="36"/>
      <c r="H25" s="36"/>
      <c r="I25" s="36"/>
      <c r="J25" s="39"/>
      <c r="K25" s="40" t="s">
        <v>42</v>
      </c>
      <c r="L25" s="41" t="s">
        <v>42</v>
      </c>
      <c r="M25" s="42" t="s">
        <v>43</v>
      </c>
    </row>
    <row r="26" spans="1:13" x14ac:dyDescent="0.2">
      <c r="A26" s="26" t="s">
        <v>44</v>
      </c>
      <c r="B26" s="27"/>
      <c r="C26" s="27"/>
      <c r="D26" s="28"/>
      <c r="E26" s="28"/>
      <c r="F26" s="28"/>
      <c r="G26" s="28"/>
      <c r="H26" s="28"/>
      <c r="I26" s="28">
        <f>I18-I23+I24</f>
        <v>56799</v>
      </c>
      <c r="J26" s="43"/>
      <c r="K26" s="44">
        <v>59500</v>
      </c>
      <c r="L26" s="45"/>
      <c r="M26" s="30">
        <f>I26-K26-L26</f>
        <v>-2701</v>
      </c>
    </row>
    <row r="27" spans="1:13" x14ac:dyDescent="0.2">
      <c r="A27" s="31"/>
      <c r="B27" s="32"/>
      <c r="C27" s="32"/>
      <c r="D27" s="33"/>
      <c r="E27" s="33"/>
      <c r="F27" s="33"/>
      <c r="G27" s="33"/>
      <c r="H27" s="33"/>
      <c r="I27" s="33"/>
      <c r="J27" s="34"/>
      <c r="K27" s="33"/>
      <c r="L27" s="33"/>
      <c r="M27" s="9"/>
    </row>
    <row r="28" spans="1:13" x14ac:dyDescent="0.2">
      <c r="A28" s="10" t="s">
        <v>45</v>
      </c>
      <c r="B28" s="8"/>
      <c r="C28" s="8"/>
      <c r="D28" s="9"/>
      <c r="E28" s="9"/>
      <c r="F28" s="9"/>
      <c r="G28" s="9"/>
      <c r="H28" s="9"/>
      <c r="I28" s="9"/>
      <c r="J28" s="46"/>
      <c r="K28" s="47"/>
      <c r="L28" s="48">
        <v>44347</v>
      </c>
      <c r="M28" s="9"/>
    </row>
    <row r="29" spans="1:13" x14ac:dyDescent="0.2">
      <c r="A29" s="7"/>
      <c r="B29" s="8"/>
      <c r="C29" s="8"/>
      <c r="D29" s="9"/>
      <c r="E29" s="9"/>
      <c r="F29" s="9"/>
      <c r="G29" s="9"/>
      <c r="H29" s="9"/>
      <c r="I29" s="9"/>
      <c r="J29" s="10"/>
      <c r="K29" s="47"/>
      <c r="L29" s="49"/>
      <c r="M29" s="9"/>
    </row>
  </sheetData>
  <mergeCells count="1">
    <mergeCell ref="A3:L3"/>
  </mergeCells>
  <pageMargins left="0.23622047244094491" right="0.23622047244094491" top="0.74803149606299213" bottom="0.74803149606299213" header="0.31496062992125984" footer="0.31496062992125984"/>
  <pageSetup scale="9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8"/>
  <sheetViews>
    <sheetView workbookViewId="0">
      <selection activeCell="J10" sqref="J10"/>
    </sheetView>
  </sheetViews>
  <sheetFormatPr defaultRowHeight="15" x14ac:dyDescent="0.2"/>
  <cols>
    <col min="2" max="2" width="15.46875" customWidth="1"/>
    <col min="3" max="3" width="10.76171875" customWidth="1"/>
    <col min="6" max="7" width="10.625" customWidth="1"/>
    <col min="10" max="10" width="15.6015625" customWidth="1"/>
    <col min="11" max="11" width="10.76171875" customWidth="1"/>
    <col min="13" max="13" width="13.1796875" customWidth="1"/>
  </cols>
  <sheetData>
    <row r="1" spans="1:17" x14ac:dyDescent="0.2">
      <c r="A1" s="1"/>
      <c r="B1" s="2" t="s">
        <v>0</v>
      </c>
      <c r="C1" s="3"/>
      <c r="D1" s="4"/>
      <c r="E1" s="4"/>
      <c r="F1" s="5"/>
      <c r="G1" s="5"/>
      <c r="H1" s="5"/>
      <c r="I1" s="5"/>
      <c r="J1" s="6"/>
      <c r="K1" s="5"/>
      <c r="L1" s="5"/>
      <c r="M1" s="4"/>
    </row>
    <row r="2" spans="1:17" x14ac:dyDescent="0.2">
      <c r="A2" s="1" t="s">
        <v>1</v>
      </c>
      <c r="B2" s="2"/>
      <c r="C2" s="2"/>
      <c r="D2" s="5"/>
      <c r="E2" s="5"/>
      <c r="F2" s="5"/>
      <c r="G2" s="5"/>
      <c r="H2" s="5"/>
      <c r="I2" s="5"/>
      <c r="J2" s="6"/>
      <c r="K2" s="5"/>
      <c r="L2" s="5"/>
      <c r="M2" s="4"/>
    </row>
    <row r="3" spans="1:17" x14ac:dyDescent="0.2">
      <c r="A3" s="51" t="s">
        <v>93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4"/>
    </row>
    <row r="4" spans="1:17" x14ac:dyDescent="0.2">
      <c r="A4" s="7"/>
      <c r="B4" s="8"/>
      <c r="C4" s="8"/>
      <c r="D4" s="9"/>
      <c r="E4" s="9"/>
      <c r="F4" s="9"/>
      <c r="G4" s="9"/>
      <c r="H4" s="9"/>
      <c r="I4" s="9"/>
      <c r="J4" s="10" t="s">
        <v>2</v>
      </c>
      <c r="K4" s="9"/>
      <c r="L4" s="9"/>
      <c r="M4" s="9"/>
    </row>
    <row r="5" spans="1:17" x14ac:dyDescent="0.2">
      <c r="A5" s="11" t="s">
        <v>3</v>
      </c>
      <c r="B5" s="8"/>
      <c r="C5" s="8"/>
      <c r="D5" s="9"/>
      <c r="E5" s="9"/>
      <c r="F5" s="9"/>
      <c r="G5" s="9"/>
      <c r="H5" s="9"/>
      <c r="I5" s="9"/>
      <c r="J5" s="10" t="s">
        <v>4</v>
      </c>
      <c r="K5" s="9"/>
      <c r="L5" s="9"/>
      <c r="M5" s="9"/>
    </row>
    <row r="6" spans="1:17" x14ac:dyDescent="0.2">
      <c r="A6" s="7" t="s">
        <v>5</v>
      </c>
      <c r="B6" s="8"/>
      <c r="C6" s="8"/>
      <c r="D6" s="9"/>
      <c r="E6" s="9"/>
      <c r="F6" s="9"/>
      <c r="G6" s="9"/>
      <c r="H6" s="9"/>
      <c r="I6" s="9"/>
      <c r="J6" s="10"/>
      <c r="K6" s="9"/>
      <c r="L6" s="9"/>
      <c r="M6" s="9"/>
    </row>
    <row r="7" spans="1:17" x14ac:dyDescent="0.2">
      <c r="A7" s="7"/>
      <c r="B7" s="8"/>
      <c r="C7" s="12"/>
      <c r="D7" s="9"/>
      <c r="E7" s="9"/>
      <c r="F7" s="9"/>
      <c r="G7" s="9"/>
      <c r="H7" s="9"/>
      <c r="I7" s="9" t="s">
        <v>6</v>
      </c>
      <c r="J7" s="10"/>
      <c r="K7" s="9"/>
      <c r="L7" s="9"/>
      <c r="M7" s="9"/>
    </row>
    <row r="8" spans="1:17" x14ac:dyDescent="0.2">
      <c r="A8" s="7"/>
      <c r="B8" s="8"/>
      <c r="C8" s="8"/>
      <c r="D8" s="9"/>
      <c r="E8" s="9"/>
      <c r="F8" s="9"/>
      <c r="G8" s="9"/>
      <c r="H8" s="9"/>
      <c r="I8" s="9" t="s">
        <v>7</v>
      </c>
      <c r="J8" s="13"/>
      <c r="K8" s="9"/>
      <c r="L8" s="9"/>
      <c r="M8" s="9"/>
    </row>
    <row r="9" spans="1:17" ht="23.25" x14ac:dyDescent="0.2">
      <c r="A9" s="1" t="s">
        <v>8</v>
      </c>
      <c r="B9" s="2"/>
      <c r="C9" s="2"/>
      <c r="D9" s="14" t="s">
        <v>9</v>
      </c>
      <c r="E9" s="14" t="s">
        <v>10</v>
      </c>
      <c r="F9" s="5" t="s">
        <v>11</v>
      </c>
      <c r="G9" s="5" t="s">
        <v>12</v>
      </c>
      <c r="H9" s="15" t="s">
        <v>13</v>
      </c>
      <c r="I9" s="5" t="s">
        <v>14</v>
      </c>
      <c r="J9" s="6" t="s">
        <v>15</v>
      </c>
      <c r="K9" s="5" t="s">
        <v>16</v>
      </c>
      <c r="L9" s="5" t="s">
        <v>17</v>
      </c>
      <c r="M9" s="16" t="s">
        <v>66</v>
      </c>
    </row>
    <row r="10" spans="1:17" x14ac:dyDescent="0.2">
      <c r="A10" s="17">
        <v>1</v>
      </c>
      <c r="B10" s="7" t="s">
        <v>19</v>
      </c>
      <c r="C10" s="12" t="s">
        <v>20</v>
      </c>
      <c r="D10" s="18">
        <v>10000</v>
      </c>
      <c r="E10" s="18">
        <v>10000</v>
      </c>
      <c r="F10" s="18">
        <f>MAY!L10</f>
        <v>0</v>
      </c>
      <c r="G10" s="18">
        <v>2400</v>
      </c>
      <c r="H10" s="18">
        <f>E10+F10+G10</f>
        <v>12400</v>
      </c>
      <c r="I10" s="18">
        <v>12400</v>
      </c>
      <c r="J10" s="19">
        <v>20393</v>
      </c>
      <c r="K10" s="20" t="s">
        <v>94</v>
      </c>
      <c r="L10" s="21">
        <f>H10-I10</f>
        <v>0</v>
      </c>
      <c r="M10" s="22" t="s">
        <v>67</v>
      </c>
    </row>
    <row r="11" spans="1:17" x14ac:dyDescent="0.2">
      <c r="A11" s="17">
        <v>2</v>
      </c>
      <c r="B11" s="7" t="s">
        <v>21</v>
      </c>
      <c r="C11" s="12" t="s">
        <v>79</v>
      </c>
      <c r="D11" s="18">
        <v>10000</v>
      </c>
      <c r="E11" s="18">
        <v>10000</v>
      </c>
      <c r="F11" s="18">
        <f>MAY!L11</f>
        <v>0</v>
      </c>
      <c r="G11" s="18">
        <v>600</v>
      </c>
      <c r="H11" s="18">
        <f t="shared" ref="H11:H17" si="0">E11+F11+G11</f>
        <v>10600</v>
      </c>
      <c r="I11" s="18">
        <f>9000+1600</f>
        <v>10600</v>
      </c>
      <c r="J11" s="19" t="s">
        <v>100</v>
      </c>
      <c r="K11" s="20" t="s">
        <v>94</v>
      </c>
      <c r="L11" s="21">
        <f t="shared" ref="L11:L17" si="1">H11-I11</f>
        <v>0</v>
      </c>
      <c r="M11" s="22" t="s">
        <v>67</v>
      </c>
    </row>
    <row r="12" spans="1:17" x14ac:dyDescent="0.2">
      <c r="A12" s="17">
        <v>3</v>
      </c>
      <c r="B12" s="7" t="s">
        <v>35</v>
      </c>
      <c r="C12" s="12"/>
      <c r="D12" s="18"/>
      <c r="E12" s="18"/>
      <c r="F12" s="18"/>
      <c r="G12" s="18"/>
      <c r="H12" s="18">
        <f t="shared" si="0"/>
        <v>0</v>
      </c>
      <c r="I12" s="18"/>
      <c r="J12" s="19"/>
      <c r="K12" s="20" t="s">
        <v>94</v>
      </c>
      <c r="L12" s="21">
        <f t="shared" si="1"/>
        <v>0</v>
      </c>
      <c r="M12" s="23" t="s">
        <v>68</v>
      </c>
    </row>
    <row r="13" spans="1:17" x14ac:dyDescent="0.2">
      <c r="A13" s="17">
        <v>4</v>
      </c>
      <c r="B13" s="7" t="s">
        <v>26</v>
      </c>
      <c r="C13" s="12" t="s">
        <v>27</v>
      </c>
      <c r="D13" s="18">
        <v>10000</v>
      </c>
      <c r="E13" s="18">
        <v>10000</v>
      </c>
      <c r="F13" s="18">
        <f>MAY!L13</f>
        <v>440</v>
      </c>
      <c r="G13" s="18">
        <v>300</v>
      </c>
      <c r="H13" s="18">
        <f t="shared" si="0"/>
        <v>10740</v>
      </c>
      <c r="I13" s="18">
        <v>10000</v>
      </c>
      <c r="J13" s="19">
        <v>19677</v>
      </c>
      <c r="K13" s="20" t="s">
        <v>94</v>
      </c>
      <c r="L13" s="21">
        <f t="shared" si="1"/>
        <v>740</v>
      </c>
      <c r="M13" s="23" t="s">
        <v>68</v>
      </c>
    </row>
    <row r="14" spans="1:17" x14ac:dyDescent="0.2">
      <c r="A14" s="17">
        <v>5</v>
      </c>
      <c r="B14" s="7" t="s">
        <v>28</v>
      </c>
      <c r="C14" s="24" t="s">
        <v>29</v>
      </c>
      <c r="D14" s="18">
        <v>5000</v>
      </c>
      <c r="E14" s="18">
        <v>5000</v>
      </c>
      <c r="F14" s="18"/>
      <c r="G14" s="18">
        <v>0</v>
      </c>
      <c r="H14" s="18">
        <f t="shared" si="0"/>
        <v>5000</v>
      </c>
      <c r="I14" s="18">
        <f>3000+2000</f>
        <v>5000</v>
      </c>
      <c r="J14" s="19" t="s">
        <v>98</v>
      </c>
      <c r="K14" s="20" t="s">
        <v>94</v>
      </c>
      <c r="L14" s="21">
        <f t="shared" si="1"/>
        <v>0</v>
      </c>
      <c r="M14" s="22" t="s">
        <v>67</v>
      </c>
    </row>
    <row r="15" spans="1:17" x14ac:dyDescent="0.2">
      <c r="A15" s="17">
        <v>6</v>
      </c>
      <c r="B15" s="7" t="s">
        <v>30</v>
      </c>
      <c r="C15" s="12" t="s">
        <v>31</v>
      </c>
      <c r="D15" s="18">
        <v>7500</v>
      </c>
      <c r="E15" s="18">
        <v>7500</v>
      </c>
      <c r="F15" s="18">
        <f>MAY!L15</f>
        <v>10800</v>
      </c>
      <c r="G15" s="18">
        <v>150</v>
      </c>
      <c r="H15" s="18">
        <f t="shared" si="0"/>
        <v>18450</v>
      </c>
      <c r="I15" s="18">
        <f>4500+3000</f>
        <v>7500</v>
      </c>
      <c r="J15" s="19" t="s">
        <v>99</v>
      </c>
      <c r="K15" s="20" t="s">
        <v>94</v>
      </c>
      <c r="L15" s="21">
        <f t="shared" si="1"/>
        <v>10950</v>
      </c>
      <c r="M15" s="22" t="s">
        <v>68</v>
      </c>
      <c r="Q15" t="s">
        <v>32</v>
      </c>
    </row>
    <row r="16" spans="1:17" x14ac:dyDescent="0.2">
      <c r="A16" s="17">
        <v>7</v>
      </c>
      <c r="B16" s="25" t="s">
        <v>33</v>
      </c>
      <c r="C16" s="12" t="s">
        <v>34</v>
      </c>
      <c r="D16" s="18">
        <v>10000</v>
      </c>
      <c r="E16" s="18">
        <v>10000</v>
      </c>
      <c r="F16" s="18">
        <f>MAY!L16</f>
        <v>1000</v>
      </c>
      <c r="G16" s="18">
        <v>300</v>
      </c>
      <c r="H16" s="18">
        <f t="shared" si="0"/>
        <v>11300</v>
      </c>
      <c r="I16" s="18">
        <v>10300</v>
      </c>
      <c r="J16" s="19" t="s">
        <v>97</v>
      </c>
      <c r="K16" s="20" t="s">
        <v>94</v>
      </c>
      <c r="L16" s="21">
        <f t="shared" si="1"/>
        <v>1000</v>
      </c>
      <c r="M16" s="22" t="s">
        <v>68</v>
      </c>
    </row>
    <row r="17" spans="1:13" x14ac:dyDescent="0.2">
      <c r="A17" s="17">
        <v>8</v>
      </c>
      <c r="B17" s="25" t="s">
        <v>57</v>
      </c>
      <c r="C17" s="12" t="s">
        <v>80</v>
      </c>
      <c r="D17" s="18">
        <v>10000</v>
      </c>
      <c r="E17" s="18">
        <v>10000</v>
      </c>
      <c r="F17" s="18">
        <f>MAY!L17</f>
        <v>10450</v>
      </c>
      <c r="G17" s="18">
        <v>750</v>
      </c>
      <c r="H17" s="18">
        <f t="shared" si="0"/>
        <v>21200</v>
      </c>
      <c r="I17" s="18">
        <v>10750</v>
      </c>
      <c r="J17" s="19" t="s">
        <v>103</v>
      </c>
      <c r="K17" s="20" t="s">
        <v>94</v>
      </c>
      <c r="L17" s="21">
        <f t="shared" si="1"/>
        <v>10450</v>
      </c>
      <c r="M17" s="22" t="s">
        <v>68</v>
      </c>
    </row>
    <row r="18" spans="1:13" x14ac:dyDescent="0.2">
      <c r="A18" s="26" t="s">
        <v>36</v>
      </c>
      <c r="B18" s="27"/>
      <c r="C18" s="27"/>
      <c r="D18" s="28"/>
      <c r="E18" s="28">
        <f>SUM(E10:E17)</f>
        <v>62500</v>
      </c>
      <c r="F18" s="28">
        <f>SUM(F10:F17)</f>
        <v>22690</v>
      </c>
      <c r="G18" s="28">
        <f>SUM(G10:G17)</f>
        <v>4500</v>
      </c>
      <c r="H18" s="28">
        <f>SUM(H10:H17)</f>
        <v>89690</v>
      </c>
      <c r="I18" s="28">
        <f>SUM(I10:I17)</f>
        <v>66550</v>
      </c>
      <c r="J18" s="29"/>
      <c r="K18" s="28"/>
      <c r="L18" s="30">
        <f>SUM(L10:L17)</f>
        <v>23140</v>
      </c>
      <c r="M18" s="4"/>
    </row>
    <row r="19" spans="1:13" x14ac:dyDescent="0.2">
      <c r="A19" s="31"/>
      <c r="B19" s="32"/>
      <c r="C19" s="32"/>
      <c r="D19" s="33"/>
      <c r="E19" s="33"/>
      <c r="F19" s="33"/>
      <c r="G19" s="33"/>
      <c r="H19" s="33"/>
      <c r="I19" s="33"/>
      <c r="J19" s="34"/>
      <c r="K19" s="33"/>
      <c r="L19" s="35"/>
      <c r="M19" s="9"/>
    </row>
    <row r="20" spans="1:13" x14ac:dyDescent="0.2">
      <c r="A20" s="7" t="s">
        <v>37</v>
      </c>
      <c r="B20" s="8"/>
      <c r="C20" s="8"/>
      <c r="D20" s="36"/>
      <c r="E20" s="36"/>
      <c r="F20" s="36"/>
      <c r="G20" s="36"/>
      <c r="H20" s="36"/>
      <c r="I20" s="36">
        <f>I18*10%</f>
        <v>6655</v>
      </c>
      <c r="J20" s="10"/>
      <c r="K20" s="36"/>
      <c r="L20" s="37"/>
      <c r="M20" s="9"/>
    </row>
    <row r="21" spans="1:13" x14ac:dyDescent="0.2">
      <c r="A21" s="7" t="s">
        <v>38</v>
      </c>
      <c r="B21" s="8"/>
      <c r="C21" s="8"/>
      <c r="D21" s="36"/>
      <c r="E21" s="36"/>
      <c r="F21" s="36"/>
      <c r="G21" s="36"/>
      <c r="H21" s="36"/>
      <c r="I21" s="36"/>
      <c r="J21" s="10"/>
      <c r="K21" s="36"/>
      <c r="L21" s="37"/>
      <c r="M21" s="9"/>
    </row>
    <row r="22" spans="1:13" x14ac:dyDescent="0.2">
      <c r="A22" s="11" t="s">
        <v>39</v>
      </c>
      <c r="B22" s="8"/>
      <c r="C22" s="8"/>
      <c r="D22" s="36"/>
      <c r="E22" s="36"/>
      <c r="F22" s="36"/>
      <c r="G22" s="36"/>
      <c r="H22" s="36"/>
      <c r="I22" s="38">
        <f>SUM(I20:I21)</f>
        <v>6655</v>
      </c>
      <c r="J22" s="10"/>
      <c r="K22" s="36"/>
      <c r="L22" s="37"/>
      <c r="M22" s="9"/>
    </row>
    <row r="23" spans="1:13" x14ac:dyDescent="0.2">
      <c r="A23" s="11" t="s">
        <v>40</v>
      </c>
      <c r="B23" s="8"/>
      <c r="C23" s="8"/>
      <c r="D23" s="36"/>
      <c r="E23" s="36" t="s">
        <v>41</v>
      </c>
      <c r="F23" s="36"/>
      <c r="G23" s="36"/>
      <c r="H23" s="36"/>
      <c r="I23" s="38">
        <f>MAY!M26</f>
        <v>-2701</v>
      </c>
      <c r="J23" s="10"/>
      <c r="K23" s="36"/>
      <c r="L23" s="37"/>
      <c r="M23" s="9"/>
    </row>
    <row r="24" spans="1:13" x14ac:dyDescent="0.2">
      <c r="A24" s="7"/>
      <c r="B24" s="8"/>
      <c r="C24" s="8"/>
      <c r="D24" s="36"/>
      <c r="E24" s="36"/>
      <c r="F24" s="36"/>
      <c r="G24" s="36"/>
      <c r="H24" s="36"/>
      <c r="I24" s="36"/>
      <c r="J24" s="39"/>
      <c r="K24" s="40" t="s">
        <v>42</v>
      </c>
      <c r="L24" s="41" t="s">
        <v>42</v>
      </c>
      <c r="M24" s="42" t="s">
        <v>43</v>
      </c>
    </row>
    <row r="25" spans="1:13" x14ac:dyDescent="0.2">
      <c r="A25" s="26" t="s">
        <v>44</v>
      </c>
      <c r="B25" s="27"/>
      <c r="C25" s="27"/>
      <c r="D25" s="28"/>
      <c r="E25" s="28"/>
      <c r="F25" s="28"/>
      <c r="G25" s="28"/>
      <c r="H25" s="28"/>
      <c r="I25" s="28">
        <f>I18-I22+I23</f>
        <v>57194</v>
      </c>
      <c r="J25" s="43"/>
      <c r="K25" s="44">
        <v>41000</v>
      </c>
      <c r="L25" s="45">
        <v>16000</v>
      </c>
      <c r="M25" s="30">
        <f>I25-K25-L25</f>
        <v>194</v>
      </c>
    </row>
    <row r="26" spans="1:13" x14ac:dyDescent="0.2">
      <c r="A26" s="31"/>
      <c r="B26" s="32"/>
      <c r="C26" s="32"/>
      <c r="D26" s="33"/>
      <c r="E26" s="33"/>
      <c r="F26" s="33"/>
      <c r="G26" s="33"/>
      <c r="H26" s="33"/>
      <c r="I26" s="33"/>
      <c r="J26" s="34"/>
      <c r="K26" s="33"/>
      <c r="L26" s="33"/>
      <c r="M26" s="9"/>
    </row>
    <row r="27" spans="1:13" x14ac:dyDescent="0.2">
      <c r="A27" s="10" t="s">
        <v>45</v>
      </c>
      <c r="B27" s="8"/>
      <c r="C27" s="8"/>
      <c r="D27" s="9"/>
      <c r="E27" s="9"/>
      <c r="F27" s="9"/>
      <c r="G27" s="9"/>
      <c r="H27" s="9"/>
      <c r="I27" s="9"/>
      <c r="J27" s="46"/>
      <c r="K27" s="47"/>
      <c r="L27" s="48" t="s">
        <v>95</v>
      </c>
      <c r="M27" s="9"/>
    </row>
    <row r="28" spans="1:13" x14ac:dyDescent="0.2">
      <c r="A28" s="7"/>
      <c r="B28" s="8"/>
      <c r="C28" s="8"/>
      <c r="D28" s="9"/>
      <c r="E28" s="9"/>
      <c r="F28" s="9"/>
      <c r="G28" s="9"/>
      <c r="H28" s="9"/>
      <c r="I28" s="9"/>
      <c r="J28" s="10"/>
      <c r="K28" s="47"/>
      <c r="L28" s="49"/>
      <c r="M28" s="9"/>
    </row>
  </sheetData>
  <mergeCells count="1">
    <mergeCell ref="A3:L3"/>
  </mergeCells>
  <pageMargins left="0.23622047244094491" right="0.23622047244094491" top="0.74803149606299213" bottom="0.74803149606299213" header="0.31496062992125984" footer="0.31496062992125984"/>
  <pageSetup scale="9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8"/>
  <sheetViews>
    <sheetView tabSelected="1" topLeftCell="G1" workbookViewId="0">
      <selection activeCell="G18" sqref="G18"/>
    </sheetView>
  </sheetViews>
  <sheetFormatPr defaultRowHeight="15" x14ac:dyDescent="0.2"/>
  <cols>
    <col min="2" max="2" width="15.46875" customWidth="1"/>
    <col min="3" max="3" width="10.76171875" customWidth="1"/>
    <col min="6" max="7" width="10.625" customWidth="1"/>
    <col min="10" max="10" width="15.6015625" customWidth="1"/>
    <col min="11" max="11" width="10.76171875" customWidth="1"/>
    <col min="13" max="13" width="13.1796875" customWidth="1"/>
  </cols>
  <sheetData>
    <row r="1" spans="1:17" x14ac:dyDescent="0.2">
      <c r="A1" s="1"/>
      <c r="B1" s="2" t="s">
        <v>0</v>
      </c>
      <c r="C1" s="3"/>
      <c r="D1" s="4"/>
      <c r="E1" s="4"/>
      <c r="F1" s="5"/>
      <c r="G1" s="5"/>
      <c r="H1" s="5"/>
      <c r="I1" s="5"/>
      <c r="J1" s="6"/>
      <c r="K1" s="5"/>
      <c r="L1" s="5"/>
      <c r="M1" s="4"/>
    </row>
    <row r="2" spans="1:17" x14ac:dyDescent="0.2">
      <c r="A2" s="1" t="s">
        <v>1</v>
      </c>
      <c r="B2" s="2"/>
      <c r="C2" s="2"/>
      <c r="D2" s="5"/>
      <c r="E2" s="5"/>
      <c r="F2" s="5"/>
      <c r="G2" s="5"/>
      <c r="H2" s="5"/>
      <c r="I2" s="5"/>
      <c r="J2" s="6"/>
      <c r="K2" s="5"/>
      <c r="L2" s="5"/>
      <c r="M2" s="4"/>
    </row>
    <row r="3" spans="1:17" x14ac:dyDescent="0.2">
      <c r="A3" s="51" t="s">
        <v>101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4"/>
    </row>
    <row r="4" spans="1:17" x14ac:dyDescent="0.2">
      <c r="A4" s="7"/>
      <c r="B4" s="8"/>
      <c r="C4" s="8"/>
      <c r="D4" s="9"/>
      <c r="E4" s="9"/>
      <c r="F4" s="9"/>
      <c r="G4" s="9"/>
      <c r="H4" s="9"/>
      <c r="I4" s="9"/>
      <c r="J4" s="10" t="s">
        <v>2</v>
      </c>
      <c r="K4" s="9"/>
      <c r="L4" s="9"/>
      <c r="M4" s="9"/>
    </row>
    <row r="5" spans="1:17" x14ac:dyDescent="0.2">
      <c r="A5" s="11" t="s">
        <v>3</v>
      </c>
      <c r="B5" s="8"/>
      <c r="C5" s="8"/>
      <c r="D5" s="9"/>
      <c r="E5" s="9"/>
      <c r="F5" s="9"/>
      <c r="G5" s="9"/>
      <c r="H5" s="9"/>
      <c r="I5" s="9"/>
      <c r="J5" s="10" t="s">
        <v>4</v>
      </c>
      <c r="K5" s="9"/>
      <c r="L5" s="9"/>
      <c r="M5" s="9"/>
    </row>
    <row r="6" spans="1:17" x14ac:dyDescent="0.2">
      <c r="A6" s="7" t="s">
        <v>5</v>
      </c>
      <c r="B6" s="8"/>
      <c r="C6" s="8"/>
      <c r="D6" s="9"/>
      <c r="E6" s="9"/>
      <c r="F6" s="9"/>
      <c r="G6" s="9"/>
      <c r="H6" s="9"/>
      <c r="I6" s="9"/>
      <c r="J6" s="10"/>
      <c r="K6" s="9"/>
      <c r="L6" s="9"/>
      <c r="M6" s="9"/>
    </row>
    <row r="7" spans="1:17" x14ac:dyDescent="0.2">
      <c r="A7" s="7"/>
      <c r="B7" s="8"/>
      <c r="C7" s="12"/>
      <c r="D7" s="9"/>
      <c r="E7" s="9"/>
      <c r="F7" s="9"/>
      <c r="G7" s="9"/>
      <c r="H7" s="9"/>
      <c r="I7" s="9" t="s">
        <v>6</v>
      </c>
      <c r="J7" s="10"/>
      <c r="K7" s="9"/>
      <c r="L7" s="9"/>
      <c r="M7" s="9"/>
    </row>
    <row r="8" spans="1:17" x14ac:dyDescent="0.2">
      <c r="A8" s="7"/>
      <c r="B8" s="8"/>
      <c r="C8" s="8"/>
      <c r="D8" s="9"/>
      <c r="E8" s="9"/>
      <c r="F8" s="9"/>
      <c r="G8" s="9"/>
      <c r="H8" s="9"/>
      <c r="I8" s="9" t="s">
        <v>7</v>
      </c>
      <c r="J8" s="13"/>
      <c r="K8" s="9"/>
      <c r="L8" s="9"/>
      <c r="M8" s="9"/>
    </row>
    <row r="9" spans="1:17" ht="23.25" x14ac:dyDescent="0.2">
      <c r="A9" s="1" t="s">
        <v>8</v>
      </c>
      <c r="B9" s="2"/>
      <c r="C9" s="2"/>
      <c r="D9" s="14" t="s">
        <v>9</v>
      </c>
      <c r="E9" s="14" t="s">
        <v>10</v>
      </c>
      <c r="F9" s="5" t="s">
        <v>11</v>
      </c>
      <c r="G9" s="5" t="s">
        <v>12</v>
      </c>
      <c r="H9" s="15" t="s">
        <v>13</v>
      </c>
      <c r="I9" s="5" t="s">
        <v>14</v>
      </c>
      <c r="J9" s="6" t="s">
        <v>15</v>
      </c>
      <c r="K9" s="5" t="s">
        <v>16</v>
      </c>
      <c r="L9" s="5" t="s">
        <v>17</v>
      </c>
      <c r="M9" s="16" t="s">
        <v>66</v>
      </c>
    </row>
    <row r="10" spans="1:17" x14ac:dyDescent="0.2">
      <c r="A10" s="17">
        <v>1</v>
      </c>
      <c r="B10" s="7" t="s">
        <v>19</v>
      </c>
      <c r="C10" s="12" t="s">
        <v>20</v>
      </c>
      <c r="D10" s="18">
        <v>10000</v>
      </c>
      <c r="E10" s="18">
        <v>10000</v>
      </c>
      <c r="F10" s="18">
        <f>JUNE!L10</f>
        <v>0</v>
      </c>
      <c r="G10" s="18">
        <v>1050</v>
      </c>
      <c r="H10" s="18">
        <f>E10+F10+G10</f>
        <v>11050</v>
      </c>
      <c r="I10" s="18"/>
      <c r="J10" s="19"/>
      <c r="K10" s="20" t="s">
        <v>102</v>
      </c>
      <c r="L10" s="21">
        <f>H10-I10</f>
        <v>11050</v>
      </c>
      <c r="M10" s="22" t="s">
        <v>67</v>
      </c>
    </row>
    <row r="11" spans="1:17" x14ac:dyDescent="0.2">
      <c r="A11" s="17">
        <v>2</v>
      </c>
      <c r="B11" s="7" t="s">
        <v>21</v>
      </c>
      <c r="C11" s="12" t="s">
        <v>79</v>
      </c>
      <c r="D11" s="18">
        <v>10000</v>
      </c>
      <c r="E11" s="18">
        <v>10000</v>
      </c>
      <c r="F11" s="18">
        <f>JUNE!L11</f>
        <v>0</v>
      </c>
      <c r="G11" s="18">
        <v>750</v>
      </c>
      <c r="H11" s="18">
        <f t="shared" ref="H11:H17" si="0">E11+F11+G11</f>
        <v>10750</v>
      </c>
      <c r="I11" s="18">
        <v>10600</v>
      </c>
      <c r="J11" s="19" t="s">
        <v>15</v>
      </c>
      <c r="K11" s="20" t="s">
        <v>102</v>
      </c>
      <c r="L11" s="21">
        <f t="shared" ref="L11:L17" si="1">H11-I11</f>
        <v>150</v>
      </c>
      <c r="M11" s="22" t="s">
        <v>67</v>
      </c>
    </row>
    <row r="12" spans="1:17" x14ac:dyDescent="0.2">
      <c r="A12" s="17">
        <v>3</v>
      </c>
      <c r="B12" s="7" t="s">
        <v>104</v>
      </c>
      <c r="C12" s="12" t="s">
        <v>105</v>
      </c>
      <c r="D12" s="18">
        <v>10000</v>
      </c>
      <c r="E12" s="18">
        <v>10000</v>
      </c>
      <c r="F12" s="18">
        <f>JUNE!L12</f>
        <v>0</v>
      </c>
      <c r="G12" s="18">
        <v>0</v>
      </c>
      <c r="H12" s="18">
        <f>D12+E12</f>
        <v>20000</v>
      </c>
      <c r="I12" s="18">
        <v>20000</v>
      </c>
      <c r="J12" s="19">
        <v>20521</v>
      </c>
      <c r="K12" s="20" t="s">
        <v>102</v>
      </c>
      <c r="L12" s="21">
        <f t="shared" si="1"/>
        <v>0</v>
      </c>
      <c r="M12" s="23" t="s">
        <v>68</v>
      </c>
    </row>
    <row r="13" spans="1:17" x14ac:dyDescent="0.2">
      <c r="A13" s="17">
        <v>4</v>
      </c>
      <c r="B13" s="7" t="s">
        <v>26</v>
      </c>
      <c r="C13" s="12" t="s">
        <v>27</v>
      </c>
      <c r="D13" s="18">
        <v>10000</v>
      </c>
      <c r="E13" s="18">
        <v>10000</v>
      </c>
      <c r="F13" s="18">
        <f>JUNE!L13</f>
        <v>740</v>
      </c>
      <c r="G13" s="18">
        <v>450</v>
      </c>
      <c r="H13" s="18">
        <f t="shared" si="0"/>
        <v>11190</v>
      </c>
      <c r="I13" s="18">
        <v>10600</v>
      </c>
      <c r="J13" s="19">
        <v>20541</v>
      </c>
      <c r="K13" s="20" t="s">
        <v>102</v>
      </c>
      <c r="L13" s="21">
        <f t="shared" si="1"/>
        <v>590</v>
      </c>
      <c r="M13" s="23" t="s">
        <v>68</v>
      </c>
    </row>
    <row r="14" spans="1:17" x14ac:dyDescent="0.2">
      <c r="A14" s="17">
        <v>5</v>
      </c>
      <c r="B14" s="7" t="s">
        <v>28</v>
      </c>
      <c r="C14" s="24" t="s">
        <v>29</v>
      </c>
      <c r="D14" s="18">
        <v>5000</v>
      </c>
      <c r="E14" s="18">
        <v>5000</v>
      </c>
      <c r="F14" s="18">
        <f>JUNE!L14</f>
        <v>0</v>
      </c>
      <c r="G14" s="18">
        <v>0</v>
      </c>
      <c r="H14" s="18">
        <f t="shared" si="0"/>
        <v>5000</v>
      </c>
      <c r="I14" s="18">
        <v>5000</v>
      </c>
      <c r="J14" s="19">
        <v>20564</v>
      </c>
      <c r="K14" s="20" t="s">
        <v>102</v>
      </c>
      <c r="L14" s="21">
        <f t="shared" si="1"/>
        <v>0</v>
      </c>
      <c r="M14" s="22" t="s">
        <v>67</v>
      </c>
    </row>
    <row r="15" spans="1:17" x14ac:dyDescent="0.2">
      <c r="A15" s="17">
        <v>6</v>
      </c>
      <c r="B15" s="7" t="s">
        <v>30</v>
      </c>
      <c r="C15" s="12" t="s">
        <v>31</v>
      </c>
      <c r="D15" s="18">
        <v>7500</v>
      </c>
      <c r="E15" s="18">
        <v>7500</v>
      </c>
      <c r="F15" s="18">
        <f>JUNE!L15</f>
        <v>10950</v>
      </c>
      <c r="G15" s="18">
        <v>450</v>
      </c>
      <c r="H15" s="18">
        <f t="shared" si="0"/>
        <v>18900</v>
      </c>
      <c r="I15" s="18">
        <v>6000</v>
      </c>
      <c r="J15" s="19">
        <v>20522</v>
      </c>
      <c r="K15" s="20" t="s">
        <v>102</v>
      </c>
      <c r="L15" s="21">
        <f t="shared" si="1"/>
        <v>12900</v>
      </c>
      <c r="M15" s="22" t="s">
        <v>68</v>
      </c>
      <c r="Q15" t="s">
        <v>32</v>
      </c>
    </row>
    <row r="16" spans="1:17" x14ac:dyDescent="0.2">
      <c r="A16" s="17">
        <v>7</v>
      </c>
      <c r="B16" s="25" t="s">
        <v>33</v>
      </c>
      <c r="C16" s="12" t="s">
        <v>34</v>
      </c>
      <c r="D16" s="18">
        <v>10000</v>
      </c>
      <c r="E16" s="18">
        <v>10000</v>
      </c>
      <c r="F16" s="18">
        <f>JUNE!L16</f>
        <v>1000</v>
      </c>
      <c r="G16" s="18">
        <v>150</v>
      </c>
      <c r="H16" s="18">
        <f t="shared" si="0"/>
        <v>11150</v>
      </c>
      <c r="I16" s="18">
        <v>10150</v>
      </c>
      <c r="J16" s="19">
        <v>20392</v>
      </c>
      <c r="K16" s="20" t="s">
        <v>102</v>
      </c>
      <c r="L16" s="21">
        <f t="shared" si="1"/>
        <v>1000</v>
      </c>
      <c r="M16" s="22" t="s">
        <v>68</v>
      </c>
    </row>
    <row r="17" spans="1:13" x14ac:dyDescent="0.2">
      <c r="A17" s="17">
        <v>8</v>
      </c>
      <c r="B17" s="25" t="s">
        <v>35</v>
      </c>
      <c r="C17" s="12"/>
      <c r="D17" s="18">
        <v>0</v>
      </c>
      <c r="E17" s="18">
        <v>0</v>
      </c>
      <c r="F17" s="18">
        <v>0</v>
      </c>
      <c r="G17" s="18">
        <v>0</v>
      </c>
      <c r="H17" s="18">
        <f t="shared" si="0"/>
        <v>0</v>
      </c>
      <c r="I17" s="18"/>
      <c r="J17" s="19"/>
      <c r="K17" s="20" t="s">
        <v>102</v>
      </c>
      <c r="L17" s="21">
        <f t="shared" si="1"/>
        <v>0</v>
      </c>
      <c r="M17" s="22" t="s">
        <v>68</v>
      </c>
    </row>
    <row r="18" spans="1:13" x14ac:dyDescent="0.2">
      <c r="A18" s="26" t="s">
        <v>36</v>
      </c>
      <c r="B18" s="27"/>
      <c r="C18" s="27"/>
      <c r="D18" s="28"/>
      <c r="E18" s="28">
        <f>SUM(E10:E17)</f>
        <v>62500</v>
      </c>
      <c r="F18" s="28">
        <f>SUM(F10:F17)</f>
        <v>12690</v>
      </c>
      <c r="G18" s="28">
        <f>SUM(G10:G17)</f>
        <v>2850</v>
      </c>
      <c r="H18" s="28">
        <f>SUM(H10:H17)</f>
        <v>88040</v>
      </c>
      <c r="I18" s="28">
        <f>SUM(I10:I17)</f>
        <v>62350</v>
      </c>
      <c r="J18" s="29"/>
      <c r="K18" s="28"/>
      <c r="L18" s="30">
        <f>SUM(L10:L17)</f>
        <v>25690</v>
      </c>
      <c r="M18" s="4"/>
    </row>
    <row r="19" spans="1:13" x14ac:dyDescent="0.2">
      <c r="A19" s="31"/>
      <c r="B19" s="32"/>
      <c r="C19" s="32"/>
      <c r="D19" s="33"/>
      <c r="E19" s="33"/>
      <c r="F19" s="33"/>
      <c r="G19" s="33"/>
      <c r="H19" s="33"/>
      <c r="I19" s="33"/>
      <c r="J19" s="34"/>
      <c r="K19" s="33"/>
      <c r="L19" s="35"/>
      <c r="M19" s="9"/>
    </row>
    <row r="20" spans="1:13" x14ac:dyDescent="0.2">
      <c r="A20" s="7" t="s">
        <v>37</v>
      </c>
      <c r="B20" s="8"/>
      <c r="C20" s="8"/>
      <c r="D20" s="36"/>
      <c r="E20" s="36"/>
      <c r="F20" s="36"/>
      <c r="G20" s="36"/>
      <c r="H20" s="36"/>
      <c r="I20" s="36">
        <f>I18*10%</f>
        <v>6235</v>
      </c>
      <c r="J20" s="10"/>
      <c r="K20" s="36"/>
      <c r="L20" s="37"/>
      <c r="M20" s="9"/>
    </row>
    <row r="21" spans="1:13" x14ac:dyDescent="0.2">
      <c r="A21" s="7" t="s">
        <v>38</v>
      </c>
      <c r="B21" s="8"/>
      <c r="C21" s="8"/>
      <c r="D21" s="36"/>
      <c r="E21" s="36"/>
      <c r="F21" s="36"/>
      <c r="G21" s="36"/>
      <c r="H21" s="36"/>
      <c r="I21" s="36"/>
      <c r="J21" s="10"/>
      <c r="K21" s="36"/>
      <c r="L21" s="37"/>
      <c r="M21" s="9"/>
    </row>
    <row r="22" spans="1:13" x14ac:dyDescent="0.2">
      <c r="A22" s="11" t="s">
        <v>39</v>
      </c>
      <c r="B22" s="8"/>
      <c r="C22" s="8"/>
      <c r="D22" s="36"/>
      <c r="E22" s="36"/>
      <c r="F22" s="36"/>
      <c r="G22" s="36"/>
      <c r="H22" s="36"/>
      <c r="I22" s="38">
        <f>SUM(I20:I21)</f>
        <v>6235</v>
      </c>
      <c r="J22" s="10"/>
      <c r="K22" s="36"/>
      <c r="L22" s="37"/>
      <c r="M22" s="9"/>
    </row>
    <row r="23" spans="1:13" x14ac:dyDescent="0.2">
      <c r="A23" s="11" t="s">
        <v>40</v>
      </c>
      <c r="B23" s="8"/>
      <c r="C23" s="8"/>
      <c r="D23" s="36"/>
      <c r="E23" s="36" t="s">
        <v>41</v>
      </c>
      <c r="F23" s="36"/>
      <c r="G23" s="36"/>
      <c r="H23" s="36"/>
      <c r="I23" s="38">
        <f>JUNE!M25</f>
        <v>194</v>
      </c>
      <c r="J23" s="10"/>
      <c r="K23" s="36"/>
      <c r="L23" s="37"/>
      <c r="M23" s="9"/>
    </row>
    <row r="24" spans="1:13" x14ac:dyDescent="0.2">
      <c r="A24" s="7"/>
      <c r="B24" s="8"/>
      <c r="C24" s="8"/>
      <c r="D24" s="36"/>
      <c r="E24" s="36"/>
      <c r="F24" s="36"/>
      <c r="G24" s="36"/>
      <c r="H24" s="36"/>
      <c r="I24" s="36"/>
      <c r="J24" s="39"/>
      <c r="K24" s="40" t="s">
        <v>42</v>
      </c>
      <c r="L24" s="41" t="s">
        <v>42</v>
      </c>
      <c r="M24" s="42" t="s">
        <v>43</v>
      </c>
    </row>
    <row r="25" spans="1:13" x14ac:dyDescent="0.2">
      <c r="A25" s="26" t="s">
        <v>44</v>
      </c>
      <c r="B25" s="27"/>
      <c r="C25" s="27"/>
      <c r="D25" s="28"/>
      <c r="E25" s="28"/>
      <c r="F25" s="28"/>
      <c r="G25" s="28"/>
      <c r="H25" s="28"/>
      <c r="I25" s="28">
        <f>I18-I22+I23</f>
        <v>56309</v>
      </c>
      <c r="J25" s="43"/>
      <c r="K25" s="44">
        <v>56000</v>
      </c>
      <c r="L25" s="45"/>
      <c r="M25" s="30">
        <f>I25-K25-L25</f>
        <v>309</v>
      </c>
    </row>
    <row r="26" spans="1:13" x14ac:dyDescent="0.2">
      <c r="A26" s="31"/>
      <c r="B26" s="32"/>
      <c r="C26" s="32"/>
      <c r="D26" s="33"/>
      <c r="E26" s="33"/>
      <c r="F26" s="33"/>
      <c r="G26" s="33"/>
      <c r="H26" s="33"/>
      <c r="I26" s="33"/>
      <c r="J26" s="34"/>
      <c r="K26" s="33"/>
      <c r="L26" s="33"/>
      <c r="M26" s="9"/>
    </row>
    <row r="27" spans="1:13" x14ac:dyDescent="0.2">
      <c r="A27" s="10" t="s">
        <v>45</v>
      </c>
      <c r="B27" s="8"/>
      <c r="C27" s="8"/>
      <c r="D27" s="9"/>
      <c r="E27" s="9"/>
      <c r="F27" s="9"/>
      <c r="G27" s="9"/>
      <c r="H27" s="9"/>
      <c r="I27" s="9"/>
      <c r="J27" s="46"/>
      <c r="K27" s="47"/>
      <c r="L27" s="48">
        <v>44408</v>
      </c>
      <c r="M27" s="9"/>
    </row>
    <row r="28" spans="1:13" x14ac:dyDescent="0.2">
      <c r="A28" s="7"/>
      <c r="B28" s="8"/>
      <c r="C28" s="8"/>
      <c r="D28" s="9"/>
      <c r="E28" s="9"/>
      <c r="F28" s="9"/>
      <c r="G28" s="9"/>
      <c r="H28" s="9"/>
      <c r="I28" s="9"/>
      <c r="J28" s="10"/>
      <c r="K28" s="47"/>
      <c r="L28" s="49"/>
      <c r="M28" s="9"/>
    </row>
  </sheetData>
  <mergeCells count="1">
    <mergeCell ref="A3:L3"/>
  </mergeCells>
  <pageMargins left="0.23622047244094491" right="0.23622047244094491" top="0.74803149606299213" bottom="0.74803149606299213" header="0.31496062992125984" footer="0.31496062992125984"/>
  <pageSetup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JANUARY</vt:lpstr>
      <vt:lpstr>FEBRUARY</vt:lpstr>
      <vt:lpstr>MARCH</vt:lpstr>
      <vt:lpstr>APRIL</vt:lpstr>
      <vt:lpstr>MAY</vt:lpstr>
      <vt:lpstr>JUNE</vt:lpstr>
      <vt:lpstr>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2021-07-07T17:42:27Z</cp:lastPrinted>
  <dcterms:created xsi:type="dcterms:W3CDTF">2021-01-05T06:53:35Z</dcterms:created>
  <dcterms:modified xsi:type="dcterms:W3CDTF">2021-07-08T20:33:28Z</dcterms:modified>
</cp:coreProperties>
</file>