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600" windowHeight="9735"/>
  </bookViews>
  <sheets>
    <sheet name="Menu" sheetId="1" r:id="rId1"/>
    <sheet name="Aplicação" sheetId="2" r:id="rId2"/>
    <sheet name="Carlão" sheetId="13" r:id="rId3"/>
    <sheet name="Graficos" sheetId="5" r:id="rId4"/>
    <sheet name="dados" sheetId="6" r:id="rId5"/>
  </sheets>
  <definedNames>
    <definedName name="Betao_sal" localSheetId="2">Carlão!$H$6:$H$35</definedName>
    <definedName name="Betao_sal">#REF!</definedName>
    <definedName name="Desc_INSS">dados!$F$7</definedName>
    <definedName name="HD">dados!$B$4</definedName>
    <definedName name="HE">dados!$B$2</definedName>
    <definedName name="HN">dados!$B$1</definedName>
    <definedName name="HS">dados!$B$3</definedName>
    <definedName name="Tab_INSS">dados!$E$2:$F$4</definedName>
    <definedName name="Tab_IRRF">dados!$E$11:$G$14</definedName>
    <definedName name="Teto_INSS">dados!$F$6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6"/>
  <c r="B21"/>
  <c r="B20"/>
  <c r="B19"/>
  <c r="B18"/>
  <c r="J9" i="13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8"/>
  <c r="C21" i="6"/>
  <c r="C20"/>
  <c r="C19"/>
  <c r="M6" i="13" l="1"/>
  <c r="B17" i="6" s="1"/>
  <c r="B22"/>
  <c r="B35" i="13"/>
  <c r="F35" s="1"/>
  <c r="B34"/>
  <c r="G34" s="1"/>
  <c r="B33"/>
  <c r="F33" s="1"/>
  <c r="B32"/>
  <c r="B31"/>
  <c r="B30"/>
  <c r="B29"/>
  <c r="F29" s="1"/>
  <c r="B28"/>
  <c r="G28" s="1"/>
  <c r="B27"/>
  <c r="F27" s="1"/>
  <c r="B26"/>
  <c r="G26" s="1"/>
  <c r="B25"/>
  <c r="F25" s="1"/>
  <c r="B24"/>
  <c r="B23"/>
  <c r="F23" s="1"/>
  <c r="B22"/>
  <c r="B21"/>
  <c r="F21" s="1"/>
  <c r="B20"/>
  <c r="G20" s="1"/>
  <c r="B19"/>
  <c r="F19" s="1"/>
  <c r="B18"/>
  <c r="G18" s="1"/>
  <c r="H18" s="1"/>
  <c r="B17"/>
  <c r="B16"/>
  <c r="B15"/>
  <c r="F15" s="1"/>
  <c r="B14"/>
  <c r="B13"/>
  <c r="G13" s="1"/>
  <c r="B12"/>
  <c r="F12" s="1"/>
  <c r="B11"/>
  <c r="G11" s="1"/>
  <c r="H11" s="1"/>
  <c r="B10"/>
  <c r="B9"/>
  <c r="B8"/>
  <c r="F8" s="1"/>
  <c r="B7"/>
  <c r="B6"/>
  <c r="F6" s="1"/>
  <c r="D18" l="1"/>
  <c r="D26"/>
  <c r="D11"/>
  <c r="E17"/>
  <c r="E25"/>
  <c r="E11"/>
  <c r="F17"/>
  <c r="H17" s="1"/>
  <c r="E31"/>
  <c r="F11"/>
  <c r="F31"/>
  <c r="H31" s="1"/>
  <c r="F10"/>
  <c r="H10" s="1"/>
  <c r="E10"/>
  <c r="F16"/>
  <c r="F24"/>
  <c r="H24" s="1"/>
  <c r="E24"/>
  <c r="F7"/>
  <c r="D9"/>
  <c r="E9" s="1"/>
  <c r="D10"/>
  <c r="F14"/>
  <c r="D16"/>
  <c r="E16" s="1"/>
  <c r="F22"/>
  <c r="D24"/>
  <c r="F30"/>
  <c r="D30"/>
  <c r="E30" s="1"/>
  <c r="D7"/>
  <c r="F9"/>
  <c r="G10"/>
  <c r="D13"/>
  <c r="E13" s="1"/>
  <c r="D14"/>
  <c r="G16"/>
  <c r="F20"/>
  <c r="D22"/>
  <c r="G24"/>
  <c r="F28"/>
  <c r="G30"/>
  <c r="F32"/>
  <c r="E32"/>
  <c r="D32"/>
  <c r="G7"/>
  <c r="G9"/>
  <c r="F13"/>
  <c r="G14"/>
  <c r="F18"/>
  <c r="E18"/>
  <c r="D20"/>
  <c r="G22"/>
  <c r="F26"/>
  <c r="E26"/>
  <c r="H26" s="1"/>
  <c r="D28"/>
  <c r="G32"/>
  <c r="H32" s="1"/>
  <c r="F34"/>
  <c r="D34"/>
  <c r="E34" s="1"/>
  <c r="G6"/>
  <c r="G8"/>
  <c r="G12"/>
  <c r="G15"/>
  <c r="G17"/>
  <c r="G19"/>
  <c r="G21"/>
  <c r="G23"/>
  <c r="G25"/>
  <c r="H25" s="1"/>
  <c r="G27"/>
  <c r="G29"/>
  <c r="G31"/>
  <c r="G33"/>
  <c r="G35"/>
  <c r="D6"/>
  <c r="E6" s="1"/>
  <c r="D8"/>
  <c r="E8" s="1"/>
  <c r="D12"/>
  <c r="E12" s="1"/>
  <c r="D15"/>
  <c r="E15" s="1"/>
  <c r="D17"/>
  <c r="D19"/>
  <c r="E19" s="1"/>
  <c r="D21"/>
  <c r="E21" s="1"/>
  <c r="D23"/>
  <c r="E23" s="1"/>
  <c r="D25"/>
  <c r="D27"/>
  <c r="E27" s="1"/>
  <c r="D29"/>
  <c r="E29" s="1"/>
  <c r="D31"/>
  <c r="D33"/>
  <c r="E33" s="1"/>
  <c r="D35"/>
  <c r="E35" s="1"/>
  <c r="F7" i="6"/>
  <c r="H34" i="13" l="1"/>
  <c r="H13"/>
  <c r="H27"/>
  <c r="H29"/>
  <c r="H8"/>
  <c r="H30"/>
  <c r="H23"/>
  <c r="H15"/>
  <c r="E7"/>
  <c r="H7" s="1"/>
  <c r="H16"/>
  <c r="E28"/>
  <c r="H28" s="1"/>
  <c r="H21"/>
  <c r="H12"/>
  <c r="H6"/>
  <c r="E22"/>
  <c r="H22" s="1"/>
  <c r="E14"/>
  <c r="H14" s="1"/>
  <c r="H9"/>
  <c r="H19"/>
  <c r="E20"/>
  <c r="H20" s="1"/>
  <c r="H35"/>
  <c r="H33"/>
  <c r="C22" i="6" l="1"/>
  <c r="C18"/>
  <c r="M8" i="13"/>
  <c r="C23" i="6" l="1"/>
  <c r="M11" i="13"/>
  <c r="M10" s="1"/>
  <c r="M12" s="1"/>
  <c r="M9" l="1"/>
  <c r="M7" s="1"/>
  <c r="C17" i="6" s="1"/>
</calcChain>
</file>

<file path=xl/sharedStrings.xml><?xml version="1.0" encoding="utf-8"?>
<sst xmlns="http://schemas.openxmlformats.org/spreadsheetml/2006/main" count="47" uniqueCount="42">
  <si>
    <t>Gráfico</t>
  </si>
  <si>
    <t>Configurações</t>
  </si>
  <si>
    <t xml:space="preserve">Carlão </t>
  </si>
  <si>
    <t xml:space="preserve">Renatão </t>
  </si>
  <si>
    <t>Jorjão</t>
  </si>
  <si>
    <t xml:space="preserve">Tonhão </t>
  </si>
  <si>
    <t xml:space="preserve">Zélão </t>
  </si>
  <si>
    <t>Ditão</t>
  </si>
  <si>
    <t>Betão</t>
  </si>
  <si>
    <t>Folha de pagamento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</si>
  <si>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</si>
  <si>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</si>
  <si>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</si>
  <si>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</si>
  <si>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</si>
  <si>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</si>
  <si>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</si>
  <si>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</si>
  <si>
    <t>Salário Base</t>
  </si>
  <si>
    <t>Teto</t>
  </si>
  <si>
    <t>Desc</t>
  </si>
  <si>
    <t>Nº Dependentes</t>
  </si>
  <si>
    <t>Salario Antigo</t>
  </si>
  <si>
    <t>Renatão</t>
  </si>
  <si>
    <t>Tonhão</t>
  </si>
  <si>
    <t>Zélão</t>
  </si>
  <si>
    <t>Salario Novo</t>
  </si>
  <si>
    <t>Dia do mês</t>
  </si>
  <si>
    <t>Dia da semana</t>
  </si>
  <si>
    <t xml:space="preserve">Fatec Automotive </t>
  </si>
  <si>
    <t>Hora Trabalhada</t>
  </si>
  <si>
    <t>Hora Normal</t>
  </si>
  <si>
    <t xml:space="preserve">Hora Especial </t>
  </si>
  <si>
    <t xml:space="preserve">Hora Sabado </t>
  </si>
  <si>
    <t xml:space="preserve">Hora Domingo </t>
  </si>
  <si>
    <t>Valor a receber por dia R$</t>
  </si>
  <si>
    <t xml:space="preserve">Folha de Pagemento </t>
  </si>
  <si>
    <t xml:space="preserve">Funcionários </t>
  </si>
  <si>
    <t xml:space="preserve">Nome:        Carlão </t>
  </si>
  <si>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Betão </t>
    </r>
  </si>
  <si>
    <t>Salário Novo</t>
  </si>
  <si>
    <t>Salário Antigo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</si>
</sst>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dddd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Adobe Garamond Pro Bold"/>
      <family val="1"/>
    </font>
    <font>
      <sz val="18"/>
      <color theme="1"/>
      <name val="Adobe Garamond Pro Bold"/>
      <family val="1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9" borderId="0"/>
    <xf numFmtId="0" fontId="2" fillId="8" borderId="0"/>
    <xf numFmtId="0" fontId="8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4" fontId="0" fillId="0" borderId="0" xfId="1" applyFont="1"/>
    <xf numFmtId="0" fontId="0" fillId="5" borderId="0" xfId="0" applyFill="1"/>
    <xf numFmtId="0" fontId="0" fillId="5" borderId="1" xfId="0" applyNumberFormat="1" applyFill="1" applyBorder="1" applyAlignment="1">
      <alignment horizontal="center" vertical="center"/>
    </xf>
    <xf numFmtId="44" fontId="0" fillId="0" borderId="0" xfId="0" applyNumberFormat="1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14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/>
    <xf numFmtId="0" fontId="6" fillId="5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15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9" fillId="16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9" fillId="14" borderId="0" xfId="7" applyFont="1" applyFill="1" applyAlignment="1" applyProtection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5" borderId="0" xfId="0" applyFont="1" applyFill="1"/>
  </cellXfs>
  <cellStyles count="8">
    <cellStyle name="Estilo 1" xfId="2"/>
    <cellStyle name="Estilo 2" xfId="3"/>
    <cellStyle name="Estilo 3" xfId="4"/>
    <cellStyle name="Estilo 4" xfId="5"/>
    <cellStyle name="Estilo 5" xfId="6"/>
    <cellStyle name="Hyperlink" xfId="7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6</xdr:row>
      <xdr:rowOff>28575</xdr:rowOff>
    </xdr:from>
    <xdr:to>
      <xdr:col>5</xdr:col>
      <xdr:colOff>123825</xdr:colOff>
      <xdr:row>12</xdr:row>
      <xdr:rowOff>142875</xdr:rowOff>
    </xdr:to>
    <xdr:pic>
      <xdr:nvPicPr>
        <xdr:cNvPr id="5" name="Imagem 4" descr="carr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581150"/>
          <a:ext cx="4248150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26</xdr:row>
      <xdr:rowOff>28571</xdr:rowOff>
    </xdr:from>
    <xdr:to>
      <xdr:col>2</xdr:col>
      <xdr:colOff>219075</xdr:colOff>
      <xdr:row>28</xdr:row>
      <xdr:rowOff>9522</xdr:rowOff>
    </xdr:to>
    <xdr:sp macro="" textlink="">
      <xdr:nvSpPr>
        <xdr:cNvPr id="3" name="Seta para a direita listrada 2">
          <a:hlinkClick xmlns:r="http://schemas.openxmlformats.org/officeDocument/2006/relationships" r:id="rId1"/>
        </xdr:cNvPr>
        <xdr:cNvSpPr/>
      </xdr:nvSpPr>
      <xdr:spPr>
        <a:xfrm rot="10800000">
          <a:off x="666749" y="4981571"/>
          <a:ext cx="771526" cy="3619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</xdr:cNvPr>
        <xdr:cNvSpPr/>
      </xdr:nvSpPr>
      <xdr:spPr>
        <a:xfrm rot="10800000">
          <a:off x="228596" y="7439023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L16" sqref="L16"/>
    </sheetView>
  </sheetViews>
  <sheetFormatPr defaultRowHeight="15"/>
  <cols>
    <col min="2" max="2" width="25.7109375" customWidth="1"/>
    <col min="4" max="4" width="9.28515625" customWidth="1"/>
    <col min="5" max="5" width="10.140625" customWidth="1"/>
    <col min="6" max="6" width="14.7109375" customWidth="1"/>
  </cols>
  <sheetData>
    <row r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47.25">
      <c r="A5" s="2"/>
      <c r="B5" s="21" t="s">
        <v>29</v>
      </c>
      <c r="C5" s="21"/>
      <c r="D5" s="21"/>
      <c r="E5" s="21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/>
      <c r="B16" s="25" t="s">
        <v>36</v>
      </c>
      <c r="C16" s="25"/>
      <c r="D16" s="2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/>
      <c r="B17" s="25"/>
      <c r="C17" s="25"/>
      <c r="D17" s="2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35" t="s">
        <v>0</v>
      </c>
      <c r="C20" s="35"/>
      <c r="D20" s="35"/>
      <c r="E20" s="37"/>
      <c r="F20" s="37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35"/>
      <c r="C21" s="35"/>
      <c r="D21" s="35"/>
      <c r="E21" s="37"/>
      <c r="F21" s="37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/>
      <c r="B22" s="2"/>
      <c r="C22" s="2"/>
      <c r="D22" s="2"/>
      <c r="E22" s="37"/>
      <c r="F22" s="37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/>
      <c r="B23" s="2"/>
      <c r="C23" s="2"/>
      <c r="D23" s="2"/>
      <c r="E23" s="37"/>
      <c r="F23" s="37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/>
      <c r="B24" s="36" t="s">
        <v>1</v>
      </c>
      <c r="C24" s="36"/>
      <c r="D24" s="36"/>
      <c r="E24" s="37"/>
      <c r="F24" s="37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/>
      <c r="B25" s="36"/>
      <c r="C25" s="36"/>
      <c r="D25" s="36"/>
      <c r="E25" s="37"/>
      <c r="F25" s="37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2"/>
      <c r="C26" s="2"/>
      <c r="D26" s="2"/>
      <c r="E26" s="37"/>
      <c r="F26" s="37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/>
      <c r="B27" s="2"/>
      <c r="C27" s="2"/>
      <c r="D27" s="2"/>
      <c r="E27" s="37"/>
      <c r="F27" s="37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/>
      <c r="B28" s="2"/>
      <c r="C28" s="2"/>
      <c r="D28" s="2"/>
      <c r="E28" s="37"/>
      <c r="F28" s="37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2"/>
      <c r="E29" s="37"/>
      <c r="F29" s="37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37"/>
      <c r="F30" s="37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4">
    <mergeCell ref="B5:E5"/>
    <mergeCell ref="B20:D21"/>
    <mergeCell ref="B16:D17"/>
    <mergeCell ref="B24:D25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sqref="A1:D2"/>
    </sheetView>
  </sheetViews>
  <sheetFormatPr defaultRowHeight="15"/>
  <sheetData>
    <row r="1" spans="1:4" ht="15" customHeight="1">
      <c r="A1" s="26" t="s">
        <v>37</v>
      </c>
      <c r="B1" s="27"/>
      <c r="C1" s="27"/>
      <c r="D1" s="27"/>
    </row>
    <row r="2" spans="1:4" ht="15" customHeight="1">
      <c r="A2" s="27"/>
      <c r="B2" s="27"/>
      <c r="C2" s="27"/>
      <c r="D2" s="27"/>
    </row>
    <row r="4" spans="1:4">
      <c r="B4" s="34" t="s">
        <v>2</v>
      </c>
      <c r="C4" s="34"/>
    </row>
    <row r="5" spans="1:4">
      <c r="B5" s="34"/>
      <c r="C5" s="34"/>
    </row>
    <row r="7" spans="1:4">
      <c r="B7" s="31" t="s">
        <v>3</v>
      </c>
      <c r="C7" s="25"/>
    </row>
    <row r="8" spans="1:4">
      <c r="B8" s="25"/>
      <c r="C8" s="25"/>
    </row>
    <row r="10" spans="1:4">
      <c r="B10" s="32" t="s">
        <v>4</v>
      </c>
      <c r="C10" s="24"/>
    </row>
    <row r="11" spans="1:4">
      <c r="B11" s="24"/>
      <c r="C11" s="24"/>
    </row>
    <row r="13" spans="1:4">
      <c r="B13" s="33" t="s">
        <v>39</v>
      </c>
      <c r="C13" s="25"/>
    </row>
    <row r="14" spans="1:4">
      <c r="B14" s="25"/>
      <c r="C14" s="25"/>
    </row>
    <row r="15" spans="1:4">
      <c r="B15" s="20"/>
      <c r="C15" s="20"/>
    </row>
    <row r="16" spans="1:4">
      <c r="B16" s="31" t="s">
        <v>5</v>
      </c>
      <c r="C16" s="25"/>
    </row>
    <row r="17" spans="2:3">
      <c r="B17" s="25"/>
      <c r="C17" s="25"/>
    </row>
    <row r="18" spans="2:3">
      <c r="B18" s="23"/>
      <c r="C18" s="23"/>
    </row>
    <row r="19" spans="2:3">
      <c r="B19" s="31" t="s">
        <v>6</v>
      </c>
      <c r="C19" s="25"/>
    </row>
    <row r="20" spans="2:3">
      <c r="B20" s="25"/>
      <c r="C20" s="25"/>
    </row>
    <row r="21" spans="2:3">
      <c r="B21" s="22"/>
      <c r="C21" s="23"/>
    </row>
    <row r="22" spans="2:3">
      <c r="B22" s="31" t="s">
        <v>7</v>
      </c>
      <c r="C22" s="25"/>
    </row>
    <row r="23" spans="2:3">
      <c r="B23" s="25"/>
      <c r="C23" s="25"/>
    </row>
  </sheetData>
  <mergeCells count="8">
    <mergeCell ref="A1:D2"/>
    <mergeCell ref="B22:C23"/>
    <mergeCell ref="B13:C14"/>
    <mergeCell ref="B7:C8"/>
    <mergeCell ref="B10:C11"/>
    <mergeCell ref="B16:C17"/>
    <mergeCell ref="B19:C20"/>
    <mergeCell ref="B4:C5"/>
  </mergeCells>
  <hyperlinks>
    <hyperlink ref="B4:C5" location="Carlão!A1" display="Carlão 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"/>
  <sheetViews>
    <sheetView zoomScaleNormal="100" workbookViewId="0">
      <selection activeCell="L7" sqref="L7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30"/>
    </row>
    <row r="2" spans="1:17" ht="1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30"/>
    </row>
    <row r="3" spans="1:17" ht="15.75" customHeight="1">
      <c r="A3" s="29" t="s">
        <v>38</v>
      </c>
      <c r="B3" s="29"/>
    </row>
    <row r="4" spans="1:17">
      <c r="A4" s="29"/>
      <c r="B4" s="29"/>
      <c r="I4" s="20"/>
      <c r="J4" s="20"/>
      <c r="K4" s="20"/>
    </row>
    <row r="5" spans="1:17">
      <c r="A5" s="19" t="s">
        <v>27</v>
      </c>
      <c r="B5" s="19" t="s">
        <v>28</v>
      </c>
      <c r="C5" s="19" t="s">
        <v>30</v>
      </c>
      <c r="D5" s="19" t="s">
        <v>31</v>
      </c>
      <c r="E5" s="19" t="s">
        <v>32</v>
      </c>
      <c r="F5" s="19" t="s">
        <v>33</v>
      </c>
      <c r="G5" s="19" t="s">
        <v>34</v>
      </c>
      <c r="H5" s="19" t="s">
        <v>35</v>
      </c>
    </row>
    <row r="6" spans="1:17">
      <c r="A6" s="11">
        <v>42948</v>
      </c>
      <c r="B6" s="12">
        <f>WEEKDAY(A6)</f>
        <v>3</v>
      </c>
      <c r="C6" s="13">
        <v>5</v>
      </c>
      <c r="D6" s="13">
        <f>IF(OR(B6=1,B6=7),0,IF(C6&gt;8,8,C6))</f>
        <v>5</v>
      </c>
      <c r="E6" s="13">
        <f>IF(B6=1,0,IF(B6=7,0,C6-D6))</f>
        <v>0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99.5</v>
      </c>
      <c r="L6" s="8" t="s">
        <v>41</v>
      </c>
      <c r="M6" s="9">
        <f>SUM(J8:J37)</f>
        <v>3622.5</v>
      </c>
    </row>
    <row r="7" spans="1:17">
      <c r="A7" s="15">
        <v>42949</v>
      </c>
      <c r="B7" s="16">
        <f t="shared" ref="B7:B35" si="1">WEEKDAY(A7)</f>
        <v>4</v>
      </c>
      <c r="C7" s="17">
        <v>6</v>
      </c>
      <c r="D7" s="17">
        <f>IF(OR(B7=1,B7=7),0,IF(C7&gt;8,8,C7))</f>
        <v>6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119.39999999999999</v>
      </c>
      <c r="L7" s="8" t="s">
        <v>40</v>
      </c>
      <c r="M7" s="10">
        <f>M9</f>
        <v>3941.1607250000015</v>
      </c>
    </row>
    <row r="8" spans="1:17">
      <c r="A8" s="11">
        <v>42950</v>
      </c>
      <c r="B8" s="12">
        <f t="shared" si="1"/>
        <v>5</v>
      </c>
      <c r="C8" s="13">
        <v>7</v>
      </c>
      <c r="D8" s="13">
        <f t="shared" ref="D8:D35" si="5">IF(OR(B8=1,B8=7),0,IF(C8&gt;8,8,C8))</f>
        <v>7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139.29999999999998</v>
      </c>
      <c r="J8" s="1">
        <f>C6*17.5</f>
        <v>87.5</v>
      </c>
      <c r="L8" s="8" t="s">
        <v>13</v>
      </c>
      <c r="M8" s="10">
        <f>SUM(H6:H35)</f>
        <v>4606.1000000000022</v>
      </c>
    </row>
    <row r="9" spans="1:17">
      <c r="A9" s="15">
        <v>42951</v>
      </c>
      <c r="B9" s="16">
        <f t="shared" si="1"/>
        <v>6</v>
      </c>
      <c r="C9" s="17">
        <v>5</v>
      </c>
      <c r="D9" s="17">
        <f t="shared" si="5"/>
        <v>5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99.5</v>
      </c>
      <c r="J9" s="1">
        <f>C7*17.5</f>
        <v>105</v>
      </c>
      <c r="L9" s="8" t="s">
        <v>12</v>
      </c>
      <c r="M9" s="10">
        <f>M8-M11-M12</f>
        <v>3941.1607250000015</v>
      </c>
    </row>
    <row r="10" spans="1:17">
      <c r="A10" s="11">
        <v>42952</v>
      </c>
      <c r="B10" s="12">
        <f t="shared" si="1"/>
        <v>7</v>
      </c>
      <c r="C10" s="13">
        <v>6</v>
      </c>
      <c r="D10" s="13">
        <f t="shared" si="5"/>
        <v>0</v>
      </c>
      <c r="E10" s="13">
        <f t="shared" si="2"/>
        <v>0</v>
      </c>
      <c r="F10" s="13">
        <f t="shared" si="3"/>
        <v>6</v>
      </c>
      <c r="G10" s="13">
        <f t="shared" si="4"/>
        <v>0</v>
      </c>
      <c r="H10" s="14">
        <f t="shared" si="0"/>
        <v>167.39999999999998</v>
      </c>
      <c r="J10" s="1">
        <f>C8*17.5</f>
        <v>122.5</v>
      </c>
      <c r="L10" s="8" t="s">
        <v>18</v>
      </c>
      <c r="M10" s="9">
        <f>M8-M11-(M26*189.59)</f>
        <v>3530.6590000000019</v>
      </c>
    </row>
    <row r="11" spans="1:17">
      <c r="A11" s="15">
        <v>42953</v>
      </c>
      <c r="B11" s="16">
        <f t="shared" si="1"/>
        <v>1</v>
      </c>
      <c r="C11" s="17">
        <v>7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7</v>
      </c>
      <c r="H11" s="18">
        <f t="shared" si="0"/>
        <v>203</v>
      </c>
      <c r="J11" s="1">
        <f>C9*17.5</f>
        <v>87.5</v>
      </c>
      <c r="L11" s="8" t="s">
        <v>10</v>
      </c>
      <c r="M11" s="9">
        <f>IF(M8 &gt; Teto_INSS,Teto_INSS * 11%,M8 * VLOOKUP(M8,Tab_INSS,2))</f>
        <v>506.67100000000022</v>
      </c>
    </row>
    <row r="12" spans="1:17">
      <c r="A12" s="11">
        <v>42954</v>
      </c>
      <c r="B12" s="12">
        <f t="shared" si="1"/>
        <v>2</v>
      </c>
      <c r="C12" s="13">
        <v>7</v>
      </c>
      <c r="D12" s="13">
        <f t="shared" si="5"/>
        <v>7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139.29999999999998</v>
      </c>
      <c r="J12" s="1">
        <f>C10*17.5</f>
        <v>105</v>
      </c>
      <c r="L12" s="8" t="s">
        <v>11</v>
      </c>
      <c r="M12" s="9">
        <f>M10*VLOOKUP(M8,Tab_IRRF,2)-VLOOKUP(M8,Tab_IRRF,3)</f>
        <v>158.26827500000047</v>
      </c>
    </row>
    <row r="13" spans="1:17">
      <c r="A13" s="15">
        <v>42955</v>
      </c>
      <c r="B13" s="16">
        <f t="shared" si="1"/>
        <v>3</v>
      </c>
      <c r="C13" s="17">
        <v>7</v>
      </c>
      <c r="D13" s="17">
        <f t="shared" si="5"/>
        <v>7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139.29999999999998</v>
      </c>
      <c r="J13" s="1">
        <f>C11*17.5</f>
        <v>122.5</v>
      </c>
    </row>
    <row r="14" spans="1:17">
      <c r="A14" s="11">
        <v>42956</v>
      </c>
      <c r="B14" s="12">
        <f t="shared" si="1"/>
        <v>4</v>
      </c>
      <c r="C14" s="13">
        <v>7</v>
      </c>
      <c r="D14" s="13">
        <f t="shared" si="5"/>
        <v>7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139.29999999999998</v>
      </c>
      <c r="J14" s="1">
        <f>C12*17.5</f>
        <v>122.5</v>
      </c>
    </row>
    <row r="15" spans="1:17">
      <c r="A15" s="15">
        <v>42957</v>
      </c>
      <c r="B15" s="16">
        <f t="shared" si="1"/>
        <v>5</v>
      </c>
      <c r="C15" s="17">
        <v>7</v>
      </c>
      <c r="D15" s="17">
        <f t="shared" si="5"/>
        <v>7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139.29999999999998</v>
      </c>
      <c r="J15" s="1">
        <f>C13*17.5</f>
        <v>122.5</v>
      </c>
    </row>
    <row r="16" spans="1:17">
      <c r="A16" s="11">
        <v>42958</v>
      </c>
      <c r="B16" s="12">
        <f t="shared" si="1"/>
        <v>6</v>
      </c>
      <c r="C16" s="13">
        <v>8</v>
      </c>
      <c r="D16" s="13">
        <f t="shared" si="5"/>
        <v>8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159.19999999999999</v>
      </c>
      <c r="J16" s="1">
        <f>C14*17.5</f>
        <v>122.5</v>
      </c>
    </row>
    <row r="17" spans="1:16">
      <c r="A17" s="15">
        <v>42959</v>
      </c>
      <c r="B17" s="16">
        <f t="shared" si="1"/>
        <v>7</v>
      </c>
      <c r="C17" s="17">
        <v>9</v>
      </c>
      <c r="D17" s="17">
        <f t="shared" si="5"/>
        <v>0</v>
      </c>
      <c r="E17" s="17">
        <f t="shared" si="2"/>
        <v>0</v>
      </c>
      <c r="F17" s="17">
        <f t="shared" si="3"/>
        <v>9</v>
      </c>
      <c r="G17" s="17">
        <f t="shared" si="4"/>
        <v>0</v>
      </c>
      <c r="H17" s="18">
        <f t="shared" si="0"/>
        <v>251.1</v>
      </c>
      <c r="J17" s="1">
        <f>C15*17.5</f>
        <v>122.5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>C16*17.5</f>
        <v>140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>C17*17.5</f>
        <v>157.5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>C18*17.5</f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>C19*17.5</f>
        <v>122.5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>C20*17.5</f>
        <v>122.5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>C21*17.5</f>
        <v>122.5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>C22*17.5</f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>C23*17.5</f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>C24*17.5</f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>C25*17.5</f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>C26*17.5</f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>C27*17.5</f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>C28*17.5</f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>C29*17.5</f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>C30*17.5</f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>C31*17.5</f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>C32*17.5</f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>C33*17.5</f>
        <v>122.5</v>
      </c>
    </row>
    <row r="36" spans="1:10">
      <c r="J36" s="1">
        <f>C34*17.5</f>
        <v>122.5</v>
      </c>
    </row>
    <row r="37" spans="1:10">
      <c r="J37" s="1">
        <f>C35*17.5</f>
        <v>122.5</v>
      </c>
    </row>
  </sheetData>
  <mergeCells count="2">
    <mergeCell ref="A3:B4"/>
    <mergeCell ref="A1:P2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4" sqref="K14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24" sqref="B24"/>
    </sheetView>
  </sheetViews>
  <sheetFormatPr defaultRowHeight="15"/>
  <cols>
    <col min="1" max="1" width="14.7109375" customWidth="1"/>
    <col min="2" max="2" width="13.7109375" customWidth="1"/>
    <col min="3" max="3" width="13.5703125" customWidth="1"/>
    <col min="5" max="5" width="13.42578125" customWidth="1"/>
    <col min="6" max="6" width="12.140625" bestFit="1" customWidth="1"/>
  </cols>
  <sheetData>
    <row r="1" spans="1:7">
      <c r="A1" t="s">
        <v>14</v>
      </c>
      <c r="B1" s="1">
        <v>19.899999999999999</v>
      </c>
      <c r="E1" t="s">
        <v>10</v>
      </c>
    </row>
    <row r="2" spans="1:7">
      <c r="A2" t="s">
        <v>15</v>
      </c>
      <c r="B2" s="1">
        <v>22.6</v>
      </c>
      <c r="E2">
        <v>0</v>
      </c>
      <c r="F2" s="6">
        <v>0.08</v>
      </c>
    </row>
    <row r="3" spans="1:7">
      <c r="A3" t="s">
        <v>16</v>
      </c>
      <c r="B3" s="1">
        <v>27.9</v>
      </c>
      <c r="E3">
        <v>1659.39</v>
      </c>
      <c r="F3" s="6">
        <v>0.09</v>
      </c>
    </row>
    <row r="4" spans="1:7">
      <c r="A4" t="s">
        <v>17</v>
      </c>
      <c r="B4" s="1">
        <v>29</v>
      </c>
      <c r="E4">
        <v>2765.67</v>
      </c>
      <c r="F4" s="6">
        <v>0.11</v>
      </c>
    </row>
    <row r="6" spans="1:7">
      <c r="E6" t="s">
        <v>19</v>
      </c>
      <c r="F6" s="1">
        <v>5531.31</v>
      </c>
    </row>
    <row r="7" spans="1:7">
      <c r="E7" t="s">
        <v>20</v>
      </c>
      <c r="F7" s="1">
        <f>Teto_INSS*F4</f>
        <v>608.44410000000005</v>
      </c>
    </row>
    <row r="8" spans="1:7">
      <c r="F8" s="1"/>
    </row>
    <row r="10" spans="1:7">
      <c r="E10" t="s">
        <v>11</v>
      </c>
    </row>
    <row r="11" spans="1:7">
      <c r="E11">
        <v>1903.98</v>
      </c>
      <c r="F11" s="7">
        <v>7.4999999999999997E-2</v>
      </c>
      <c r="G11">
        <v>142.80000000000001</v>
      </c>
    </row>
    <row r="12" spans="1:7">
      <c r="E12">
        <v>2826.66</v>
      </c>
      <c r="F12" s="6">
        <v>0.15</v>
      </c>
      <c r="G12">
        <v>354.8</v>
      </c>
    </row>
    <row r="13" spans="1:7">
      <c r="E13">
        <v>3751.06</v>
      </c>
      <c r="F13" s="7">
        <v>0.22500000000000001</v>
      </c>
      <c r="G13">
        <v>636.13</v>
      </c>
    </row>
    <row r="14" spans="1:7">
      <c r="E14">
        <v>4664.68</v>
      </c>
      <c r="F14" s="7">
        <v>0.27500000000000002</v>
      </c>
      <c r="G14">
        <v>869.36</v>
      </c>
    </row>
    <row r="16" spans="1:7">
      <c r="B16" t="s">
        <v>22</v>
      </c>
      <c r="C16" t="s">
        <v>26</v>
      </c>
    </row>
    <row r="17" spans="1:3">
      <c r="A17" t="s">
        <v>2</v>
      </c>
      <c r="B17" s="4">
        <f>Carlão!M6</f>
        <v>3622.5</v>
      </c>
      <c r="C17" s="4">
        <f>Carlão!M7</f>
        <v>3941.1607250000015</v>
      </c>
    </row>
    <row r="18" spans="1:3">
      <c r="A18" t="s">
        <v>23</v>
      </c>
      <c r="B18" s="4" t="e">
        <f>#REF!</f>
        <v>#REF!</v>
      </c>
      <c r="C18" s="4" t="e">
        <f>#REF!</f>
        <v>#REF!</v>
      </c>
    </row>
    <row r="19" spans="1:3">
      <c r="A19" t="s">
        <v>4</v>
      </c>
      <c r="B19" s="4" t="e">
        <f>#REF!</f>
        <v>#REF!</v>
      </c>
      <c r="C19" s="4" t="e">
        <f>#REF!</f>
        <v>#REF!</v>
      </c>
    </row>
    <row r="20" spans="1:3">
      <c r="A20" t="s">
        <v>8</v>
      </c>
      <c r="B20" s="4" t="e">
        <f>#REF!</f>
        <v>#REF!</v>
      </c>
      <c r="C20" s="4" t="e">
        <f>#REF!</f>
        <v>#REF!</v>
      </c>
    </row>
    <row r="21" spans="1:3">
      <c r="A21" t="s">
        <v>24</v>
      </c>
      <c r="B21" s="4" t="e">
        <f>#REF!</f>
        <v>#REF!</v>
      </c>
      <c r="C21" s="4" t="e">
        <f>#REF!</f>
        <v>#REF!</v>
      </c>
    </row>
    <row r="22" spans="1:3">
      <c r="A22" t="s">
        <v>25</v>
      </c>
      <c r="B22" s="4" t="e">
        <f>#REF!</f>
        <v>#REF!</v>
      </c>
      <c r="C22" s="4" t="e">
        <f>#REF!</f>
        <v>#REF!</v>
      </c>
    </row>
    <row r="23" spans="1:3">
      <c r="A23" t="s">
        <v>7</v>
      </c>
      <c r="B23" s="4" t="e">
        <f>#REF!</f>
        <v>#REF!</v>
      </c>
      <c r="C23" s="4" t="e">
        <f>#REF!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Menu</vt:lpstr>
      <vt:lpstr>Aplicação</vt:lpstr>
      <vt:lpstr>Carlão</vt:lpstr>
      <vt:lpstr>Graficos</vt:lpstr>
      <vt:lpstr>dados</vt:lpstr>
      <vt:lpstr>Carlão!Betao_sal</vt:lpstr>
      <vt:lpstr>Desc_INSS</vt:lpstr>
      <vt:lpstr>HD</vt:lpstr>
      <vt:lpstr>HE</vt:lpstr>
      <vt:lpstr>HN</vt:lpstr>
      <vt:lpstr>HS</vt:lpstr>
      <vt:lpstr>Tab_INSS</vt:lpstr>
      <vt:lpstr>Tab_IRRF</vt:lpstr>
      <vt:lpstr>Teto_INSS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EletroLuz</cp:lastModifiedBy>
  <dcterms:created xsi:type="dcterms:W3CDTF">2017-10-27T13:23:07Z</dcterms:created>
  <dcterms:modified xsi:type="dcterms:W3CDTF">2017-11-17T19:59:55Z</dcterms:modified>
</cp:coreProperties>
</file>