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458fefaa8c964358/Desktop/project new/"/>
    </mc:Choice>
  </mc:AlternateContent>
  <xr:revisionPtr revIDLastSave="285" documentId="8_{2A97C4C4-04C4-4D48-8042-B3BD51038D99}" xr6:coauthVersionLast="47" xr6:coauthVersionMax="47" xr10:uidLastSave="{8E0FA95C-9FE6-4BF4-ABB5-47F0CA12ED5A}"/>
  <bookViews>
    <workbookView xWindow="-110" yWindow="-110" windowWidth="19420" windowHeight="10300" firstSheet="1" activeTab="1" xr2:uid="{00000000-000D-0000-FFFF-FFFF00000000}"/>
  </bookViews>
  <sheets>
    <sheet name="Row data wise pivote Analysis" sheetId="21" r:id="rId1"/>
    <sheet name="Dashboard" sheetId="28" r:id="rId2"/>
    <sheet name="Raw_Orders" sheetId="1" r:id="rId3"/>
    <sheet name="customer wise pivot" sheetId="8" r:id="rId4"/>
    <sheet name="Customers" sheetId="2" r:id="rId5"/>
    <sheet name="Restaurant wise pivot" sheetId="12" r:id="rId6"/>
    <sheet name="Restaurants" sheetId="3" r:id="rId7"/>
    <sheet name="Delivery_Partners pivote" sheetId="16" r:id="rId8"/>
    <sheet name="Delivery_Partners" sheetId="4" r:id="rId9"/>
    <sheet name="Campaigns wise pivote" sheetId="19" r:id="rId10"/>
    <sheet name="Campaigns" sheetId="5" r:id="rId11"/>
    <sheet name="Data_Dictionary" sheetId="6" r:id="rId12"/>
  </sheets>
  <definedNames>
    <definedName name="_xlnm._FilterDatabase" localSheetId="10" hidden="1">Campaigns!$A$1:$D$9</definedName>
    <definedName name="_xlnm._FilterDatabase" localSheetId="4" hidden="1">Customers!$A$1:$E$81</definedName>
    <definedName name="_xlnm._FilterDatabase" localSheetId="11" hidden="1">Data_Dictionary!$A$1:$C$20</definedName>
    <definedName name="_xlnm._FilterDatabase" localSheetId="8" hidden="1">Delivery_Partners!$A$1:$D$21</definedName>
    <definedName name="_xlnm._FilterDatabase" localSheetId="2" hidden="1">Raw_Orders!$A$1:$S$301</definedName>
    <definedName name="_xlnm._FilterDatabase" localSheetId="6" hidden="1">Restaurants!$A$1:$F$26</definedName>
    <definedName name="Slicer_Clean_Status">#N/A</definedName>
    <definedName name="Slicer_Customer_City">#N/A</definedName>
    <definedName name="Slicer_Order_Month">#N/A</definedName>
    <definedName name="Slicer_Payment_Method">#N/A</definedName>
    <definedName name="Slicer_Restaurant_Name">#N/A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28" l="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O5" i="28"/>
  <c r="Q5" i="28"/>
  <c r="M5" i="28"/>
  <c r="K5" i="28"/>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Z51" i="1" a="1"/>
  <c r="Z51" i="1" s="1"/>
  <c r="Y2" i="1" a="1"/>
  <c r="Y2" i="1" s="1"/>
  <c r="Z2" i="1" s="1" a="1"/>
  <c r="Z2" i="1" s="1"/>
  <c r="Y3" i="1" a="1"/>
  <c r="Y3" i="1" s="1"/>
  <c r="Z3" i="1" s="1" a="1"/>
  <c r="Z3" i="1" s="1"/>
  <c r="Y4" i="1" a="1"/>
  <c r="Y4" i="1" s="1"/>
  <c r="Z4" i="1" s="1" a="1"/>
  <c r="Z4" i="1" s="1"/>
  <c r="Y5" i="1" a="1"/>
  <c r="Y5" i="1" s="1"/>
  <c r="Z5" i="1" s="1" a="1"/>
  <c r="Z5" i="1" s="1"/>
  <c r="Y6" i="1" a="1"/>
  <c r="Y6" i="1" s="1"/>
  <c r="Z6" i="1" s="1" a="1"/>
  <c r="Z6" i="1" s="1"/>
  <c r="Y7" i="1" a="1"/>
  <c r="Y7" i="1" s="1"/>
  <c r="Z7" i="1" s="1" a="1"/>
  <c r="Z7" i="1" s="1"/>
  <c r="Y8" i="1" a="1"/>
  <c r="Y8" i="1" s="1"/>
  <c r="Z8" i="1" s="1" a="1"/>
  <c r="Z8" i="1" s="1"/>
  <c r="Y9" i="1" a="1"/>
  <c r="Y9" i="1" s="1"/>
  <c r="Z9" i="1" s="1" a="1"/>
  <c r="Z9" i="1" s="1"/>
  <c r="Y10" i="1" a="1"/>
  <c r="Y10" i="1" s="1"/>
  <c r="Z10" i="1" s="1" a="1"/>
  <c r="Z10" i="1" s="1"/>
  <c r="Y11" i="1" a="1"/>
  <c r="Y11" i="1" s="1"/>
  <c r="Z11" i="1" s="1" a="1"/>
  <c r="Z11" i="1" s="1"/>
  <c r="Y12" i="1" a="1"/>
  <c r="Y12" i="1" s="1"/>
  <c r="Z12" i="1" s="1" a="1"/>
  <c r="Z12" i="1" s="1"/>
  <c r="Y13" i="1" a="1"/>
  <c r="Y13" i="1" s="1"/>
  <c r="Z13" i="1" s="1" a="1"/>
  <c r="Z13" i="1" s="1"/>
  <c r="Y14" i="1" a="1"/>
  <c r="Y14" i="1" s="1"/>
  <c r="Z14" i="1" s="1" a="1"/>
  <c r="Z14" i="1" s="1"/>
  <c r="Y15" i="1" a="1"/>
  <c r="Y15" i="1" s="1"/>
  <c r="Z15" i="1" s="1" a="1"/>
  <c r="Z15" i="1" s="1"/>
  <c r="Y16" i="1" a="1"/>
  <c r="Y16" i="1" s="1"/>
  <c r="Z16" i="1" s="1" a="1"/>
  <c r="Z16" i="1" s="1"/>
  <c r="Y17" i="1" a="1"/>
  <c r="Y17" i="1" s="1"/>
  <c r="Z17" i="1" s="1" a="1"/>
  <c r="Z17" i="1" s="1"/>
  <c r="Y18" i="1" a="1"/>
  <c r="Y18" i="1" s="1"/>
  <c r="Z18" i="1" s="1" a="1"/>
  <c r="Z18" i="1" s="1"/>
  <c r="Y19" i="1" a="1"/>
  <c r="Y19" i="1" s="1"/>
  <c r="Z19" i="1" s="1" a="1"/>
  <c r="Z19" i="1" s="1"/>
  <c r="Y20" i="1" a="1"/>
  <c r="Y20" i="1" s="1"/>
  <c r="Z20" i="1" s="1" a="1"/>
  <c r="Z20" i="1" s="1"/>
  <c r="Y21" i="1" a="1"/>
  <c r="Y21" i="1" s="1"/>
  <c r="Z21" i="1" s="1" a="1"/>
  <c r="Z21" i="1" s="1"/>
  <c r="Y22" i="1" a="1"/>
  <c r="Y22" i="1" s="1"/>
  <c r="Z22" i="1" s="1" a="1"/>
  <c r="Z22" i="1" s="1"/>
  <c r="Y23" i="1" a="1"/>
  <c r="Y23" i="1" s="1"/>
  <c r="Z23" i="1" s="1" a="1"/>
  <c r="Z23" i="1" s="1"/>
  <c r="Y24" i="1" a="1"/>
  <c r="Y24" i="1" s="1"/>
  <c r="Z24" i="1" s="1" a="1"/>
  <c r="Z24" i="1" s="1"/>
  <c r="Y25" i="1" a="1"/>
  <c r="Y25" i="1" s="1"/>
  <c r="Z25" i="1" s="1" a="1"/>
  <c r="Z25" i="1" s="1"/>
  <c r="Y26" i="1" a="1"/>
  <c r="Y26" i="1" s="1"/>
  <c r="Z26" i="1" s="1" a="1"/>
  <c r="Z26" i="1" s="1"/>
  <c r="Y27" i="1" a="1"/>
  <c r="Y27" i="1" s="1"/>
  <c r="Z27" i="1" s="1" a="1"/>
  <c r="Z27" i="1" s="1"/>
  <c r="Y28" i="1" a="1"/>
  <c r="Y28" i="1" s="1"/>
  <c r="Z28" i="1" s="1" a="1"/>
  <c r="Z28" i="1" s="1"/>
  <c r="Y29" i="1" a="1"/>
  <c r="Y29" i="1" s="1"/>
  <c r="Z29" i="1" s="1" a="1"/>
  <c r="Z29" i="1" s="1"/>
  <c r="Y30" i="1" a="1"/>
  <c r="Y30" i="1" s="1"/>
  <c r="Z30" i="1" s="1" a="1"/>
  <c r="Z30" i="1" s="1"/>
  <c r="Y31" i="1" a="1"/>
  <c r="Y31" i="1" s="1"/>
  <c r="Z31" i="1" s="1" a="1"/>
  <c r="Z31" i="1" s="1"/>
  <c r="Y32" i="1" a="1"/>
  <c r="Y32" i="1" s="1"/>
  <c r="Z32" i="1" s="1" a="1"/>
  <c r="Z32" i="1" s="1"/>
  <c r="Y33" i="1" a="1"/>
  <c r="Y33" i="1" s="1"/>
  <c r="Z33" i="1" s="1" a="1"/>
  <c r="Z33" i="1" s="1"/>
  <c r="Y34" i="1" a="1"/>
  <c r="Y34" i="1" s="1"/>
  <c r="Z34" i="1" s="1" a="1"/>
  <c r="Z34" i="1" s="1"/>
  <c r="Y35" i="1" a="1"/>
  <c r="Y35" i="1" s="1"/>
  <c r="Z35" i="1" s="1" a="1"/>
  <c r="Z35" i="1" s="1"/>
  <c r="Y36" i="1" a="1"/>
  <c r="Y36" i="1" s="1"/>
  <c r="Z36" i="1" s="1" a="1"/>
  <c r="Z36" i="1" s="1"/>
  <c r="Y37" i="1" a="1"/>
  <c r="Y37" i="1" s="1"/>
  <c r="Z37" i="1" s="1" a="1"/>
  <c r="Z37" i="1" s="1"/>
  <c r="Y38" i="1" a="1"/>
  <c r="Y38" i="1" s="1"/>
  <c r="Z38" i="1" s="1" a="1"/>
  <c r="Z38" i="1" s="1"/>
  <c r="Y39" i="1" a="1"/>
  <c r="Y39" i="1" s="1"/>
  <c r="Z39" i="1" s="1" a="1"/>
  <c r="Z39" i="1" s="1"/>
  <c r="Y40" i="1" a="1"/>
  <c r="Y40" i="1" s="1"/>
  <c r="Z40" i="1" s="1" a="1"/>
  <c r="Z40" i="1" s="1"/>
  <c r="Y41" i="1" a="1"/>
  <c r="Y41" i="1" s="1"/>
  <c r="Z41" i="1" s="1" a="1"/>
  <c r="Z41" i="1" s="1"/>
  <c r="Y42" i="1" a="1"/>
  <c r="Y42" i="1" s="1"/>
  <c r="Z42" i="1" s="1" a="1"/>
  <c r="Z42" i="1" s="1"/>
  <c r="Y43" i="1" a="1"/>
  <c r="Y43" i="1" s="1"/>
  <c r="Z43" i="1" s="1" a="1"/>
  <c r="Z43" i="1" s="1"/>
  <c r="Y44" i="1" a="1"/>
  <c r="Y44" i="1" s="1"/>
  <c r="Z44" i="1" s="1" a="1"/>
  <c r="Z44" i="1" s="1"/>
  <c r="Y45" i="1" a="1"/>
  <c r="Y45" i="1" s="1"/>
  <c r="Z45" i="1" s="1" a="1"/>
  <c r="Z45" i="1" s="1"/>
  <c r="Y46" i="1" a="1"/>
  <c r="Y46" i="1" s="1"/>
  <c r="Z46" i="1" s="1" a="1"/>
  <c r="Z46" i="1" s="1"/>
  <c r="Y47" i="1" a="1"/>
  <c r="Y47" i="1" s="1"/>
  <c r="Z47" i="1" s="1" a="1"/>
  <c r="Z47" i="1" s="1"/>
  <c r="Y48" i="1" a="1"/>
  <c r="Y48" i="1" s="1"/>
  <c r="Z48" i="1" s="1" a="1"/>
  <c r="Z48" i="1" s="1"/>
  <c r="Y49" i="1" a="1"/>
  <c r="Y49" i="1" s="1"/>
  <c r="Z49" i="1" s="1" a="1"/>
  <c r="Z49" i="1" s="1"/>
  <c r="Y50" i="1" a="1"/>
  <c r="Y50" i="1" s="1"/>
  <c r="Z50" i="1" s="1" a="1"/>
  <c r="Z50" i="1" s="1"/>
  <c r="Y51" i="1" a="1"/>
  <c r="Y51" i="1" s="1"/>
  <c r="Y52" i="1" a="1"/>
  <c r="Y52" i="1" s="1"/>
  <c r="Z52" i="1" s="1" a="1"/>
  <c r="Z52" i="1" s="1"/>
  <c r="Y53" i="1" a="1"/>
  <c r="Y53" i="1" s="1"/>
  <c r="Z53" i="1" s="1" a="1"/>
  <c r="Z53" i="1" s="1"/>
  <c r="Y54" i="1" a="1"/>
  <c r="Y54" i="1" s="1"/>
  <c r="Z54" i="1" s="1" a="1"/>
  <c r="Z54" i="1" s="1"/>
  <c r="Y55" i="1" a="1"/>
  <c r="Y55" i="1" s="1"/>
  <c r="Z55" i="1" s="1" a="1"/>
  <c r="Z55" i="1" s="1"/>
  <c r="Y56" i="1" a="1"/>
  <c r="Y56" i="1" s="1"/>
  <c r="Z56" i="1" s="1" a="1"/>
  <c r="Z56" i="1" s="1"/>
  <c r="Y57" i="1" a="1"/>
  <c r="Y57" i="1" s="1"/>
  <c r="Z57" i="1" s="1" a="1"/>
  <c r="Z57" i="1" s="1"/>
  <c r="Y58" i="1" a="1"/>
  <c r="Y58" i="1" s="1"/>
  <c r="Z58" i="1" s="1" a="1"/>
  <c r="Z58" i="1" s="1"/>
  <c r="Y59" i="1" a="1"/>
  <c r="Y59" i="1" s="1"/>
  <c r="Z59" i="1" s="1" a="1"/>
  <c r="Z59" i="1" s="1"/>
  <c r="Y60" i="1" a="1"/>
  <c r="Y60" i="1" s="1"/>
  <c r="Z60" i="1" s="1" a="1"/>
  <c r="Z60" i="1" s="1"/>
  <c r="Y61" i="1" a="1"/>
  <c r="Y61" i="1" s="1"/>
  <c r="Z61" i="1" s="1" a="1"/>
  <c r="Z61" i="1" s="1"/>
  <c r="Y62" i="1" a="1"/>
  <c r="Y62" i="1" s="1"/>
  <c r="Z62" i="1" s="1" a="1"/>
  <c r="Z62" i="1" s="1"/>
  <c r="Y63" i="1" a="1"/>
  <c r="Y63" i="1" s="1"/>
  <c r="Z63" i="1" s="1" a="1"/>
  <c r="Z63" i="1" s="1"/>
  <c r="Y64" i="1" a="1"/>
  <c r="Y64" i="1" s="1"/>
  <c r="Z64" i="1" s="1" a="1"/>
  <c r="Z64" i="1" s="1"/>
  <c r="Y65" i="1" a="1"/>
  <c r="Y65" i="1" s="1"/>
  <c r="Z65" i="1" s="1" a="1"/>
  <c r="Z65" i="1" s="1"/>
  <c r="Y66" i="1" a="1"/>
  <c r="Y66" i="1" s="1"/>
  <c r="Z66" i="1" s="1" a="1"/>
  <c r="Z66" i="1" s="1"/>
  <c r="Y67" i="1" a="1"/>
  <c r="Y67" i="1" s="1"/>
  <c r="Z67" i="1" s="1" a="1"/>
  <c r="Z67" i="1" s="1"/>
  <c r="Y68" i="1" a="1"/>
  <c r="Y68" i="1" s="1"/>
  <c r="Z68" i="1" s="1" a="1"/>
  <c r="Z68" i="1" s="1"/>
  <c r="Y69" i="1" a="1"/>
  <c r="Y69" i="1" s="1"/>
  <c r="Z69" i="1" s="1" a="1"/>
  <c r="Z69" i="1" s="1"/>
  <c r="Y70" i="1" a="1"/>
  <c r="Y70" i="1" s="1"/>
  <c r="Z70" i="1" s="1" a="1"/>
  <c r="Z70" i="1" s="1"/>
  <c r="Y71" i="1" a="1"/>
  <c r="Y71" i="1" s="1"/>
  <c r="Z71" i="1" s="1" a="1"/>
  <c r="Z71" i="1" s="1"/>
  <c r="Y72" i="1" a="1"/>
  <c r="Y72" i="1" s="1"/>
  <c r="Z72" i="1" s="1" a="1"/>
  <c r="Z72" i="1" s="1"/>
  <c r="Y73" i="1" a="1"/>
  <c r="Y73" i="1" s="1"/>
  <c r="Z73" i="1" s="1" a="1"/>
  <c r="Z73" i="1" s="1"/>
  <c r="Y74" i="1" a="1"/>
  <c r="Y74" i="1" s="1"/>
  <c r="Z74" i="1" s="1" a="1"/>
  <c r="Z74" i="1" s="1"/>
  <c r="Y75" i="1" a="1"/>
  <c r="Y75" i="1" s="1"/>
  <c r="Z75" i="1" s="1" a="1"/>
  <c r="Z75" i="1" s="1"/>
  <c r="Y76" i="1" a="1"/>
  <c r="Y76" i="1" s="1"/>
  <c r="Z76" i="1" s="1" a="1"/>
  <c r="Z76" i="1" s="1"/>
  <c r="Y77" i="1" a="1"/>
  <c r="Y77" i="1" s="1"/>
  <c r="Z77" i="1" s="1" a="1"/>
  <c r="Z77" i="1" s="1"/>
  <c r="Y78" i="1" a="1"/>
  <c r="Y78" i="1" s="1"/>
  <c r="Z78" i="1" s="1" a="1"/>
  <c r="Z78" i="1" s="1"/>
  <c r="Y79" i="1" a="1"/>
  <c r="Y79" i="1" s="1"/>
  <c r="Z79" i="1" s="1" a="1"/>
  <c r="Z79" i="1" s="1"/>
  <c r="Y80" i="1" a="1"/>
  <c r="Y80" i="1" s="1"/>
  <c r="Z80" i="1" s="1" a="1"/>
  <c r="Z80" i="1" s="1"/>
  <c r="Y81" i="1" a="1"/>
  <c r="Y81" i="1" s="1"/>
  <c r="Z81" i="1" s="1" a="1"/>
  <c r="Z81" i="1" s="1"/>
  <c r="Y82" i="1" a="1"/>
  <c r="Y82" i="1" s="1"/>
  <c r="Z82" i="1" s="1" a="1"/>
  <c r="Z82" i="1" s="1"/>
  <c r="Y83" i="1" a="1"/>
  <c r="Y83" i="1" s="1"/>
  <c r="Z83" i="1" s="1" a="1"/>
  <c r="Z83" i="1" s="1"/>
  <c r="Y84" i="1" a="1"/>
  <c r="Y84" i="1" s="1"/>
  <c r="Z84" i="1" s="1" a="1"/>
  <c r="Z84" i="1" s="1"/>
  <c r="Y85" i="1" a="1"/>
  <c r="Y85" i="1" s="1"/>
  <c r="Z85" i="1" s="1" a="1"/>
  <c r="Z85" i="1" s="1"/>
  <c r="Y86" i="1" a="1"/>
  <c r="Y86" i="1" s="1"/>
  <c r="Z86" i="1" s="1" a="1"/>
  <c r="Z86" i="1" s="1"/>
  <c r="Y87" i="1" a="1"/>
  <c r="Y87" i="1" s="1"/>
  <c r="Z87" i="1" s="1" a="1"/>
  <c r="Z87" i="1" s="1"/>
  <c r="Y88" i="1" a="1"/>
  <c r="Y88" i="1" s="1"/>
  <c r="Z88" i="1" s="1" a="1"/>
  <c r="Z88" i="1" s="1"/>
  <c r="Y89" i="1" a="1"/>
  <c r="Y89" i="1" s="1"/>
  <c r="Z89" i="1" s="1" a="1"/>
  <c r="Z89" i="1" s="1"/>
  <c r="Y90" i="1" a="1"/>
  <c r="Y90" i="1" s="1"/>
  <c r="Z90" i="1" s="1" a="1"/>
  <c r="Z90" i="1" s="1"/>
  <c r="Y91" i="1" a="1"/>
  <c r="Y91" i="1" s="1"/>
  <c r="Z91" i="1" s="1" a="1"/>
  <c r="Z91" i="1" s="1"/>
  <c r="Y92" i="1" a="1"/>
  <c r="Y92" i="1" s="1"/>
  <c r="Z92" i="1" s="1" a="1"/>
  <c r="Z92" i="1" s="1"/>
  <c r="Y93" i="1" a="1"/>
  <c r="Y93" i="1" s="1"/>
  <c r="Z93" i="1" s="1" a="1"/>
  <c r="Z93" i="1" s="1"/>
  <c r="Y94" i="1" a="1"/>
  <c r="Y94" i="1" s="1"/>
  <c r="Z94" i="1" s="1" a="1"/>
  <c r="Z94" i="1" s="1"/>
  <c r="Y95" i="1" a="1"/>
  <c r="Y95" i="1" s="1"/>
  <c r="Z95" i="1" s="1" a="1"/>
  <c r="Z95" i="1" s="1"/>
  <c r="Y96" i="1" a="1"/>
  <c r="Y96" i="1" s="1"/>
  <c r="Z96" i="1" s="1" a="1"/>
  <c r="Z96" i="1" s="1"/>
  <c r="Y97" i="1" a="1"/>
  <c r="Y97" i="1" s="1"/>
  <c r="Z97" i="1" s="1" a="1"/>
  <c r="Z97" i="1" s="1"/>
  <c r="Y98" i="1" a="1"/>
  <c r="Y98" i="1" s="1"/>
  <c r="Z98" i="1" s="1" a="1"/>
  <c r="Z98" i="1" s="1"/>
  <c r="Y99" i="1" a="1"/>
  <c r="Y99" i="1" s="1"/>
  <c r="Z99" i="1" s="1" a="1"/>
  <c r="Z99" i="1" s="1"/>
  <c r="Y100" i="1" a="1"/>
  <c r="Y100" i="1" s="1"/>
  <c r="Z100" i="1" s="1" a="1"/>
  <c r="Z100" i="1" s="1"/>
  <c r="Y101" i="1" a="1"/>
  <c r="Y101" i="1" s="1"/>
  <c r="Z101" i="1" s="1" a="1"/>
  <c r="Z101" i="1" s="1"/>
  <c r="Y102" i="1" a="1"/>
  <c r="Y102" i="1" s="1"/>
  <c r="Z102" i="1" s="1" a="1"/>
  <c r="Z102" i="1" s="1"/>
  <c r="Y103" i="1" a="1"/>
  <c r="Y103" i="1" s="1"/>
  <c r="Z103" i="1" s="1" a="1"/>
  <c r="Z103" i="1" s="1"/>
  <c r="Y104" i="1" a="1"/>
  <c r="Y104" i="1" s="1"/>
  <c r="Z104" i="1" s="1" a="1"/>
  <c r="Z104" i="1" s="1"/>
  <c r="Y105" i="1" a="1"/>
  <c r="Y105" i="1" s="1"/>
  <c r="Z105" i="1" s="1" a="1"/>
  <c r="Z105" i="1" s="1"/>
  <c r="Y106" i="1" a="1"/>
  <c r="Y106" i="1" s="1"/>
  <c r="Z106" i="1" s="1" a="1"/>
  <c r="Z106" i="1" s="1"/>
  <c r="Y107" i="1" a="1"/>
  <c r="Y107" i="1" s="1"/>
  <c r="Z107" i="1" s="1" a="1"/>
  <c r="Z107" i="1" s="1"/>
  <c r="Y108" i="1" a="1"/>
  <c r="Y108" i="1" s="1"/>
  <c r="Z108" i="1" s="1" a="1"/>
  <c r="Z108" i="1" s="1"/>
  <c r="Y109" i="1" a="1"/>
  <c r="Y109" i="1" s="1"/>
  <c r="Z109" i="1" s="1" a="1"/>
  <c r="Z109" i="1" s="1"/>
  <c r="Y110" i="1" a="1"/>
  <c r="Y110" i="1" s="1"/>
  <c r="Z110" i="1" s="1" a="1"/>
  <c r="Z110" i="1" s="1"/>
  <c r="Y111" i="1" a="1"/>
  <c r="Y111" i="1" s="1"/>
  <c r="Z111" i="1" s="1" a="1"/>
  <c r="Z111" i="1" s="1"/>
  <c r="Y112" i="1" a="1"/>
  <c r="Y112" i="1" s="1"/>
  <c r="Z112" i="1" s="1" a="1"/>
  <c r="Z112" i="1" s="1"/>
  <c r="Y113" i="1" a="1"/>
  <c r="Y113" i="1" s="1"/>
  <c r="Z113" i="1" s="1" a="1"/>
  <c r="Z113" i="1" s="1"/>
  <c r="Y114" i="1" a="1"/>
  <c r="Y114" i="1" s="1"/>
  <c r="Z114" i="1" s="1" a="1"/>
  <c r="Z114" i="1" s="1"/>
  <c r="Y115" i="1" a="1"/>
  <c r="Y115" i="1" s="1"/>
  <c r="Z115" i="1" s="1" a="1"/>
  <c r="Z115" i="1" s="1"/>
  <c r="Y116" i="1" a="1"/>
  <c r="Y116" i="1" s="1"/>
  <c r="Z116" i="1" s="1" a="1"/>
  <c r="Z116" i="1" s="1"/>
  <c r="Y117" i="1" a="1"/>
  <c r="Y117" i="1" s="1"/>
  <c r="Z117" i="1" s="1" a="1"/>
  <c r="Z117" i="1" s="1"/>
  <c r="Y118" i="1" a="1"/>
  <c r="Y118" i="1" s="1"/>
  <c r="Z118" i="1" s="1" a="1"/>
  <c r="Z118" i="1" s="1"/>
  <c r="Y119" i="1" a="1"/>
  <c r="Y119" i="1" s="1"/>
  <c r="Z119" i="1" s="1" a="1"/>
  <c r="Z119" i="1" s="1"/>
  <c r="Y120" i="1" a="1"/>
  <c r="Y120" i="1" s="1"/>
  <c r="Z120" i="1" s="1" a="1"/>
  <c r="Z120" i="1" s="1"/>
  <c r="Y121" i="1" a="1"/>
  <c r="Y121" i="1" s="1"/>
  <c r="Z121" i="1" s="1" a="1"/>
  <c r="Z121" i="1" s="1"/>
  <c r="Y122" i="1" a="1"/>
  <c r="Y122" i="1" s="1"/>
  <c r="Z122" i="1" s="1" a="1"/>
  <c r="Z122" i="1" s="1"/>
  <c r="Y123" i="1" a="1"/>
  <c r="Y123" i="1" s="1"/>
  <c r="Z123" i="1" s="1" a="1"/>
  <c r="Z123" i="1" s="1"/>
  <c r="Y124" i="1" a="1"/>
  <c r="Y124" i="1" s="1"/>
  <c r="Z124" i="1" s="1" a="1"/>
  <c r="Z124" i="1" s="1"/>
  <c r="Y125" i="1" a="1"/>
  <c r="Y125" i="1" s="1"/>
  <c r="Z125" i="1" s="1" a="1"/>
  <c r="Z125" i="1" s="1"/>
  <c r="Y126" i="1" a="1"/>
  <c r="Y126" i="1" s="1"/>
  <c r="Z126" i="1" s="1" a="1"/>
  <c r="Z126" i="1" s="1"/>
  <c r="Y127" i="1" a="1"/>
  <c r="Y127" i="1" s="1"/>
  <c r="Z127" i="1" s="1" a="1"/>
  <c r="Z127" i="1" s="1"/>
  <c r="Y128" i="1" a="1"/>
  <c r="Y128" i="1" s="1"/>
  <c r="Z128" i="1" s="1" a="1"/>
  <c r="Z128" i="1" s="1"/>
  <c r="Y129" i="1" a="1"/>
  <c r="Y129" i="1" s="1"/>
  <c r="Z129" i="1" s="1" a="1"/>
  <c r="Z129" i="1" s="1"/>
  <c r="Y130" i="1" a="1"/>
  <c r="Y130" i="1" s="1"/>
  <c r="Z130" i="1" s="1" a="1"/>
  <c r="Z130" i="1" s="1"/>
  <c r="Y131" i="1" a="1"/>
  <c r="Y131" i="1" s="1"/>
  <c r="Z131" i="1" s="1" a="1"/>
  <c r="Z131" i="1" s="1"/>
  <c r="Y132" i="1" a="1"/>
  <c r="Y132" i="1" s="1"/>
  <c r="Z132" i="1" s="1" a="1"/>
  <c r="Z132" i="1" s="1"/>
  <c r="Y133" i="1" a="1"/>
  <c r="Y133" i="1" s="1"/>
  <c r="Z133" i="1" s="1" a="1"/>
  <c r="Z133" i="1" s="1"/>
  <c r="Y134" i="1" a="1"/>
  <c r="Y134" i="1" s="1"/>
  <c r="Z134" i="1" s="1" a="1"/>
  <c r="Z134" i="1" s="1"/>
  <c r="Y135" i="1" a="1"/>
  <c r="Y135" i="1" s="1"/>
  <c r="Z135" i="1" s="1" a="1"/>
  <c r="Z135" i="1" s="1"/>
  <c r="Y136" i="1" a="1"/>
  <c r="Y136" i="1" s="1"/>
  <c r="Z136" i="1" s="1" a="1"/>
  <c r="Z136" i="1" s="1"/>
  <c r="Y137" i="1" a="1"/>
  <c r="Y137" i="1" s="1"/>
  <c r="Z137" i="1" s="1" a="1"/>
  <c r="Z137" i="1" s="1"/>
  <c r="Y138" i="1" a="1"/>
  <c r="Y138" i="1" s="1"/>
  <c r="Z138" i="1" s="1" a="1"/>
  <c r="Z138" i="1" s="1"/>
  <c r="Y139" i="1" a="1"/>
  <c r="Y139" i="1" s="1"/>
  <c r="Z139" i="1" s="1" a="1"/>
  <c r="Z139" i="1" s="1"/>
  <c r="Y140" i="1" a="1"/>
  <c r="Y140" i="1" s="1"/>
  <c r="Z140" i="1" s="1" a="1"/>
  <c r="Z140" i="1" s="1"/>
  <c r="Y141" i="1" a="1"/>
  <c r="Y141" i="1" s="1"/>
  <c r="Z141" i="1" s="1" a="1"/>
  <c r="Z141" i="1" s="1"/>
  <c r="Y142" i="1" a="1"/>
  <c r="Y142" i="1" s="1"/>
  <c r="Z142" i="1" s="1" a="1"/>
  <c r="Z142" i="1" s="1"/>
  <c r="Y143" i="1" a="1"/>
  <c r="Y143" i="1" s="1"/>
  <c r="Z143" i="1" s="1" a="1"/>
  <c r="Z143" i="1" s="1"/>
  <c r="Y144" i="1" a="1"/>
  <c r="Y144" i="1" s="1"/>
  <c r="Z144" i="1" s="1" a="1"/>
  <c r="Z144" i="1" s="1"/>
  <c r="Y145" i="1" a="1"/>
  <c r="Y145" i="1" s="1"/>
  <c r="Z145" i="1" s="1" a="1"/>
  <c r="Z145" i="1" s="1"/>
  <c r="Y146" i="1" a="1"/>
  <c r="Y146" i="1" s="1"/>
  <c r="Z146" i="1" s="1" a="1"/>
  <c r="Z146" i="1" s="1"/>
  <c r="Y147" i="1" a="1"/>
  <c r="Y147" i="1" s="1"/>
  <c r="Z147" i="1" s="1" a="1"/>
  <c r="Z147" i="1" s="1"/>
  <c r="Y148" i="1" a="1"/>
  <c r="Y148" i="1" s="1"/>
  <c r="Z148" i="1" s="1" a="1"/>
  <c r="Z148" i="1" s="1"/>
  <c r="Y149" i="1" a="1"/>
  <c r="Y149" i="1" s="1"/>
  <c r="Z149" i="1" s="1" a="1"/>
  <c r="Z149" i="1" s="1"/>
  <c r="Y150" i="1" a="1"/>
  <c r="Y150" i="1" s="1"/>
  <c r="Z150" i="1" s="1" a="1"/>
  <c r="Z150" i="1" s="1"/>
  <c r="Y151" i="1" a="1"/>
  <c r="Y151" i="1" s="1"/>
  <c r="Z151" i="1" s="1" a="1"/>
  <c r="Z151" i="1" s="1"/>
  <c r="Y152" i="1" a="1"/>
  <c r="Y152" i="1" s="1"/>
  <c r="Z152" i="1" s="1" a="1"/>
  <c r="Z152" i="1" s="1"/>
  <c r="Y153" i="1" a="1"/>
  <c r="Y153" i="1" s="1"/>
  <c r="Z153" i="1" s="1" a="1"/>
  <c r="Z153" i="1" s="1"/>
  <c r="Y154" i="1" a="1"/>
  <c r="Y154" i="1" s="1"/>
  <c r="Z154" i="1" s="1" a="1"/>
  <c r="Z154" i="1" s="1"/>
  <c r="Y155" i="1" a="1"/>
  <c r="Y155" i="1" s="1"/>
  <c r="Z155" i="1" s="1" a="1"/>
  <c r="Z155" i="1" s="1"/>
  <c r="Y156" i="1" a="1"/>
  <c r="Y156" i="1" s="1"/>
  <c r="Z156" i="1" s="1" a="1"/>
  <c r="Z156" i="1" s="1"/>
  <c r="Y157" i="1" a="1"/>
  <c r="Y157" i="1" s="1"/>
  <c r="Z157" i="1" s="1" a="1"/>
  <c r="Z157" i="1" s="1"/>
  <c r="Y158" i="1" a="1"/>
  <c r="Y158" i="1" s="1"/>
  <c r="Z158" i="1" s="1" a="1"/>
  <c r="Z158" i="1" s="1"/>
  <c r="Y159" i="1" a="1"/>
  <c r="Y159" i="1" s="1"/>
  <c r="Z159" i="1" s="1" a="1"/>
  <c r="Z159" i="1" s="1"/>
  <c r="Y160" i="1" a="1"/>
  <c r="Y160" i="1" s="1"/>
  <c r="Z160" i="1" s="1" a="1"/>
  <c r="Z160" i="1" s="1"/>
  <c r="Y161" i="1" a="1"/>
  <c r="Y161" i="1" s="1"/>
  <c r="Z161" i="1" s="1" a="1"/>
  <c r="Z161" i="1" s="1"/>
  <c r="Y162" i="1" a="1"/>
  <c r="Y162" i="1" s="1"/>
  <c r="Z162" i="1" s="1" a="1"/>
  <c r="Z162" i="1" s="1"/>
  <c r="Y163" i="1" a="1"/>
  <c r="Y163" i="1" s="1"/>
  <c r="Z163" i="1" s="1" a="1"/>
  <c r="Z163" i="1" s="1"/>
  <c r="Y164" i="1" a="1"/>
  <c r="Y164" i="1" s="1"/>
  <c r="Z164" i="1" s="1" a="1"/>
  <c r="Z164" i="1" s="1"/>
  <c r="Y165" i="1" a="1"/>
  <c r="Y165" i="1" s="1"/>
  <c r="Z165" i="1" s="1" a="1"/>
  <c r="Z165" i="1" s="1"/>
  <c r="Y166" i="1" a="1"/>
  <c r="Y166" i="1" s="1"/>
  <c r="Z166" i="1" s="1" a="1"/>
  <c r="Z166" i="1" s="1"/>
  <c r="Y167" i="1" a="1"/>
  <c r="Y167" i="1" s="1"/>
  <c r="Z167" i="1" s="1" a="1"/>
  <c r="Z167" i="1" s="1"/>
  <c r="Y168" i="1" a="1"/>
  <c r="Y168" i="1" s="1"/>
  <c r="Z168" i="1" s="1" a="1"/>
  <c r="Z168" i="1" s="1"/>
  <c r="Y169" i="1" a="1"/>
  <c r="Y169" i="1" s="1"/>
  <c r="Z169" i="1" s="1" a="1"/>
  <c r="Z169" i="1" s="1"/>
  <c r="Y170" i="1" a="1"/>
  <c r="Y170" i="1" s="1"/>
  <c r="Z170" i="1" s="1" a="1"/>
  <c r="Z170" i="1" s="1"/>
  <c r="Y171" i="1" a="1"/>
  <c r="Y171" i="1" s="1"/>
  <c r="Z171" i="1" s="1" a="1"/>
  <c r="Z171" i="1" s="1"/>
  <c r="Y172" i="1" a="1"/>
  <c r="Y172" i="1" s="1"/>
  <c r="Z172" i="1" s="1" a="1"/>
  <c r="Z172" i="1" s="1"/>
  <c r="Y173" i="1" a="1"/>
  <c r="Y173" i="1" s="1"/>
  <c r="Z173" i="1" s="1" a="1"/>
  <c r="Z173" i="1" s="1"/>
  <c r="Y174" i="1" a="1"/>
  <c r="Y174" i="1" s="1"/>
  <c r="Z174" i="1" s="1" a="1"/>
  <c r="Z174" i="1" s="1"/>
  <c r="Y175" i="1" a="1"/>
  <c r="Y175" i="1" s="1"/>
  <c r="Z175" i="1" s="1" a="1"/>
  <c r="Z175" i="1" s="1"/>
  <c r="Y176" i="1" a="1"/>
  <c r="Y176" i="1" s="1"/>
  <c r="Z176" i="1" s="1" a="1"/>
  <c r="Z176" i="1" s="1"/>
  <c r="Y177" i="1" a="1"/>
  <c r="Y177" i="1" s="1"/>
  <c r="Z177" i="1" s="1" a="1"/>
  <c r="Z177" i="1" s="1"/>
  <c r="Y178" i="1" a="1"/>
  <c r="Y178" i="1" s="1"/>
  <c r="Z178" i="1" s="1" a="1"/>
  <c r="Z178" i="1" s="1"/>
  <c r="Y179" i="1" a="1"/>
  <c r="Y179" i="1" s="1"/>
  <c r="Z179" i="1" s="1" a="1"/>
  <c r="Z179" i="1" s="1"/>
  <c r="Y180" i="1" a="1"/>
  <c r="Y180" i="1" s="1"/>
  <c r="Z180" i="1" s="1" a="1"/>
  <c r="Z180" i="1" s="1"/>
  <c r="Y181" i="1" a="1"/>
  <c r="Y181" i="1" s="1"/>
  <c r="Z181" i="1" s="1" a="1"/>
  <c r="Z181" i="1" s="1"/>
  <c r="Y182" i="1" a="1"/>
  <c r="Y182" i="1" s="1"/>
  <c r="Z182" i="1" s="1" a="1"/>
  <c r="Z182" i="1" s="1"/>
  <c r="Y183" i="1" a="1"/>
  <c r="Y183" i="1" s="1"/>
  <c r="Z183" i="1" s="1" a="1"/>
  <c r="Z183" i="1" s="1"/>
  <c r="Y184" i="1" a="1"/>
  <c r="Y184" i="1" s="1"/>
  <c r="Z184" i="1" s="1" a="1"/>
  <c r="Z184" i="1" s="1"/>
  <c r="Y185" i="1" a="1"/>
  <c r="Y185" i="1" s="1"/>
  <c r="Z185" i="1" s="1" a="1"/>
  <c r="Z185" i="1" s="1"/>
  <c r="Y186" i="1" a="1"/>
  <c r="Y186" i="1" s="1"/>
  <c r="Z186" i="1" s="1" a="1"/>
  <c r="Z186" i="1" s="1"/>
  <c r="Y187" i="1" a="1"/>
  <c r="Y187" i="1" s="1"/>
  <c r="Z187" i="1" s="1" a="1"/>
  <c r="Z187" i="1" s="1"/>
  <c r="Y188" i="1" a="1"/>
  <c r="Y188" i="1" s="1"/>
  <c r="Z188" i="1" s="1" a="1"/>
  <c r="Z188" i="1" s="1"/>
  <c r="Y189" i="1" a="1"/>
  <c r="Y189" i="1" s="1"/>
  <c r="Z189" i="1" s="1" a="1"/>
  <c r="Z189" i="1" s="1"/>
  <c r="Y190" i="1" a="1"/>
  <c r="Y190" i="1" s="1"/>
  <c r="Z190" i="1" s="1" a="1"/>
  <c r="Z190" i="1" s="1"/>
  <c r="Y191" i="1" a="1"/>
  <c r="Y191" i="1" s="1"/>
  <c r="Z191" i="1" s="1" a="1"/>
  <c r="Z191" i="1" s="1"/>
  <c r="Y192" i="1" a="1"/>
  <c r="Y192" i="1" s="1"/>
  <c r="Z192" i="1" s="1" a="1"/>
  <c r="Z192" i="1" s="1"/>
  <c r="Y193" i="1" a="1"/>
  <c r="Y193" i="1" s="1"/>
  <c r="Z193" i="1" s="1" a="1"/>
  <c r="Z193" i="1" s="1"/>
  <c r="Y194" i="1" a="1"/>
  <c r="Y194" i="1" s="1"/>
  <c r="Z194" i="1" s="1" a="1"/>
  <c r="Z194" i="1" s="1"/>
  <c r="Y195" i="1" a="1"/>
  <c r="Y195" i="1" s="1"/>
  <c r="Z195" i="1" s="1" a="1"/>
  <c r="Z195" i="1" s="1"/>
  <c r="Y196" i="1" a="1"/>
  <c r="Y196" i="1" s="1"/>
  <c r="Z196" i="1" s="1" a="1"/>
  <c r="Z196" i="1" s="1"/>
  <c r="Y197" i="1" a="1"/>
  <c r="Y197" i="1" s="1"/>
  <c r="Z197" i="1" s="1" a="1"/>
  <c r="Z197" i="1" s="1"/>
  <c r="Y198" i="1" a="1"/>
  <c r="Y198" i="1" s="1"/>
  <c r="Z198" i="1" s="1" a="1"/>
  <c r="Z198" i="1" s="1"/>
  <c r="Y199" i="1" a="1"/>
  <c r="Y199" i="1" s="1"/>
  <c r="Z199" i="1" s="1" a="1"/>
  <c r="Z199" i="1" s="1"/>
  <c r="Y200" i="1" a="1"/>
  <c r="Y200" i="1" s="1"/>
  <c r="Z200" i="1" s="1" a="1"/>
  <c r="Z200" i="1" s="1"/>
  <c r="Y201" i="1" a="1"/>
  <c r="Y201" i="1" s="1"/>
  <c r="Z201" i="1" s="1" a="1"/>
  <c r="Z201" i="1" s="1"/>
  <c r="Y202" i="1" a="1"/>
  <c r="Y202" i="1" s="1"/>
  <c r="Z202" i="1" s="1" a="1"/>
  <c r="Z202" i="1" s="1"/>
  <c r="Y203" i="1" a="1"/>
  <c r="Y203" i="1" s="1"/>
  <c r="Z203" i="1" s="1" a="1"/>
  <c r="Z203" i="1" s="1"/>
  <c r="Y204" i="1" a="1"/>
  <c r="Y204" i="1" s="1"/>
  <c r="Z204" i="1" s="1" a="1"/>
  <c r="Z204" i="1" s="1"/>
  <c r="Y205" i="1" a="1"/>
  <c r="Y205" i="1" s="1"/>
  <c r="Z205" i="1" s="1" a="1"/>
  <c r="Z205" i="1" s="1"/>
  <c r="Y206" i="1" a="1"/>
  <c r="Y206" i="1" s="1"/>
  <c r="Z206" i="1" s="1" a="1"/>
  <c r="Z206" i="1" s="1"/>
  <c r="Y207" i="1" a="1"/>
  <c r="Y207" i="1" s="1"/>
  <c r="Z207" i="1" s="1" a="1"/>
  <c r="Z207" i="1" s="1"/>
  <c r="Y208" i="1" a="1"/>
  <c r="Y208" i="1" s="1"/>
  <c r="Z208" i="1" s="1" a="1"/>
  <c r="Z208" i="1" s="1"/>
  <c r="Y209" i="1" a="1"/>
  <c r="Y209" i="1" s="1"/>
  <c r="Z209" i="1" s="1" a="1"/>
  <c r="Z209" i="1" s="1"/>
  <c r="Y210" i="1" a="1"/>
  <c r="Y210" i="1" s="1"/>
  <c r="Z210" i="1" s="1" a="1"/>
  <c r="Z210" i="1" s="1"/>
  <c r="Y211" i="1" a="1"/>
  <c r="Y211" i="1" s="1"/>
  <c r="Z211" i="1" s="1" a="1"/>
  <c r="Z211" i="1" s="1"/>
  <c r="Y212" i="1" a="1"/>
  <c r="Y212" i="1" s="1"/>
  <c r="Z212" i="1" s="1" a="1"/>
  <c r="Z212" i="1" s="1"/>
  <c r="Y213" i="1" a="1"/>
  <c r="Y213" i="1" s="1"/>
  <c r="Z213" i="1" s="1" a="1"/>
  <c r="Z213" i="1" s="1"/>
  <c r="Y214" i="1" a="1"/>
  <c r="Y214" i="1" s="1"/>
  <c r="Z214" i="1" s="1" a="1"/>
  <c r="Z214" i="1" s="1"/>
  <c r="Y215" i="1" a="1"/>
  <c r="Y215" i="1" s="1"/>
  <c r="Z215" i="1" s="1" a="1"/>
  <c r="Z215" i="1" s="1"/>
  <c r="Y216" i="1" a="1"/>
  <c r="Y216" i="1" s="1"/>
  <c r="Z216" i="1" s="1" a="1"/>
  <c r="Z216" i="1" s="1"/>
  <c r="Y217" i="1" a="1"/>
  <c r="Y217" i="1" s="1"/>
  <c r="Z217" i="1" s="1" a="1"/>
  <c r="Z217" i="1" s="1"/>
  <c r="Y218" i="1" a="1"/>
  <c r="Y218" i="1" s="1"/>
  <c r="Z218" i="1" s="1" a="1"/>
  <c r="Z218" i="1" s="1"/>
  <c r="Y219" i="1" a="1"/>
  <c r="Y219" i="1" s="1"/>
  <c r="Z219" i="1" s="1" a="1"/>
  <c r="Z219" i="1" s="1"/>
  <c r="Y220" i="1" a="1"/>
  <c r="Y220" i="1" s="1"/>
  <c r="Z220" i="1" s="1" a="1"/>
  <c r="Z220" i="1" s="1"/>
  <c r="Y221" i="1" a="1"/>
  <c r="Y221" i="1" s="1"/>
  <c r="Z221" i="1" s="1" a="1"/>
  <c r="Z221" i="1" s="1"/>
  <c r="Y222" i="1" a="1"/>
  <c r="Y222" i="1" s="1"/>
  <c r="Z222" i="1" s="1" a="1"/>
  <c r="Z222" i="1" s="1"/>
  <c r="Y223" i="1" a="1"/>
  <c r="Y223" i="1" s="1"/>
  <c r="Z223" i="1" s="1" a="1"/>
  <c r="Z223" i="1" s="1"/>
  <c r="Y224" i="1" a="1"/>
  <c r="Y224" i="1" s="1"/>
  <c r="Z224" i="1" s="1" a="1"/>
  <c r="Z224" i="1" s="1"/>
  <c r="Y225" i="1" a="1"/>
  <c r="Y225" i="1" s="1"/>
  <c r="Z225" i="1" s="1" a="1"/>
  <c r="Z225" i="1" s="1"/>
  <c r="Y226" i="1" a="1"/>
  <c r="Y226" i="1" s="1"/>
  <c r="Z226" i="1" s="1" a="1"/>
  <c r="Z226" i="1" s="1"/>
  <c r="Y227" i="1" a="1"/>
  <c r="Y227" i="1" s="1"/>
  <c r="Z227" i="1" s="1" a="1"/>
  <c r="Z227" i="1" s="1"/>
  <c r="Y228" i="1" a="1"/>
  <c r="Y228" i="1" s="1"/>
  <c r="Z228" i="1" s="1" a="1"/>
  <c r="Z228" i="1" s="1"/>
  <c r="Y229" i="1" a="1"/>
  <c r="Y229" i="1" s="1"/>
  <c r="Z229" i="1" s="1" a="1"/>
  <c r="Z229" i="1" s="1"/>
  <c r="Y230" i="1" a="1"/>
  <c r="Y230" i="1" s="1"/>
  <c r="Z230" i="1" s="1" a="1"/>
  <c r="Z230" i="1" s="1"/>
  <c r="Y231" i="1" a="1"/>
  <c r="Y231" i="1" s="1"/>
  <c r="Z231" i="1" s="1" a="1"/>
  <c r="Z231" i="1" s="1"/>
  <c r="Y232" i="1" a="1"/>
  <c r="Y232" i="1" s="1"/>
  <c r="Z232" i="1" s="1" a="1"/>
  <c r="Z232" i="1" s="1"/>
  <c r="Y233" i="1" a="1"/>
  <c r="Y233" i="1" s="1"/>
  <c r="Z233" i="1" s="1" a="1"/>
  <c r="Z233" i="1" s="1"/>
  <c r="Y234" i="1" a="1"/>
  <c r="Y234" i="1" s="1"/>
  <c r="Z234" i="1" s="1" a="1"/>
  <c r="Z234" i="1" s="1"/>
  <c r="Y235" i="1" a="1"/>
  <c r="Y235" i="1" s="1"/>
  <c r="Z235" i="1" s="1" a="1"/>
  <c r="Z235" i="1" s="1"/>
  <c r="Y236" i="1" a="1"/>
  <c r="Y236" i="1" s="1"/>
  <c r="Z236" i="1" s="1" a="1"/>
  <c r="Z236" i="1" s="1"/>
  <c r="Y237" i="1" a="1"/>
  <c r="Y237" i="1" s="1"/>
  <c r="Z237" i="1" s="1" a="1"/>
  <c r="Z237" i="1" s="1"/>
  <c r="Y238" i="1" a="1"/>
  <c r="Y238" i="1" s="1"/>
  <c r="Z238" i="1" s="1" a="1"/>
  <c r="Z238" i="1" s="1"/>
  <c r="Y239" i="1" a="1"/>
  <c r="Y239" i="1" s="1"/>
  <c r="Z239" i="1" s="1" a="1"/>
  <c r="Z239" i="1" s="1"/>
  <c r="Y240" i="1" a="1"/>
  <c r="Y240" i="1" s="1"/>
  <c r="Z240" i="1" s="1" a="1"/>
  <c r="Z240" i="1" s="1"/>
  <c r="Y241" i="1" a="1"/>
  <c r="Y241" i="1" s="1"/>
  <c r="Z241" i="1" s="1" a="1"/>
  <c r="Z241" i="1" s="1"/>
  <c r="Y242" i="1" a="1"/>
  <c r="Y242" i="1" s="1"/>
  <c r="Z242" i="1" s="1" a="1"/>
  <c r="Z242" i="1" s="1"/>
  <c r="Y243" i="1" a="1"/>
  <c r="Y243" i="1" s="1"/>
  <c r="Z243" i="1" s="1" a="1"/>
  <c r="Z243" i="1" s="1"/>
  <c r="Y244" i="1" a="1"/>
  <c r="Y244" i="1" s="1"/>
  <c r="Z244" i="1" s="1" a="1"/>
  <c r="Z244" i="1" s="1"/>
  <c r="Y245" i="1" a="1"/>
  <c r="Y245" i="1" s="1"/>
  <c r="Z245" i="1" s="1" a="1"/>
  <c r="Z245" i="1" s="1"/>
  <c r="Y246" i="1" a="1"/>
  <c r="Y246" i="1" s="1"/>
  <c r="Z246" i="1" s="1" a="1"/>
  <c r="Z246" i="1" s="1"/>
  <c r="Y247" i="1" a="1"/>
  <c r="Y247" i="1" s="1"/>
  <c r="Z247" i="1" s="1" a="1"/>
  <c r="Z247" i="1" s="1"/>
  <c r="Y248" i="1" a="1"/>
  <c r="Y248" i="1" s="1"/>
  <c r="Z248" i="1" s="1" a="1"/>
  <c r="Z248" i="1" s="1"/>
  <c r="Y249" i="1" a="1"/>
  <c r="Y249" i="1" s="1"/>
  <c r="Z249" i="1" s="1" a="1"/>
  <c r="Z249" i="1" s="1"/>
  <c r="Y250" i="1" a="1"/>
  <c r="Y250" i="1" s="1"/>
  <c r="Z250" i="1" s="1" a="1"/>
  <c r="Z250" i="1" s="1"/>
  <c r="Y251" i="1" a="1"/>
  <c r="Y251" i="1" s="1"/>
  <c r="Z251" i="1" s="1" a="1"/>
  <c r="Z251" i="1" s="1"/>
  <c r="Y252" i="1" a="1"/>
  <c r="Y252" i="1" s="1"/>
  <c r="Z252" i="1" s="1" a="1"/>
  <c r="Z252" i="1" s="1"/>
  <c r="Y253" i="1" a="1"/>
  <c r="Y253" i="1" s="1"/>
  <c r="Z253" i="1" s="1" a="1"/>
  <c r="Z253" i="1" s="1"/>
  <c r="Y254" i="1" a="1"/>
  <c r="Y254" i="1" s="1"/>
  <c r="Z254" i="1" s="1" a="1"/>
  <c r="Z254" i="1" s="1"/>
  <c r="Y255" i="1" a="1"/>
  <c r="Y255" i="1" s="1"/>
  <c r="Z255" i="1" s="1" a="1"/>
  <c r="Z255" i="1" s="1"/>
  <c r="Y256" i="1" a="1"/>
  <c r="Y256" i="1" s="1"/>
  <c r="Z256" i="1" s="1" a="1"/>
  <c r="Z256" i="1" s="1"/>
  <c r="Y257" i="1" a="1"/>
  <c r="Y257" i="1" s="1"/>
  <c r="Z257" i="1" s="1" a="1"/>
  <c r="Z257" i="1" s="1"/>
  <c r="Y258" i="1" a="1"/>
  <c r="Y258" i="1" s="1"/>
  <c r="Z258" i="1" s="1" a="1"/>
  <c r="Z258" i="1" s="1"/>
  <c r="Y259" i="1" a="1"/>
  <c r="Y259" i="1" s="1"/>
  <c r="Z259" i="1" s="1" a="1"/>
  <c r="Z259" i="1" s="1"/>
  <c r="Y260" i="1" a="1"/>
  <c r="Y260" i="1" s="1"/>
  <c r="Z260" i="1" s="1" a="1"/>
  <c r="Z260" i="1" s="1"/>
  <c r="Y261" i="1" a="1"/>
  <c r="Y261" i="1" s="1"/>
  <c r="Z261" i="1" s="1" a="1"/>
  <c r="Z261" i="1" s="1"/>
  <c r="Y262" i="1" a="1"/>
  <c r="Y262" i="1" s="1"/>
  <c r="Z262" i="1" s="1" a="1"/>
  <c r="Z262" i="1" s="1"/>
  <c r="Y263" i="1" a="1"/>
  <c r="Y263" i="1" s="1"/>
  <c r="Z263" i="1" s="1" a="1"/>
  <c r="Z263" i="1" s="1"/>
  <c r="Y264" i="1" a="1"/>
  <c r="Y264" i="1" s="1"/>
  <c r="Z264" i="1" s="1" a="1"/>
  <c r="Z264" i="1" s="1"/>
  <c r="Y265" i="1" a="1"/>
  <c r="Y265" i="1" s="1"/>
  <c r="Z265" i="1" s="1" a="1"/>
  <c r="Z265" i="1" s="1"/>
  <c r="Y266" i="1" a="1"/>
  <c r="Y266" i="1" s="1"/>
  <c r="Z266" i="1" s="1" a="1"/>
  <c r="Z266" i="1" s="1"/>
  <c r="Y267" i="1" a="1"/>
  <c r="Y267" i="1" s="1"/>
  <c r="Z267" i="1" s="1" a="1"/>
  <c r="Z267" i="1" s="1"/>
  <c r="Y268" i="1" a="1"/>
  <c r="Y268" i="1" s="1"/>
  <c r="Z268" i="1" s="1" a="1"/>
  <c r="Z268" i="1" s="1"/>
  <c r="Y269" i="1" a="1"/>
  <c r="Y269" i="1" s="1"/>
  <c r="Z269" i="1" s="1" a="1"/>
  <c r="Z269" i="1" s="1"/>
  <c r="Y270" i="1" a="1"/>
  <c r="Y270" i="1" s="1"/>
  <c r="Z270" i="1" s="1" a="1"/>
  <c r="Z270" i="1" s="1"/>
  <c r="Y271" i="1" a="1"/>
  <c r="Y271" i="1" s="1"/>
  <c r="Z271" i="1" s="1" a="1"/>
  <c r="Z271" i="1" s="1"/>
  <c r="Y272" i="1" a="1"/>
  <c r="Y272" i="1" s="1"/>
  <c r="Z272" i="1" s="1" a="1"/>
  <c r="Z272" i="1" s="1"/>
  <c r="Y273" i="1" a="1"/>
  <c r="Y273" i="1" s="1"/>
  <c r="Z273" i="1" s="1" a="1"/>
  <c r="Z273" i="1" s="1"/>
  <c r="Y274" i="1" a="1"/>
  <c r="Y274" i="1" s="1"/>
  <c r="Z274" i="1" s="1" a="1"/>
  <c r="Z274" i="1" s="1"/>
  <c r="Y275" i="1" a="1"/>
  <c r="Y275" i="1" s="1"/>
  <c r="Z275" i="1" s="1" a="1"/>
  <c r="Z275" i="1" s="1"/>
  <c r="Y276" i="1" a="1"/>
  <c r="Y276" i="1" s="1"/>
  <c r="Z276" i="1" s="1" a="1"/>
  <c r="Z276" i="1" s="1"/>
  <c r="Y277" i="1" a="1"/>
  <c r="Y277" i="1" s="1"/>
  <c r="Z277" i="1" s="1" a="1"/>
  <c r="Z277" i="1" s="1"/>
  <c r="Y278" i="1" a="1"/>
  <c r="Y278" i="1" s="1"/>
  <c r="Z278" i="1" s="1" a="1"/>
  <c r="Z278" i="1" s="1"/>
  <c r="Y279" i="1" a="1"/>
  <c r="Y279" i="1" s="1"/>
  <c r="Z279" i="1" s="1" a="1"/>
  <c r="Z279" i="1" s="1"/>
  <c r="Y280" i="1" a="1"/>
  <c r="Y280" i="1" s="1"/>
  <c r="Z280" i="1" s="1" a="1"/>
  <c r="Z280" i="1" s="1"/>
  <c r="Y281" i="1" a="1"/>
  <c r="Y281" i="1" s="1"/>
  <c r="Z281" i="1" s="1" a="1"/>
  <c r="Z281" i="1" s="1"/>
  <c r="Y282" i="1" a="1"/>
  <c r="Y282" i="1" s="1"/>
  <c r="Z282" i="1" s="1" a="1"/>
  <c r="Z282" i="1" s="1"/>
  <c r="Y283" i="1" a="1"/>
  <c r="Y283" i="1" s="1"/>
  <c r="Z283" i="1" s="1" a="1"/>
  <c r="Z283" i="1" s="1"/>
  <c r="Y284" i="1" a="1"/>
  <c r="Y284" i="1" s="1"/>
  <c r="Z284" i="1" s="1" a="1"/>
  <c r="Z284" i="1" s="1"/>
  <c r="Y285" i="1" a="1"/>
  <c r="Y285" i="1" s="1"/>
  <c r="Z285" i="1" s="1" a="1"/>
  <c r="Z285" i="1" s="1"/>
  <c r="Y286" i="1" a="1"/>
  <c r="Y286" i="1" s="1"/>
  <c r="Z286" i="1" s="1" a="1"/>
  <c r="Z286" i="1" s="1"/>
  <c r="Y287" i="1" a="1"/>
  <c r="Y287" i="1" s="1"/>
  <c r="Z287" i="1" s="1" a="1"/>
  <c r="Z287" i="1" s="1"/>
  <c r="Y288" i="1" a="1"/>
  <c r="Y288" i="1" s="1"/>
  <c r="Z288" i="1" s="1" a="1"/>
  <c r="Z288" i="1" s="1"/>
  <c r="Y289" i="1" a="1"/>
  <c r="Y289" i="1" s="1"/>
  <c r="Z289" i="1" s="1" a="1"/>
  <c r="Z289" i="1" s="1"/>
  <c r="Y290" i="1" a="1"/>
  <c r="Y290" i="1" s="1"/>
  <c r="Z290" i="1" s="1" a="1"/>
  <c r="Z290" i="1" s="1"/>
  <c r="Y291" i="1" a="1"/>
  <c r="Y291" i="1" s="1"/>
  <c r="Z291" i="1" s="1" a="1"/>
  <c r="Z291" i="1" s="1"/>
  <c r="Y292" i="1" a="1"/>
  <c r="Y292" i="1" s="1"/>
  <c r="Z292" i="1" s="1" a="1"/>
  <c r="Z292" i="1" s="1"/>
  <c r="Y293" i="1" a="1"/>
  <c r="Y293" i="1" s="1"/>
  <c r="Z293" i="1" s="1" a="1"/>
  <c r="Z293" i="1" s="1"/>
  <c r="Y294" i="1" a="1"/>
  <c r="Y294" i="1" s="1"/>
  <c r="Z294" i="1" s="1" a="1"/>
  <c r="Z294" i="1" s="1"/>
  <c r="Y295" i="1" a="1"/>
  <c r="Y295" i="1" s="1"/>
  <c r="Z295" i="1" s="1" a="1"/>
  <c r="Z295" i="1" s="1"/>
  <c r="Y296" i="1" a="1"/>
  <c r="Y296" i="1" s="1"/>
  <c r="Z296" i="1" s="1" a="1"/>
  <c r="Z296" i="1" s="1"/>
  <c r="Y297" i="1" a="1"/>
  <c r="Y297" i="1" s="1"/>
  <c r="Z297" i="1" s="1" a="1"/>
  <c r="Z297" i="1" s="1"/>
  <c r="Y298" i="1" a="1"/>
  <c r="Y298" i="1" s="1"/>
  <c r="Z298" i="1" s="1" a="1"/>
  <c r="Z298" i="1" s="1"/>
  <c r="Y299" i="1" a="1"/>
  <c r="Y299" i="1" s="1"/>
  <c r="Z299" i="1" s="1" a="1"/>
  <c r="Z299" i="1" s="1"/>
  <c r="Y300" i="1" a="1"/>
  <c r="Y300" i="1" s="1"/>
  <c r="Z300" i="1" s="1" a="1"/>
  <c r="Z300" i="1" s="1"/>
  <c r="Y301" i="1" a="1"/>
  <c r="Y301" i="1" s="1"/>
  <c r="Z301" i="1" s="1" a="1"/>
  <c r="Z301" i="1" s="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<sst xmlns="http://schemas.openxmlformats.org/spreadsheetml/2006/main" count="3412" uniqueCount="713">
  <si>
    <t>Order_ID</t>
  </si>
  <si>
    <t>Order_Date</t>
  </si>
  <si>
    <t>Customer_ID</t>
  </si>
  <si>
    <t>Restaurant_ID</t>
  </si>
  <si>
    <t>Delivery_Partner_ID</t>
  </si>
  <si>
    <t>Order_Value</t>
  </si>
  <si>
    <t>Delivery_Fee</t>
  </si>
  <si>
    <t>Discount</t>
  </si>
  <si>
    <t>Distance_KM</t>
  </si>
  <si>
    <t>Delivery_Time_Min</t>
  </si>
  <si>
    <t>Customer_Rating</t>
  </si>
  <si>
    <t>Order_Status</t>
  </si>
  <si>
    <t>Payment_Method</t>
  </si>
  <si>
    <t>Coupon_Code</t>
  </si>
  <si>
    <t>Campaign_ID</t>
  </si>
  <si>
    <t>Cancellation_Reason</t>
  </si>
  <si>
    <t>ORD00001</t>
  </si>
  <si>
    <t>CUST049</t>
  </si>
  <si>
    <t>REST014</t>
  </si>
  <si>
    <t>DP015</t>
  </si>
  <si>
    <t>Delivered</t>
  </si>
  <si>
    <t>Credit Card</t>
  </si>
  <si>
    <t>NONE</t>
  </si>
  <si>
    <t>CMP007</t>
  </si>
  <si>
    <t>ORD00002</t>
  </si>
  <si>
    <t>CUST036</t>
  </si>
  <si>
    <t>REST008</t>
  </si>
  <si>
    <t>DP018</t>
  </si>
  <si>
    <t>UPI</t>
  </si>
  <si>
    <t>BUDGET50</t>
  </si>
  <si>
    <t>CMP004</t>
  </si>
  <si>
    <t>ORD00003</t>
  </si>
  <si>
    <t>CUST066</t>
  </si>
  <si>
    <t>REST010</t>
  </si>
  <si>
    <t>SAVE100</t>
  </si>
  <si>
    <t>CMP003</t>
  </si>
  <si>
    <t>ORD00004</t>
  </si>
  <si>
    <t>CUST001</t>
  </si>
  <si>
    <t>REST021</t>
  </si>
  <si>
    <t>DP016</t>
  </si>
  <si>
    <t>Debit Card</t>
  </si>
  <si>
    <t>ORD00005</t>
  </si>
  <si>
    <t>CUST017</t>
  </si>
  <si>
    <t>DP014</t>
  </si>
  <si>
    <t>Escalated</t>
  </si>
  <si>
    <t>FESTIVE25</t>
  </si>
  <si>
    <t>CMP001</t>
  </si>
  <si>
    <t>Wrong item</t>
  </si>
  <si>
    <t>ORD00006</t>
  </si>
  <si>
    <t>CUST050</t>
  </si>
  <si>
    <t>REST012</t>
  </si>
  <si>
    <t>DP001</t>
  </si>
  <si>
    <t>LUNCH15</t>
  </si>
  <si>
    <t>CMP006</t>
  </si>
  <si>
    <t>ORD00007</t>
  </si>
  <si>
    <t>CUST038</t>
  </si>
  <si>
    <t>REST018</t>
  </si>
  <si>
    <t>DP002</t>
  </si>
  <si>
    <t>Wallet</t>
  </si>
  <si>
    <t>CMP002</t>
  </si>
  <si>
    <t>ORD00008</t>
  </si>
  <si>
    <t>CUST004</t>
  </si>
  <si>
    <t>DP017</t>
  </si>
  <si>
    <t>Cancelled</t>
  </si>
  <si>
    <t>Cash on Delivery</t>
  </si>
  <si>
    <t>Delivery partner unavailable</t>
  </si>
  <si>
    <t>ORD00009</t>
  </si>
  <si>
    <t>CUST056</t>
  </si>
  <si>
    <t>REST025</t>
  </si>
  <si>
    <t>DP003</t>
  </si>
  <si>
    <t>CMP008</t>
  </si>
  <si>
    <t>Late delivery</t>
  </si>
  <si>
    <t>ORD00010</t>
  </si>
  <si>
    <t>CUST005</t>
  </si>
  <si>
    <t>REST009</t>
  </si>
  <si>
    <t>DP012</t>
  </si>
  <si>
    <t>PREMIUM10</t>
  </si>
  <si>
    <t>ORD00011</t>
  </si>
  <si>
    <t>CUST052</t>
  </si>
  <si>
    <t>REST015</t>
  </si>
  <si>
    <t>ORD00012</t>
  </si>
  <si>
    <t>CUST018</t>
  </si>
  <si>
    <t>REST006</t>
  </si>
  <si>
    <t>WELCOME50</t>
  </si>
  <si>
    <t>ORD00013</t>
  </si>
  <si>
    <t>CUST013</t>
  </si>
  <si>
    <t>REST020</t>
  </si>
  <si>
    <t>DP004</t>
  </si>
  <si>
    <t>ORD00014</t>
  </si>
  <si>
    <t>CUST006</t>
  </si>
  <si>
    <t>Restaurant delay</t>
  </si>
  <si>
    <t>ORD00015</t>
  </si>
  <si>
    <t>REST024</t>
  </si>
  <si>
    <t>DP006</t>
  </si>
  <si>
    <t>ORD00016</t>
  </si>
  <si>
    <t>CUST008</t>
  </si>
  <si>
    <t>REST019</t>
  </si>
  <si>
    <t>DP013</t>
  </si>
  <si>
    <t>ORD00017</t>
  </si>
  <si>
    <t>CUST077</t>
  </si>
  <si>
    <t>REST011</t>
  </si>
  <si>
    <t>ORD00018</t>
  </si>
  <si>
    <t>CUST075</t>
  </si>
  <si>
    <t>delivered</t>
  </si>
  <si>
    <t>MONSOON20</t>
  </si>
  <si>
    <t>Customer changed mind</t>
  </si>
  <si>
    <t>ORD00019</t>
  </si>
  <si>
    <t>DP008</t>
  </si>
  <si>
    <t>ORD00020</t>
  </si>
  <si>
    <t>CUST042</t>
  </si>
  <si>
    <t>ORD00021</t>
  </si>
  <si>
    <t>CUST051</t>
  </si>
  <si>
    <t>REST007</t>
  </si>
  <si>
    <t>DP019</t>
  </si>
  <si>
    <t>ORD00022</t>
  </si>
  <si>
    <t>CMP005</t>
  </si>
  <si>
    <t>ORD00023</t>
  </si>
  <si>
    <t>ORD00024</t>
  </si>
  <si>
    <t>CUST020</t>
  </si>
  <si>
    <t>DP010</t>
  </si>
  <si>
    <t>ORD00025</t>
  </si>
  <si>
    <t>CUST043</t>
  </si>
  <si>
    <t>ORD00026</t>
  </si>
  <si>
    <t>CUST054</t>
  </si>
  <si>
    <t>REST023</t>
  </si>
  <si>
    <t>Restaurant unavailable</t>
  </si>
  <si>
    <t>ORD00027</t>
  </si>
  <si>
    <t>CUST063</t>
  </si>
  <si>
    <t>DP011</t>
  </si>
  <si>
    <t>ORD00028</t>
  </si>
  <si>
    <t>CUST070</t>
  </si>
  <si>
    <t>ORD00029</t>
  </si>
  <si>
    <t>ORD00030</t>
  </si>
  <si>
    <t>ORD00031</t>
  </si>
  <si>
    <t>CUST032</t>
  </si>
  <si>
    <t>ORD00032</t>
  </si>
  <si>
    <t>CUST072</t>
  </si>
  <si>
    <t>REST022</t>
  </si>
  <si>
    <t>ORD00033</t>
  </si>
  <si>
    <t>CUST037</t>
  </si>
  <si>
    <t>ORD00034</t>
  </si>
  <si>
    <t>DP005</t>
  </si>
  <si>
    <t>ORD00035</t>
  </si>
  <si>
    <t>CUST024</t>
  </si>
  <si>
    <t>REST017</t>
  </si>
  <si>
    <t>ORD00036</t>
  </si>
  <si>
    <t>CUST022</t>
  </si>
  <si>
    <t>ORD00037</t>
  </si>
  <si>
    <t>CUST076</t>
  </si>
  <si>
    <t>ORD00038</t>
  </si>
  <si>
    <t>CUST046</t>
  </si>
  <si>
    <t>REST002</t>
  </si>
  <si>
    <t>ORD00039</t>
  </si>
  <si>
    <t>REST001</t>
  </si>
  <si>
    <t>ORD00040</t>
  </si>
  <si>
    <t>ORD00041</t>
  </si>
  <si>
    <t>ORD00042</t>
  </si>
  <si>
    <t>CUST012</t>
  </si>
  <si>
    <t>DP009</t>
  </si>
  <si>
    <t>ORD00043</t>
  </si>
  <si>
    <t>CUST007</t>
  </si>
  <si>
    <t>Refund issue</t>
  </si>
  <si>
    <t>ORD00044</t>
  </si>
  <si>
    <t>CUST060</t>
  </si>
  <si>
    <t>REST013</t>
  </si>
  <si>
    <t>ORD00045</t>
  </si>
  <si>
    <t>ORD00046</t>
  </si>
  <si>
    <t>CUST062</t>
  </si>
  <si>
    <t>ORD00047</t>
  </si>
  <si>
    <t>CUST068</t>
  </si>
  <si>
    <t>ORD00048</t>
  </si>
  <si>
    <t>ORD00049</t>
  </si>
  <si>
    <t>CUST074</t>
  </si>
  <si>
    <t>ORD00050</t>
  </si>
  <si>
    <t>CUST061</t>
  </si>
  <si>
    <t>ORD00051</t>
  </si>
  <si>
    <t>CUST011</t>
  </si>
  <si>
    <t>ORD00052</t>
  </si>
  <si>
    <t>REST005</t>
  </si>
  <si>
    <t>ORD00053</t>
  </si>
  <si>
    <t>CUST059</t>
  </si>
  <si>
    <t>REST016</t>
  </si>
  <si>
    <t>ORD00054</t>
  </si>
  <si>
    <t>CUST010</t>
  </si>
  <si>
    <t>DP007</t>
  </si>
  <si>
    <t>ORD00055</t>
  </si>
  <si>
    <t>ORD00056</t>
  </si>
  <si>
    <t>ORD00057</t>
  </si>
  <si>
    <t>ORD00058</t>
  </si>
  <si>
    <t>CUST029</t>
  </si>
  <si>
    <t>DP020</t>
  </si>
  <si>
    <t>WEEKEND20</t>
  </si>
  <si>
    <t>ORD00059</t>
  </si>
  <si>
    <t>CUST057</t>
  </si>
  <si>
    <t>ORD00060</t>
  </si>
  <si>
    <t>ORD00061</t>
  </si>
  <si>
    <t>CUST078</t>
  </si>
  <si>
    <t>ORD00062</t>
  </si>
  <si>
    <t>ORD00063</t>
  </si>
  <si>
    <t>CUST041</t>
  </si>
  <si>
    <t>ORD00064</t>
  </si>
  <si>
    <t>ORD00065</t>
  </si>
  <si>
    <t>REST003</t>
  </si>
  <si>
    <t>ORD00066</t>
  </si>
  <si>
    <t>ORD00067</t>
  </si>
  <si>
    <t>CUST045</t>
  </si>
  <si>
    <t>ORD00068</t>
  </si>
  <si>
    <t>ORD00069</t>
  </si>
  <si>
    <t>ORD00070</t>
  </si>
  <si>
    <t>CUST026</t>
  </si>
  <si>
    <t>Payment failure</t>
  </si>
  <si>
    <t>ORD00071</t>
  </si>
  <si>
    <t>CUST002</t>
  </si>
  <si>
    <t>ORD00072</t>
  </si>
  <si>
    <t>ORD00073</t>
  </si>
  <si>
    <t>ORD00074</t>
  </si>
  <si>
    <t>ORD00075</t>
  </si>
  <si>
    <t>ORD00076</t>
  </si>
  <si>
    <t>CUST065</t>
  </si>
  <si>
    <t>ORD00077</t>
  </si>
  <si>
    <t>CUST048</t>
  </si>
  <si>
    <t>ORD00078</t>
  </si>
  <si>
    <t>REST004</t>
  </si>
  <si>
    <t>ORD00079</t>
  </si>
  <si>
    <t>ORD00080</t>
  </si>
  <si>
    <t>ORD00081</t>
  </si>
  <si>
    <t>CUST015</t>
  </si>
  <si>
    <t>ORD00082</t>
  </si>
  <si>
    <t>ORD00083</t>
  </si>
  <si>
    <t>ORD00084</t>
  </si>
  <si>
    <t>ORD00085</t>
  </si>
  <si>
    <t>ORD00086</t>
  </si>
  <si>
    <t>ORD00087</t>
  </si>
  <si>
    <t>CUST073</t>
  </si>
  <si>
    <t>ORD00088</t>
  </si>
  <si>
    <t>ORD00089</t>
  </si>
  <si>
    <t xml:space="preserve"> CANCELLED </t>
  </si>
  <si>
    <t>ORD00090</t>
  </si>
  <si>
    <t>CUST035</t>
  </si>
  <si>
    <t>ORD00091</t>
  </si>
  <si>
    <t>ORD00092</t>
  </si>
  <si>
    <t>ORD00093</t>
  </si>
  <si>
    <t>ORD00094</t>
  </si>
  <si>
    <t>ORD00095</t>
  </si>
  <si>
    <t>ORD00096</t>
  </si>
  <si>
    <t>ORD00097</t>
  </si>
  <si>
    <t>ORD00098</t>
  </si>
  <si>
    <t>ORD00099</t>
  </si>
  <si>
    <t>ORD00100</t>
  </si>
  <si>
    <t>ORD00101</t>
  </si>
  <si>
    <t>ORD00102</t>
  </si>
  <si>
    <t>CUST021</t>
  </si>
  <si>
    <t>ORD00103</t>
  </si>
  <si>
    <t>ORD00104</t>
  </si>
  <si>
    <t>ORD00105</t>
  </si>
  <si>
    <t>CUST058</t>
  </si>
  <si>
    <t>ORD00106</t>
  </si>
  <si>
    <t>CUST067</t>
  </si>
  <si>
    <t>ORD00107</t>
  </si>
  <si>
    <t>CUST053</t>
  </si>
  <si>
    <t>ORD00108</t>
  </si>
  <si>
    <t>ORD00109</t>
  </si>
  <si>
    <t>ORD00110</t>
  </si>
  <si>
    <t>ORD00111</t>
  </si>
  <si>
    <t>ORD00112</t>
  </si>
  <si>
    <t>ORD00113</t>
  </si>
  <si>
    <t>ORD00114</t>
  </si>
  <si>
    <t>ORD00115</t>
  </si>
  <si>
    <t>CUST019</t>
  </si>
  <si>
    <t>ORD00116</t>
  </si>
  <si>
    <t>ORD00117</t>
  </si>
  <si>
    <t>ORD00118</t>
  </si>
  <si>
    <t>ORD00119</t>
  </si>
  <si>
    <t>ORD00120</t>
  </si>
  <si>
    <t>CUST055</t>
  </si>
  <si>
    <t>ORD00121</t>
  </si>
  <si>
    <t>ORD00122</t>
  </si>
  <si>
    <t>CUST069</t>
  </si>
  <si>
    <t>ORD00123</t>
  </si>
  <si>
    <t>CUST071</t>
  </si>
  <si>
    <t>ORD00124</t>
  </si>
  <si>
    <t>ORD00125</t>
  </si>
  <si>
    <t>CUST064</t>
  </si>
  <si>
    <t>ORD00126</t>
  </si>
  <si>
    <t>ORD00127</t>
  </si>
  <si>
    <t>ORD00128</t>
  </si>
  <si>
    <t>CUST003</t>
  </si>
  <si>
    <t>ORD00129</t>
  </si>
  <si>
    <t>ORD00130</t>
  </si>
  <si>
    <t>ORD00131</t>
  </si>
  <si>
    <t>ORD00132</t>
  </si>
  <si>
    <t>ORD00133</t>
  </si>
  <si>
    <t>CUST040</t>
  </si>
  <si>
    <t>ORD00134</t>
  </si>
  <si>
    <t>ORD00135</t>
  </si>
  <si>
    <t>ORD00136</t>
  </si>
  <si>
    <t>ORD00137</t>
  </si>
  <si>
    <t>CUST030</t>
  </si>
  <si>
    <t>ORD00138</t>
  </si>
  <si>
    <t>ORD00139</t>
  </si>
  <si>
    <t>CUST044</t>
  </si>
  <si>
    <t>ORD00140</t>
  </si>
  <si>
    <t>ORD00141</t>
  </si>
  <si>
    <t>ORD00142</t>
  </si>
  <si>
    <t xml:space="preserve">UPI </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</si>
  <si>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</si>
  <si>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</si>
  <si>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</si>
  <si>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</si>
  <si>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</si>
  <si>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</si>
  <si>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</si>
  <si>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</si>
  <si>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</si>
  <si>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</si>
  <si>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</si>
  <si>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</si>
  <si>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</si>
  <si>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</si>
  <si>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</si>
  <si>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</si>
  <si>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</si>
  <si>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</si>
  <si>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</si>
  <si>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</si>
  <si>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</si>
  <si>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</si>
  <si>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</si>
  <si>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</si>
  <si>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</si>
  <si>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</si>
  <si>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</si>
  <si>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</si>
  <si>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</si>
  <si>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</si>
  <si>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</si>
  <si>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CUST025</t>
  </si>
  <si>
    <t>ORD00174</t>
  </si>
  <si>
    <t>ORD00175</t>
  </si>
  <si>
    <t>CUST016</t>
  </si>
  <si>
    <t>ORD00176</t>
  </si>
  <si>
    <t>ORD00177</t>
  </si>
  <si>
    <t>ORD00178</t>
  </si>
  <si>
    <t>ORD00179</t>
  </si>
  <si>
    <t>ORD00180</t>
  </si>
  <si>
    <t>ORD00181</t>
  </si>
  <si>
    <t>CUST028</t>
  </si>
  <si>
    <t>ORD00182</t>
  </si>
  <si>
    <t>ORD00183</t>
  </si>
  <si>
    <t>ORD00184</t>
  </si>
  <si>
    <t>ORD00185</t>
  </si>
  <si>
    <t>ORD00186</t>
  </si>
  <si>
    <t>ORD00187</t>
  </si>
  <si>
    <t>ORD00188</t>
  </si>
  <si>
    <t>ORD00189</t>
  </si>
  <si>
    <t>ORD00190</t>
  </si>
  <si>
    <t>ORD00191</t>
  </si>
  <si>
    <t>CUST047</t>
  </si>
  <si>
    <t>ORD00192</t>
  </si>
  <si>
    <t>CUST009</t>
  </si>
  <si>
    <t>ORD00193</t>
  </si>
  <si>
    <t>ORD00194</t>
  </si>
  <si>
    <t>ORD00195</t>
  </si>
  <si>
    <t>ORD00196</t>
  </si>
  <si>
    <t>CUST080</t>
  </si>
  <si>
    <t>ORD00197</t>
  </si>
  <si>
    <t>ORD00198</t>
  </si>
  <si>
    <t>ORD00199</t>
  </si>
  <si>
    <t>ORD00200</t>
  </si>
  <si>
    <t>ORD00201</t>
  </si>
  <si>
    <t>ORD00202</t>
  </si>
  <si>
    <t>ORD00203</t>
  </si>
  <si>
    <t>ORD00204</t>
  </si>
  <si>
    <t>ORD00205</t>
  </si>
  <si>
    <t>ORD00206</t>
  </si>
  <si>
    <t>CUST023</t>
  </si>
  <si>
    <t>ORD00207</t>
  </si>
  <si>
    <t>ORD00208</t>
  </si>
  <si>
    <t>ORD00209</t>
  </si>
  <si>
    <t>ORD00210</t>
  </si>
  <si>
    <t xml:space="preserve"> none</t>
  </si>
  <si>
    <t>ORD00211</t>
  </si>
  <si>
    <t>ORD00212</t>
  </si>
  <si>
    <t>ORD00213</t>
  </si>
  <si>
    <t>ORD00214</t>
  </si>
  <si>
    <t>ORD00215</t>
  </si>
  <si>
    <t>ORD00216</t>
  </si>
  <si>
    <t>ORD00217</t>
  </si>
  <si>
    <t>CUST034</t>
  </si>
  <si>
    <t>ORD00218</t>
  </si>
  <si>
    <t>ORD00219</t>
  </si>
  <si>
    <t>ORD00220</t>
  </si>
  <si>
    <t>ORD00221</t>
  </si>
  <si>
    <t>ORD00222</t>
  </si>
  <si>
    <t>CUST031</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</si>
  <si>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</si>
  <si>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</si>
  <si>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</si>
  <si>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</si>
  <si>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</si>
  <si>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</si>
  <si>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</si>
  <si>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</si>
  <si>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</si>
  <si>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</si>
  <si>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</si>
  <si>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</si>
  <si>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</si>
  <si>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</si>
  <si>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</si>
  <si>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</si>
  <si>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</si>
  <si>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</si>
  <si>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</si>
  <si>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</si>
  <si>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</si>
  <si>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</si>
  <si>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</si>
  <si>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</si>
  <si>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</si>
  <si>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</si>
  <si>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</si>
  <si>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</si>
  <si>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</si>
  <si>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</si>
  <si>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</si>
  <si>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</si>
  <si>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</si>
  <si>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</si>
  <si>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</si>
  <si>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</si>
  <si>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</si>
  <si>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</si>
  <si>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</si>
  <si>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</si>
  <si>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</si>
  <si>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</si>
  <si>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</si>
  <si>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</si>
  <si>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</si>
  <si>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</si>
  <si>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</si>
  <si>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</si>
  <si>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</si>
  <si>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</si>
  <si>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CUST027</t>
  </si>
  <si>
    <t>ORD00273</t>
  </si>
  <si>
    <t>ORD00274</t>
  </si>
  <si>
    <t>ORD00275</t>
  </si>
  <si>
    <t>ORD00276</t>
  </si>
  <si>
    <t>CUST079</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</si>
  <si>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</si>
  <si>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</si>
  <si>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</si>
  <si>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</si>
  <si>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</si>
  <si>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</si>
  <si>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</si>
  <si>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</si>
  <si>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</si>
  <si>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</si>
  <si>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</si>
  <si>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</si>
  <si>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</si>
  <si>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</si>
  <si>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</si>
  <si>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</si>
  <si>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</si>
  <si>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</si>
  <si>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</si>
  <si>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</si>
  <si>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</si>
  <si>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</si>
  <si>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</si>
  <si>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</si>
  <si>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CUST033</t>
  </si>
  <si>
    <t>Customer_Name</t>
  </si>
  <si>
    <t>City</t>
  </si>
  <si>
    <t>Segment</t>
  </si>
  <si>
    <t>Signup_Date</t>
  </si>
  <si>
    <t>Neha Kulkarni</t>
  </si>
  <si>
    <t>Nagpur</t>
  </si>
  <si>
    <t>Budget</t>
  </si>
  <si>
    <t>Neha Gupta</t>
  </si>
  <si>
    <t>Pune</t>
  </si>
  <si>
    <t>Premium</t>
  </si>
  <si>
    <t>Rohan More</t>
  </si>
  <si>
    <t>Hyderabad</t>
  </si>
  <si>
    <t>Isha Pawar</t>
  </si>
  <si>
    <t>New</t>
  </si>
  <si>
    <t>Isha Gupta</t>
  </si>
  <si>
    <t>Bengaluru</t>
  </si>
  <si>
    <t>Regular</t>
  </si>
  <si>
    <t>Pooja Desai</t>
  </si>
  <si>
    <t>Mumbai</t>
  </si>
  <si>
    <t>Aditya Joshi</t>
  </si>
  <si>
    <t>Yash Kulkarni</t>
  </si>
  <si>
    <t>Vivaan Kulkarni</t>
  </si>
  <si>
    <t>Priya Desai</t>
  </si>
  <si>
    <t>Vivaan Pawar</t>
  </si>
  <si>
    <t>Yash Gupta</t>
  </si>
  <si>
    <t>Sakshi More</t>
  </si>
  <si>
    <t>CUST014</t>
  </si>
  <si>
    <t>Sakshi Patil</t>
  </si>
  <si>
    <t>Karan Shinde</t>
  </si>
  <si>
    <t>Aarav More</t>
  </si>
  <si>
    <t>Sakshi Jadhav</t>
  </si>
  <si>
    <t>Isha More</t>
  </si>
  <si>
    <t>Aditya Sharma</t>
  </si>
  <si>
    <t>Neha Shinde</t>
  </si>
  <si>
    <t>Akash Jadhav</t>
  </si>
  <si>
    <t>Vivaan Gupta</t>
  </si>
  <si>
    <t>Nashik</t>
  </si>
  <si>
    <t>Isha Kulkarni</t>
  </si>
  <si>
    <t>Neha Sharma</t>
  </si>
  <si>
    <t>Neha Pawar</t>
  </si>
  <si>
    <t>Akash Gupta</t>
  </si>
  <si>
    <t>Sneha Kulkarni</t>
  </si>
  <si>
    <t>Isha Jadhav</t>
  </si>
  <si>
    <t>Tanvi Patil</t>
  </si>
  <si>
    <t>Aarav Desai</t>
  </si>
  <si>
    <t>Rohan Jadhav</t>
  </si>
  <si>
    <t>Rahul Kulkarni</t>
  </si>
  <si>
    <t>Sakshi Sharma</t>
  </si>
  <si>
    <t>Aditya Kulkarni</t>
  </si>
  <si>
    <t>Aditya Desai</t>
  </si>
  <si>
    <t>CUST039</t>
  </si>
  <si>
    <t>Yash Jadhav</t>
  </si>
  <si>
    <t>Sakshi Gupta</t>
  </si>
  <si>
    <t>Aarav Joshi</t>
  </si>
  <si>
    <t>Sneha Desai</t>
  </si>
  <si>
    <t>Amit More</t>
  </si>
  <si>
    <t>Aditya Shinde</t>
  </si>
  <si>
    <t>Rohan Sharma</t>
  </si>
  <si>
    <t>Priya Jadhav</t>
  </si>
  <si>
    <t>Akash Pawar</t>
  </si>
  <si>
    <t>Amit Desai</t>
  </si>
  <si>
    <t>Aarav Sharma</t>
  </si>
  <si>
    <t>Nikhil Joshi</t>
  </si>
  <si>
    <t>Tanvi Joshi</t>
  </si>
  <si>
    <t>Aditya More</t>
  </si>
  <si>
    <t>Pooja Patil</t>
  </si>
  <si>
    <t>Ananya Pawar</t>
  </si>
  <si>
    <t>Aditya Patil</t>
  </si>
  <si>
    <t>Nikhil Desai</t>
  </si>
  <si>
    <t>Tanvi Kulkarni</t>
  </si>
  <si>
    <t>Rahul Sharma</t>
  </si>
  <si>
    <t>Meera Desai</t>
  </si>
  <si>
    <t>Rahul Gupta</t>
  </si>
  <si>
    <t>Isha Joshi</t>
  </si>
  <si>
    <t>Sakshi Shinde</t>
  </si>
  <si>
    <t>Neha Joshi</t>
  </si>
  <si>
    <t>Sakshi Desai</t>
  </si>
  <si>
    <t>Rahul Jadhav</t>
  </si>
  <si>
    <t>Vivaan Sharma</t>
  </si>
  <si>
    <t>Restaurant_Name</t>
  </si>
  <si>
    <t>Cuisine</t>
  </si>
  <si>
    <t>Restaurant_Rating</t>
  </si>
  <si>
    <t>Commission_Rate</t>
  </si>
  <si>
    <t>Spice Hub</t>
  </si>
  <si>
    <t>North Indian</t>
  </si>
  <si>
    <t>Urban Tadka</t>
  </si>
  <si>
    <t>Indian</t>
  </si>
  <si>
    <t>Curry Leaf</t>
  </si>
  <si>
    <t>The Food Factory</t>
  </si>
  <si>
    <t>Pizza</t>
  </si>
  <si>
    <t>Green Bowl</t>
  </si>
  <si>
    <t>Chinese</t>
  </si>
  <si>
    <t>Mumbai Masala</t>
  </si>
  <si>
    <t>Pune Bites</t>
  </si>
  <si>
    <t>South Indian</t>
  </si>
  <si>
    <t>Biryani House</t>
  </si>
  <si>
    <t>Maharashtrian</t>
  </si>
  <si>
    <t>Cafe Aroma</t>
  </si>
  <si>
    <t>Healthy</t>
  </si>
  <si>
    <t>Dosa Junction</t>
  </si>
  <si>
    <t>Wok Express</t>
  </si>
  <si>
    <t>Burger</t>
  </si>
  <si>
    <t>Pizza Craft</t>
  </si>
  <si>
    <t>Desserts</t>
  </si>
  <si>
    <t>Burger Garage</t>
  </si>
  <si>
    <t>Sweet Truth</t>
  </si>
  <si>
    <t>Royal Thali</t>
  </si>
  <si>
    <t>Healthy Harvest</t>
  </si>
  <si>
    <t>Kebab Nation</t>
  </si>
  <si>
    <t>South Spice</t>
  </si>
  <si>
    <t>The Breakfast Club</t>
  </si>
  <si>
    <t>Wrap Street</t>
  </si>
  <si>
    <t>Grill House</t>
  </si>
  <si>
    <t>Chinese Wok</t>
  </si>
  <si>
    <t>Maharashtra Kitchen</t>
  </si>
  <si>
    <t>Pasta Point</t>
  </si>
  <si>
    <t>Tandoor Tales</t>
  </si>
  <si>
    <t>Partner_ID</t>
  </si>
  <si>
    <t>Partner_Name</t>
  </si>
  <si>
    <t>Vehicle_Type</t>
  </si>
  <si>
    <t>Joining_Date</t>
  </si>
  <si>
    <t>Rahul</t>
  </si>
  <si>
    <t>Scooter</t>
  </si>
  <si>
    <t>Amit</t>
  </si>
  <si>
    <t>Suresh</t>
  </si>
  <si>
    <t>Vikas</t>
  </si>
  <si>
    <t>Bike</t>
  </si>
  <si>
    <t>Ravi</t>
  </si>
  <si>
    <t>Kunal</t>
  </si>
  <si>
    <t>Imran</t>
  </si>
  <si>
    <t>Sameer</t>
  </si>
  <si>
    <t>Akash</t>
  </si>
  <si>
    <t>Nitin</t>
  </si>
  <si>
    <t>Prakash</t>
  </si>
  <si>
    <t>Manoj</t>
  </si>
  <si>
    <t>Deepak</t>
  </si>
  <si>
    <t>Arjun</t>
  </si>
  <si>
    <t>Vivek</t>
  </si>
  <si>
    <t>Rohit</t>
  </si>
  <si>
    <t>Sanjay</t>
  </si>
  <si>
    <t>Anil</t>
  </si>
  <si>
    <t>Ajay</t>
  </si>
  <si>
    <t>Mahesh</t>
  </si>
  <si>
    <t>Campaign_Name</t>
  </si>
  <si>
    <t>Discount_Type</t>
  </si>
  <si>
    <t>Target_Segment</t>
  </si>
  <si>
    <t>Weekend Feast</t>
  </si>
  <si>
    <t>Percentage</t>
  </si>
  <si>
    <t>All</t>
  </si>
  <si>
    <t>New User Boost</t>
  </si>
  <si>
    <t>Premium Treat</t>
  </si>
  <si>
    <t>Flat</t>
  </si>
  <si>
    <t>Lunch Saver</t>
  </si>
  <si>
    <t>Budget Bites</t>
  </si>
  <si>
    <t>Festival Special</t>
  </si>
  <si>
    <t>First Order</t>
  </si>
  <si>
    <t>Monsoon Meals</t>
  </si>
  <si>
    <t>Sheet</t>
  </si>
  <si>
    <t>Column</t>
  </si>
  <si>
    <t>Purpose</t>
  </si>
  <si>
    <t>Raw_Orders</t>
  </si>
  <si>
    <t>Use XLOOKUP to bring customer details</t>
  </si>
  <si>
    <t>Use XLOOKUP to bring restaurant details</t>
  </si>
  <si>
    <t>Use XLOOKUP to bring partner details</t>
  </si>
  <si>
    <t>Order value before delivery fee/discount</t>
  </si>
  <si>
    <t>Fee charged to customer</t>
  </si>
  <si>
    <t>Discount applied</t>
  </si>
  <si>
    <t>Actual delivery time</t>
  </si>
  <si>
    <t>Customer rating</t>
  </si>
  <si>
    <t>Delivered / Cancelled / Escalated</t>
  </si>
  <si>
    <t>Customers</t>
  </si>
  <si>
    <t>Lookup key</t>
  </si>
  <si>
    <t>Customer city</t>
  </si>
  <si>
    <t>Premium / Regular / Budget / New</t>
  </si>
  <si>
    <t>Restaurants</t>
  </si>
  <si>
    <t>Restaurant cuisine</t>
  </si>
  <si>
    <t>Platform commission rate</t>
  </si>
  <si>
    <t>Delivery_Partners</t>
  </si>
  <si>
    <t>Bike / Scooter</t>
  </si>
  <si>
    <t>Campaigns</t>
  </si>
  <si>
    <t>Campaign target</t>
  </si>
  <si>
    <t>Clean_Status</t>
  </si>
  <si>
    <t>Clean_Payment_Method</t>
  </si>
  <si>
    <t>Clean_Coupon_Code</t>
  </si>
  <si>
    <t>Delivery_Partner_Name</t>
  </si>
  <si>
    <t>Net_Revenue</t>
  </si>
  <si>
    <t>Delivery SLA Status</t>
  </si>
  <si>
    <t>Operations_Alert</t>
  </si>
  <si>
    <t>Row Labels</t>
  </si>
  <si>
    <t>Attention - Low Rating</t>
  </si>
  <si>
    <t>Critical - Cancelled</t>
  </si>
  <si>
    <t>Critical - Late Delivery</t>
  </si>
  <si>
    <t>Normal</t>
  </si>
  <si>
    <t>Grand Total</t>
  </si>
  <si>
    <t>Count of Operations_Alert</t>
  </si>
  <si>
    <t>Count of Customer_ID</t>
  </si>
  <si>
    <t>2025</t>
  </si>
  <si>
    <t>2026</t>
  </si>
  <si>
    <t>Column Labels</t>
  </si>
  <si>
    <t>Count of Restaurant_ID</t>
  </si>
  <si>
    <t>Average of Restaurant_Rating</t>
  </si>
  <si>
    <t>Restaurant City</t>
  </si>
  <si>
    <t>Restaurant Rating</t>
  </si>
  <si>
    <t>City-wise Customer</t>
  </si>
  <si>
    <t>Customer Segment</t>
  </si>
  <si>
    <t>Signup Year Pivot</t>
  </si>
  <si>
    <t>City + Segment Analysis</t>
  </si>
  <si>
    <t>Cuisine-wise Restaurant</t>
  </si>
  <si>
    <t>Average of Commission_Rate</t>
  </si>
  <si>
    <t>Restaurants-wise-rating</t>
  </si>
  <si>
    <t>Count of Partner_ID</t>
  </si>
  <si>
    <t>2024</t>
  </si>
  <si>
    <t>Partner Joining Year</t>
  </si>
  <si>
    <t>Partner Name + Vehicle Type</t>
  </si>
  <si>
    <t>Count of Campaign_ID</t>
  </si>
  <si>
    <t>customer segment campaigns</t>
  </si>
  <si>
    <t>Campaign Type Analysis</t>
  </si>
  <si>
    <t>Count of Order_ID</t>
  </si>
  <si>
    <t>Operations Alert</t>
  </si>
  <si>
    <t>Order Status Analysis</t>
  </si>
  <si>
    <t>Customer_City</t>
  </si>
  <si>
    <t>City-wise Orders</t>
  </si>
  <si>
    <t>Restaurant-wise Orders</t>
  </si>
  <si>
    <t>Sum of Net_Revenue</t>
  </si>
  <si>
    <t>Restaurant Revenue</t>
  </si>
  <si>
    <t>Total Revenue</t>
  </si>
  <si>
    <t>Restaurant name wise net revenue</t>
  </si>
  <si>
    <t>Total Orders</t>
  </si>
  <si>
    <t>Cancellation Rate</t>
  </si>
  <si>
    <t>Average Delivery Time</t>
  </si>
  <si>
    <t>Average Customer Rating</t>
  </si>
  <si>
    <t>Operations Alert Pivot</t>
  </si>
  <si>
    <t>Order_Month</t>
  </si>
  <si>
    <t>May</t>
  </si>
  <si>
    <t>Jun</t>
  </si>
  <si>
    <t>Jul</t>
  </si>
  <si>
    <t>Monthly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</si>
</sst>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0.0"/>
  </numFmts>
  <fonts count="7" x14ac:knownFonts="1">
    <font>
      <sz val="11"/>
      <color theme="1"/>
      <name val="Calibri"/>
      <family val="2"/>
      <scheme val="minor"/>
    </font>
    <font>
      <b/>
      <sz val="11"/>
      <name val="Calibri"/>
      <family val="2"/>
    </font>
    <font>
      <sz val="11"/>
      <color theme="1"/>
      <name val="Calibri"/>
      <family val="2"/>
      <scheme val="minor"/>
    </font>
    <font>
      <b/>
      <sz val="14"/>
      <color theme="1"/>
      <name val="Calibri"/>
      <family val="2"/>
      <scheme val="minor"/>
    </font>
    <font>
      <b/>
      <sz val="18"/>
      <color theme="1"/>
      <name val="Calibri"/>
      <family val="2"/>
      <scheme val="minor"/>
    </font>
    <font>
      <b/>
      <u val="double"/>
      <sz val="20"/>
      <color theme="1"/>
      <name val="Calibri"/>
      <family val="2"/>
      <scheme val="minor"/>
    </font>
    <font>
      <b/>
      <u/>
      <sz val="20"/>
      <color rgb="FFC00000"/>
      <name val="Calibri"/>
      <family val="2"/>
      <scheme val="minor"/>
    </font>
  </fonts>
  <fills count="5">
    <fill>
      <patternFill patternType="none"/>
    </fill>
    <fill>
      <patternFill patternType="gray125"/>
    </fill>
    <fill>
      <patternFill patternType="solid">
        <fgColor rgb="FFD9EAF7"/>
      </patternFill>
    </fill>
    <fill>
      <patternFill patternType="solid">
        <fgColor rgb="FFD9EAF7"/>
        <bgColor indexed="64"/>
      </patternFill>
    </fill>
    <fill>
      <patternFill patternType="solid">
        <fgColor theme="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1" fillId="2" borderId="1" xfId="0" applyFont="1" applyFill="1" applyBorder="1" applyAlignment="1">
      <alignment horizontal="center"/>
    </xf>
    <xf numFmtId="164" fontId="0" fillId="0" borderId="0" xfId="0" applyNumberFormat="1"/>
    <xf numFmtId="165" fontId="0" fillId="0" borderId="0" xfId="0" applyNumberFormat="1"/>
    <xf numFmtId="166" fontId="0" fillId="0" borderId="0" xfId="0" applyNumberFormat="1"/>
    <xf numFmtId="1" fontId="0" fillId="0" borderId="0" xfId="0" applyNumberFormat="1"/>
    <xf numFmtId="9" fontId="0" fillId="0" borderId="0" xfId="0" applyNumberFormat="1"/>
    <xf numFmtId="0" fontId="1" fillId="3" borderId="2" xfId="0" applyFont="1" applyFill="1" applyBorder="1" applyAlignment="1">
      <alignment horizontal="center"/>
    </xf>
    <xf numFmtId="0" fontId="0" fillId="0" borderId="0" xfId="0" pivotButton="1"/>
    <xf numFmtId="0" fontId="0" fillId="0" borderId="0" xfId="0" applyAlignment="1">
      <alignment horizontal="left"/>
    </xf>
    <xf numFmtId="0" fontId="3" fillId="4" borderId="3" xfId="0" applyFont="1" applyFill="1" applyBorder="1" applyAlignment="1">
      <alignment horizontal="center"/>
    </xf>
    <xf numFmtId="165" fontId="4" fillId="4" borderId="4" xfId="0" applyNumberFormat="1" applyFont="1" applyFill="1" applyBorder="1" applyAlignment="1">
      <alignment horizontal="center"/>
    </xf>
    <xf numFmtId="0" fontId="4" fillId="4" borderId="4" xfId="0" applyFont="1" applyFill="1" applyBorder="1" applyAlignment="1">
      <alignment horizontal="center"/>
    </xf>
    <xf numFmtId="9" fontId="4" fillId="4" borderId="4" xfId="1" applyFont="1" applyFill="1" applyBorder="1" applyAlignment="1">
      <alignment horizontal="center"/>
    </xf>
    <xf numFmtId="2" fontId="4" fillId="4" borderId="4" xfId="0" applyNumberFormat="1" applyFont="1" applyFill="1" applyBorder="1" applyAlignment="1">
      <alignment horizontal="center"/>
    </xf>
    <xf numFmtId="0" fontId="0" fillId="0" borderId="0" xfId="0" applyAlignment="1">
      <alignment horizontal="center"/>
    </xf>
    <xf numFmtId="0" fontId="6" fillId="0" borderId="0" xfId="0" applyFont="1" applyAlignment="1">
      <alignment horizontal="center"/>
    </xf>
    <xf numFmtId="0" fontId="5" fillId="0" borderId="0" xfId="0" applyFont="1" applyAlignment="1"/>
    <xf numFmtId="0" fontId="0" fillId="0" borderId="0" xfId="0" applyAlignment="1"/>
  </cellXfs>
  <cellStyles count="2">
    <cellStyle name="Normal" xfId="0" builtinId="0"/>
    <cellStyle name="Per cent" xfId="1" builtinId="5"/>
  </cellStyles>
  <dxfs count="19">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5" formatCode="\₹#,##0.00"/>
    </dxf>
    <dxf>
      <numFmt numFmtId="0" formatCode="General"/>
    </dxf>
    <dxf>
      <numFmt numFmtId="0" formatCode="General"/>
    </dxf>
    <dxf>
      <numFmt numFmtId="0" formatCode="General"/>
    </dxf>
    <dxf>
      <numFmt numFmtId="0" formatCode="General"/>
    </dxf>
    <dxf>
      <numFmt numFmtId="166" formatCode="0.0"/>
    </dxf>
    <dxf>
      <numFmt numFmtId="1" formatCode="0"/>
    </dxf>
    <dxf>
      <numFmt numFmtId="166" formatCode="0.0"/>
    </dxf>
    <dxf>
      <numFmt numFmtId="165" formatCode="\₹#,##0.00"/>
    </dxf>
    <dxf>
      <numFmt numFmtId="165" formatCode="\₹#,##0.00"/>
    </dxf>
    <dxf>
      <numFmt numFmtId="165" formatCode="\₹#,##0.00"/>
    </dxf>
    <dxf>
      <numFmt numFmtId="164" formatCode="dd\-mmm\-yyyy"/>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[Food_Delivery_Operations_Analytics(AutoRecovered).xlsx]Row data wise pivote Analysis!PivotTable32</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City-wise Orders</a:t>
            </a:r>
            <a:endParaRPr lang="en-IN" sz="1800" b="1">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18553624714763"/>
          <c:y val="0.21655592935850285"/>
          <c:w val="0.79315198211431681"/>
          <c:h val="0.69954966989343959"/>
        </c:manualLayout>
      </c:layout>
      <c:barChart>
        <c:barDir val="bar"/>
        <c:grouping val="clustered"/>
        <c:varyColors val="0"/>
        <c:ser>
          <c:idx val="0"/>
          <c:order val="0"/>
          <c:tx>
            <c:strRef>
              <c:f>'Row data wise pivote Analysis'!$J$5</c:f>
              <c:strCache>
                <c:ptCount val="1"/>
                <c:pt idx="0">
                  <c:v>Total</c:v>
                </c:pt>
              </c:strCache>
            </c:strRef>
          </c:tx>
          <c:spPr>
            <a:solidFill>
              <a:schemeClr val="accent1"/>
            </a:solidFill>
            <a:ln>
              <a:noFill/>
            </a:ln>
            <a:effectLst/>
          </c:spPr>
          <c:invertIfNegative val="0"/>
          <c:cat>
            <c:strRef>
              <c:f>'Row data wise pivote Analysis'!$I$6:$I$12</c:f>
              <c:strCache>
                <c:ptCount val="6"/>
                <c:pt idx="0">
                  <c:v>Bengaluru</c:v>
                </c:pt>
                <c:pt idx="1">
                  <c:v>Hyderabad</c:v>
                </c:pt>
                <c:pt idx="2">
                  <c:v>Mumbai</c:v>
                </c:pt>
                <c:pt idx="3">
                  <c:v>Nagpur</c:v>
                </c:pt>
                <c:pt idx="4">
                  <c:v>Nashik</c:v>
                </c:pt>
                <c:pt idx="5">
                  <c:v>Pune</c:v>
                </c:pt>
              </c:strCache>
            </c:strRef>
          </c:cat>
          <c:val>
            <c:numRef>
              <c:f>'Row data wise pivote Analysis'!$J$6:$J$12</c:f>
              <c:numCache>
                <c:formatCode>General</c:formatCode>
                <c:ptCount val="6"/>
                <c:pt idx="0">
                  <c:v>50</c:v>
                </c:pt>
                <c:pt idx="1">
                  <c:v>38</c:v>
                </c:pt>
                <c:pt idx="2">
                  <c:v>55</c:v>
                </c:pt>
                <c:pt idx="3">
                  <c:v>55</c:v>
                </c:pt>
                <c:pt idx="4">
                  <c:v>21</c:v>
                </c:pt>
                <c:pt idx="5">
                  <c:v>81</c:v>
                </c:pt>
              </c:numCache>
            </c:numRef>
          </c:val>
          <c:extLst>
            <c:ext xmlns:c16="http://schemas.microsoft.com/office/drawing/2014/chart" uri="{C3380CC4-5D6E-409C-BE32-E72D297353CC}">
              <c16:uniqueId val="{00000000-0EF8-46D7-AC9F-F35EA029323B}"/>
            </c:ext>
          </c:extLst>
        </c:ser>
        <c:dLbls>
          <c:showLegendKey val="0"/>
          <c:showVal val="0"/>
          <c:showCatName val="0"/>
          <c:showSerName val="0"/>
          <c:showPercent val="0"/>
          <c:showBubbleSize val="0"/>
        </c:dLbls>
        <c:gapWidth val="182"/>
        <c:axId val="738467040"/>
        <c:axId val="738476040"/>
      </c:barChart>
      <c:catAx>
        <c:axId val="738467040"/>
        <c:scaling>
          <c:orientation val="minMax"/>
        </c:scaling>
        <c:delete val="0"/>
        <c:axPos val="l"/>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76040"/>
        <c:crosses val="autoZero"/>
        <c:auto val="1"/>
        <c:lblAlgn val="ctr"/>
        <c:lblOffset val="100"/>
        <c:noMultiLvlLbl val="0"/>
      </c:catAx>
      <c:valAx>
        <c:axId val="738476040"/>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6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[Food_Delivery_Operations_Analytics(AutoRecovered).xlsx]Row data wise pivote Analysis!PivotTable37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Top 10 Restaurants by Revenue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'Row data wise pivote Analysis'!$V$4</c:f>
              <c:strCache>
                <c:ptCount val="1"/>
                <c:pt idx="0">
                  <c:v>Total</c:v>
                </c:pt>
              </c:strCache>
            </c:strRef>
          </c:tx>
          <c:spPr>
            <a:solidFill>
              <a:schemeClr val="accent1"/>
            </a:solidFill>
            <a:ln>
              <a:noFill/>
            </a:ln>
            <a:effectLst/>
          </c:spPr>
          <c:invertIfNegative val="0"/>
          <c:cat>
            <c:strRef>
              <c:f>'Row data wise pivote Analysis'!$U$5:$U$30</c:f>
              <c:strCache>
                <c:ptCount val="25"/>
                <c:pt idx="0">
                  <c:v>Pune Bites</c:v>
                </c:pt>
                <c:pt idx="1">
                  <c:v>Royal Thali</c:v>
                </c:pt>
                <c:pt idx="2">
                  <c:v>Tandoor Tales</c:v>
                </c:pt>
                <c:pt idx="3">
                  <c:v>Wok Express</c:v>
                </c:pt>
                <c:pt idx="4">
                  <c:v>Dosa Junction</c:v>
                </c:pt>
                <c:pt idx="5">
                  <c:v>Spice Hub</c:v>
                </c:pt>
                <c:pt idx="6">
                  <c:v>Biryani House</c:v>
                </c:pt>
                <c:pt idx="7">
                  <c:v>Grill House</c:v>
                </c:pt>
                <c:pt idx="8">
                  <c:v>Kebab Nation</c:v>
                </c:pt>
                <c:pt idx="9">
                  <c:v>South Spice</c:v>
                </c:pt>
                <c:pt idx="10">
                  <c:v>Green Bowl</c:v>
                </c:pt>
                <c:pt idx="11">
                  <c:v>Pasta Point</c:v>
                </c:pt>
                <c:pt idx="12">
                  <c:v>Curry Leaf</c:v>
                </c:pt>
                <c:pt idx="13">
                  <c:v>Chinese Wok</c:v>
                </c:pt>
                <c:pt idx="14">
                  <c:v>Cafe Aroma</c:v>
                </c:pt>
                <c:pt idx="15">
                  <c:v>Wrap Street</c:v>
                </c:pt>
                <c:pt idx="16">
                  <c:v>The Breakfast Club</c:v>
                </c:pt>
                <c:pt idx="17">
                  <c:v>Urban Tadka</c:v>
                </c:pt>
                <c:pt idx="18">
                  <c:v>Pizza Craft</c:v>
                </c:pt>
                <c:pt idx="19">
                  <c:v>Sweet Truth</c:v>
                </c:pt>
                <c:pt idx="20">
                  <c:v>Maharashtra Kitchen</c:v>
                </c:pt>
                <c:pt idx="21">
                  <c:v>Healthy Harvest</c:v>
                </c:pt>
                <c:pt idx="22">
                  <c:v>Mumbai Masala</c:v>
                </c:pt>
                <c:pt idx="23">
                  <c:v>Burger Garage</c:v>
                </c:pt>
                <c:pt idx="24">
                  <c:v>The Food Factory</c:v>
                </c:pt>
              </c:strCache>
            </c:strRef>
          </c:cat>
          <c:val>
            <c:numRef>
              <c:f>'Row data wise pivote Analysis'!$V$5:$V$30</c:f>
              <c:numCache>
                <c:formatCode>\₹#,##0.00</c:formatCode>
                <c:ptCount val="25"/>
                <c:pt idx="0">
                  <c:v>24783.230000000003</c:v>
                </c:pt>
                <c:pt idx="1">
                  <c:v>19227.23</c:v>
                </c:pt>
                <c:pt idx="2">
                  <c:v>18203.97</c:v>
                </c:pt>
                <c:pt idx="3">
                  <c:v>18129.150000000001</c:v>
                </c:pt>
                <c:pt idx="4">
                  <c:v>18059.57</c:v>
                </c:pt>
                <c:pt idx="5">
                  <c:v>17080.279999999995</c:v>
                </c:pt>
                <c:pt idx="6">
                  <c:v>16397.750000000004</c:v>
                </c:pt>
                <c:pt idx="7">
                  <c:v>15448.650000000001</c:v>
                </c:pt>
                <c:pt idx="8">
                  <c:v>15122.29</c:v>
                </c:pt>
                <c:pt idx="9">
                  <c:v>14973.87</c:v>
                </c:pt>
                <c:pt idx="10">
                  <c:v>14766.23</c:v>
                </c:pt>
                <c:pt idx="11">
                  <c:v>14184.46</c:v>
                </c:pt>
                <c:pt idx="12">
                  <c:v>14171.790000000003</c:v>
                </c:pt>
                <c:pt idx="13">
                  <c:v>13620.22</c:v>
                </c:pt>
                <c:pt idx="14">
                  <c:v>13501.65</c:v>
                </c:pt>
                <c:pt idx="15">
                  <c:v>12037.699999999997</c:v>
                </c:pt>
                <c:pt idx="16">
                  <c:v>11200.01</c:v>
                </c:pt>
                <c:pt idx="17">
                  <c:v>10479.17</c:v>
                </c:pt>
                <c:pt idx="18">
                  <c:v>10240.290000000001</c:v>
                </c:pt>
                <c:pt idx="19">
                  <c:v>10237.77</c:v>
                </c:pt>
                <c:pt idx="20">
                  <c:v>10028.14</c:v>
                </c:pt>
                <c:pt idx="21">
                  <c:v>9914.630000000001</c:v>
                </c:pt>
                <c:pt idx="22">
                  <c:v>9050.6900000000023</c:v>
                </c:pt>
                <c:pt idx="23">
                  <c:v>7748.9599999999991</c:v>
                </c:pt>
                <c:pt idx="24">
                  <c:v>7512.68</c:v>
                </c:pt>
              </c:numCache>
            </c:numRef>
          </c:val>
          <c:extLst>
            <c:ext xmlns:c16="http://schemas.microsoft.com/office/drawing/2014/chart" uri="{C3380CC4-5D6E-409C-BE32-E72D297353CC}">
              <c16:uniqueId val="{00000000-6EBF-48CB-A137-CDA12B5ED334}"/>
            </c:ext>
          </c:extLst>
        </c:ser>
        <c:dLbls>
          <c:showLegendKey val="0"/>
          <c:showVal val="0"/>
          <c:showCatName val="0"/>
          <c:showSerName val="0"/>
          <c:showPercent val="0"/>
          <c:showBubbleSize val="0"/>
        </c:dLbls>
        <c:gapWidth val="182"/>
        <c:axId val="738487200"/>
        <c:axId val="588265632"/>
      </c:barChart>
      <c:catAx>
        <c:axId val="738487200"/>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65632"/>
        <c:crosses val="autoZero"/>
        <c:auto val="1"/>
        <c:lblAlgn val="ctr"/>
        <c:lblOffset val="100"/>
        <c:noMultiLvlLbl val="0"/>
      </c:catAx>
      <c:valAx>
        <c:axId val="588265632"/>
        <c:scaling>
          <c:orientation val="minMax"/>
        </c:scaling>
        <c:delete val="0"/>
        <c:axPos val="b"/>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4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[Food_Delivery_Operations_Analytics(AutoRecovered).xlsx]Row data wise pivote Analysis!PivotTable39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Operations Alert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'Row data wise pivote Analysis'!$Z$5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83-4A2A-B11A-8BD39A9044F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83-4A2A-B11A-8BD39A9044F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83-4A2A-B11A-8BD39A9044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83-4A2A-B11A-8BD39A9044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'Row data wise pivote Analysis'!$Y$6:$Y$10</c:f>
              <c:strCache>
                <c:ptCount val="4"/>
                <c:pt idx="0">
                  <c:v>Attention - Low Rating</c:v>
                </c:pt>
                <c:pt idx="1">
                  <c:v>Critical - Cancelled</c:v>
                </c:pt>
                <c:pt idx="2">
                  <c:v>Critical - Late Delivery</c:v>
                </c:pt>
                <c:pt idx="3">
                  <c:v>Normal</c:v>
                </c:pt>
              </c:strCache>
            </c:strRef>
          </c:cat>
          <c:val>
            <c:numRef>
              <c:f>'Row data wise pivote Analysis'!$Z$6:$Z$10</c:f>
              <c:numCache>
                <c:formatCode>General</c:formatCode>
                <c:ptCount val="4"/>
                <c:pt idx="0">
                  <c:v>39</c:v>
                </c:pt>
                <c:pt idx="1">
                  <c:v>50</c:v>
                </c:pt>
                <c:pt idx="2">
                  <c:v>41</c:v>
                </c:pt>
                <c:pt idx="3">
                  <c:v>170</c:v>
                </c:pt>
              </c:numCache>
            </c:numRef>
          </c:val>
          <c:extLst>
            <c:ext xmlns:c16="http://schemas.microsoft.com/office/drawing/2014/chart" uri="{C3380CC4-5D6E-409C-BE32-E72D297353CC}">
              <c16:uniqueId val="{00000008-1A83-4A2A-B11A-8BD39A9044F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[Food_Delivery_Operations_Analytics(AutoRecovered).xlsx]Row data wise pivote Analysis!PivotTable41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1"/>
                </a:solidFill>
              </a:rPr>
              <a:t>Monthly Revenue Trend</a:t>
            </a:r>
            <a:endParaRPr lang="en-IN" sz="1800" b="1">
              <a:solidFill>
                <a:schemeClr val="tx1"/>
              </a:solidFill>
            </a:endParaRP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92221113802107"/>
          <c:y val="0.20176074821633211"/>
          <c:w val="0.81434964298771662"/>
          <c:h val="0.6940220324572105"/>
        </c:manualLayout>
      </c:layout>
      <c:lineChart>
        <c:grouping val="standard"/>
        <c:varyColors val="0"/>
        <c:ser>
          <c:idx val="0"/>
          <c:order val="0"/>
          <c:tx>
            <c:strRef>
              <c:f>'Row data wise pivote Analysis'!$AD$6</c:f>
              <c:strCache>
                <c:ptCount val="1"/>
                <c:pt idx="0">
                  <c:v>Total</c:v>
                </c:pt>
              </c:strCache>
            </c:strRef>
          </c:tx>
          <c:spPr>
            <a:ln w="28575" cap="rnd">
              <a:solidFill>
                <a:schemeClr val="accent1"/>
              </a:solidFill>
              <a:round/>
            </a:ln>
            <a:effectLst/>
          </c:spPr>
          <c:marker>
            <c:symbol val="none"/>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'Row data wise pivote Analysis'!$AC$7:$AC$10</c:f>
              <c:strCache>
                <c:ptCount val="3"/>
                <c:pt idx="0">
                  <c:v>May</c:v>
                </c:pt>
                <c:pt idx="1">
                  <c:v>Jun</c:v>
                </c:pt>
                <c:pt idx="2">
                  <c:v>Jul</c:v>
                </c:pt>
              </c:strCache>
            </c:strRef>
          </c:cat>
          <c:val>
            <c:numRef>
              <c:f>'Row data wise pivote Analysis'!$AD$7:$AD$10</c:f>
              <c:numCache>
                <c:formatCode>\₹#,##0.00</c:formatCode>
                <c:ptCount val="3"/>
                <c:pt idx="0">
                  <c:v>118074.56999999999</c:v>
                </c:pt>
                <c:pt idx="1">
                  <c:v>112680.70000000001</c:v>
                </c:pt>
                <c:pt idx="2">
                  <c:v>115365.10999999999</c:v>
                </c:pt>
              </c:numCache>
            </c:numRef>
          </c:val>
          <c:smooth val="0"/>
          <c:extLst>
            <c:ext xmlns:c16="http://schemas.microsoft.com/office/drawing/2014/chart" uri="{C3380CC4-5D6E-409C-BE32-E72D297353CC}">
              <c16:uniqueId val="{00000002-84B7-48F1-A8F1-BF2104B9E28D}"/>
            </c:ext>
          </c:extLst>
        </c:ser>
        <c:dLbls>
          <c:dLblPos val="t"/>
          <c:showLegendKey val="0"/>
          <c:showVal val="1"/>
          <c:showCatName val="0"/>
          <c:showSerName val="0"/>
          <c:showPercent val="0"/>
          <c:showBubbleSize val="0"/>
        </c:dLbls>
        <c:smooth val="0"/>
        <c:axId val="732112536"/>
        <c:axId val="732106776"/>
      </c:lineChart>
      <c:catAx>
        <c:axId val="73211253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32106776"/>
        <c:crosses val="autoZero"/>
        <c:auto val="1"/>
        <c:lblAlgn val="ctr"/>
        <c:lblOffset val="100"/>
        <c:noMultiLvlLbl val="0"/>
      </c:catAx>
      <c:valAx>
        <c:axId val="732106776"/>
        <c:scaling>
          <c:orientation val="minMax"/>
        </c:scaling>
        <c:delete val="0"/>
        <c:axPos val="l"/>
        <c:numFmt formatCode="\₹#,##0.00"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112536"/>
        <c:crosses val="autoZero"/>
        <c:crossBetween val="between"/>
      </c:valAx>
    </c:plotArea>
    <c:plotVisOnly val="1"/>
    <c:dispBlanksAs val="gap"/>
    <c:showDLblsOverMax val="0"/>
    <c:extLst/>
  </c:chart>
  <c:spPr>
    <a:solidFill>
      <a:schemeClr val="bg1">
        <a:lumMod val="9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556351</xdr:colOff>
      <xdr:row>7</xdr:row>
      <xdr:rowOff>51057</xdr:rowOff>
    </xdr:from>
    <xdr:to>
      <xdr:col>12</xdr:col>
      <xdr:colOff>1135844</xdr:colOff>
      <xdr:row>26</xdr:row>
      <xdr:rowOff>62605</xdr:rowOff>
    </xdr:to>
    <xdr:graphicFrame macro="">
      <xdr:nvGraphicFramePr>
        <xdr:cNvPr id="2" name="Chart 1">
          <a:extLst>
            <a:ext uri="{FF2B5EF4-FFF2-40B4-BE49-F238E27FC236}">
              <a16:creationId xmlns:a16="http://schemas.microsoft.com/office/drawing/2014/main" id="{4EF1167F-1507-422C-AEC7-251E440E9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6</xdr:row>
      <xdr:rowOff>181428</xdr:rowOff>
    </xdr:from>
    <xdr:to>
      <xdr:col>17</xdr:col>
      <xdr:colOff>314011</xdr:colOff>
      <xdr:row>26</xdr:row>
      <xdr:rowOff>0</xdr:rowOff>
    </xdr:to>
    <xdr:graphicFrame macro="">
      <xdr:nvGraphicFramePr>
        <xdr:cNvPr id="3" name="Chart 2">
          <a:extLst>
            <a:ext uri="{FF2B5EF4-FFF2-40B4-BE49-F238E27FC236}">
              <a16:creationId xmlns:a16="http://schemas.microsoft.com/office/drawing/2014/main" id="{3FFB8230-D055-4492-9FA0-217C7FBEB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372096</xdr:colOff>
      <xdr:row>27</xdr:row>
      <xdr:rowOff>114500</xdr:rowOff>
    </xdr:from>
    <xdr:to>
      <xdr:col>12</xdr:col>
      <xdr:colOff>974859</xdr:colOff>
      <xdr:row>40</xdr:row>
      <xdr:rowOff>125212</xdr:rowOff>
    </xdr:to>
    <xdr:graphicFrame macro="">
      <xdr:nvGraphicFramePr>
        <xdr:cNvPr id="4" name="Chart 3">
          <a:extLst>
            <a:ext uri="{FF2B5EF4-FFF2-40B4-BE49-F238E27FC236}">
              <a16:creationId xmlns:a16="http://schemas.microsoft.com/office/drawing/2014/main" id="{2FC273E8-B047-4FAB-9D41-A7D5BB205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27</xdr:row>
      <xdr:rowOff>41868</xdr:rowOff>
    </xdr:from>
    <xdr:to>
      <xdr:col>17</xdr:col>
      <xdr:colOff>76758</xdr:colOff>
      <xdr:row>43</xdr:row>
      <xdr:rowOff>17887</xdr:rowOff>
    </xdr:to>
    <xdr:graphicFrame macro="">
      <xdr:nvGraphicFramePr>
        <xdr:cNvPr id="5" name="Chart 4">
          <a:extLst>
            <a:ext uri="{FF2B5EF4-FFF2-40B4-BE49-F238E27FC236}">
              <a16:creationId xmlns:a16="http://schemas.microsoft.com/office/drawing/2014/main" id="{1229E360-A54B-45E4-B338-EB4C4024F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599031</xdr:colOff>
      <xdr:row>12</xdr:row>
      <xdr:rowOff>172976</xdr:rowOff>
    </xdr:from>
    <xdr:to>
      <xdr:col>4</xdr:col>
      <xdr:colOff>522271</xdr:colOff>
      <xdr:row>18</xdr:row>
      <xdr:rowOff>114571</xdr:rowOff>
    </xdr:to>
    <mc:AlternateContent xmlns:mc="http://schemas.openxmlformats.org/markup-compatibility/2006">
      <mc:Choice xmlns:a14="http://schemas.microsoft.com/office/drawing/2010/main" Requires="a14">
        <xdr:graphicFrame macro="">
          <xdr:nvGraphicFramePr>
            <xdr:cNvPr id="6" name="Order_Month">
              <a:extLst>
                <a:ext uri="{FF2B5EF4-FFF2-40B4-BE49-F238E27FC236}">
                  <a16:creationId xmlns:a16="http://schemas.microsoft.com/office/drawing/2014/main" id="{5B2ECDE4-7FBD-4D99-8323-6FAAE3837672}"/>
                </a:ext>
              </a:extLst>
            </xdr:cNvPr>
            <xdr:cNvGraphicFramePr/>
          </xdr:nvGraphicFramePr>
          <xdr:xfrm>
            <a:off x="0" y="0"/>
            <a:ext cx="0" cy="0"/>
          </xdr:xfrm>
          <a:graphic>
            <a:graphicData uri="http://schemas.microsoft.com/office/drawing/2010/slicer">
              <sle:slicer xmlns:sle="http://schemas.microsoft.com/office/drawing/2010/slicer" name="Order_Month"/>
            </a:graphicData>
          </a:graphic>
        </xdr:graphicFrame>
      </mc:Choice>
      <mc:Fallback>
        <xdr:sp macro="" textlink="">
          <xdr:nvSpPr>
            <xdr:cNvPr id="0" name=""/>
            <xdr:cNvSpPr>
              <a:spLocks noTextEdit="1"/>
            </xdr:cNvSpPr>
          </xdr:nvSpPr>
          <xdr:spPr>
            <a:xfrm>
              <a:off x="1210069" y="2665051"/>
              <a:ext cx="1756353" cy="1019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21388</xdr:colOff>
      <xdr:row>12</xdr:row>
      <xdr:rowOff>160063</xdr:rowOff>
    </xdr:from>
    <xdr:to>
      <xdr:col>8</xdr:col>
      <xdr:colOff>53662</xdr:colOff>
      <xdr:row>18</xdr:row>
      <xdr:rowOff>71549</xdr:rowOff>
    </xdr:to>
    <mc:AlternateContent xmlns:mc="http://schemas.openxmlformats.org/markup-compatibility/2006">
      <mc:Choice xmlns:a14="http://schemas.microsoft.com/office/drawing/2010/main" Requires="a14">
        <xdr:graphicFrame macro="">
          <xdr:nvGraphicFramePr>
            <xdr:cNvPr id="7" name="Customer_City">
              <a:extLst>
                <a:ext uri="{FF2B5EF4-FFF2-40B4-BE49-F238E27FC236}">
                  <a16:creationId xmlns:a16="http://schemas.microsoft.com/office/drawing/2014/main" id="{48B1E417-ACED-40B8-AAE6-52F8C5BC2C3D}"/>
                </a:ext>
              </a:extLst>
            </xdr:cNvPr>
            <xdr:cNvGraphicFramePr/>
          </xdr:nvGraphicFramePr>
          <xdr:xfrm>
            <a:off x="0" y="0"/>
            <a:ext cx="0" cy="0"/>
          </xdr:xfrm>
          <a:graphic>
            <a:graphicData uri="http://schemas.microsoft.com/office/drawing/2010/slicer">
              <sle:slicer xmlns:sle="http://schemas.microsoft.com/office/drawing/2010/slicer" name="Customer_City"/>
            </a:graphicData>
          </a:graphic>
        </xdr:graphicFrame>
      </mc:Choice>
      <mc:Fallback>
        <xdr:sp macro="" textlink="">
          <xdr:nvSpPr>
            <xdr:cNvPr id="0" name=""/>
            <xdr:cNvSpPr>
              <a:spLocks noTextEdit="1"/>
            </xdr:cNvSpPr>
          </xdr:nvSpPr>
          <xdr:spPr>
            <a:xfrm>
              <a:off x="3076577" y="2652138"/>
              <a:ext cx="1865387" cy="989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11528</xdr:colOff>
      <xdr:row>19</xdr:row>
      <xdr:rowOff>46809</xdr:rowOff>
    </xdr:from>
    <xdr:to>
      <xdr:col>4</xdr:col>
      <xdr:colOff>572393</xdr:colOff>
      <xdr:row>24</xdr:row>
      <xdr:rowOff>178873</xdr:rowOff>
    </xdr:to>
    <mc:AlternateContent xmlns:mc="http://schemas.openxmlformats.org/markup-compatibility/2006">
      <mc:Choice xmlns:a14="http://schemas.microsoft.com/office/drawing/2010/main" Requires="a14">
        <xdr:graphicFrame macro="">
          <xdr:nvGraphicFramePr>
            <xdr:cNvPr id="8" name="Restaurant_Name">
              <a:extLst>
                <a:ext uri="{FF2B5EF4-FFF2-40B4-BE49-F238E27FC236}">
                  <a16:creationId xmlns:a16="http://schemas.microsoft.com/office/drawing/2014/main" id="{0B77DD7A-CAB4-4BE9-84E7-AC6BF28125E7}"/>
                </a:ext>
              </a:extLst>
            </xdr:cNvPr>
            <xdr:cNvGraphicFramePr/>
          </xdr:nvGraphicFramePr>
          <xdr:xfrm>
            <a:off x="0" y="0"/>
            <a:ext cx="0" cy="0"/>
          </xdr:xfrm>
          <a:graphic>
            <a:graphicData uri="http://schemas.microsoft.com/office/drawing/2010/slicer">
              <sle:slicer xmlns:sle="http://schemas.microsoft.com/office/drawing/2010/slicer" name="Restaurant_Name"/>
            </a:graphicData>
          </a:graphic>
        </xdr:graphicFrame>
      </mc:Choice>
      <mc:Fallback>
        <xdr:sp macro="" textlink="">
          <xdr:nvSpPr>
            <xdr:cNvPr id="0" name=""/>
            <xdr:cNvSpPr>
              <a:spLocks noTextEdit="1"/>
            </xdr:cNvSpPr>
          </xdr:nvSpPr>
          <xdr:spPr>
            <a:xfrm>
              <a:off x="1233603" y="3796903"/>
              <a:ext cx="1782941" cy="1030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80492</xdr:colOff>
      <xdr:row>19</xdr:row>
      <xdr:rowOff>43726</xdr:rowOff>
    </xdr:from>
    <xdr:to>
      <xdr:col>8</xdr:col>
      <xdr:colOff>107324</xdr:colOff>
      <xdr:row>25</xdr:row>
      <xdr:rowOff>1</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75682BC3-32A0-4971-8E31-DD71D679F4C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135681" y="3793820"/>
              <a:ext cx="1859945" cy="1034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17887</xdr:colOff>
      <xdr:row>25</xdr:row>
      <xdr:rowOff>157798</xdr:rowOff>
    </xdr:from>
    <xdr:to>
      <xdr:col>5</xdr:col>
      <xdr:colOff>53662</xdr:colOff>
      <xdr:row>31</xdr:row>
      <xdr:rowOff>116268</xdr:rowOff>
    </xdr:to>
    <mc:AlternateContent xmlns:mc="http://schemas.openxmlformats.org/markup-compatibility/2006">
      <mc:Choice xmlns:a14="http://schemas.microsoft.com/office/drawing/2010/main" Requires="a14">
        <xdr:graphicFrame macro="">
          <xdr:nvGraphicFramePr>
            <xdr:cNvPr id="10" name="Clean_Status">
              <a:extLst>
                <a:ext uri="{FF2B5EF4-FFF2-40B4-BE49-F238E27FC236}">
                  <a16:creationId xmlns:a16="http://schemas.microsoft.com/office/drawing/2014/main" id="{46B6AD7C-56CA-48D3-9E11-7BB2C8C3B756}"/>
                </a:ext>
              </a:extLst>
            </xdr:cNvPr>
            <xdr:cNvGraphicFramePr/>
          </xdr:nvGraphicFramePr>
          <xdr:xfrm>
            <a:off x="0" y="0"/>
            <a:ext cx="0" cy="0"/>
          </xdr:xfrm>
          <a:graphic>
            <a:graphicData uri="http://schemas.microsoft.com/office/drawing/2010/slicer">
              <sle:slicer xmlns:sle="http://schemas.microsoft.com/office/drawing/2010/slicer" name="Clean_Status"/>
            </a:graphicData>
          </a:graphic>
        </xdr:graphicFrame>
      </mc:Choice>
      <mc:Fallback>
        <xdr:sp macro="" textlink="">
          <xdr:nvSpPr>
            <xdr:cNvPr id="0" name=""/>
            <xdr:cNvSpPr>
              <a:spLocks noTextEdit="1"/>
            </xdr:cNvSpPr>
          </xdr:nvSpPr>
          <xdr:spPr>
            <a:xfrm>
              <a:off x="1239962" y="4986194"/>
              <a:ext cx="1868889" cy="1036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134156</xdr:rowOff>
    </xdr:from>
    <xdr:to>
      <xdr:col>23</xdr:col>
      <xdr:colOff>429295</xdr:colOff>
      <xdr:row>2</xdr:row>
      <xdr:rowOff>53662</xdr:rowOff>
    </xdr:to>
    <xdr:sp macro="" textlink="">
      <xdr:nvSpPr>
        <xdr:cNvPr id="11" name="Rectangle 10">
          <a:extLst>
            <a:ext uri="{FF2B5EF4-FFF2-40B4-BE49-F238E27FC236}">
              <a16:creationId xmlns:a16="http://schemas.microsoft.com/office/drawing/2014/main" id="{0ECC98C3-15DB-9389-02DE-CF003605375D}"/>
            </a:ext>
          </a:extLst>
        </xdr:cNvPr>
        <xdr:cNvSpPr/>
      </xdr:nvSpPr>
      <xdr:spPr>
        <a:xfrm>
          <a:off x="0" y="134156"/>
          <a:ext cx="19121549" cy="43823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983803</xdr:colOff>
      <xdr:row>1</xdr:row>
      <xdr:rowOff>26832</xdr:rowOff>
    </xdr:from>
    <xdr:to>
      <xdr:col>14</xdr:col>
      <xdr:colOff>1037465</xdr:colOff>
      <xdr:row>2</xdr:row>
      <xdr:rowOff>17889</xdr:rowOff>
    </xdr:to>
    <xdr:sp macro="" textlink="">
      <xdr:nvSpPr>
        <xdr:cNvPr id="1025" name="Text Box 1">
          <a:extLst>
            <a:ext uri="{FF2B5EF4-FFF2-40B4-BE49-F238E27FC236}">
              <a16:creationId xmlns:a16="http://schemas.microsoft.com/office/drawing/2014/main" id="{2519FFC6-AA03-5330-8E56-F5986D307A59}"/>
            </a:ext>
          </a:extLst>
        </xdr:cNvPr>
        <xdr:cNvSpPr txBox="1">
          <a:spLocks noChangeArrowheads="1"/>
        </xdr:cNvSpPr>
      </xdr:nvSpPr>
      <xdr:spPr bwMode="auto">
        <a:xfrm>
          <a:off x="5849155" y="214649"/>
          <a:ext cx="5813380" cy="321972"/>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ctr" rtl="0">
            <a:defRPr sz="1000"/>
          </a:pPr>
          <a:r>
            <a:rPr lang="en-IN" sz="2000" b="1" i="0" u="none" strike="noStrike" baseline="0">
              <a:solidFill>
                <a:srgbClr val="000000"/>
              </a:solidFill>
              <a:latin typeface="Calibri"/>
              <a:ea typeface="Calibri"/>
              <a:cs typeface="Calibri"/>
            </a:rPr>
            <a:t>FOOD DELIVERY OPERATIONS ANALYTICS</a:t>
          </a:r>
        </a:p>
      </xdr:txBody>
    </xdr:sp>
    <xdr:clientData/>
  </xdr:twoCellAnchor>
  <xdr:twoCellAnchor>
    <xdr:from>
      <xdr:col>3</xdr:col>
      <xdr:colOff>53662</xdr:colOff>
      <xdr:row>9</xdr:row>
      <xdr:rowOff>71549</xdr:rowOff>
    </xdr:from>
    <xdr:to>
      <xdr:col>6</xdr:col>
      <xdr:colOff>8944</xdr:colOff>
      <xdr:row>11</xdr:row>
      <xdr:rowOff>98380</xdr:rowOff>
    </xdr:to>
    <xdr:sp macro="" textlink="">
      <xdr:nvSpPr>
        <xdr:cNvPr id="12" name="TextBox 11">
          <a:extLst>
            <a:ext uri="{FF2B5EF4-FFF2-40B4-BE49-F238E27FC236}">
              <a16:creationId xmlns:a16="http://schemas.microsoft.com/office/drawing/2014/main" id="{F80AB483-9274-FC8F-A198-ED12002BD01B}"/>
            </a:ext>
          </a:extLst>
        </xdr:cNvPr>
        <xdr:cNvSpPr txBox="1"/>
      </xdr:nvSpPr>
      <xdr:spPr>
        <a:xfrm>
          <a:off x="1878169" y="2057042"/>
          <a:ext cx="1779789" cy="40246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FF0000"/>
              </a:solidFill>
            </a:rPr>
            <a:t>FILTERS</a:t>
          </a:r>
        </a:p>
      </xdr:txBody>
    </xdr:sp>
    <xdr:clientData/>
  </xdr:twoCellAnchor>
  <xdr:twoCellAnchor editAs="oneCell">
    <xdr:from>
      <xdr:col>4</xdr:col>
      <xdr:colOff>583779</xdr:colOff>
      <xdr:row>2</xdr:row>
      <xdr:rowOff>139643</xdr:rowOff>
    </xdr:from>
    <xdr:to>
      <xdr:col>7</xdr:col>
      <xdr:colOff>281726</xdr:colOff>
      <xdr:row>8</xdr:row>
      <xdr:rowOff>23375</xdr:rowOff>
    </xdr:to>
    <xdr:pic>
      <xdr:nvPicPr>
        <xdr:cNvPr id="14" name="Picture 13">
          <a:extLst>
            <a:ext uri="{FF2B5EF4-FFF2-40B4-BE49-F238E27FC236}">
              <a16:creationId xmlns:a16="http://schemas.microsoft.com/office/drawing/2014/main" id="{B17599EF-EE52-E17B-841F-E5CE83D8BE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08324" y="659188"/>
          <a:ext cx="1516357" cy="1168164"/>
        </a:xfrm>
        <a:prstGeom prst="rect">
          <a:avLst/>
        </a:prstGeom>
      </xdr:spPr>
    </xdr:pic>
    <xdr:clientData/>
  </xdr:twoCellAnchor>
  <xdr:twoCellAnchor editAs="oneCell">
    <xdr:from>
      <xdr:col>20</xdr:col>
      <xdr:colOff>501049</xdr:colOff>
      <xdr:row>2</xdr:row>
      <xdr:rowOff>37199</xdr:rowOff>
    </xdr:from>
    <xdr:to>
      <xdr:col>22</xdr:col>
      <xdr:colOff>554710</xdr:colOff>
      <xdr:row>8</xdr:row>
      <xdr:rowOff>28255</xdr:rowOff>
    </xdr:to>
    <xdr:pic>
      <xdr:nvPicPr>
        <xdr:cNvPr id="15" name="Picture 14">
          <a:extLst>
            <a:ext uri="{FF2B5EF4-FFF2-40B4-BE49-F238E27FC236}">
              <a16:creationId xmlns:a16="http://schemas.microsoft.com/office/drawing/2014/main" id="{74DF169C-8E25-7A98-3E3D-E389FED2B002}"/>
            </a:ext>
          </a:extLst>
        </xdr:cNvPr>
        <xdr:cNvPicPr>
          <a:picLocks noChangeAspect="1"/>
        </xdr:cNvPicPr>
      </xdr:nvPicPr>
      <xdr:blipFill>
        <a:blip xmlns:r="http://schemas.openxmlformats.org/officeDocument/2006/relationships" r:embed="rId6"/>
        <a:stretch>
          <a:fillRect/>
        </a:stretch>
      </xdr:blipFill>
      <xdr:spPr>
        <a:xfrm>
          <a:off x="17342981" y="556744"/>
          <a:ext cx="1265934" cy="1275488"/>
        </a:xfrm>
        <a:prstGeom prst="rect">
          <a:avLst/>
        </a:prstGeom>
      </xdr:spPr>
    </xdr:pic>
    <xdr:clientData/>
  </xdr:twoCellAnchor>
  <xdr:twoCellAnchor editAs="oneCell">
    <xdr:from>
      <xdr:col>17</xdr:col>
      <xdr:colOff>578288</xdr:colOff>
      <xdr:row>2</xdr:row>
      <xdr:rowOff>72973</xdr:rowOff>
    </xdr:from>
    <xdr:to>
      <xdr:col>19</xdr:col>
      <xdr:colOff>605120</xdr:colOff>
      <xdr:row>7</xdr:row>
      <xdr:rowOff>10367</xdr:rowOff>
    </xdr:to>
    <xdr:pic>
      <xdr:nvPicPr>
        <xdr:cNvPr id="16" name="Picture 15">
          <a:extLst>
            <a:ext uri="{FF2B5EF4-FFF2-40B4-BE49-F238E27FC236}">
              <a16:creationId xmlns:a16="http://schemas.microsoft.com/office/drawing/2014/main" id="{F8CA0B5E-28F5-0A73-562E-77660A193EBC}"/>
            </a:ext>
          </a:extLst>
        </xdr:cNvPr>
        <xdr:cNvPicPr>
          <a:picLocks noChangeAspect="1"/>
        </xdr:cNvPicPr>
      </xdr:nvPicPr>
      <xdr:blipFill>
        <a:blip xmlns:r="http://schemas.openxmlformats.org/officeDocument/2006/relationships" r:embed="rId7"/>
        <a:stretch>
          <a:fillRect/>
        </a:stretch>
      </xdr:blipFill>
      <xdr:spPr>
        <a:xfrm>
          <a:off x="15601811" y="592518"/>
          <a:ext cx="1239104" cy="103421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438335648148" createdVersion="8" refreshedVersion="8" minRefreshableVersion="3" recordCount="80" xr:uid="{69D941C5-E1AF-4BF5-BD2E-5221D1F6E606}">
  <cacheSource type="worksheet">
    <worksheetSource ref="A1:E81" sheet="Customers"/>
  </cacheSource>
  <cacheFields count="8">
    <cacheField name="Customer_ID" numFmtId="0">
      <sharedItems/>
    </cacheField>
    <cacheField name="Customer_Name" numFmtId="0">
      <sharedItems/>
    </cacheField>
    <cacheField name="City" numFmtId="0">
      <sharedItems count="6">
        <s v="Nagpur"/>
        <s v="Pune"/>
        <s v="Hyderabad"/>
        <s v="Bengaluru"/>
        <s v="Mumbai"/>
        <s v="Nashik"/>
      </sharedItems>
    </cacheField>
    <cacheField name="Segment" numFmtId="0">
      <sharedItems count="4">
        <s v="Budget"/>
        <s v="Premium"/>
        <s v="New"/>
        <s v="Regular"/>
      </sharedItems>
    </cacheField>
    <cacheField name="Signup_Date" numFmtId="164">
      <sharedItems containsSemiMixedTypes="0" containsNonDate="0" containsDate="1" containsString="0" minDate="2025-01-02T00:00:00" maxDate="2026-08-17T00:00:00" count="75">
        <d v="2025-01-21T00:00:00"/>
        <d v="2025-03-29T00:00:00"/>
        <d v="2025-12-10T00:00:00"/>
        <d v="2025-06-10T00:00:00"/>
        <d v="2026-07-15T00:00:00"/>
        <d v="2026-05-20T00:00:00"/>
        <d v="2025-06-16T00:00:00"/>
        <d v="2025-12-12T00:00:00"/>
        <d v="2026-03-04T00:00:00"/>
        <d v="2026-01-23T00:00:00"/>
        <d v="2026-04-22T00:00:00"/>
        <d v="2025-09-27T00:00:00"/>
        <d v="2025-10-23T00:00:00"/>
        <d v="2025-08-05T00:00:00"/>
        <d v="2026-06-05T00:00:00"/>
        <d v="2026-08-16T00:00:00"/>
        <d v="2026-05-05T00:00:00"/>
        <d v="2025-02-02T00:00:00"/>
        <d v="2025-04-09T00:00:00"/>
        <d v="2026-04-07T00:00:00"/>
        <d v="2026-02-02T00:00:00"/>
        <d v="2026-04-06T00:00:00"/>
        <d v="2026-04-30T00:00:00"/>
        <d v="2025-08-31T00:00:00"/>
        <d v="2025-01-28T00:00:00"/>
        <d v="2026-05-21T00:00:00"/>
        <d v="2025-09-16T00:00:00"/>
        <d v="2025-08-13T00:00:00"/>
        <d v="2026-01-09T00:00:00"/>
        <d v="2026-07-18T00:00:00"/>
        <d v="2025-03-22T00:00:00"/>
        <d v="2026-02-20T00:00:00"/>
        <d v="2025-10-21T00:00:00"/>
        <d v="2026-05-26T00:00:00"/>
        <d v="2026-04-09T00:00:00"/>
        <d v="2026-05-04T00:00:00"/>
        <d v="2026-04-18T00:00:00"/>
        <d v="2025-09-20T00:00:00"/>
        <d v="2025-01-02T00:00:00"/>
        <d v="2025-01-09T00:00:00"/>
        <d v="2026-02-08T00:00:00"/>
        <d v="2026-02-24T00:00:00"/>
        <d v="2026-05-25T00:00:00"/>
        <d v="2025-12-04T00:00:00"/>
        <d v="2026-05-19T00:00:00"/>
        <d v="2026-04-05T00:00:00"/>
        <d v="2025-02-07T00:00:00"/>
        <d v="2025-08-14T00:00:00"/>
        <d v="2026-05-31T00:00:00"/>
        <d v="2025-06-07T00:00:00"/>
        <d v="2025-02-06T00:00:00"/>
        <d v="2025-04-26T00:00:00"/>
        <d v="2026-07-20T00:00:00"/>
        <d v="2025-06-04T00:00:00"/>
        <d v="2026-01-28T00:00:00"/>
        <d v="2026-06-22T00:00:00"/>
        <d v="2026-05-27T00:00:00"/>
        <d v="2025-02-20T00:00:00"/>
        <d v="2026-03-20T00:00:00"/>
        <d v="2025-01-05T00:00:00"/>
        <d v="2025-12-16T00:00:00"/>
        <d v="2025-09-26T00:00:00"/>
        <d v="2025-02-27T00:00:00"/>
        <d v="2025-04-06T00:00:00"/>
        <d v="2025-09-29T00:00:00"/>
        <d v="2025-03-17T00:00:00"/>
        <d v="2025-08-08T00:00:00"/>
        <d v="2026-03-29T00:00:00"/>
        <d v="2025-10-16T00:00:00"/>
        <d v="2025-04-10T00:00:00"/>
        <d v="2026-03-18T00:00:00"/>
        <d v="2025-12-02T00:00:00"/>
        <d v="2026-01-15T00:00:00"/>
        <d v="2025-09-25T00:00:00"/>
        <d v="2026-07-10T00:00:00"/>
      </sharedItems>
      <fieldGroup par="7"/>
    </cacheField>
    <cacheField name="Months (Signup_Date)" numFmtId="0" databaseField="0">
      <fieldGroup base="4">
        <rangePr groupBy="months" startDate="2025-01-02T00:00:00" endDate="2026-08-17T00:00:00"/>
        <groupItems count="14">
          <s v="&lt;02-01-2025"/>
          <s v="Jan"/>
          <s v="Feb"/>
          <s v="Mar"/>
          <s v="Apr"/>
          <s v="May"/>
          <s v="Jun"/>
          <s v="Jul"/>
          <s v="Aug"/>
          <s v="Sep"/>
          <s v="Oct"/>
          <s v="Nov"/>
          <s v="Dec"/>
          <s v="&gt;17-08-2026"/>
        </groupItems>
      </fieldGroup>
    </cacheField>
    <cacheField name="Quarters (Signup_Date)" numFmtId="0" databaseField="0">
      <fieldGroup base="4">
        <rangePr groupBy="quarters" startDate="2025-01-02T00:00:00" endDate="2026-08-17T00:00:00"/>
        <groupItems count="6">
          <s v="&lt;02-01-2025"/>
          <s v="Qtr1"/>
          <s v="Qtr2"/>
          <s v="Qtr3"/>
          <s v="Qtr4"/>
          <s v="&gt;17-08-2026"/>
        </groupItems>
      </fieldGroup>
    </cacheField>
    <cacheField name="Years (Signup_Date)" numFmtId="0" databaseField="0">
      <fieldGroup base="4">
        <rangePr groupBy="years" startDate="2025-01-02T00:00:00" endDate="2026-08-17T00:00:00"/>
        <groupItems count="4">
          <s v="&lt;02-01-2025"/>
          <s v="2025"/>
          <s v="2026"/>
          <s v="&gt;17-08-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44638090278" createdVersion="8" refreshedVersion="8" minRefreshableVersion="3" recordCount="25" xr:uid="{5A853562-E17F-4163-BAA9-FB8264AC66E1}">
  <cacheSource type="worksheet">
    <worksheetSource ref="A1:F26" sheet="Restaurants"/>
  </cacheSource>
  <cacheFields count="6">
    <cacheField name="Restaurant_ID" numFmtId="0">
      <sharedItems/>
    </cacheField>
    <cacheField name="Restaurant_Name" numFmtId="0">
      <sharedItems count="25">
        <s v="Spice Hub"/>
        <s v="Urban Tadka"/>
        <s v="Curry Leaf"/>
        <s v="The Food Factory"/>
        <s v="Green Bowl"/>
        <s v="Mumbai Masala"/>
        <s v="Pune Bites"/>
        <s v="Biryani House"/>
        <s v="Cafe Aroma"/>
        <s v="Dosa Junction"/>
        <s v="Wok Express"/>
        <s v="Pizza Craft"/>
        <s v="Burger Garage"/>
        <s v="Sweet Truth"/>
        <s v="Royal Thali"/>
        <s v="Healthy Harvest"/>
        <s v="Kebab Nation"/>
        <s v="South Spice"/>
        <s v="The Breakfast Club"/>
        <s v="Wrap Street"/>
        <s v="Grill House"/>
        <s v="Chinese Wok"/>
        <s v="Maharashtra Kitchen"/>
        <s v="Pasta Point"/>
        <s v="Tandoor Tales"/>
      </sharedItems>
    </cacheField>
    <cacheField name="Cuisine" numFmtId="0">
      <sharedItems count="9">
        <s v="North Indian"/>
        <s v="Indian"/>
        <s v="Pizza"/>
        <s v="Chinese"/>
        <s v="South Indian"/>
        <s v="Maharashtrian"/>
        <s v="Healthy"/>
        <s v="Burger"/>
        <s v="Desserts"/>
      </sharedItems>
    </cacheField>
    <cacheField name="City" numFmtId="0">
      <sharedItems count="6">
        <s v="Nashik"/>
        <s v="Mumbai"/>
        <s v="Bengaluru"/>
        <s v="Pune"/>
        <s v="Hyderabad"/>
        <s v="Nagpur"/>
      </sharedItems>
    </cacheField>
    <cacheField name="Restaurant_Rating" numFmtId="0">
      <sharedItems containsSemiMixedTypes="0" containsString="0" containsNumber="1" minValue="3.3" maxValue="4.7"/>
    </cacheField>
    <cacheField name="Commission_Rate" numFmtId="9">
      <sharedItems containsSemiMixedTypes="0" containsString="0" containsNumber="1" minValue="0.12" maxValue="0.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456595949072" createdVersion="8" refreshedVersion="8" minRefreshableVersion="3" recordCount="20" xr:uid="{FA2729D0-27F9-4448-8792-808AEBE194E8}">
  <cacheSource type="worksheet">
    <worksheetSource ref="A1:D21" sheet="Delivery_Partners"/>
  </cacheSource>
  <cacheFields count="7">
    <cacheField name="Partner_ID" numFmtId="0">
      <sharedItems/>
    </cacheField>
    <cacheField name="Partner_Name" numFmtId="0">
      <sharedItems count="20">
        <s v="Rahul"/>
        <s v="Amit"/>
        <s v="Suresh"/>
        <s v="Vikas"/>
        <s v="Ravi"/>
        <s v="Kunal"/>
        <s v="Imran"/>
        <s v="Sameer"/>
        <s v="Akash"/>
        <s v="Nitin"/>
        <s v="Prakash"/>
        <s v="Manoj"/>
        <s v="Deepak"/>
        <s v="Arjun"/>
        <s v="Vivek"/>
        <s v="Rohit"/>
        <s v="Sanjay"/>
        <s v="Anil"/>
        <s v="Ajay"/>
        <s v="Mahesh"/>
      </sharedItems>
    </cacheField>
    <cacheField name="Vehicle_Type" numFmtId="0">
      <sharedItems count="2">
        <s v="Scooter"/>
        <s v="Bike"/>
      </sharedItems>
    </cacheField>
    <cacheField name="Joining_Date" numFmtId="164">
      <sharedItems containsSemiMixedTypes="0" containsNonDate="0" containsDate="1" containsString="0" minDate="2024-01-01T00:00:00" maxDate="2025-11-16T00:00:00" count="20">
        <d v="2025-09-29T00:00:00"/>
        <d v="2025-10-21T00:00:00"/>
        <d v="2025-03-31T00:00:00"/>
        <d v="2024-12-26T00:00:00"/>
        <d v="2024-01-01T00:00:00"/>
        <d v="2024-12-13T00:00:00"/>
        <d v="2025-05-19T00:00:00"/>
        <d v="2025-05-22T00:00:00"/>
        <d v="2025-02-12T00:00:00"/>
        <d v="2024-04-26T00:00:00"/>
        <d v="2024-02-27T00:00:00"/>
        <d v="2025-11-15T00:00:00"/>
        <d v="2024-06-21T00:00:00"/>
        <d v="2024-05-28T00:00:00"/>
        <d v="2024-07-31T00:00:00"/>
        <d v="2024-08-16T00:00:00"/>
        <d v="2024-08-14T00:00:00"/>
        <d v="2025-06-15T00:00:00"/>
        <d v="2025-02-05T00:00:00"/>
        <d v="2024-08-20T00:00:00"/>
      </sharedItems>
      <fieldGroup par="6"/>
    </cacheField>
    <cacheField name="Months (Joining_Date)" numFmtId="0" databaseField="0">
      <fieldGroup base="3">
        <rangePr groupBy="months" startDate="2024-01-01T00:00:00" endDate="2025-11-16T00:00:00"/>
        <groupItems count="14">
          <s v="&lt;01-01-2024"/>
          <s v="Jan"/>
          <s v="Feb"/>
          <s v="Mar"/>
          <s v="Apr"/>
          <s v="May"/>
          <s v="Jun"/>
          <s v="Jul"/>
          <s v="Aug"/>
          <s v="Sep"/>
          <s v="Oct"/>
          <s v="Nov"/>
          <s v="Dec"/>
          <s v="&gt;16-11-2025"/>
        </groupItems>
      </fieldGroup>
    </cacheField>
    <cacheField name="Quarters (Joining_Date)" numFmtId="0" databaseField="0">
      <fieldGroup base="3">
        <rangePr groupBy="quarters" startDate="2024-01-01T00:00:00" endDate="2025-11-16T00:00:00"/>
        <groupItems count="6">
          <s v="&lt;01-01-2024"/>
          <s v="Qtr1"/>
          <s v="Qtr2"/>
          <s v="Qtr3"/>
          <s v="Qtr4"/>
          <s v="&gt;16-11-2025"/>
        </groupItems>
      </fieldGroup>
    </cacheField>
    <cacheField name="Years (Joining_Date)" numFmtId="0" databaseField="0">
      <fieldGroup base="3">
        <rangePr groupBy="years" startDate="2024-01-01T00:00:00" endDate="2025-11-16T00:00:00"/>
        <groupItems count="4">
          <s v="&lt;01-01-2024"/>
          <s v="2024"/>
          <s v="2025"/>
          <s v="&gt;16-11-2025"/>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461880208335" createdVersion="8" refreshedVersion="8" minRefreshableVersion="3" recordCount="8" xr:uid="{D98EAD28-F4C8-45EF-87BD-E4EA5F7BA2E1}">
  <cacheSource type="worksheet">
    <worksheetSource ref="A1:D9" sheet="Campaigns"/>
  </cacheSource>
  <cacheFields count="4">
    <cacheField name="Campaign_ID" numFmtId="0">
      <sharedItems/>
    </cacheField>
    <cacheField name="Campaign_Name" numFmtId="0">
      <sharedItems/>
    </cacheField>
    <cacheField name="Discount_Type" numFmtId="0">
      <sharedItems count="2">
        <s v="Percentage"/>
        <s v="Flat"/>
      </sharedItems>
    </cacheField>
    <cacheField name="Target_Segment" numFmtId="0">
      <sharedItems count="5">
        <s v="All"/>
        <s v="New"/>
        <s v="Premium"/>
        <s v="Regular"/>
        <s v="Budget"/>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9.517157060189" createdVersion="8" refreshedVersion="8" minRefreshableVersion="3" recordCount="300" xr:uid="{DD1610CB-EA1D-4194-AEF7-CA758DFD6595}">
  <cacheSource type="worksheet">
    <worksheetSource name="Table1"/>
  </cacheSource>
  <cacheFields count="28">
    <cacheField name="Order_ID" numFmtId="0">
      <sharedItems/>
    </cacheField>
    <cacheField name="Order_Date" numFmtId="164">
      <sharedItems containsSemiMixedTypes="0" containsNonDate="0" containsDate="1" containsString="0" minDate="2026-05-01T00:00:00" maxDate="2026-08-01T00:00:00"/>
    </cacheField>
    <cacheField name="Customer_ID" numFmtId="0">
      <sharedItems/>
    </cacheField>
    <cacheField name="Restaurant_ID" numFmtId="0">
      <sharedItems/>
    </cacheField>
    <cacheField name="Delivery_Partner_ID" numFmtId="0">
      <sharedItems/>
    </cacheField>
    <cacheField name="Order_Value" numFmtId="165">
      <sharedItems containsSemiMixedTypes="0" containsString="0" containsNumber="1" minValue="325.51" maxValue="3500"/>
    </cacheField>
    <cacheField name="Delivery_Fee" numFmtId="165">
      <sharedItems containsSemiMixedTypes="0" containsString="0" containsNumber="1" containsInteger="1" minValue="20" maxValue="60"/>
    </cacheField>
    <cacheField name="Discount" numFmtId="165">
      <sharedItems containsSemiMixedTypes="0" containsString="0" containsNumber="1" minValue="0" maxValue="300"/>
    </cacheField>
    <cacheField name="Distance_KM" numFmtId="166">
      <sharedItems containsSemiMixedTypes="0" containsString="0" containsNumber="1" minValue="1" maxValue="12"/>
    </cacheField>
    <cacheField name="Delivery_Time_Min" numFmtId="1">
      <sharedItems containsSemiMixedTypes="0" containsString="0" containsNumber="1" containsInteger="1" minValue="15" maxValue="61"/>
    </cacheField>
    <cacheField name="Customer_Rating" numFmtId="166">
      <sharedItems containsString="0" containsBlank="1" containsNumber="1" minValue="2.5" maxValue="5"/>
    </cacheField>
    <cacheField name="Order_Status" numFmtId="0">
      <sharedItems/>
    </cacheField>
    <cacheField name="Clean_Status" numFmtId="0">
      <sharedItems count="3">
        <s v="Cancelled"/>
        <s v="Delivered"/>
        <s v="Escalated"/>
      </sharedItems>
    </cacheField>
    <cacheField name="Payment_Method" numFmtId="0">
      <sharedItems count="6">
        <s v="Credit Card"/>
        <s v="Cash on Delivery"/>
        <s v="Debit Card"/>
        <s v="Wallet"/>
        <s v="UPI"/>
        <s v="UPI "/>
      </sharedItems>
    </cacheField>
    <cacheField name="Clean_Payment_Method" numFmtId="0">
      <sharedItems/>
    </cacheField>
    <cacheField name="Coupon_Code" numFmtId="0">
      <sharedItems/>
    </cacheField>
    <cacheField name="Clean_Coupon_Code" numFmtId="0">
      <sharedItems/>
    </cacheField>
    <cacheField name="Campaign_ID" numFmtId="0">
      <sharedItems/>
    </cacheField>
    <cacheField name="Cancellation_Reason" numFmtId="0">
      <sharedItems containsBlank="1"/>
    </cacheField>
    <cacheField name="Customer_Name" numFmtId="0">
      <sharedItems/>
    </cacheField>
    <cacheField name="Restaurant_Name" numFmtId="0">
      <sharedItems count="25">
        <s v="Green Bowl"/>
        <s v="Dosa Junction"/>
        <s v="Royal Thali"/>
        <s v="Wrap Street"/>
        <s v="Wok Express"/>
        <s v="Maharashtra Kitchen"/>
        <s v="Grill House"/>
        <s v="Sweet Truth"/>
        <s v="Chinese Wok"/>
        <s v="Kebab Nation"/>
        <s v="Cafe Aroma"/>
        <s v="Biryani House"/>
        <s v="Pune Bites"/>
        <s v="The Food Factory"/>
        <s v="Spice Hub"/>
        <s v="The Breakfast Club"/>
        <s v="Healthy Harvest"/>
        <s v="Mumbai Masala"/>
        <s v="Burger Garage"/>
        <s v="Urban Tadka"/>
        <s v="Tandoor Tales"/>
        <s v="Pizza Craft"/>
        <s v="South Spice"/>
        <s v="Pasta Point"/>
        <s v="Curry Leaf"/>
      </sharedItems>
    </cacheField>
    <cacheField name="Delivery_Partner_Name" numFmtId="0">
      <sharedItems/>
    </cacheField>
    <cacheField name="Campaign_Name" numFmtId="0">
      <sharedItems/>
    </cacheField>
    <cacheField name="Net_Revenue" numFmtId="165">
      <sharedItems containsSemiMixedTypes="0" containsString="0" containsNumber="1" minValue="375.51" maxValue="3235"/>
    </cacheField>
    <cacheField name="Delivery SLA Status" numFmtId="0">
      <sharedItems/>
    </cacheField>
    <cacheField name="Operations_Alert" numFmtId="0">
      <sharedItems count="4">
        <s v="Normal"/>
        <s v="Critical - Cancelled"/>
        <s v="Critical - Late Delivery"/>
        <s v="Attention - Low Rating"/>
      </sharedItems>
    </cacheField>
    <cacheField name="Customer_City" numFmtId="0">
      <sharedItems count="6">
        <s v="Nashik"/>
        <s v="Pune"/>
        <s v="Mumbai"/>
        <s v="Nagpur"/>
        <s v="Hyderabad"/>
        <s v="Bengaluru"/>
      </sharedItems>
    </cacheField>
    <cacheField name="Order_Month" numFmtId="0">
      <sharedItems count="3">
        <s v="Jul"/>
        <s v="May"/>
        <s v="Jun"/>
      </sharedItems>
    </cacheField>
  </cacheFields>
  <extLst>
    <ext xmlns:x14="http://schemas.microsoft.com/office/spreadsheetml/2009/9/main" uri="{725AE2AE-9491-48be-B2B4-4EB974FC3084}">
      <x14:pivotCacheDefinition pivotCacheId="2515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CUST001"/>
    <s v="Neha Kulkarni"/>
    <x v="0"/>
    <x v="0"/>
    <x v="0"/>
  </r>
  <r>
    <s v="CUST002"/>
    <s v="Neha Gupta"/>
    <x v="1"/>
    <x v="1"/>
    <x v="1"/>
  </r>
  <r>
    <s v="CUST003"/>
    <s v="Rohan More"/>
    <x v="2"/>
    <x v="1"/>
    <x v="2"/>
  </r>
  <r>
    <s v="CUST004"/>
    <s v="Isha Pawar"/>
    <x v="1"/>
    <x v="2"/>
    <x v="3"/>
  </r>
  <r>
    <s v="CUST005"/>
    <s v="Isha Gupta"/>
    <x v="3"/>
    <x v="3"/>
    <x v="4"/>
  </r>
  <r>
    <s v="CUST006"/>
    <s v="Pooja Desai"/>
    <x v="4"/>
    <x v="2"/>
    <x v="5"/>
  </r>
  <r>
    <s v="CUST007"/>
    <s v="Aditya Joshi"/>
    <x v="3"/>
    <x v="1"/>
    <x v="6"/>
  </r>
  <r>
    <s v="CUST008"/>
    <s v="Yash Kulkarni"/>
    <x v="0"/>
    <x v="3"/>
    <x v="7"/>
  </r>
  <r>
    <s v="CUST009"/>
    <s v="Vivaan Kulkarni"/>
    <x v="1"/>
    <x v="3"/>
    <x v="8"/>
  </r>
  <r>
    <s v="CUST010"/>
    <s v="Priya Desai"/>
    <x v="0"/>
    <x v="3"/>
    <x v="9"/>
  </r>
  <r>
    <s v="CUST011"/>
    <s v="Vivaan Pawar"/>
    <x v="1"/>
    <x v="3"/>
    <x v="10"/>
  </r>
  <r>
    <s v="CUST012"/>
    <s v="Yash Gupta"/>
    <x v="4"/>
    <x v="3"/>
    <x v="11"/>
  </r>
  <r>
    <s v="CUST013"/>
    <s v="Sakshi More"/>
    <x v="3"/>
    <x v="3"/>
    <x v="12"/>
  </r>
  <r>
    <s v="CUST014"/>
    <s v="Sakshi Patil"/>
    <x v="3"/>
    <x v="3"/>
    <x v="13"/>
  </r>
  <r>
    <s v="CUST015"/>
    <s v="Karan Shinde"/>
    <x v="4"/>
    <x v="1"/>
    <x v="14"/>
  </r>
  <r>
    <s v="CUST016"/>
    <s v="Aarav More"/>
    <x v="1"/>
    <x v="0"/>
    <x v="15"/>
  </r>
  <r>
    <s v="CUST017"/>
    <s v="Priya Desai"/>
    <x v="2"/>
    <x v="3"/>
    <x v="16"/>
  </r>
  <r>
    <s v="CUST018"/>
    <s v="Neha Gupta"/>
    <x v="1"/>
    <x v="2"/>
    <x v="17"/>
  </r>
  <r>
    <s v="CUST019"/>
    <s v="Sakshi Jadhav"/>
    <x v="4"/>
    <x v="3"/>
    <x v="18"/>
  </r>
  <r>
    <s v="CUST020"/>
    <s v="Isha More"/>
    <x v="1"/>
    <x v="3"/>
    <x v="19"/>
  </r>
  <r>
    <s v="CUST021"/>
    <s v="Aditya Sharma"/>
    <x v="2"/>
    <x v="3"/>
    <x v="20"/>
  </r>
  <r>
    <s v="CUST022"/>
    <s v="Neha Shinde"/>
    <x v="2"/>
    <x v="1"/>
    <x v="21"/>
  </r>
  <r>
    <s v="CUST023"/>
    <s v="Akash Jadhav"/>
    <x v="4"/>
    <x v="3"/>
    <x v="22"/>
  </r>
  <r>
    <s v="CUST024"/>
    <s v="Neha Kulkarni"/>
    <x v="0"/>
    <x v="3"/>
    <x v="23"/>
  </r>
  <r>
    <s v="CUST025"/>
    <s v="Vivaan Gupta"/>
    <x v="5"/>
    <x v="3"/>
    <x v="24"/>
  </r>
  <r>
    <s v="CUST026"/>
    <s v="Isha Kulkarni"/>
    <x v="0"/>
    <x v="3"/>
    <x v="25"/>
  </r>
  <r>
    <s v="CUST027"/>
    <s v="Neha Sharma"/>
    <x v="1"/>
    <x v="3"/>
    <x v="26"/>
  </r>
  <r>
    <s v="CUST028"/>
    <s v="Neha Pawar"/>
    <x v="3"/>
    <x v="3"/>
    <x v="27"/>
  </r>
  <r>
    <s v="CUST029"/>
    <s v="Akash Gupta"/>
    <x v="4"/>
    <x v="2"/>
    <x v="28"/>
  </r>
  <r>
    <s v="CUST030"/>
    <s v="Sneha Kulkarni"/>
    <x v="4"/>
    <x v="2"/>
    <x v="29"/>
  </r>
  <r>
    <s v="CUST031"/>
    <s v="Isha Jadhav"/>
    <x v="3"/>
    <x v="3"/>
    <x v="30"/>
  </r>
  <r>
    <s v="CUST032"/>
    <s v="Tanvi Patil"/>
    <x v="3"/>
    <x v="1"/>
    <x v="27"/>
  </r>
  <r>
    <s v="CUST033"/>
    <s v="Aarav Desai"/>
    <x v="2"/>
    <x v="3"/>
    <x v="31"/>
  </r>
  <r>
    <s v="CUST034"/>
    <s v="Rohan Jadhav"/>
    <x v="2"/>
    <x v="3"/>
    <x v="32"/>
  </r>
  <r>
    <s v="CUST035"/>
    <s v="Rahul Kulkarni"/>
    <x v="0"/>
    <x v="3"/>
    <x v="33"/>
  </r>
  <r>
    <s v="CUST036"/>
    <s v="Sakshi Sharma"/>
    <x v="1"/>
    <x v="3"/>
    <x v="34"/>
  </r>
  <r>
    <s v="CUST037"/>
    <s v="Aditya Kulkarni"/>
    <x v="4"/>
    <x v="3"/>
    <x v="7"/>
  </r>
  <r>
    <s v="CUST038"/>
    <s v="Aditya Desai"/>
    <x v="4"/>
    <x v="1"/>
    <x v="35"/>
  </r>
  <r>
    <s v="CUST039"/>
    <s v="Aarav More"/>
    <x v="4"/>
    <x v="2"/>
    <x v="36"/>
  </r>
  <r>
    <s v="CUST040"/>
    <s v="Yash Jadhav"/>
    <x v="3"/>
    <x v="3"/>
    <x v="37"/>
  </r>
  <r>
    <s v="CUST041"/>
    <s v="Sakshi Gupta"/>
    <x v="0"/>
    <x v="3"/>
    <x v="38"/>
  </r>
  <r>
    <s v="CUST042"/>
    <s v="Aarav Joshi"/>
    <x v="0"/>
    <x v="3"/>
    <x v="39"/>
  </r>
  <r>
    <s v="CUST043"/>
    <s v="Sneha Desai"/>
    <x v="2"/>
    <x v="0"/>
    <x v="40"/>
  </r>
  <r>
    <s v="CUST044"/>
    <s v="Aarav More"/>
    <x v="5"/>
    <x v="2"/>
    <x v="41"/>
  </r>
  <r>
    <s v="CUST045"/>
    <s v="Amit More"/>
    <x v="3"/>
    <x v="1"/>
    <x v="42"/>
  </r>
  <r>
    <s v="CUST046"/>
    <s v="Aditya Shinde"/>
    <x v="1"/>
    <x v="1"/>
    <x v="43"/>
  </r>
  <r>
    <s v="CUST047"/>
    <s v="Vivaan Pawar"/>
    <x v="4"/>
    <x v="2"/>
    <x v="3"/>
  </r>
  <r>
    <s v="CUST048"/>
    <s v="Rohan Sharma"/>
    <x v="3"/>
    <x v="1"/>
    <x v="44"/>
  </r>
  <r>
    <s v="CUST049"/>
    <s v="Priya Jadhav"/>
    <x v="2"/>
    <x v="3"/>
    <x v="45"/>
  </r>
  <r>
    <s v="CUST050"/>
    <s v="Akash Pawar"/>
    <x v="1"/>
    <x v="3"/>
    <x v="46"/>
  </r>
  <r>
    <s v="CUST051"/>
    <s v="Amit Desai"/>
    <x v="0"/>
    <x v="3"/>
    <x v="47"/>
  </r>
  <r>
    <s v="CUST052"/>
    <s v="Aarav Sharma"/>
    <x v="1"/>
    <x v="0"/>
    <x v="48"/>
  </r>
  <r>
    <s v="CUST053"/>
    <s v="Aditya Sharma"/>
    <x v="1"/>
    <x v="2"/>
    <x v="49"/>
  </r>
  <r>
    <s v="CUST054"/>
    <s v="Nikhil Joshi"/>
    <x v="0"/>
    <x v="0"/>
    <x v="50"/>
  </r>
  <r>
    <s v="CUST055"/>
    <s v="Tanvi Joshi"/>
    <x v="3"/>
    <x v="2"/>
    <x v="51"/>
  </r>
  <r>
    <s v="CUST056"/>
    <s v="Aarav Desai"/>
    <x v="1"/>
    <x v="3"/>
    <x v="52"/>
  </r>
  <r>
    <s v="CUST057"/>
    <s v="Aditya More"/>
    <x v="1"/>
    <x v="3"/>
    <x v="53"/>
  </r>
  <r>
    <s v="CUST058"/>
    <s v="Pooja Patil"/>
    <x v="4"/>
    <x v="0"/>
    <x v="54"/>
  </r>
  <r>
    <s v="CUST059"/>
    <s v="Ananya Pawar"/>
    <x v="4"/>
    <x v="3"/>
    <x v="55"/>
  </r>
  <r>
    <s v="CUST060"/>
    <s v="Aditya Patil"/>
    <x v="5"/>
    <x v="2"/>
    <x v="25"/>
  </r>
  <r>
    <s v="CUST061"/>
    <s v="Neha Shinde"/>
    <x v="3"/>
    <x v="3"/>
    <x v="56"/>
  </r>
  <r>
    <s v="CUST062"/>
    <s v="Nikhil Desai"/>
    <x v="4"/>
    <x v="3"/>
    <x v="57"/>
  </r>
  <r>
    <s v="CUST063"/>
    <s v="Tanvi Kulkarni"/>
    <x v="1"/>
    <x v="3"/>
    <x v="58"/>
  </r>
  <r>
    <s v="CUST064"/>
    <s v="Rahul Sharma"/>
    <x v="5"/>
    <x v="3"/>
    <x v="59"/>
  </r>
  <r>
    <s v="CUST065"/>
    <s v="Neha Kulkarni"/>
    <x v="5"/>
    <x v="3"/>
    <x v="60"/>
  </r>
  <r>
    <s v="CUST066"/>
    <s v="Meera Desai"/>
    <x v="3"/>
    <x v="0"/>
    <x v="61"/>
  </r>
  <r>
    <s v="CUST067"/>
    <s v="Yash Gupta"/>
    <x v="4"/>
    <x v="0"/>
    <x v="62"/>
  </r>
  <r>
    <s v="CUST068"/>
    <s v="Rahul Gupta"/>
    <x v="0"/>
    <x v="0"/>
    <x v="54"/>
  </r>
  <r>
    <s v="CUST069"/>
    <s v="Isha Joshi"/>
    <x v="1"/>
    <x v="2"/>
    <x v="63"/>
  </r>
  <r>
    <s v="CUST070"/>
    <s v="Sakshi Shinde"/>
    <x v="2"/>
    <x v="3"/>
    <x v="64"/>
  </r>
  <r>
    <s v="CUST071"/>
    <s v="Neha Joshi"/>
    <x v="3"/>
    <x v="3"/>
    <x v="65"/>
  </r>
  <r>
    <s v="CUST072"/>
    <s v="Sakshi Desai"/>
    <x v="2"/>
    <x v="1"/>
    <x v="66"/>
  </r>
  <r>
    <s v="CUST073"/>
    <s v="Rahul Sharma"/>
    <x v="4"/>
    <x v="2"/>
    <x v="67"/>
  </r>
  <r>
    <s v="CUST074"/>
    <s v="Isha Gupta"/>
    <x v="2"/>
    <x v="0"/>
    <x v="68"/>
  </r>
  <r>
    <s v="CUST075"/>
    <s v="Rahul Jadhav"/>
    <x v="1"/>
    <x v="2"/>
    <x v="69"/>
  </r>
  <r>
    <s v="CUST076"/>
    <s v="Vivaan Kulkarni"/>
    <x v="4"/>
    <x v="3"/>
    <x v="70"/>
  </r>
  <r>
    <s v="CUST077"/>
    <s v="Aarav More"/>
    <x v="3"/>
    <x v="1"/>
    <x v="71"/>
  </r>
  <r>
    <s v="CUST078"/>
    <s v="Vivaan Sharma"/>
    <x v="5"/>
    <x v="3"/>
    <x v="72"/>
  </r>
  <r>
    <s v="CUST079"/>
    <s v="Aarav Sharma"/>
    <x v="5"/>
    <x v="0"/>
    <x v="73"/>
  </r>
  <r>
    <s v="CUST080"/>
    <s v="Aditya Sharma"/>
    <x v="0"/>
    <x v="2"/>
    <x v="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REST001"/>
    <x v="0"/>
    <x v="0"/>
    <x v="0"/>
    <n v="3.4"/>
    <n v="0.2"/>
  </r>
  <r>
    <s v="REST002"/>
    <x v="1"/>
    <x v="1"/>
    <x v="1"/>
    <n v="3.7"/>
    <n v="0.22"/>
  </r>
  <r>
    <s v="REST003"/>
    <x v="2"/>
    <x v="0"/>
    <x v="2"/>
    <n v="3.7"/>
    <n v="0.13"/>
  </r>
  <r>
    <s v="REST004"/>
    <x v="3"/>
    <x v="2"/>
    <x v="1"/>
    <n v="4.2"/>
    <n v="0.23"/>
  </r>
  <r>
    <s v="REST005"/>
    <x v="4"/>
    <x v="3"/>
    <x v="3"/>
    <n v="4.5"/>
    <n v="0.15"/>
  </r>
  <r>
    <s v="REST006"/>
    <x v="5"/>
    <x v="2"/>
    <x v="3"/>
    <n v="4.0999999999999996"/>
    <n v="0.19"/>
  </r>
  <r>
    <s v="REST007"/>
    <x v="6"/>
    <x v="4"/>
    <x v="4"/>
    <n v="3.8"/>
    <n v="0.21"/>
  </r>
  <r>
    <s v="REST008"/>
    <x v="7"/>
    <x v="5"/>
    <x v="5"/>
    <n v="4.0999999999999996"/>
    <n v="0.15"/>
  </r>
  <r>
    <s v="REST009"/>
    <x v="8"/>
    <x v="6"/>
    <x v="0"/>
    <n v="4.4000000000000004"/>
    <n v="0.15"/>
  </r>
  <r>
    <s v="REST010"/>
    <x v="9"/>
    <x v="1"/>
    <x v="3"/>
    <n v="4"/>
    <n v="0.22"/>
  </r>
  <r>
    <s v="REST011"/>
    <x v="10"/>
    <x v="7"/>
    <x v="0"/>
    <n v="4.5999999999999996"/>
    <n v="0.17"/>
  </r>
  <r>
    <s v="REST012"/>
    <x v="11"/>
    <x v="8"/>
    <x v="2"/>
    <n v="3.3"/>
    <n v="0.16"/>
  </r>
  <r>
    <s v="REST013"/>
    <x v="12"/>
    <x v="3"/>
    <x v="2"/>
    <n v="4"/>
    <n v="0.13"/>
  </r>
  <r>
    <s v="REST014"/>
    <x v="13"/>
    <x v="2"/>
    <x v="2"/>
    <n v="4.2"/>
    <n v="0.19"/>
  </r>
  <r>
    <s v="REST015"/>
    <x v="14"/>
    <x v="2"/>
    <x v="4"/>
    <n v="4.7"/>
    <n v="0.21"/>
  </r>
  <r>
    <s v="REST016"/>
    <x v="15"/>
    <x v="6"/>
    <x v="0"/>
    <n v="4.7"/>
    <n v="0.24"/>
  </r>
  <r>
    <s v="REST017"/>
    <x v="16"/>
    <x v="2"/>
    <x v="2"/>
    <n v="4.5999999999999996"/>
    <n v="0.16"/>
  </r>
  <r>
    <s v="REST018"/>
    <x v="17"/>
    <x v="0"/>
    <x v="4"/>
    <n v="4.3"/>
    <n v="0.22"/>
  </r>
  <r>
    <s v="REST019"/>
    <x v="18"/>
    <x v="1"/>
    <x v="0"/>
    <n v="4.5"/>
    <n v="0.17"/>
  </r>
  <r>
    <s v="REST020"/>
    <x v="19"/>
    <x v="5"/>
    <x v="1"/>
    <n v="3.8"/>
    <n v="0.23"/>
  </r>
  <r>
    <s v="REST021"/>
    <x v="20"/>
    <x v="0"/>
    <x v="0"/>
    <n v="4"/>
    <n v="0.15"/>
  </r>
  <r>
    <s v="REST022"/>
    <x v="21"/>
    <x v="5"/>
    <x v="0"/>
    <n v="3.8"/>
    <n v="0.22"/>
  </r>
  <r>
    <s v="REST023"/>
    <x v="22"/>
    <x v="6"/>
    <x v="3"/>
    <n v="4.0999999999999996"/>
    <n v="0.16"/>
  </r>
  <r>
    <s v="REST024"/>
    <x v="23"/>
    <x v="4"/>
    <x v="0"/>
    <n v="3.8"/>
    <n v="0.2"/>
  </r>
  <r>
    <s v="REST025"/>
    <x v="24"/>
    <x v="4"/>
    <x v="5"/>
    <n v="4"/>
    <n v="0.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DP001"/>
    <x v="0"/>
    <x v="0"/>
    <x v="0"/>
  </r>
  <r>
    <s v="DP002"/>
    <x v="1"/>
    <x v="0"/>
    <x v="1"/>
  </r>
  <r>
    <s v="DP003"/>
    <x v="2"/>
    <x v="0"/>
    <x v="2"/>
  </r>
  <r>
    <s v="DP004"/>
    <x v="3"/>
    <x v="1"/>
    <x v="3"/>
  </r>
  <r>
    <s v="DP005"/>
    <x v="4"/>
    <x v="1"/>
    <x v="4"/>
  </r>
  <r>
    <s v="DP006"/>
    <x v="5"/>
    <x v="1"/>
    <x v="5"/>
  </r>
  <r>
    <s v="DP007"/>
    <x v="6"/>
    <x v="0"/>
    <x v="6"/>
  </r>
  <r>
    <s v="DP008"/>
    <x v="7"/>
    <x v="1"/>
    <x v="7"/>
  </r>
  <r>
    <s v="DP009"/>
    <x v="8"/>
    <x v="1"/>
    <x v="8"/>
  </r>
  <r>
    <s v="DP010"/>
    <x v="9"/>
    <x v="0"/>
    <x v="9"/>
  </r>
  <r>
    <s v="DP011"/>
    <x v="10"/>
    <x v="0"/>
    <x v="10"/>
  </r>
  <r>
    <s v="DP012"/>
    <x v="11"/>
    <x v="0"/>
    <x v="11"/>
  </r>
  <r>
    <s v="DP013"/>
    <x v="12"/>
    <x v="0"/>
    <x v="12"/>
  </r>
  <r>
    <s v="DP014"/>
    <x v="13"/>
    <x v="1"/>
    <x v="13"/>
  </r>
  <r>
    <s v="DP015"/>
    <x v="14"/>
    <x v="0"/>
    <x v="14"/>
  </r>
  <r>
    <s v="DP016"/>
    <x v="15"/>
    <x v="1"/>
    <x v="15"/>
  </r>
  <r>
    <s v="DP017"/>
    <x v="16"/>
    <x v="0"/>
    <x v="16"/>
  </r>
  <r>
    <s v="DP018"/>
    <x v="17"/>
    <x v="1"/>
    <x v="17"/>
  </r>
  <r>
    <s v="DP019"/>
    <x v="18"/>
    <x v="1"/>
    <x v="18"/>
  </r>
  <r>
    <s v="DP020"/>
    <x v="19"/>
    <x v="1"/>
    <x v="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CMP001"/>
    <s v="Weekend Feast"/>
    <x v="0"/>
    <x v="0"/>
  </r>
  <r>
    <s v="CMP002"/>
    <s v="New User Boost"/>
    <x v="0"/>
    <x v="1"/>
  </r>
  <r>
    <s v="CMP003"/>
    <s v="Premium Treat"/>
    <x v="1"/>
    <x v="2"/>
  </r>
  <r>
    <s v="CMP004"/>
    <s v="Lunch Saver"/>
    <x v="0"/>
    <x v="3"/>
  </r>
  <r>
    <s v="CMP005"/>
    <s v="Budget Bites"/>
    <x v="1"/>
    <x v="4"/>
  </r>
  <r>
    <s v="CMP006"/>
    <s v="Festival Special"/>
    <x v="0"/>
    <x v="0"/>
  </r>
  <r>
    <s v="CMP007"/>
    <s v="First Order"/>
    <x v="1"/>
    <x v="1"/>
  </r>
  <r>
    <s v="CMP008"/>
    <s v="Monsoon Meals"/>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89"/>
    <d v="2026-07-26T00:00:00"/>
    <s v="CUST060"/>
    <s v="REST005"/>
    <s v="DP012"/>
    <n v="624.66"/>
    <n v="35"/>
    <n v="70.16"/>
    <n v="6"/>
    <n v="41"/>
    <n v="4.5"/>
    <s v=" CANCELLED "/>
    <x v="0"/>
    <x v="0"/>
    <s v="Credit Card"/>
    <s v="BUDGET50"/>
    <s v="BUDGET50"/>
    <s v="CMP003"/>
    <m/>
    <s v="Aditya Patil"/>
    <x v="0"/>
    <s v="Manoj"/>
    <s v="Premium Treat"/>
    <n v="589.5"/>
    <s v="At Risk"/>
    <x v="0"/>
    <x v="0"/>
    <x v="0"/>
  </r>
  <r>
    <s v="ORD00008"/>
    <d v="2026-05-16T00:00:00"/>
    <s v="CUST004"/>
    <s v="REST010"/>
    <s v="DP017"/>
    <n v="1210.99"/>
    <n v="35"/>
    <n v="195.15"/>
    <n v="4.8"/>
    <n v="30"/>
    <m/>
    <s v="Cancelled"/>
    <x v="0"/>
    <x v="1"/>
    <s v="Cash on Delivery"/>
    <s v="SAVE100"/>
    <s v="SAVE100"/>
    <s v="CMP002"/>
    <s v="Delivery partner unavailable"/>
    <s v="Isha Pawar"/>
    <x v="1"/>
    <s v="Sanjay"/>
    <s v="New User Boost"/>
    <n v="1050.8399999999999"/>
    <s v="On Time"/>
    <x v="1"/>
    <x v="1"/>
    <x v="1"/>
  </r>
  <r>
    <s v="ORD00011"/>
    <d v="2026-05-07T00:00:00"/>
    <s v="CUST052"/>
    <s v="REST015"/>
    <s v="DP015"/>
    <n v="1129.47"/>
    <n v="30"/>
    <n v="204.29"/>
    <n v="1.7"/>
    <n v="27"/>
    <m/>
    <s v="Cancelled"/>
    <x v="0"/>
    <x v="2"/>
    <s v="Debit Card"/>
    <s v="PREMIUM10"/>
    <s v="PREMIUM10"/>
    <s v="CMP007"/>
    <s v="Delivery partner unavailable"/>
    <s v="Aarav Sharma"/>
    <x v="2"/>
    <s v="Vivek"/>
    <s v="First Order"/>
    <n v="955.18000000000006"/>
    <s v="On Time"/>
    <x v="1"/>
    <x v="1"/>
    <x v="1"/>
  </r>
  <r>
    <s v="ORD00014"/>
    <d v="2026-05-03T00:00:00"/>
    <s v="CUST006"/>
    <s v="REST020"/>
    <s v="DP002"/>
    <n v="609.25"/>
    <n v="30"/>
    <n v="69.72"/>
    <n v="2.8"/>
    <n v="33"/>
    <m/>
    <s v="Cancelled"/>
    <x v="0"/>
    <x v="3"/>
    <s v="Wallet"/>
    <s v="SAVE100"/>
    <s v="SAVE100"/>
    <s v="CMP003"/>
    <s v="Restaurant delay"/>
    <s v="Pooja Desai"/>
    <x v="3"/>
    <s v="Amit"/>
    <s v="Premium Treat"/>
    <n v="569.53"/>
    <s v="At Risk"/>
    <x v="1"/>
    <x v="2"/>
    <x v="1"/>
  </r>
  <r>
    <s v="ORD00024"/>
    <d v="2026-07-28T00:00:00"/>
    <s v="CUST020"/>
    <s v="REST011"/>
    <s v="DP010"/>
    <n v="509.41"/>
    <n v="20"/>
    <n v="0"/>
    <n v="2.7"/>
    <n v="39"/>
    <m/>
    <s v="Cancelled"/>
    <x v="0"/>
    <x v="1"/>
    <s v="Cash on Delivery"/>
    <s v="NONE"/>
    <s v="NONE"/>
    <s v="CMP008"/>
    <s v="Customer changed mind"/>
    <s v="Isha More"/>
    <x v="4"/>
    <s v="Nitin"/>
    <s v="Monsoon Meals"/>
    <n v="529.41000000000008"/>
    <s v="At Risk"/>
    <x v="1"/>
    <x v="1"/>
    <x v="0"/>
  </r>
  <r>
    <s v="ORD00026"/>
    <d v="2026-05-26T00:00:00"/>
    <s v="CUST054"/>
    <s v="REST023"/>
    <s v="DP001"/>
    <n v="715.38"/>
    <n v="20"/>
    <n v="131.77000000000001"/>
    <n v="3.3"/>
    <n v="25"/>
    <m/>
    <s v="Cancelled"/>
    <x v="0"/>
    <x v="2"/>
    <s v="Debit Card"/>
    <s v="LUNCH15"/>
    <s v="LUNCH15"/>
    <s v="CMP007"/>
    <s v="Restaurant unavailable"/>
    <s v="Nikhil Joshi"/>
    <x v="5"/>
    <s v="Rahul"/>
    <s v="First Order"/>
    <n v="603.61"/>
    <s v="On Time"/>
    <x v="1"/>
    <x v="3"/>
    <x v="1"/>
  </r>
  <r>
    <s v="ORD00028"/>
    <d v="2026-05-20T00:00:00"/>
    <s v="CUST070"/>
    <s v="REST021"/>
    <s v="DP001"/>
    <n v="834.8"/>
    <n v="50"/>
    <n v="126.99"/>
    <n v="11.7"/>
    <n v="53"/>
    <m/>
    <s v="Cancelled"/>
    <x v="0"/>
    <x v="1"/>
    <s v="Cash on Delivery"/>
    <s v="SAVE100"/>
    <s v="SAVE100"/>
    <s v="CMP001"/>
    <s v="Restaurant delay"/>
    <s v="Sakshi Shinde"/>
    <x v="6"/>
    <s v="Rahul"/>
    <s v="Weekend Feast"/>
    <n v="757.81"/>
    <s v="SLA Breach"/>
    <x v="1"/>
    <x v="4"/>
    <x v="1"/>
  </r>
  <r>
    <s v="ORD00030"/>
    <d v="2026-06-24T00:00:00"/>
    <s v="CUST001"/>
    <s v="REST014"/>
    <s v="DP019"/>
    <n v="2900.74"/>
    <n v="60"/>
    <n v="300"/>
    <n v="2.1"/>
    <n v="41"/>
    <m/>
    <s v="Cancelled"/>
    <x v="0"/>
    <x v="2"/>
    <s v="Debit Card"/>
    <s v="PREMIUM10"/>
    <s v="PREMIUM10"/>
    <s v="CMP007"/>
    <s v="Restaurant unavailable"/>
    <s v="Neha Kulkarni"/>
    <x v="7"/>
    <s v="Ajay"/>
    <s v="First Order"/>
    <n v="2660.74"/>
    <s v="At Risk"/>
    <x v="1"/>
    <x v="3"/>
    <x v="2"/>
  </r>
  <r>
    <s v="ORD00032"/>
    <d v="2026-05-16T00:00:00"/>
    <s v="CUST072"/>
    <s v="REST022"/>
    <s v="DP015"/>
    <n v="1414.16"/>
    <n v="35"/>
    <n v="161.28"/>
    <n v="8.9"/>
    <n v="34"/>
    <m/>
    <s v="Cancelled"/>
    <x v="0"/>
    <x v="1"/>
    <s v="Cash on Delivery"/>
    <s v="WELCOME50"/>
    <s v="WELCOME50"/>
    <s v="CMP005"/>
    <s v="Delivery partner unavailable"/>
    <s v="Sakshi Desai"/>
    <x v="8"/>
    <s v="Vivek"/>
    <s v="Budget Bites"/>
    <n v="1287.8800000000001"/>
    <s v="At Risk"/>
    <x v="1"/>
    <x v="4"/>
    <x v="1"/>
  </r>
  <r>
    <s v="ORD00034"/>
    <d v="2026-06-22T00:00:00"/>
    <s v="CUST001"/>
    <s v="REST015"/>
    <s v="DP005"/>
    <n v="1729.74"/>
    <n v="35"/>
    <n v="300"/>
    <n v="4.8"/>
    <n v="30"/>
    <m/>
    <s v="Cancelled"/>
    <x v="0"/>
    <x v="2"/>
    <s v="Debit Card"/>
    <s v="WELCOME50"/>
    <s v="WELCOME50"/>
    <s v="CMP004"/>
    <s v="Customer changed mind"/>
    <s v="Neha Kulkarni"/>
    <x v="2"/>
    <s v="Ravi"/>
    <s v="Lunch Saver"/>
    <n v="1464.74"/>
    <s v="On Time"/>
    <x v="1"/>
    <x v="3"/>
    <x v="2"/>
  </r>
  <r>
    <s v="ORD00035"/>
    <d v="2026-05-25T00:00:00"/>
    <s v="CUST024"/>
    <s v="REST017"/>
    <s v="DP010"/>
    <n v="1707.44"/>
    <n v="60"/>
    <n v="141.97"/>
    <n v="4"/>
    <n v="31"/>
    <m/>
    <s v="Cancelled"/>
    <x v="0"/>
    <x v="4"/>
    <s v="UPI"/>
    <s v="LUNCH15"/>
    <s v="LUNCH15"/>
    <s v="CMP006"/>
    <s v="Customer changed mind"/>
    <s v="Neha Kulkarni"/>
    <x v="9"/>
    <s v="Nitin"/>
    <s v="Festival Special"/>
    <n v="1625.47"/>
    <s v="At Risk"/>
    <x v="1"/>
    <x v="3"/>
    <x v="1"/>
  </r>
  <r>
    <s v="ORD00050"/>
    <d v="2026-07-07T00:00:00"/>
    <s v="CUST061"/>
    <s v="REST010"/>
    <s v="DP003"/>
    <n v="1232.49"/>
    <n v="50"/>
    <n v="206.09"/>
    <n v="9.1999999999999993"/>
    <n v="42"/>
    <m/>
    <s v="Cancelled"/>
    <x v="0"/>
    <x v="3"/>
    <s v="Wallet"/>
    <s v="PREMIUM10"/>
    <s v="PREMIUM10"/>
    <s v="CMP002"/>
    <s v="Restaurant delay"/>
    <s v="Neha Shinde"/>
    <x v="1"/>
    <s v="Suresh"/>
    <s v="New User Boost"/>
    <n v="1076.4000000000001"/>
    <s v="At Risk"/>
    <x v="1"/>
    <x v="5"/>
    <x v="0"/>
  </r>
  <r>
    <s v="ORD00051"/>
    <d v="2026-05-05T00:00:00"/>
    <s v="CUST011"/>
    <s v="REST009"/>
    <s v="DP003"/>
    <n v="1439.22"/>
    <n v="25"/>
    <n v="197.44"/>
    <n v="5.0999999999999996"/>
    <n v="41"/>
    <m/>
    <s v="Cancelled"/>
    <x v="0"/>
    <x v="0"/>
    <s v="Credit Card"/>
    <s v="WELCOME50"/>
    <s v="WELCOME50"/>
    <s v="CMP003"/>
    <s v="Delivery partner unavailable"/>
    <s v="Vivaan Pawar"/>
    <x v="10"/>
    <s v="Suresh"/>
    <s v="Premium Treat"/>
    <n v="1266.78"/>
    <s v="At Risk"/>
    <x v="1"/>
    <x v="1"/>
    <x v="1"/>
  </r>
  <r>
    <s v="ORD00054"/>
    <d v="2026-06-29T00:00:00"/>
    <s v="CUST010"/>
    <s v="REST011"/>
    <s v="DP007"/>
    <n v="800.36"/>
    <n v="40"/>
    <n v="100.61"/>
    <n v="7.2"/>
    <n v="44"/>
    <m/>
    <s v="Cancelled"/>
    <x v="0"/>
    <x v="2"/>
    <s v="Debit Card"/>
    <s v="WELCOME50"/>
    <s v="WELCOME50"/>
    <s v="CMP007"/>
    <s v="Customer changed mind"/>
    <s v="Priya Desai"/>
    <x v="4"/>
    <s v="Imran"/>
    <s v="First Order"/>
    <n v="739.75"/>
    <s v="At Risk"/>
    <x v="1"/>
    <x v="3"/>
    <x v="2"/>
  </r>
  <r>
    <s v="ORD00070"/>
    <d v="2026-05-14T00:00:00"/>
    <s v="CUST026"/>
    <s v="REST008"/>
    <s v="DP004"/>
    <n v="2213.85"/>
    <n v="60"/>
    <n v="300"/>
    <n v="1.8"/>
    <n v="36"/>
    <m/>
    <s v="Cancelled"/>
    <x v="0"/>
    <x v="4"/>
    <s v="UPI"/>
    <s v="PREMIUM10"/>
    <s v="PREMIUM10"/>
    <s v="CMP008"/>
    <s v="Payment failure"/>
    <s v="Isha Kulkarni"/>
    <x v="11"/>
    <s v="Vikas"/>
    <s v="Monsoon Meals"/>
    <n v="1973.85"/>
    <s v="At Risk"/>
    <x v="1"/>
    <x v="3"/>
    <x v="1"/>
  </r>
  <r>
    <s v="ORD00071"/>
    <d v="2026-06-14T00:00:00"/>
    <s v="CUST002"/>
    <s v="REST007"/>
    <s v="DP006"/>
    <n v="1342.58"/>
    <n v="60"/>
    <n v="168.53"/>
    <n v="9.5"/>
    <n v="42"/>
    <m/>
    <s v="Cancelled"/>
    <x v="0"/>
    <x v="2"/>
    <s v="Debit Card"/>
    <s v="BUDGET50"/>
    <s v="BUDGET50"/>
    <s v="CMP001"/>
    <s v="Payment failure"/>
    <s v="Neha Gupta"/>
    <x v="12"/>
    <s v="Kunal"/>
    <s v="Weekend Feast"/>
    <n v="1234.05"/>
    <s v="At Risk"/>
    <x v="1"/>
    <x v="1"/>
    <x v="2"/>
  </r>
  <r>
    <s v="ORD00075"/>
    <d v="2026-05-05T00:00:00"/>
    <s v="CUST050"/>
    <s v="REST023"/>
    <s v="DP012"/>
    <n v="1800.19"/>
    <n v="60"/>
    <n v="300"/>
    <n v="2"/>
    <n v="20"/>
    <m/>
    <s v="Cancelled"/>
    <x v="0"/>
    <x v="0"/>
    <s v="Credit Card"/>
    <s v="BUDGET50"/>
    <s v="BUDGET50"/>
    <s v="CMP006"/>
    <s v="Restaurant unavailable"/>
    <s v="Akash Pawar"/>
    <x v="5"/>
    <s v="Manoj"/>
    <s v="Festival Special"/>
    <n v="1560.19"/>
    <s v="On Time"/>
    <x v="1"/>
    <x v="1"/>
    <x v="1"/>
  </r>
  <r>
    <s v="ORD00077"/>
    <d v="2026-07-16T00:00:00"/>
    <s v="CUST048"/>
    <s v="REST005"/>
    <s v="DP009"/>
    <n v="737.08"/>
    <n v="60"/>
    <n v="148.38"/>
    <n v="11.9"/>
    <n v="44"/>
    <m/>
    <s v="Cancelled"/>
    <x v="0"/>
    <x v="4"/>
    <s v="UPI"/>
    <s v="WEEKEND20"/>
    <s v="WEEKEND20"/>
    <s v="CMP002"/>
    <s v="Restaurant unavailable"/>
    <s v="Rohan Sharma"/>
    <x v="0"/>
    <s v="Akash"/>
    <s v="New User Boost"/>
    <n v="648.70000000000005"/>
    <s v="At Risk"/>
    <x v="1"/>
    <x v="5"/>
    <x v="0"/>
  </r>
  <r>
    <s v="ORD00084"/>
    <d v="2026-05-09T00:00:00"/>
    <s v="CUST056"/>
    <s v="REST004"/>
    <s v="DP020"/>
    <n v="1400.63"/>
    <n v="60"/>
    <n v="237.15"/>
    <n v="6.7"/>
    <n v="21"/>
    <m/>
    <s v="Cancelled"/>
    <x v="0"/>
    <x v="0"/>
    <s v="Credit Card"/>
    <s v="WELCOME50"/>
    <s v="WELCOME50"/>
    <s v="CMP004"/>
    <s v="Customer changed mind"/>
    <s v="Aarav Desai"/>
    <x v="13"/>
    <s v="Mahesh"/>
    <s v="Lunch Saver"/>
    <n v="1223.48"/>
    <s v="On Time"/>
    <x v="1"/>
    <x v="1"/>
    <x v="1"/>
  </r>
  <r>
    <s v="ORD00101"/>
    <d v="2026-06-21T00:00:00"/>
    <s v="CUST060"/>
    <s v="REST011"/>
    <s v="DP020"/>
    <n v="1133.31"/>
    <n v="40"/>
    <n v="207.66"/>
    <n v="6.2"/>
    <n v="29"/>
    <m/>
    <s v="Cancelled"/>
    <x v="0"/>
    <x v="0"/>
    <s v="Credit Card"/>
    <s v="WEEKEND20"/>
    <s v="WEEKEND20"/>
    <s v="CMP008"/>
    <s v="Restaurant unavailable"/>
    <s v="Aditya Patil"/>
    <x v="4"/>
    <s v="Mahesh"/>
    <s v="Monsoon Meals"/>
    <n v="965.65"/>
    <s v="On Time"/>
    <x v="1"/>
    <x v="0"/>
    <x v="2"/>
  </r>
  <r>
    <s v="ORD00102"/>
    <d v="2026-05-28T00:00:00"/>
    <s v="CUST021"/>
    <s v="REST010"/>
    <s v="DP013"/>
    <n v="1823.99"/>
    <n v="30"/>
    <n v="300"/>
    <n v="1.4"/>
    <n v="18"/>
    <m/>
    <s v="Cancelled"/>
    <x v="0"/>
    <x v="0"/>
    <s v="Credit Card"/>
    <s v="WEEKEND20"/>
    <s v="WEEKEND20"/>
    <s v="CMP001"/>
    <s v="Restaurant unavailable"/>
    <s v="Aditya Sharma"/>
    <x v="1"/>
    <s v="Deepak"/>
    <s v="Weekend Feast"/>
    <n v="1553.99"/>
    <s v="On Time"/>
    <x v="1"/>
    <x v="4"/>
    <x v="1"/>
  </r>
  <r>
    <s v="ORD00105"/>
    <d v="2026-07-12T00:00:00"/>
    <s v="CUST058"/>
    <s v="REST005"/>
    <s v="DP005"/>
    <n v="805.06"/>
    <n v="25"/>
    <n v="0"/>
    <n v="9.6"/>
    <n v="42"/>
    <m/>
    <s v="Cancelled"/>
    <x v="0"/>
    <x v="0"/>
    <s v="Credit Card"/>
    <s v="NONE"/>
    <s v="NONE"/>
    <s v="CMP006"/>
    <s v="Restaurant delay"/>
    <s v="Pooja Patil"/>
    <x v="0"/>
    <s v="Ravi"/>
    <s v="Festival Special"/>
    <n v="830.06"/>
    <s v="At Risk"/>
    <x v="1"/>
    <x v="2"/>
    <x v="0"/>
  </r>
  <r>
    <s v="ORD00110"/>
    <d v="2026-05-05T00:00:00"/>
    <s v="CUST037"/>
    <s v="REST001"/>
    <s v="DP003"/>
    <n v="1228.8599999999999"/>
    <n v="30"/>
    <n v="125.98"/>
    <n v="7.1"/>
    <n v="32"/>
    <m/>
    <s v="Cancelled"/>
    <x v="0"/>
    <x v="4"/>
    <s v="UPI"/>
    <s v="LUNCH15"/>
    <s v="LUNCH15"/>
    <s v="CMP007"/>
    <s v="Restaurant delay"/>
    <s v="Aditya Kulkarni"/>
    <x v="14"/>
    <s v="Suresh"/>
    <s v="First Order"/>
    <n v="1132.8799999999999"/>
    <s v="At Risk"/>
    <x v="1"/>
    <x v="2"/>
    <x v="1"/>
  </r>
  <r>
    <s v="ORD00121"/>
    <d v="2026-06-06T00:00:00"/>
    <s v="CUST050"/>
    <s v="REST001"/>
    <s v="DP007"/>
    <n v="1273.29"/>
    <n v="25"/>
    <n v="0"/>
    <n v="1.6"/>
    <n v="27"/>
    <m/>
    <s v="Cancelled"/>
    <x v="0"/>
    <x v="3"/>
    <s v="Wallet"/>
    <s v="NONE"/>
    <s v="NONE"/>
    <s v="CMP006"/>
    <s v="Restaurant delay"/>
    <s v="Akash Pawar"/>
    <x v="14"/>
    <s v="Imran"/>
    <s v="Festival Special"/>
    <n v="1298.29"/>
    <s v="On Time"/>
    <x v="1"/>
    <x v="1"/>
    <x v="2"/>
  </r>
  <r>
    <s v="ORD00125"/>
    <d v="2026-05-28T00:00:00"/>
    <s v="CUST064"/>
    <s v="REST007"/>
    <s v="DP020"/>
    <n v="1837.76"/>
    <n v="25"/>
    <n v="300"/>
    <n v="10.7"/>
    <n v="40"/>
    <m/>
    <s v="Cancelled"/>
    <x v="0"/>
    <x v="4"/>
    <s v="UPI"/>
    <s v="SAVE100"/>
    <s v="SAVE100"/>
    <s v="CMP002"/>
    <s v="Customer changed mind"/>
    <s v="Rahul Sharma"/>
    <x v="12"/>
    <s v="Mahesh"/>
    <s v="New User Boost"/>
    <n v="1562.76"/>
    <s v="At Risk"/>
    <x v="1"/>
    <x v="0"/>
    <x v="1"/>
  </r>
  <r>
    <s v="ORD00136"/>
    <d v="2026-06-30T00:00:00"/>
    <s v="CUST003"/>
    <s v="REST010"/>
    <s v="DP019"/>
    <n v="1728.47"/>
    <n v="35"/>
    <n v="291.95999999999998"/>
    <n v="5.9"/>
    <n v="50"/>
    <m/>
    <s v="Cancelled"/>
    <x v="0"/>
    <x v="4"/>
    <s v="UPI"/>
    <s v="PREMIUM10"/>
    <s v="PREMIUM10"/>
    <s v="CMP001"/>
    <s v="Restaurant unavailable"/>
    <s v="Rohan More"/>
    <x v="1"/>
    <s v="Ajay"/>
    <s v="Weekend Feast"/>
    <n v="1471.51"/>
    <s v="SLA Breach"/>
    <x v="1"/>
    <x v="4"/>
    <x v="2"/>
  </r>
  <r>
    <s v="ORD00149"/>
    <d v="2026-06-06T00:00:00"/>
    <s v="CUST063"/>
    <s v="REST023"/>
    <s v="DP008"/>
    <n v="495.94"/>
    <n v="60"/>
    <n v="87.47"/>
    <n v="5.0999999999999996"/>
    <n v="42"/>
    <m/>
    <s v="Cancelled"/>
    <x v="0"/>
    <x v="1"/>
    <s v="Cash on Delivery"/>
    <s v="BUDGET50"/>
    <s v="BUDGET50"/>
    <s v="CMP003"/>
    <s v="Payment failure"/>
    <s v="Tanvi Kulkarni"/>
    <x v="5"/>
    <s v="Sameer"/>
    <s v="Premium Treat"/>
    <n v="468.47"/>
    <s v="At Risk"/>
    <x v="1"/>
    <x v="1"/>
    <x v="2"/>
  </r>
  <r>
    <s v="ORD00161"/>
    <d v="2026-06-05T00:00:00"/>
    <s v="CUST071"/>
    <s v="REST007"/>
    <s v="DP003"/>
    <n v="1871.32"/>
    <n v="30"/>
    <n v="300"/>
    <n v="10"/>
    <n v="33"/>
    <m/>
    <s v="Cancelled"/>
    <x v="0"/>
    <x v="0"/>
    <s v="Credit Card"/>
    <s v="WELCOME50"/>
    <s v="WELCOME50"/>
    <s v="CMP001"/>
    <s v="Restaurant delay"/>
    <s v="Neha Joshi"/>
    <x v="12"/>
    <s v="Suresh"/>
    <s v="Weekend Feast"/>
    <n v="1601.32"/>
    <s v="At Risk"/>
    <x v="1"/>
    <x v="5"/>
    <x v="2"/>
  </r>
  <r>
    <s v="ORD00168"/>
    <d v="2026-06-16T00:00:00"/>
    <s v="CUST013"/>
    <s v="REST019"/>
    <s v="DP017"/>
    <n v="1351.6"/>
    <n v="60"/>
    <n v="201.57"/>
    <n v="5.3"/>
    <n v="33"/>
    <m/>
    <s v="Cancelled"/>
    <x v="0"/>
    <x v="3"/>
    <s v="Wallet"/>
    <s v="BUDGET50"/>
    <s v="BUDGET50"/>
    <s v="CMP006"/>
    <s v="Customer changed mind"/>
    <s v="Sakshi More"/>
    <x v="15"/>
    <s v="Sanjay"/>
    <s v="Festival Special"/>
    <n v="1210.03"/>
    <s v="At Risk"/>
    <x v="1"/>
    <x v="5"/>
    <x v="2"/>
  </r>
  <r>
    <s v="ORD00175"/>
    <d v="2026-07-25T00:00:00"/>
    <s v="CUST016"/>
    <s v="REST016"/>
    <s v="DP011"/>
    <n v="1229.95"/>
    <n v="30"/>
    <n v="253.12"/>
    <n v="9.6"/>
    <n v="43"/>
    <m/>
    <s v="Cancelled"/>
    <x v="0"/>
    <x v="1"/>
    <s v="Cash on Delivery"/>
    <s v="WELCOME50"/>
    <s v="WELCOME50"/>
    <s v="CMP005"/>
    <s v="Restaurant unavailable"/>
    <s v="Aarav More"/>
    <x v="16"/>
    <s v="Prakash"/>
    <s v="Budget Bites"/>
    <n v="1006.83"/>
    <s v="At Risk"/>
    <x v="1"/>
    <x v="1"/>
    <x v="0"/>
  </r>
  <r>
    <s v="ORD00184"/>
    <d v="2026-07-10T00:00:00"/>
    <s v="CUST022"/>
    <s v="REST005"/>
    <s v="DP003"/>
    <n v="805.72"/>
    <n v="20"/>
    <n v="168.18"/>
    <n v="11.9"/>
    <n v="50"/>
    <m/>
    <s v="Cancelled"/>
    <x v="0"/>
    <x v="2"/>
    <s v="Debit Card"/>
    <s v="LUNCH15"/>
    <s v="LUNCH15"/>
    <s v="CMP004"/>
    <s v="Restaurant unavailable"/>
    <s v="Neha Shinde"/>
    <x v="0"/>
    <s v="Suresh"/>
    <s v="Lunch Saver"/>
    <n v="657.54"/>
    <s v="SLA Breach"/>
    <x v="1"/>
    <x v="4"/>
    <x v="0"/>
  </r>
  <r>
    <s v="ORD00187"/>
    <d v="2026-05-19T00:00:00"/>
    <s v="CUST071"/>
    <s v="REST015"/>
    <s v="DP007"/>
    <n v="1056.6400000000001"/>
    <n v="60"/>
    <n v="158.13"/>
    <n v="3.3"/>
    <n v="37"/>
    <m/>
    <s v="Cancelled"/>
    <x v="0"/>
    <x v="1"/>
    <s v="Cash on Delivery"/>
    <s v="PREMIUM10"/>
    <s v="PREMIUM10"/>
    <s v="CMP002"/>
    <s v="Restaurant delay"/>
    <s v="Neha Joshi"/>
    <x v="2"/>
    <s v="Imran"/>
    <s v="New User Boost"/>
    <n v="958.5100000000001"/>
    <s v="At Risk"/>
    <x v="1"/>
    <x v="5"/>
    <x v="1"/>
  </r>
  <r>
    <s v="ORD00188"/>
    <d v="2026-05-04T00:00:00"/>
    <s v="CUST068"/>
    <s v="REST015"/>
    <s v="DP003"/>
    <n v="767.12"/>
    <n v="30"/>
    <n v="139.41999999999999"/>
    <n v="9.5"/>
    <n v="42"/>
    <m/>
    <s v="Cancelled"/>
    <x v="0"/>
    <x v="0"/>
    <s v="Credit Card"/>
    <s v="WELCOME50"/>
    <s v="WELCOME50"/>
    <s v="CMP005"/>
    <s v="Customer changed mind"/>
    <s v="Rahul Gupta"/>
    <x v="2"/>
    <s v="Suresh"/>
    <s v="Budget Bites"/>
    <n v="657.7"/>
    <s v="At Risk"/>
    <x v="1"/>
    <x v="3"/>
    <x v="1"/>
  </r>
  <r>
    <s v="ORD00190"/>
    <d v="2026-06-20T00:00:00"/>
    <s v="CUST061"/>
    <s v="REST020"/>
    <s v="DP003"/>
    <n v="1877.12"/>
    <n v="50"/>
    <n v="229.78"/>
    <n v="4.5999999999999996"/>
    <n v="38"/>
    <m/>
    <s v="Cancelled"/>
    <x v="0"/>
    <x v="4"/>
    <s v="UPI"/>
    <s v="LUNCH15"/>
    <s v="LUNCH15"/>
    <s v="CMP008"/>
    <s v="Delivery partner unavailable"/>
    <s v="Neha Shinde"/>
    <x v="3"/>
    <s v="Suresh"/>
    <s v="Monsoon Meals"/>
    <n v="1697.34"/>
    <s v="At Risk"/>
    <x v="1"/>
    <x v="5"/>
    <x v="2"/>
  </r>
  <r>
    <s v="ORD00192"/>
    <d v="2026-06-05T00:00:00"/>
    <s v="CUST009"/>
    <s v="REST017"/>
    <s v="DP011"/>
    <n v="557.17999999999995"/>
    <n v="20"/>
    <n v="52.57"/>
    <n v="6.7"/>
    <n v="42"/>
    <m/>
    <s v="Cancelled"/>
    <x v="0"/>
    <x v="4"/>
    <s v="UPI"/>
    <s v="MONSOON20"/>
    <s v="MONSOON20"/>
    <s v="CMP008"/>
    <s v="Delivery partner unavailable"/>
    <s v="Vivaan Kulkarni"/>
    <x v="9"/>
    <s v="Prakash"/>
    <s v="Monsoon Meals"/>
    <n v="524.6099999999999"/>
    <s v="At Risk"/>
    <x v="1"/>
    <x v="1"/>
    <x v="2"/>
  </r>
  <r>
    <s v="ORD00196"/>
    <d v="2026-07-11T00:00:00"/>
    <s v="CUST080"/>
    <s v="REST006"/>
    <s v="DP008"/>
    <n v="1241.6300000000001"/>
    <n v="60"/>
    <n v="154.36000000000001"/>
    <n v="10"/>
    <n v="45"/>
    <m/>
    <s v="Cancelled"/>
    <x v="0"/>
    <x v="2"/>
    <s v="Debit Card"/>
    <s v="FESTIVE25"/>
    <s v="FESTIVE25"/>
    <s v="CMP005"/>
    <s v="Restaurant unavailable"/>
    <s v="Aditya Sharma"/>
    <x v="17"/>
    <s v="Sameer"/>
    <s v="Budget Bites"/>
    <n v="1147.27"/>
    <s v="At Risk"/>
    <x v="1"/>
    <x v="3"/>
    <x v="0"/>
  </r>
  <r>
    <s v="ORD00213"/>
    <d v="2026-06-06T00:00:00"/>
    <s v="CUST035"/>
    <s v="REST007"/>
    <s v="DP009"/>
    <n v="1293.28"/>
    <n v="60"/>
    <n v="178.51"/>
    <n v="1.1000000000000001"/>
    <n v="27"/>
    <m/>
    <s v="Cancelled"/>
    <x v="0"/>
    <x v="3"/>
    <s v="Wallet"/>
    <s v="PREMIUM10"/>
    <s v="PREMIUM10"/>
    <s v="CMP006"/>
    <s v="Restaurant unavailable"/>
    <s v="Rahul Kulkarni"/>
    <x v="12"/>
    <s v="Akash"/>
    <s v="Festival Special"/>
    <n v="1174.77"/>
    <s v="On Time"/>
    <x v="1"/>
    <x v="3"/>
    <x v="2"/>
  </r>
  <r>
    <s v="ORD00227"/>
    <d v="2026-06-17T00:00:00"/>
    <s v="CUST076"/>
    <s v="REST001"/>
    <s v="DP008"/>
    <n v="528.66"/>
    <n v="50"/>
    <n v="0"/>
    <n v="10.1"/>
    <n v="42"/>
    <m/>
    <s v="Cancelled"/>
    <x v="0"/>
    <x v="4"/>
    <s v="UPI"/>
    <s v="NONE"/>
    <s v="NONE"/>
    <s v="CMP001"/>
    <s v="Customer changed mind"/>
    <s v="Vivaan Kulkarni"/>
    <x v="14"/>
    <s v="Sameer"/>
    <s v="Weekend Feast"/>
    <n v="578.66"/>
    <s v="At Risk"/>
    <x v="1"/>
    <x v="2"/>
    <x v="2"/>
  </r>
  <r>
    <s v="ORD00233"/>
    <d v="2026-05-22T00:00:00"/>
    <s v="CUST044"/>
    <s v="REST005"/>
    <s v="DP009"/>
    <n v="1734.03"/>
    <n v="50"/>
    <n v="293.11"/>
    <n v="7.6"/>
    <n v="48"/>
    <m/>
    <s v="Cancelled"/>
    <x v="0"/>
    <x v="0"/>
    <s v="Credit Card"/>
    <s v="SAVE100"/>
    <s v="SAVE100"/>
    <s v="CMP003"/>
    <s v="Payment failure"/>
    <s v="Aarav More"/>
    <x v="0"/>
    <s v="Akash"/>
    <s v="Premium Treat"/>
    <n v="1490.92"/>
    <s v="SLA Breach"/>
    <x v="1"/>
    <x v="0"/>
    <x v="1"/>
  </r>
  <r>
    <s v="ORD00236"/>
    <d v="2026-06-20T00:00:00"/>
    <s v="CUST055"/>
    <s v="REST016"/>
    <s v="DP014"/>
    <n v="1167.32"/>
    <n v="35"/>
    <n v="154.74"/>
    <n v="9.8000000000000007"/>
    <n v="61"/>
    <m/>
    <s v="Cancelled"/>
    <x v="0"/>
    <x v="3"/>
    <s v="Wallet"/>
    <s v="BUDGET50"/>
    <s v="BUDGET50"/>
    <s v="CMP006"/>
    <s v="Delivery partner unavailable"/>
    <s v="Tanvi Joshi"/>
    <x v="16"/>
    <s v="Arjun"/>
    <s v="Festival Special"/>
    <n v="1047.58"/>
    <s v="SLA Breach"/>
    <x v="1"/>
    <x v="5"/>
    <x v="2"/>
  </r>
  <r>
    <s v="ORD00246"/>
    <d v="2026-07-29T00:00:00"/>
    <s v="CUST077"/>
    <s v="REST017"/>
    <s v="DP004"/>
    <n v="614.01"/>
    <n v="60"/>
    <n v="130.66"/>
    <n v="11.4"/>
    <n v="48"/>
    <m/>
    <s v="Cancelled"/>
    <x v="0"/>
    <x v="2"/>
    <s v="Debit Card"/>
    <s v="WEEKEND20"/>
    <s v="WEEKEND20"/>
    <s v="CMP001"/>
    <s v="Delivery partner unavailable"/>
    <s v="Aarav More"/>
    <x v="9"/>
    <s v="Vikas"/>
    <s v="Weekend Feast"/>
    <n v="543.35"/>
    <s v="SLA Breach"/>
    <x v="1"/>
    <x v="5"/>
    <x v="0"/>
  </r>
  <r>
    <s v="ORD00253"/>
    <d v="2026-05-25T00:00:00"/>
    <s v="CUST001"/>
    <s v="REST010"/>
    <s v="DP018"/>
    <n v="934.19"/>
    <n v="60"/>
    <n v="86.81"/>
    <n v="2.8"/>
    <n v="21"/>
    <m/>
    <s v="Cancelled"/>
    <x v="0"/>
    <x v="0"/>
    <s v="Credit Card"/>
    <s v="WELCOME50"/>
    <s v="WELCOME50"/>
    <s v="CMP008"/>
    <s v="Restaurant unavailable"/>
    <s v="Neha Kulkarni"/>
    <x v="1"/>
    <s v="Anil"/>
    <s v="Monsoon Meals"/>
    <n v="907.38000000000011"/>
    <s v="On Time"/>
    <x v="1"/>
    <x v="3"/>
    <x v="1"/>
  </r>
  <r>
    <s v="ORD00264"/>
    <d v="2026-07-19T00:00:00"/>
    <s v="CUST050"/>
    <s v="REST001"/>
    <s v="DP003"/>
    <n v="703.21"/>
    <n v="35"/>
    <n v="109.2"/>
    <n v="4.0999999999999996"/>
    <n v="27"/>
    <m/>
    <s v="Cancelled"/>
    <x v="0"/>
    <x v="1"/>
    <s v="Cash on Delivery"/>
    <s v="PREMIUM10"/>
    <s v="PREMIUM10"/>
    <s v="CMP008"/>
    <s v="Delivery partner unavailable"/>
    <s v="Akash Pawar"/>
    <x v="14"/>
    <s v="Suresh"/>
    <s v="Monsoon Meals"/>
    <n v="629.01"/>
    <s v="On Time"/>
    <x v="1"/>
    <x v="1"/>
    <x v="0"/>
  </r>
  <r>
    <s v="ORD00267"/>
    <d v="2026-05-05T00:00:00"/>
    <s v="CUST018"/>
    <s v="REST015"/>
    <s v="DP008"/>
    <n v="1904.04"/>
    <n v="50"/>
    <n v="300"/>
    <n v="4.5999999999999996"/>
    <n v="32"/>
    <m/>
    <s v="Cancelled"/>
    <x v="0"/>
    <x v="2"/>
    <s v="Debit Card"/>
    <s v="WEEKEND20"/>
    <s v="WEEKEND20"/>
    <s v="CMP002"/>
    <s v="Delivery partner unavailable"/>
    <s v="Neha Gupta"/>
    <x v="2"/>
    <s v="Sameer"/>
    <s v="New User Boost"/>
    <n v="1654.04"/>
    <s v="At Risk"/>
    <x v="1"/>
    <x v="1"/>
    <x v="1"/>
  </r>
  <r>
    <s v="ORD00275"/>
    <d v="2026-05-19T00:00:00"/>
    <s v="CUST030"/>
    <s v="REST013"/>
    <s v="DP019"/>
    <n v="624.59"/>
    <n v="50"/>
    <n v="135.31"/>
    <n v="4.8"/>
    <n v="24"/>
    <m/>
    <s v="Cancelled"/>
    <x v="0"/>
    <x v="1"/>
    <s v="Cash on Delivery"/>
    <s v="WEEKEND20"/>
    <s v="WEEKEND20"/>
    <s v="CMP007"/>
    <s v="Delivery partner unavailable"/>
    <s v="Sneha Kulkarni"/>
    <x v="18"/>
    <s v="Ajay"/>
    <s v="First Order"/>
    <n v="539.28"/>
    <s v="On Time"/>
    <x v="1"/>
    <x v="2"/>
    <x v="1"/>
  </r>
  <r>
    <s v="ORD00283"/>
    <d v="2026-06-27T00:00:00"/>
    <s v="CUST078"/>
    <s v="REST002"/>
    <s v="DP015"/>
    <n v="1799.12"/>
    <n v="35"/>
    <n v="150.15"/>
    <n v="5"/>
    <n v="42"/>
    <m/>
    <s v="Cancelled"/>
    <x v="0"/>
    <x v="1"/>
    <s v="Cash on Delivery"/>
    <s v="SAVE100"/>
    <s v="SAVE100"/>
    <s v="CMP004"/>
    <s v="Customer changed mind"/>
    <s v="Vivaan Sharma"/>
    <x v="19"/>
    <s v="Vivek"/>
    <s v="Lunch Saver"/>
    <n v="1683.9699999999998"/>
    <s v="At Risk"/>
    <x v="1"/>
    <x v="0"/>
    <x v="2"/>
  </r>
  <r>
    <s v="ORD00290"/>
    <d v="2026-06-25T00:00:00"/>
    <s v="CUST013"/>
    <s v="REST013"/>
    <s v="DP020"/>
    <n v="1335.58"/>
    <n v="30"/>
    <n v="0"/>
    <n v="3.2"/>
    <n v="30"/>
    <m/>
    <s v="Cancelled"/>
    <x v="0"/>
    <x v="2"/>
    <s v="Debit Card"/>
    <s v="NONE"/>
    <s v="NONE"/>
    <s v="CMP007"/>
    <s v="Payment failure"/>
    <s v="Sakshi More"/>
    <x v="18"/>
    <s v="Mahesh"/>
    <s v="First Order"/>
    <n v="1365.58"/>
    <s v="On Time"/>
    <x v="1"/>
    <x v="5"/>
    <x v="2"/>
  </r>
  <r>
    <s v="ORD00293"/>
    <d v="2026-05-23T00:00:00"/>
    <s v="CUST013"/>
    <s v="REST025"/>
    <s v="DP020"/>
    <n v="1563.63"/>
    <n v="25"/>
    <n v="0"/>
    <n v="8.4"/>
    <n v="33"/>
    <m/>
    <s v="Cancelled"/>
    <x v="0"/>
    <x v="1"/>
    <s v="Cash on Delivery"/>
    <s v="NONE"/>
    <s v="NONE"/>
    <s v="CMP006"/>
    <s v="Restaurant unavailable"/>
    <s v="Sakshi More"/>
    <x v="20"/>
    <s v="Mahesh"/>
    <s v="Festival Special"/>
    <n v="1588.63"/>
    <s v="At Risk"/>
    <x v="1"/>
    <x v="5"/>
    <x v="1"/>
  </r>
  <r>
    <s v="ORD00294"/>
    <d v="2026-06-20T00:00:00"/>
    <s v="CUST057"/>
    <s v="REST025"/>
    <s v="DP019"/>
    <n v="594.4"/>
    <n v="50"/>
    <n v="102.32"/>
    <n v="12"/>
    <n v="33"/>
    <m/>
    <s v="Cancelled"/>
    <x v="0"/>
    <x v="0"/>
    <s v="Credit Card"/>
    <s v="SAVE100"/>
    <s v="SAVE100"/>
    <s v="CMP001"/>
    <s v="Restaurant delay"/>
    <s v="Aditya More"/>
    <x v="20"/>
    <s v="Ajay"/>
    <s v="Weekend Feast"/>
    <n v="542.07999999999993"/>
    <s v="At Risk"/>
    <x v="1"/>
    <x v="1"/>
    <x v="2"/>
  </r>
  <r>
    <s v="ORD00295"/>
    <d v="2026-05-10T00:00:00"/>
    <s v="CUST047"/>
    <s v="REST021"/>
    <s v="DP020"/>
    <n v="847.13"/>
    <n v="20"/>
    <n v="0"/>
    <n v="11.3"/>
    <n v="49"/>
    <m/>
    <s v="Cancelled"/>
    <x v="0"/>
    <x v="3"/>
    <s v="Wallet"/>
    <s v="NONE"/>
    <s v="NONE"/>
    <s v="CMP002"/>
    <s v="Customer changed mind"/>
    <s v="Vivaan Pawar"/>
    <x v="6"/>
    <s v="Mahesh"/>
    <s v="New User Boost"/>
    <n v="867.13"/>
    <s v="SLA Breach"/>
    <x v="1"/>
    <x v="2"/>
    <x v="1"/>
  </r>
  <r>
    <s v="ORD00296"/>
    <d v="2026-06-04T00:00:00"/>
    <s v="CUST050"/>
    <s v="REST006"/>
    <s v="DP020"/>
    <n v="1212.54"/>
    <n v="40"/>
    <n v="124.62"/>
    <n v="9.1"/>
    <n v="57"/>
    <m/>
    <s v="Cancelled"/>
    <x v="0"/>
    <x v="2"/>
    <s v="Debit Card"/>
    <s v="LUNCH15"/>
    <s v="LUNCH15"/>
    <s v="CMP001"/>
    <s v="Restaurant unavailable"/>
    <s v="Akash Pawar"/>
    <x v="17"/>
    <s v="Mahesh"/>
    <s v="Weekend Feast"/>
    <n v="1127.92"/>
    <s v="SLA Breach"/>
    <x v="1"/>
    <x v="1"/>
    <x v="2"/>
  </r>
  <r>
    <s v="ORD00001"/>
    <d v="2026-05-28T00:00:00"/>
    <s v="CUST049"/>
    <s v="REST014"/>
    <s v="DP015"/>
    <n v="2038.96"/>
    <n v="40"/>
    <n v="0"/>
    <n v="1.6"/>
    <n v="22"/>
    <n v="4"/>
    <s v="Delivered"/>
    <x v="1"/>
    <x v="0"/>
    <s v="Credit Card"/>
    <s v="NONE"/>
    <s v="NONE"/>
    <s v="CMP007"/>
    <m/>
    <s v="Priya Jadhav"/>
    <x v="7"/>
    <s v="Vivek"/>
    <s v="First Order"/>
    <n v="2078.96"/>
    <s v="On Time"/>
    <x v="0"/>
    <x v="4"/>
    <x v="1"/>
  </r>
  <r>
    <s v="ORD00002"/>
    <d v="2026-07-08T00:00:00"/>
    <s v="CUST036"/>
    <s v="REST008"/>
    <s v="DP018"/>
    <n v="478.31"/>
    <n v="60"/>
    <n v="49.15"/>
    <n v="11"/>
    <n v="48"/>
    <n v="5"/>
    <s v="Delivered"/>
    <x v="1"/>
    <x v="4"/>
    <s v="UPI"/>
    <s v="BUDGET50"/>
    <s v="BUDGET50"/>
    <s v="CMP004"/>
    <m/>
    <s v="Sakshi Sharma"/>
    <x v="11"/>
    <s v="Anil"/>
    <s v="Lunch Saver"/>
    <n v="489.15999999999997"/>
    <s v="SLA Breach"/>
    <x v="2"/>
    <x v="1"/>
    <x v="0"/>
  </r>
  <r>
    <s v="ORD00003"/>
    <d v="2026-06-18T00:00:00"/>
    <s v="CUST066"/>
    <s v="REST010"/>
    <s v="DP018"/>
    <n v="1850.12"/>
    <n v="40"/>
    <n v="300"/>
    <n v="5.2"/>
    <n v="31"/>
    <n v="5"/>
    <s v="Delivered"/>
    <x v="1"/>
    <x v="4"/>
    <s v="UPI"/>
    <s v="SAVE100"/>
    <s v="SAVE100"/>
    <s v="CMP003"/>
    <m/>
    <s v="Meera Desai"/>
    <x v="1"/>
    <s v="Anil"/>
    <s v="Premium Treat"/>
    <n v="1590.12"/>
    <s v="At Risk"/>
    <x v="0"/>
    <x v="5"/>
    <x v="2"/>
  </r>
  <r>
    <s v="ORD00004"/>
    <d v="2026-07-13T00:00:00"/>
    <s v="CUST001"/>
    <s v="REST021"/>
    <s v="DP016"/>
    <n v="1279.8699999999999"/>
    <n v="25"/>
    <n v="0"/>
    <n v="7.1"/>
    <n v="40"/>
    <n v="4.5"/>
    <s v="Delivered"/>
    <x v="1"/>
    <x v="2"/>
    <s v="Debit Card"/>
    <s v="NONE"/>
    <s v="NONE"/>
    <s v="CMP007"/>
    <m/>
    <s v="Neha Kulkarni"/>
    <x v="6"/>
    <s v="Rohit"/>
    <s v="First Order"/>
    <n v="1304.8699999999999"/>
    <s v="At Risk"/>
    <x v="0"/>
    <x v="3"/>
    <x v="0"/>
  </r>
  <r>
    <s v="ORD00006"/>
    <d v="2026-07-03T00:00:00"/>
    <s v="CUST050"/>
    <s v="REST012"/>
    <s v="DP001"/>
    <n v="1364.64"/>
    <n v="35"/>
    <n v="259.08"/>
    <n v="8"/>
    <n v="49"/>
    <n v="5"/>
    <s v="Delivered"/>
    <x v="1"/>
    <x v="0"/>
    <s v="Credit Card"/>
    <s v="LUNCH15"/>
    <s v="LUNCH15"/>
    <s v="CMP006"/>
    <m/>
    <s v="Akash Pawar"/>
    <x v="21"/>
    <s v="Rahul"/>
    <s v="Festival Special"/>
    <n v="1140.5600000000002"/>
    <s v="SLA Breach"/>
    <x v="2"/>
    <x v="1"/>
    <x v="0"/>
  </r>
  <r>
    <s v="ORD00007"/>
    <d v="2026-07-20T00:00:00"/>
    <s v="CUST038"/>
    <s v="REST018"/>
    <s v="DP002"/>
    <n v="673.86"/>
    <n v="40"/>
    <n v="102.4"/>
    <n v="9.6"/>
    <n v="28"/>
    <n v="4.5"/>
    <s v="Delivered"/>
    <x v="1"/>
    <x v="3"/>
    <s v="Wallet"/>
    <s v="LUNCH15"/>
    <s v="LUNCH15"/>
    <s v="CMP002"/>
    <m/>
    <s v="Aditya Desai"/>
    <x v="22"/>
    <s v="Amit"/>
    <s v="New User Boost"/>
    <n v="611.46"/>
    <s v="On Time"/>
    <x v="0"/>
    <x v="2"/>
    <x v="0"/>
  </r>
  <r>
    <s v="ORD00010"/>
    <d v="2026-05-01T00:00:00"/>
    <s v="CUST005"/>
    <s v="REST009"/>
    <s v="DP012"/>
    <n v="662.87"/>
    <n v="20"/>
    <n v="116.86"/>
    <n v="6.6"/>
    <n v="29"/>
    <n v="4"/>
    <s v="Delivered"/>
    <x v="1"/>
    <x v="2"/>
    <s v="Debit Card"/>
    <s v="PREMIUM10"/>
    <s v="PREMIUM10"/>
    <s v="CMP002"/>
    <m/>
    <s v="Isha Gupta"/>
    <x v="10"/>
    <s v="Manoj"/>
    <s v="New User Boost"/>
    <n v="566.01"/>
    <s v="On Time"/>
    <x v="0"/>
    <x v="5"/>
    <x v="1"/>
  </r>
  <r>
    <s v="ORD00013"/>
    <d v="2026-06-11T00:00:00"/>
    <s v="CUST013"/>
    <s v="REST020"/>
    <s v="DP004"/>
    <n v="1142.75"/>
    <n v="20"/>
    <n v="185.31"/>
    <n v="9.1999999999999993"/>
    <n v="52"/>
    <n v="4.5"/>
    <s v="Delivered"/>
    <x v="1"/>
    <x v="3"/>
    <s v="Wallet"/>
    <s v="PREMIUM10"/>
    <s v="PREMIUM10"/>
    <s v="CMP002"/>
    <m/>
    <s v="Sakshi More"/>
    <x v="3"/>
    <s v="Vikas"/>
    <s v="New User Boost"/>
    <n v="977.44"/>
    <s v="SLA Breach"/>
    <x v="2"/>
    <x v="5"/>
    <x v="2"/>
  </r>
  <r>
    <s v="ORD00015"/>
    <d v="2026-06-26T00:00:00"/>
    <s v="CUST036"/>
    <s v="REST024"/>
    <s v="DP006"/>
    <n v="1594.09"/>
    <n v="25"/>
    <n v="0"/>
    <n v="6.4"/>
    <n v="37"/>
    <n v="4.5"/>
    <s v="Delivered"/>
    <x v="1"/>
    <x v="2"/>
    <s v="Debit Card"/>
    <s v="NONE"/>
    <s v="NONE"/>
    <s v="CMP002"/>
    <m/>
    <s v="Sakshi Sharma"/>
    <x v="23"/>
    <s v="Kunal"/>
    <s v="New User Boost"/>
    <n v="1619.09"/>
    <s v="At Risk"/>
    <x v="0"/>
    <x v="1"/>
    <x v="2"/>
  </r>
  <r>
    <s v="ORD00016"/>
    <d v="2026-05-11T00:00:00"/>
    <s v="CUST008"/>
    <s v="REST019"/>
    <s v="DP013"/>
    <n v="764.88"/>
    <n v="60"/>
    <n v="136.91999999999999"/>
    <n v="9.4"/>
    <n v="47"/>
    <n v="4.5"/>
    <s v="Delivered"/>
    <x v="1"/>
    <x v="1"/>
    <s v="Cash on Delivery"/>
    <s v="PREMIUM10"/>
    <s v="PREMIUM10"/>
    <s v="CMP004"/>
    <m/>
    <s v="Yash Kulkarni"/>
    <x v="15"/>
    <s v="Deepak"/>
    <s v="Lunch Saver"/>
    <n v="687.96"/>
    <s v="SLA Breach"/>
    <x v="2"/>
    <x v="3"/>
    <x v="1"/>
  </r>
  <r>
    <s v="ORD00017"/>
    <d v="2026-07-12T00:00:00"/>
    <s v="CUST077"/>
    <s v="REST011"/>
    <s v="DP003"/>
    <n v="823.62"/>
    <n v="20"/>
    <n v="89.15"/>
    <n v="8.5"/>
    <n v="26"/>
    <n v="4"/>
    <s v="Delivered"/>
    <x v="1"/>
    <x v="4"/>
    <s v="UPI"/>
    <s v="PREMIUM10"/>
    <s v="PREMIUM10"/>
    <s v="CMP001"/>
    <m/>
    <s v="Aarav More"/>
    <x v="4"/>
    <s v="Suresh"/>
    <s v="Weekend Feast"/>
    <n v="754.47"/>
    <s v="On Time"/>
    <x v="0"/>
    <x v="5"/>
    <x v="0"/>
  </r>
  <r>
    <s v="ORD00018"/>
    <d v="2026-07-15T00:00:00"/>
    <s v="CUST075"/>
    <s v="REST015"/>
    <s v="DP006"/>
    <n v="1045.5999999999999"/>
    <n v="30"/>
    <n v="143.44999999999999"/>
    <n v="11.3"/>
    <n v="47"/>
    <m/>
    <s v="Delivered"/>
    <x v="1"/>
    <x v="2"/>
    <s v="Debit Card"/>
    <s v="MONSOON20"/>
    <s v="MONSOON20"/>
    <s v="CMP007"/>
    <s v="Customer changed mind"/>
    <s v="Rahul Jadhav"/>
    <x v="2"/>
    <s v="Kunal"/>
    <s v="First Order"/>
    <n v="932.14999999999986"/>
    <s v="SLA Breach"/>
    <x v="2"/>
    <x v="1"/>
    <x v="0"/>
  </r>
  <r>
    <s v="ORD00020"/>
    <d v="2026-07-05T00:00:00"/>
    <s v="CUST042"/>
    <s v="REST025"/>
    <s v="DP018"/>
    <n v="2305.9499999999998"/>
    <n v="50"/>
    <n v="300"/>
    <n v="5.8"/>
    <n v="32"/>
    <n v="3.5"/>
    <s v="Delivered"/>
    <x v="1"/>
    <x v="3"/>
    <s v="Wallet"/>
    <s v="FESTIVE25"/>
    <s v="FESTIVE25"/>
    <s v="CMP008"/>
    <m/>
    <s v="Aarav Joshi"/>
    <x v="20"/>
    <s v="Anil"/>
    <s v="Monsoon Meals"/>
    <n v="2055.9499999999998"/>
    <s v="At Risk"/>
    <x v="0"/>
    <x v="3"/>
    <x v="0"/>
  </r>
  <r>
    <s v="ORD00021"/>
    <d v="2026-05-27T00:00:00"/>
    <s v="CUST051"/>
    <s v="REST007"/>
    <s v="DP019"/>
    <n v="1230.17"/>
    <n v="35"/>
    <n v="235.16"/>
    <n v="7.8"/>
    <n v="43"/>
    <n v="4.5"/>
    <s v="Delivered"/>
    <x v="1"/>
    <x v="3"/>
    <s v="Wallet"/>
    <s v="SAVE100"/>
    <s v="SAVE100"/>
    <s v="CMP006"/>
    <m/>
    <s v="Amit Desai"/>
    <x v="12"/>
    <s v="Ajay"/>
    <s v="Festival Special"/>
    <n v="1030.01"/>
    <s v="At Risk"/>
    <x v="0"/>
    <x v="3"/>
    <x v="1"/>
  </r>
  <r>
    <s v="ORD00022"/>
    <d v="2026-05-13T00:00:00"/>
    <s v="CUST038"/>
    <s v="REST025"/>
    <s v="DP001"/>
    <n v="1615.01"/>
    <n v="60"/>
    <n v="300"/>
    <n v="10.6"/>
    <n v="39"/>
    <n v="3"/>
    <s v="Delivered"/>
    <x v="1"/>
    <x v="1"/>
    <s v="Cash on Delivery"/>
    <s v="FESTIVE25"/>
    <s v="FESTIVE25"/>
    <s v="CMP005"/>
    <m/>
    <s v="Aditya Desai"/>
    <x v="20"/>
    <s v="Rahul"/>
    <s v="Budget Bites"/>
    <n v="1375.01"/>
    <s v="At Risk"/>
    <x v="0"/>
    <x v="2"/>
    <x v="1"/>
  </r>
  <r>
    <s v="ORD00023"/>
    <d v="2026-06-12T00:00:00"/>
    <s v="CUST052"/>
    <s v="REST024"/>
    <s v="DP015"/>
    <n v="727.41"/>
    <n v="30"/>
    <n v="59.44"/>
    <n v="7.6"/>
    <n v="60"/>
    <n v="4.5"/>
    <s v="Delivered"/>
    <x v="1"/>
    <x v="3"/>
    <s v="Wallet"/>
    <s v="MONSOON20"/>
    <s v="MONSOON20"/>
    <s v="CMP005"/>
    <m/>
    <s v="Aarav Sharma"/>
    <x v="23"/>
    <s v="Vivek"/>
    <s v="Budget Bites"/>
    <n v="697.97"/>
    <s v="SLA Breach"/>
    <x v="2"/>
    <x v="1"/>
    <x v="2"/>
  </r>
  <r>
    <s v="ORD00025"/>
    <d v="2026-05-21T00:00:00"/>
    <s v="CUST043"/>
    <s v="REST012"/>
    <s v="DP012"/>
    <n v="879.64"/>
    <n v="25"/>
    <n v="83.21"/>
    <n v="10.199999999999999"/>
    <n v="53"/>
    <n v="3.5"/>
    <s v="Delivered"/>
    <x v="1"/>
    <x v="1"/>
    <s v="Cash on Delivery"/>
    <s v="WELCOME50"/>
    <s v="WELCOME50"/>
    <s v="CMP004"/>
    <m/>
    <s v="Sneha Desai"/>
    <x v="21"/>
    <s v="Manoj"/>
    <s v="Lunch Saver"/>
    <n v="821.43"/>
    <s v="SLA Breach"/>
    <x v="2"/>
    <x v="4"/>
    <x v="1"/>
  </r>
  <r>
    <s v="ORD00027"/>
    <d v="2026-05-25T00:00:00"/>
    <s v="CUST063"/>
    <s v="REST020"/>
    <s v="DP011"/>
    <n v="641.09"/>
    <n v="60"/>
    <n v="71.45"/>
    <n v="6"/>
    <n v="26"/>
    <n v="4"/>
    <s v="Delivered"/>
    <x v="1"/>
    <x v="1"/>
    <s v="Cash on Delivery"/>
    <s v="LUNCH15"/>
    <s v="LUNCH15"/>
    <s v="CMP006"/>
    <m/>
    <s v="Tanvi Kulkarni"/>
    <x v="3"/>
    <s v="Prakash"/>
    <s v="Festival Special"/>
    <n v="629.64"/>
    <s v="On Time"/>
    <x v="0"/>
    <x v="1"/>
    <x v="1"/>
  </r>
  <r>
    <s v="ORD00029"/>
    <d v="2026-05-30T00:00:00"/>
    <s v="CUST063"/>
    <s v="REST008"/>
    <s v="DP017"/>
    <n v="850.37"/>
    <n v="30"/>
    <n v="174.94"/>
    <n v="3.3"/>
    <n v="31"/>
    <n v="2.5"/>
    <s v="Delivered"/>
    <x v="1"/>
    <x v="0"/>
    <s v="Credit Card"/>
    <s v="SAVE100"/>
    <s v="SAVE100"/>
    <s v="CMP007"/>
    <m/>
    <s v="Tanvi Kulkarni"/>
    <x v="11"/>
    <s v="Sanjay"/>
    <s v="First Order"/>
    <n v="705.43000000000006"/>
    <s v="At Risk"/>
    <x v="3"/>
    <x v="1"/>
    <x v="1"/>
  </r>
  <r>
    <s v="ORD00031"/>
    <d v="2026-07-06T00:00:00"/>
    <s v="CUST032"/>
    <s v="REST010"/>
    <s v="DP010"/>
    <n v="697.04"/>
    <n v="60"/>
    <n v="125.63"/>
    <n v="8.1999999999999993"/>
    <n v="52"/>
    <n v="4.5"/>
    <s v="Delivered"/>
    <x v="1"/>
    <x v="2"/>
    <s v="Debit Card"/>
    <s v="SAVE100"/>
    <s v="SAVE100"/>
    <s v="CMP003"/>
    <m/>
    <s v="Tanvi Patil"/>
    <x v="1"/>
    <s v="Nitin"/>
    <s v="Premium Treat"/>
    <n v="631.41"/>
    <s v="SLA Breach"/>
    <x v="2"/>
    <x v="5"/>
    <x v="0"/>
  </r>
  <r>
    <s v="ORD00033"/>
    <d v="2026-06-29T00:00:00"/>
    <s v="CUST037"/>
    <s v="REST022"/>
    <s v="DP014"/>
    <n v="879.33"/>
    <n v="25"/>
    <n v="174.76"/>
    <n v="2.4"/>
    <n v="27"/>
    <n v="4.5"/>
    <s v="Delivered"/>
    <x v="1"/>
    <x v="0"/>
    <s v="Credit Card"/>
    <s v="MONSOON20"/>
    <s v="MONSOON20"/>
    <s v="CMP007"/>
    <m/>
    <s v="Aditya Kulkarni"/>
    <x v="8"/>
    <s v="Arjun"/>
    <s v="First Order"/>
    <n v="729.57"/>
    <s v="On Time"/>
    <x v="0"/>
    <x v="2"/>
    <x v="2"/>
  </r>
  <r>
    <s v="ORD00036"/>
    <d v="2026-05-25T00:00:00"/>
    <s v="CUST022"/>
    <s v="REST011"/>
    <s v="DP014"/>
    <n v="1796.62"/>
    <n v="50"/>
    <n v="300"/>
    <n v="6.5"/>
    <n v="45"/>
    <n v="4.5"/>
    <s v="Delivered"/>
    <x v="1"/>
    <x v="0"/>
    <s v="Credit Card"/>
    <s v="PREMIUM10"/>
    <s v="PREMIUM10"/>
    <s v="CMP004"/>
    <m/>
    <s v="Neha Shinde"/>
    <x v="4"/>
    <s v="Arjun"/>
    <s v="Lunch Saver"/>
    <n v="1546.62"/>
    <s v="At Risk"/>
    <x v="0"/>
    <x v="4"/>
    <x v="1"/>
  </r>
  <r>
    <s v="ORD00038"/>
    <d v="2026-06-23T00:00:00"/>
    <s v="CUST046"/>
    <s v="REST002"/>
    <s v="DP011"/>
    <n v="1241.42"/>
    <n v="25"/>
    <n v="149.49"/>
    <n v="4.9000000000000004"/>
    <n v="28"/>
    <n v="4.5"/>
    <s v="Delivered"/>
    <x v="1"/>
    <x v="3"/>
    <s v="Wallet"/>
    <s v="LUNCH15"/>
    <s v="LUNCH15"/>
    <s v="CMP001"/>
    <m/>
    <s v="Aditya Shinde"/>
    <x v="19"/>
    <s v="Prakash"/>
    <s v="Weekend Feast"/>
    <n v="1116.93"/>
    <s v="On Time"/>
    <x v="0"/>
    <x v="1"/>
    <x v="2"/>
  </r>
  <r>
    <s v="ORD00040"/>
    <d v="2026-06-13T00:00:00"/>
    <s v="CUST001"/>
    <s v="REST025"/>
    <s v="DP011"/>
    <n v="565.25"/>
    <n v="30"/>
    <n v="100.19"/>
    <n v="4"/>
    <n v="29"/>
    <n v="3"/>
    <s v="Delivered"/>
    <x v="1"/>
    <x v="2"/>
    <s v="Debit Card"/>
    <s v="MONSOON20"/>
    <s v="MONSOON20"/>
    <s v="CMP008"/>
    <m/>
    <s v="Neha Kulkarni"/>
    <x v="20"/>
    <s v="Prakash"/>
    <s v="Monsoon Meals"/>
    <n v="495.06"/>
    <s v="On Time"/>
    <x v="0"/>
    <x v="3"/>
    <x v="2"/>
  </r>
  <r>
    <s v="ORD00041"/>
    <d v="2026-07-19T00:00:00"/>
    <s v="CUST049"/>
    <s v="REST017"/>
    <s v="DP010"/>
    <n v="632.32000000000005"/>
    <n v="50"/>
    <n v="0"/>
    <n v="9.1"/>
    <n v="40"/>
    <n v="4.5"/>
    <s v="Delivered"/>
    <x v="1"/>
    <x v="4"/>
    <s v="UPI"/>
    <s v="NONE"/>
    <s v="NONE"/>
    <s v="CMP001"/>
    <m/>
    <s v="Priya Jadhav"/>
    <x v="9"/>
    <s v="Nitin"/>
    <s v="Weekend Feast"/>
    <n v="682.32"/>
    <s v="At Risk"/>
    <x v="0"/>
    <x v="4"/>
    <x v="0"/>
  </r>
  <r>
    <s v="ORD00042"/>
    <d v="2026-05-14T00:00:00"/>
    <s v="CUST012"/>
    <s v="REST015"/>
    <s v="DP009"/>
    <n v="1001.99"/>
    <n v="60"/>
    <n v="0"/>
    <n v="7.1"/>
    <n v="39"/>
    <n v="5"/>
    <s v="Delivered"/>
    <x v="1"/>
    <x v="3"/>
    <s v="Wallet"/>
    <s v="NONE"/>
    <s v="NONE"/>
    <s v="CMP005"/>
    <m/>
    <s v="Yash Gupta"/>
    <x v="2"/>
    <s v="Akash"/>
    <s v="Budget Bites"/>
    <n v="1061.99"/>
    <s v="At Risk"/>
    <x v="0"/>
    <x v="2"/>
    <x v="1"/>
  </r>
  <r>
    <s v="ORD00044"/>
    <d v="2026-07-21T00:00:00"/>
    <s v="CUST060"/>
    <s v="REST013"/>
    <s v="DP002"/>
    <n v="719.42"/>
    <n v="20"/>
    <n v="89.31"/>
    <n v="6.9"/>
    <n v="46"/>
    <n v="4"/>
    <s v="Delivered"/>
    <x v="1"/>
    <x v="3"/>
    <s v="Wallet"/>
    <s v="WELCOME50"/>
    <s v="WELCOME50"/>
    <s v="CMP003"/>
    <m/>
    <s v="Aditya Patil"/>
    <x v="18"/>
    <s v="Amit"/>
    <s v="Premium Treat"/>
    <n v="650.1099999999999"/>
    <s v="SLA Breach"/>
    <x v="2"/>
    <x v="0"/>
    <x v="0"/>
  </r>
  <r>
    <s v="ORD00045"/>
    <d v="2026-05-29T00:00:00"/>
    <s v="CUST042"/>
    <s v="REST012"/>
    <s v="DP002"/>
    <n v="1278.1400000000001"/>
    <n v="50"/>
    <n v="170.96"/>
    <n v="11.3"/>
    <n v="46"/>
    <n v="2.5"/>
    <s v="Delivered"/>
    <x v="1"/>
    <x v="4"/>
    <s v="UPI"/>
    <s v="SAVE100"/>
    <s v="SAVE100"/>
    <s v="CMP007"/>
    <m/>
    <s v="Aarav Joshi"/>
    <x v="21"/>
    <s v="Amit"/>
    <s v="First Order"/>
    <n v="1157.18"/>
    <s v="SLA Breach"/>
    <x v="2"/>
    <x v="3"/>
    <x v="1"/>
  </r>
  <r>
    <s v="ORD00046"/>
    <d v="2026-05-03T00:00:00"/>
    <s v="CUST062"/>
    <s v="REST021"/>
    <s v="DP012"/>
    <n v="552.75"/>
    <n v="40"/>
    <n v="70.25"/>
    <n v="6.7"/>
    <n v="41"/>
    <n v="3.5"/>
    <s v="Delivered"/>
    <x v="1"/>
    <x v="0"/>
    <s v="Credit Card"/>
    <s v="WELCOME50"/>
    <s v="WELCOME50"/>
    <s v="CMP001"/>
    <m/>
    <s v="Nikhil Desai"/>
    <x v="6"/>
    <s v="Manoj"/>
    <s v="Weekend Feast"/>
    <n v="522.5"/>
    <s v="At Risk"/>
    <x v="0"/>
    <x v="2"/>
    <x v="1"/>
  </r>
  <r>
    <s v="ORD00048"/>
    <d v="2026-06-23T00:00:00"/>
    <s v="CUST070"/>
    <s v="REST007"/>
    <s v="DP014"/>
    <n v="2784.71"/>
    <n v="40"/>
    <n v="0"/>
    <n v="3.5"/>
    <n v="26"/>
    <n v="5"/>
    <s v="Delivered"/>
    <x v="1"/>
    <x v="2"/>
    <s v="Debit Card"/>
    <s v="NONE"/>
    <s v="NONE"/>
    <s v="CMP008"/>
    <m/>
    <s v="Sakshi Shinde"/>
    <x v="12"/>
    <s v="Arjun"/>
    <s v="Monsoon Meals"/>
    <n v="2824.71"/>
    <s v="On Time"/>
    <x v="0"/>
    <x v="4"/>
    <x v="2"/>
  </r>
  <r>
    <s v="ORD00049"/>
    <d v="2026-05-20T00:00:00"/>
    <s v="CUST074"/>
    <s v="REST011"/>
    <s v="DP002"/>
    <n v="871.55"/>
    <n v="25"/>
    <n v="76.78"/>
    <n v="11.7"/>
    <n v="43"/>
    <n v="4"/>
    <s v="Delivered"/>
    <x v="1"/>
    <x v="4"/>
    <s v="UPI"/>
    <s v="LUNCH15"/>
    <s v="LUNCH15"/>
    <s v="CMP001"/>
    <m/>
    <s v="Isha Gupta"/>
    <x v="4"/>
    <s v="Amit"/>
    <s v="Weekend Feast"/>
    <n v="819.77"/>
    <s v="At Risk"/>
    <x v="0"/>
    <x v="4"/>
    <x v="1"/>
  </r>
  <r>
    <s v="ORD00052"/>
    <d v="2026-05-19T00:00:00"/>
    <s v="CUST070"/>
    <s v="REST005"/>
    <s v="DP016"/>
    <n v="1664.94"/>
    <n v="35"/>
    <n v="259.95"/>
    <n v="10.5"/>
    <n v="45"/>
    <n v="5"/>
    <s v="Delivered"/>
    <x v="1"/>
    <x v="4"/>
    <s v="UPI"/>
    <s v="BUDGET50"/>
    <s v="BUDGET50"/>
    <s v="CMP005"/>
    <m/>
    <s v="Sakshi Shinde"/>
    <x v="0"/>
    <s v="Rohit"/>
    <s v="Budget Bites"/>
    <n v="1439.99"/>
    <s v="At Risk"/>
    <x v="0"/>
    <x v="4"/>
    <x v="1"/>
  </r>
  <r>
    <s v="ORD00055"/>
    <d v="2026-07-07T00:00:00"/>
    <s v="CUST070"/>
    <s v="REST019"/>
    <s v="DP007"/>
    <n v="1855.05"/>
    <n v="30"/>
    <n v="300"/>
    <n v="9.6999999999999993"/>
    <n v="41"/>
    <n v="4.5"/>
    <s v="Delivered"/>
    <x v="1"/>
    <x v="4"/>
    <s v="UPI"/>
    <s v="SAVE100"/>
    <s v="SAVE100"/>
    <s v="CMP002"/>
    <m/>
    <s v="Sakshi Shinde"/>
    <x v="15"/>
    <s v="Imran"/>
    <s v="New User Boost"/>
    <n v="1585.05"/>
    <s v="At Risk"/>
    <x v="0"/>
    <x v="4"/>
    <x v="0"/>
  </r>
  <r>
    <s v="ORD00056"/>
    <d v="2026-06-21T00:00:00"/>
    <s v="CUST012"/>
    <s v="REST022"/>
    <s v="DP017"/>
    <n v="843.52"/>
    <n v="40"/>
    <n v="0"/>
    <n v="11.9"/>
    <n v="47"/>
    <n v="4.5"/>
    <s v="Delivered"/>
    <x v="1"/>
    <x v="1"/>
    <s v="Cash on Delivery"/>
    <s v="NONE"/>
    <s v="NONE"/>
    <s v="CMP002"/>
    <m/>
    <s v="Yash Gupta"/>
    <x v="8"/>
    <s v="Sanjay"/>
    <s v="New User Boost"/>
    <n v="883.52"/>
    <s v="SLA Breach"/>
    <x v="2"/>
    <x v="2"/>
    <x v="2"/>
  </r>
  <r>
    <s v="ORD00057"/>
    <d v="2026-05-13T00:00:00"/>
    <s v="CUST007"/>
    <s v="REST011"/>
    <s v="DP001"/>
    <n v="1819.99"/>
    <n v="20"/>
    <n v="186.1"/>
    <n v="6.2"/>
    <n v="33"/>
    <n v="4"/>
    <s v="Delivered"/>
    <x v="1"/>
    <x v="3"/>
    <s v="Wallet"/>
    <s v="WELCOME50"/>
    <s v="WELCOME50"/>
    <s v="CMP006"/>
    <m/>
    <s v="Aditya Joshi"/>
    <x v="4"/>
    <s v="Rahul"/>
    <s v="Festival Special"/>
    <n v="1653.89"/>
    <s v="At Risk"/>
    <x v="0"/>
    <x v="5"/>
    <x v="1"/>
  </r>
  <r>
    <s v="ORD00058"/>
    <d v="2026-06-28T00:00:00"/>
    <s v="CUST029"/>
    <s v="REST011"/>
    <s v="DP020"/>
    <n v="1271.54"/>
    <n v="35"/>
    <n v="270.99"/>
    <n v="2.7"/>
    <n v="25"/>
    <n v="5"/>
    <s v="Delivered"/>
    <x v="1"/>
    <x v="2"/>
    <s v="Debit Card"/>
    <s v="WEEKEND20"/>
    <s v="WEEKEND20"/>
    <s v="CMP008"/>
    <m/>
    <s v="Akash Gupta"/>
    <x v="4"/>
    <s v="Mahesh"/>
    <s v="Monsoon Meals"/>
    <n v="1035.55"/>
    <s v="On Time"/>
    <x v="0"/>
    <x v="2"/>
    <x v="2"/>
  </r>
  <r>
    <s v="ORD00059"/>
    <d v="2026-07-19T00:00:00"/>
    <s v="CUST057"/>
    <s v="REST005"/>
    <s v="DP003"/>
    <n v="1658.66"/>
    <n v="30"/>
    <n v="139.91999999999999"/>
    <n v="8.1999999999999993"/>
    <n v="38"/>
    <n v="5"/>
    <s v="Delivered"/>
    <x v="1"/>
    <x v="1"/>
    <s v="Cash on Delivery"/>
    <s v="SAVE100"/>
    <s v="SAVE100"/>
    <s v="CMP003"/>
    <m/>
    <s v="Aditya More"/>
    <x v="0"/>
    <s v="Suresh"/>
    <s v="Premium Treat"/>
    <n v="1548.74"/>
    <s v="At Risk"/>
    <x v="0"/>
    <x v="1"/>
    <x v="0"/>
  </r>
  <r>
    <s v="ORD00060"/>
    <d v="2026-05-03T00:00:00"/>
    <s v="CUST046"/>
    <s v="REST025"/>
    <s v="DP017"/>
    <n v="1537.98"/>
    <n v="35"/>
    <n v="257.87"/>
    <n v="2.4"/>
    <n v="33"/>
    <n v="5"/>
    <s v="Delivered"/>
    <x v="1"/>
    <x v="4"/>
    <s v="UPI"/>
    <s v="MONSOON20"/>
    <s v="MONSOON20"/>
    <s v="CMP005"/>
    <m/>
    <s v="Aditya Shinde"/>
    <x v="20"/>
    <s v="Sanjay"/>
    <s v="Budget Bites"/>
    <n v="1315.1100000000001"/>
    <s v="At Risk"/>
    <x v="0"/>
    <x v="1"/>
    <x v="1"/>
  </r>
  <r>
    <s v="ORD00061"/>
    <d v="2026-07-11T00:00:00"/>
    <s v="CUST078"/>
    <s v="REST007"/>
    <s v="DP017"/>
    <n v="850.82"/>
    <n v="30"/>
    <n v="75.709999999999994"/>
    <n v="7.4"/>
    <n v="51"/>
    <n v="4.5"/>
    <s v="Delivered"/>
    <x v="1"/>
    <x v="3"/>
    <s v="Wallet"/>
    <s v="PREMIUM10"/>
    <s v="PREMIUM10"/>
    <s v="CMP006"/>
    <m/>
    <s v="Vivaan Sharma"/>
    <x v="12"/>
    <s v="Sanjay"/>
    <s v="Festival Special"/>
    <n v="805.11"/>
    <s v="SLA Breach"/>
    <x v="2"/>
    <x v="0"/>
    <x v="0"/>
  </r>
  <r>
    <s v="ORD00062"/>
    <d v="2026-05-11T00:00:00"/>
    <s v="CUST072"/>
    <s v="REST021"/>
    <s v="DP018"/>
    <n v="940.93"/>
    <n v="50"/>
    <n v="166.82"/>
    <n v="10.5"/>
    <n v="28"/>
    <n v="5"/>
    <s v="Delivered"/>
    <x v="1"/>
    <x v="2"/>
    <s v="Debit Card"/>
    <s v="WEEKEND20"/>
    <s v="WEEKEND20"/>
    <s v="CMP006"/>
    <m/>
    <s v="Sakshi Desai"/>
    <x v="6"/>
    <s v="Anil"/>
    <s v="Festival Special"/>
    <n v="824.1099999999999"/>
    <s v="On Time"/>
    <x v="0"/>
    <x v="4"/>
    <x v="1"/>
  </r>
  <r>
    <s v="ORD00063"/>
    <d v="2026-05-02T00:00:00"/>
    <s v="CUST041"/>
    <s v="REST017"/>
    <s v="DP012"/>
    <n v="996.26"/>
    <n v="20"/>
    <n v="127.96"/>
    <n v="9.5"/>
    <n v="43"/>
    <n v="4"/>
    <s v="Delivered"/>
    <x v="1"/>
    <x v="4"/>
    <s v="UPI"/>
    <s v="SAVE100"/>
    <s v="SAVE100"/>
    <s v="CMP001"/>
    <m/>
    <s v="Sakshi Gupta"/>
    <x v="9"/>
    <s v="Manoj"/>
    <s v="Weekend Feast"/>
    <n v="888.3"/>
    <s v="At Risk"/>
    <x v="0"/>
    <x v="3"/>
    <x v="1"/>
  </r>
  <r>
    <s v="ORD00065"/>
    <d v="2026-07-19T00:00:00"/>
    <s v="CUST061"/>
    <s v="REST003"/>
    <s v="DP006"/>
    <n v="2339.0500000000002"/>
    <n v="35"/>
    <n v="300"/>
    <n v="4.7"/>
    <n v="35"/>
    <n v="4.5"/>
    <s v="Delivered"/>
    <x v="1"/>
    <x v="0"/>
    <s v="Credit Card"/>
    <s v="BUDGET50"/>
    <s v="BUDGET50"/>
    <s v="CMP001"/>
    <m/>
    <s v="Neha Shinde"/>
    <x v="24"/>
    <s v="Kunal"/>
    <s v="Weekend Feast"/>
    <n v="2074.0500000000002"/>
    <s v="At Risk"/>
    <x v="0"/>
    <x v="5"/>
    <x v="0"/>
  </r>
  <r>
    <s v="ORD00067"/>
    <d v="2026-06-04T00:00:00"/>
    <s v="CUST045"/>
    <s v="REST008"/>
    <s v="DP019"/>
    <n v="2268.9"/>
    <n v="40"/>
    <n v="0"/>
    <n v="11.7"/>
    <n v="50"/>
    <n v="3"/>
    <s v="Delivered"/>
    <x v="1"/>
    <x v="3"/>
    <s v="Wallet"/>
    <s v="NONE"/>
    <s v="NONE"/>
    <s v="CMP004"/>
    <m/>
    <s v="Amit More"/>
    <x v="11"/>
    <s v="Ajay"/>
    <s v="Lunch Saver"/>
    <n v="2308.9"/>
    <s v="SLA Breach"/>
    <x v="2"/>
    <x v="5"/>
    <x v="2"/>
  </r>
  <r>
    <s v="ORD00068"/>
    <d v="2026-06-19T00:00:00"/>
    <s v="CUST054"/>
    <s v="REST015"/>
    <s v="DP001"/>
    <n v="1788.33"/>
    <n v="20"/>
    <n v="249.6"/>
    <n v="4.8"/>
    <n v="32"/>
    <n v="4"/>
    <s v="Delivered"/>
    <x v="1"/>
    <x v="2"/>
    <s v="Debit Card"/>
    <s v="MONSOON20"/>
    <s v="MONSOON20"/>
    <s v="CMP007"/>
    <m/>
    <s v="Nikhil Joshi"/>
    <x v="2"/>
    <s v="Rahul"/>
    <s v="First Order"/>
    <n v="1558.73"/>
    <s v="At Risk"/>
    <x v="0"/>
    <x v="3"/>
    <x v="2"/>
  </r>
  <r>
    <s v="ORD00069"/>
    <d v="2026-06-09T00:00:00"/>
    <s v="CUST036"/>
    <s v="REST021"/>
    <s v="DP002"/>
    <n v="2094.98"/>
    <n v="40"/>
    <n v="300"/>
    <n v="4.0999999999999996"/>
    <n v="43"/>
    <n v="4.5"/>
    <s v="Delivered"/>
    <x v="1"/>
    <x v="4"/>
    <s v="UPI"/>
    <s v="BUDGET50"/>
    <s v="BUDGET50"/>
    <s v="CMP008"/>
    <m/>
    <s v="Sakshi Sharma"/>
    <x v="6"/>
    <s v="Amit"/>
    <s v="Monsoon Meals"/>
    <n v="1834.98"/>
    <s v="At Risk"/>
    <x v="0"/>
    <x v="1"/>
    <x v="2"/>
  </r>
  <r>
    <s v="ORD00072"/>
    <d v="2026-07-23T00:00:00"/>
    <s v="CUST010"/>
    <s v="REST003"/>
    <s v="DP014"/>
    <n v="439.2"/>
    <n v="35"/>
    <n v="50.43"/>
    <n v="7.8"/>
    <n v="41"/>
    <n v="4"/>
    <s v="Delivered"/>
    <x v="1"/>
    <x v="4"/>
    <s v="UPI"/>
    <s v="LUNCH15"/>
    <s v="LUNCH15"/>
    <s v="CMP008"/>
    <m/>
    <s v="Priya Desai"/>
    <x v="24"/>
    <s v="Arjun"/>
    <s v="Monsoon Meals"/>
    <n v="423.77"/>
    <s v="At Risk"/>
    <x v="0"/>
    <x v="3"/>
    <x v="0"/>
  </r>
  <r>
    <s v="ORD00073"/>
    <d v="2026-05-02T00:00:00"/>
    <s v="CUST037"/>
    <s v="REST015"/>
    <s v="DP005"/>
    <n v="1875.07"/>
    <n v="20"/>
    <n v="300"/>
    <n v="3.3"/>
    <n v="29"/>
    <n v="4"/>
    <s v="Delivered"/>
    <x v="1"/>
    <x v="3"/>
    <s v="Wallet"/>
    <s v="FESTIVE25"/>
    <s v="FESTIVE25"/>
    <s v="CMP004"/>
    <m/>
    <s v="Aditya Kulkarni"/>
    <x v="2"/>
    <s v="Ravi"/>
    <s v="Lunch Saver"/>
    <n v="1595.07"/>
    <s v="On Time"/>
    <x v="0"/>
    <x v="2"/>
    <x v="1"/>
  </r>
  <r>
    <s v="ORD00074"/>
    <d v="2026-05-29T00:00:00"/>
    <s v="CUST020"/>
    <s v="REST001"/>
    <s v="DP003"/>
    <n v="1243.5999999999999"/>
    <n v="20"/>
    <n v="183.04"/>
    <n v="8.5"/>
    <n v="34"/>
    <n v="4"/>
    <s v="Delivered"/>
    <x v="1"/>
    <x v="2"/>
    <s v="Debit Card"/>
    <s v="LUNCH15"/>
    <s v="LUNCH15"/>
    <s v="CMP006"/>
    <m/>
    <s v="Isha More"/>
    <x v="14"/>
    <s v="Suresh"/>
    <s v="Festival Special"/>
    <n v="1080.56"/>
    <s v="At Risk"/>
    <x v="0"/>
    <x v="1"/>
    <x v="1"/>
  </r>
  <r>
    <s v="ORD00076"/>
    <d v="2026-07-19T00:00:00"/>
    <s v="CUST065"/>
    <s v="REST023"/>
    <s v="DP011"/>
    <n v="1239.8499999999999"/>
    <n v="50"/>
    <n v="237.27"/>
    <n v="11.1"/>
    <n v="47"/>
    <n v="3.5"/>
    <s v="Delivered"/>
    <x v="1"/>
    <x v="3"/>
    <s v="Wallet"/>
    <s v="SAVE100"/>
    <s v="SAVE100"/>
    <s v="CMP002"/>
    <m/>
    <s v="Neha Kulkarni"/>
    <x v="5"/>
    <s v="Prakash"/>
    <s v="New User Boost"/>
    <n v="1052.58"/>
    <s v="SLA Breach"/>
    <x v="2"/>
    <x v="0"/>
    <x v="0"/>
  </r>
  <r>
    <s v="ORD00078"/>
    <d v="2026-07-24T00:00:00"/>
    <s v="CUST075"/>
    <s v="REST004"/>
    <s v="DP002"/>
    <n v="1661"/>
    <n v="60"/>
    <n v="300"/>
    <n v="5.0999999999999996"/>
    <n v="33"/>
    <n v="4.5"/>
    <s v="Delivered"/>
    <x v="1"/>
    <x v="4"/>
    <s v="UPI"/>
    <s v="WEEKEND20"/>
    <s v="WEEKEND20"/>
    <s v="CMP005"/>
    <m/>
    <s v="Rahul Jadhav"/>
    <x v="13"/>
    <s v="Amit"/>
    <s v="Budget Bites"/>
    <n v="1421"/>
    <s v="At Risk"/>
    <x v="0"/>
    <x v="1"/>
    <x v="0"/>
  </r>
  <r>
    <s v="ORD00079"/>
    <d v="2026-07-17T00:00:00"/>
    <s v="CUST076"/>
    <s v="REST007"/>
    <s v="DP015"/>
    <n v="1643.66"/>
    <n v="25"/>
    <n v="233.76"/>
    <n v="1.2"/>
    <n v="15"/>
    <n v="3.5"/>
    <s v="Delivered"/>
    <x v="1"/>
    <x v="0"/>
    <s v="Credit Card"/>
    <s v="PREMIUM10"/>
    <s v="PREMIUM10"/>
    <s v="CMP005"/>
    <m/>
    <s v="Vivaan Kulkarni"/>
    <x v="12"/>
    <s v="Vivek"/>
    <s v="Budget Bites"/>
    <n v="1434.9"/>
    <s v="On Time"/>
    <x v="0"/>
    <x v="2"/>
    <x v="0"/>
  </r>
  <r>
    <s v="ORD00080"/>
    <d v="2026-07-18T00:00:00"/>
    <s v="CUST046"/>
    <s v="REST009"/>
    <s v="DP003"/>
    <n v="1176.03"/>
    <n v="35"/>
    <n v="150.27000000000001"/>
    <n v="5.2"/>
    <n v="42"/>
    <n v="4.5"/>
    <s v="Delivered"/>
    <x v="1"/>
    <x v="1"/>
    <s v="Cash on Delivery"/>
    <s v="WELCOME50"/>
    <s v="WELCOME50"/>
    <s v="CMP005"/>
    <m/>
    <s v="Aditya Shinde"/>
    <x v="10"/>
    <s v="Suresh"/>
    <s v="Budget Bites"/>
    <n v="1060.76"/>
    <s v="At Risk"/>
    <x v="0"/>
    <x v="1"/>
    <x v="0"/>
  </r>
  <r>
    <s v="ORD00081"/>
    <d v="2026-05-25T00:00:00"/>
    <s v="CUST015"/>
    <s v="REST011"/>
    <s v="DP016"/>
    <n v="1469.51"/>
    <n v="35"/>
    <n v="157.84"/>
    <n v="1.1000000000000001"/>
    <n v="32"/>
    <n v="5"/>
    <s v="Delivered"/>
    <x v="1"/>
    <x v="2"/>
    <s v="Debit Card"/>
    <s v="WELCOME50"/>
    <s v="WELCOME50"/>
    <s v="CMP007"/>
    <m/>
    <s v="Karan Shinde"/>
    <x v="4"/>
    <s v="Rohit"/>
    <s v="First Order"/>
    <n v="1346.67"/>
    <s v="At Risk"/>
    <x v="0"/>
    <x v="2"/>
    <x v="1"/>
  </r>
  <r>
    <s v="ORD00082"/>
    <d v="2026-06-05T00:00:00"/>
    <s v="CUST051"/>
    <s v="REST015"/>
    <s v="DP004"/>
    <n v="609.54999999999995"/>
    <n v="50"/>
    <n v="93.4"/>
    <n v="8.4"/>
    <n v="40"/>
    <n v="4.5"/>
    <s v="Delivered"/>
    <x v="1"/>
    <x v="0"/>
    <s v="Credit Card"/>
    <s v="FESTIVE25"/>
    <s v="FESTIVE25"/>
    <s v="CMP005"/>
    <m/>
    <s v="Amit Desai"/>
    <x v="2"/>
    <s v="Vikas"/>
    <s v="Budget Bites"/>
    <n v="566.15"/>
    <s v="At Risk"/>
    <x v="0"/>
    <x v="3"/>
    <x v="2"/>
  </r>
  <r>
    <s v="ORD00083"/>
    <d v="2026-06-11T00:00:00"/>
    <s v="CUST002"/>
    <s v="REST017"/>
    <s v="DP013"/>
    <n v="1192.32"/>
    <n v="40"/>
    <n v="0"/>
    <n v="9.8000000000000007"/>
    <n v="52"/>
    <n v="4"/>
    <s v="Delivered"/>
    <x v="1"/>
    <x v="0"/>
    <s v="Credit Card"/>
    <s v="NONE"/>
    <s v="NONE"/>
    <s v="CMP004"/>
    <m/>
    <s v="Neha Gupta"/>
    <x v="9"/>
    <s v="Deepak"/>
    <s v="Lunch Saver"/>
    <n v="1232.32"/>
    <s v="SLA Breach"/>
    <x v="2"/>
    <x v="1"/>
    <x v="2"/>
  </r>
  <r>
    <s v="ORD00086"/>
    <d v="2026-06-01T00:00:00"/>
    <s v="CUST074"/>
    <s v="REST001"/>
    <s v="DP018"/>
    <n v="1428.03"/>
    <n v="30"/>
    <n v="133.38"/>
    <n v="1.3"/>
    <n v="21"/>
    <n v="4.5"/>
    <s v="Delivered"/>
    <x v="1"/>
    <x v="0"/>
    <s v="Credit Card"/>
    <s v="SAVE100"/>
    <s v="SAVE100"/>
    <s v="CMP005"/>
    <m/>
    <s v="Isha Gupta"/>
    <x v="14"/>
    <s v="Anil"/>
    <s v="Budget Bites"/>
    <n v="1324.65"/>
    <s v="On Time"/>
    <x v="0"/>
    <x v="4"/>
    <x v="2"/>
  </r>
  <r>
    <s v="ORD00087"/>
    <d v="2026-06-15T00:00:00"/>
    <s v="CUST073"/>
    <s v="REST014"/>
    <s v="DP013"/>
    <n v="1513.02"/>
    <n v="30"/>
    <n v="215.47"/>
    <n v="9"/>
    <n v="31"/>
    <n v="4"/>
    <s v="Delivered"/>
    <x v="1"/>
    <x v="1"/>
    <s v="Cash on Delivery"/>
    <s v="LUNCH15"/>
    <s v="LUNCH15"/>
    <s v="CMP005"/>
    <m/>
    <s v="Rahul Sharma"/>
    <x v="7"/>
    <s v="Deepak"/>
    <s v="Budget Bites"/>
    <n v="1327.55"/>
    <s v="At Risk"/>
    <x v="0"/>
    <x v="2"/>
    <x v="2"/>
  </r>
  <r>
    <s v="ORD00088"/>
    <d v="2026-06-18T00:00:00"/>
    <s v="CUST042"/>
    <s v="REST007"/>
    <s v="DP013"/>
    <n v="1601.74"/>
    <n v="35"/>
    <n v="210.43"/>
    <n v="4.8"/>
    <n v="24"/>
    <n v="3"/>
    <s v="Delivered"/>
    <x v="1"/>
    <x v="0"/>
    <s v="Credit Card"/>
    <s v="LUNCH15"/>
    <s v="LUNCH15"/>
    <s v="CMP006"/>
    <m/>
    <s v="Aarav Joshi"/>
    <x v="12"/>
    <s v="Deepak"/>
    <s v="Festival Special"/>
    <n v="1426.31"/>
    <s v="On Time"/>
    <x v="0"/>
    <x v="3"/>
    <x v="2"/>
  </r>
  <r>
    <s v="ORD00091"/>
    <d v="2026-05-21T00:00:00"/>
    <s v="CUST017"/>
    <s v="REST016"/>
    <s v="DP012"/>
    <n v="907.24"/>
    <n v="35"/>
    <n v="0"/>
    <n v="11.2"/>
    <n v="36"/>
    <n v="5"/>
    <s v="Delivered"/>
    <x v="1"/>
    <x v="0"/>
    <s v="Credit Card"/>
    <s v="NONE"/>
    <s v="NONE"/>
    <s v="CMP008"/>
    <m/>
    <s v="Priya Desai"/>
    <x v="16"/>
    <s v="Manoj"/>
    <s v="Monsoon Meals"/>
    <n v="942.24"/>
    <s v="At Risk"/>
    <x v="0"/>
    <x v="4"/>
    <x v="1"/>
  </r>
  <r>
    <s v="ORD00092"/>
    <d v="2026-05-02T00:00:00"/>
    <s v="CUST072"/>
    <s v="REST007"/>
    <s v="DP001"/>
    <n v="1416.05"/>
    <n v="30"/>
    <n v="173.38"/>
    <n v="3.9"/>
    <n v="35"/>
    <n v="4"/>
    <s v="Delivered"/>
    <x v="1"/>
    <x v="4"/>
    <s v="UPI"/>
    <s v="WELCOME50"/>
    <s v="WELCOME50"/>
    <s v="CMP005"/>
    <m/>
    <s v="Sakshi Desai"/>
    <x v="12"/>
    <s v="Rahul"/>
    <s v="Budget Bites"/>
    <n v="1272.67"/>
    <s v="At Risk"/>
    <x v="0"/>
    <x v="4"/>
    <x v="1"/>
  </r>
  <r>
    <s v="ORD00093"/>
    <d v="2026-05-12T00:00:00"/>
    <s v="CUST073"/>
    <s v="REST001"/>
    <s v="DP011"/>
    <n v="699.38"/>
    <n v="60"/>
    <n v="145.97"/>
    <n v="6.5"/>
    <n v="21"/>
    <n v="4.5"/>
    <s v="Delivered"/>
    <x v="1"/>
    <x v="4"/>
    <s v="UPI"/>
    <s v="PREMIUM10"/>
    <s v="PREMIUM10"/>
    <s v="CMP003"/>
    <m/>
    <s v="Rahul Sharma"/>
    <x v="14"/>
    <s v="Prakash"/>
    <s v="Premium Treat"/>
    <n v="613.41"/>
    <s v="On Time"/>
    <x v="0"/>
    <x v="2"/>
    <x v="1"/>
  </r>
  <r>
    <s v="ORD00094"/>
    <d v="2026-05-15T00:00:00"/>
    <s v="CUST042"/>
    <s v="REST006"/>
    <s v="DP018"/>
    <n v="1672.53"/>
    <n v="40"/>
    <n v="0"/>
    <n v="9.6999999999999993"/>
    <n v="41"/>
    <n v="4.5"/>
    <s v="Delivered"/>
    <x v="1"/>
    <x v="2"/>
    <s v="Debit Card"/>
    <s v="NONE"/>
    <s v="NONE"/>
    <s v="CMP005"/>
    <m/>
    <s v="Aarav Joshi"/>
    <x v="17"/>
    <s v="Anil"/>
    <s v="Budget Bites"/>
    <n v="1712.53"/>
    <s v="At Risk"/>
    <x v="0"/>
    <x v="3"/>
    <x v="1"/>
  </r>
  <r>
    <s v="ORD00095"/>
    <d v="2026-06-23T00:00:00"/>
    <s v="CUST066"/>
    <s v="REST002"/>
    <s v="DP003"/>
    <n v="1190.23"/>
    <n v="50"/>
    <n v="175.09"/>
    <n v="4.5"/>
    <n v="36"/>
    <n v="4.5"/>
    <s v="Delivered"/>
    <x v="1"/>
    <x v="3"/>
    <s v="Wallet"/>
    <s v="FESTIVE25"/>
    <s v="FESTIVE25"/>
    <s v="CMP002"/>
    <m/>
    <s v="Meera Desai"/>
    <x v="19"/>
    <s v="Suresh"/>
    <s v="New User Boost"/>
    <n v="1065.1400000000001"/>
    <s v="At Risk"/>
    <x v="0"/>
    <x v="5"/>
    <x v="2"/>
  </r>
  <r>
    <s v="ORD00096"/>
    <d v="2026-06-29T00:00:00"/>
    <s v="CUST052"/>
    <s v="REST003"/>
    <s v="DP003"/>
    <n v="1419.84"/>
    <n v="60"/>
    <n v="214.19"/>
    <n v="3.6"/>
    <n v="38"/>
    <n v="4"/>
    <s v="Delivered"/>
    <x v="1"/>
    <x v="3"/>
    <s v="Wallet"/>
    <s v="PREMIUM10"/>
    <s v="PREMIUM10"/>
    <s v="CMP001"/>
    <m/>
    <s v="Aarav Sharma"/>
    <x v="24"/>
    <s v="Suresh"/>
    <s v="Weekend Feast"/>
    <n v="1265.6499999999999"/>
    <s v="At Risk"/>
    <x v="0"/>
    <x v="1"/>
    <x v="2"/>
  </r>
  <r>
    <s v="ORD00097"/>
    <d v="2026-05-21T00:00:00"/>
    <s v="CUST043"/>
    <s v="REST002"/>
    <s v="DP019"/>
    <n v="846.1"/>
    <n v="20"/>
    <n v="150.02000000000001"/>
    <n v="11.8"/>
    <n v="47"/>
    <n v="3.5"/>
    <s v="Delivered"/>
    <x v="1"/>
    <x v="1"/>
    <s v="Cash on Delivery"/>
    <s v="WELCOME50"/>
    <s v="WELCOME50"/>
    <s v="CMP007"/>
    <m/>
    <s v="Sneha Desai"/>
    <x v="19"/>
    <s v="Ajay"/>
    <s v="First Order"/>
    <n v="716.08"/>
    <s v="SLA Breach"/>
    <x v="2"/>
    <x v="4"/>
    <x v="1"/>
  </r>
  <r>
    <s v="ORD00098"/>
    <d v="2026-06-21T00:00:00"/>
    <s v="CUST062"/>
    <s v="REST014"/>
    <s v="DP019"/>
    <n v="968.12"/>
    <n v="35"/>
    <n v="0"/>
    <n v="10"/>
    <n v="45"/>
    <n v="3.5"/>
    <s v="Delivered"/>
    <x v="1"/>
    <x v="1"/>
    <s v="Cash on Delivery"/>
    <s v="NONE"/>
    <s v="NONE"/>
    <s v="CMP007"/>
    <m/>
    <s v="Nikhil Desai"/>
    <x v="7"/>
    <s v="Ajay"/>
    <s v="First Order"/>
    <n v="1003.12"/>
    <s v="At Risk"/>
    <x v="0"/>
    <x v="2"/>
    <x v="2"/>
  </r>
  <r>
    <s v="ORD00099"/>
    <d v="2026-07-25T00:00:00"/>
    <s v="CUST038"/>
    <s v="REST007"/>
    <s v="DP018"/>
    <n v="949.24"/>
    <n v="40"/>
    <n v="145.78"/>
    <n v="6.3"/>
    <n v="45"/>
    <n v="4.5"/>
    <s v="Delivered"/>
    <x v="1"/>
    <x v="0"/>
    <s v="Credit Card"/>
    <s v="LUNCH15"/>
    <s v="LUNCH15"/>
    <s v="CMP007"/>
    <m/>
    <s v="Aditya Desai"/>
    <x v="12"/>
    <s v="Anil"/>
    <s v="First Order"/>
    <n v="843.46"/>
    <s v="At Risk"/>
    <x v="0"/>
    <x v="2"/>
    <x v="0"/>
  </r>
  <r>
    <s v="ORD00100"/>
    <d v="2026-06-14T00:00:00"/>
    <s v="CUST062"/>
    <s v="REST021"/>
    <s v="DP006"/>
    <n v="2286.7800000000002"/>
    <n v="35"/>
    <n v="286.51"/>
    <n v="10.199999999999999"/>
    <n v="49"/>
    <n v="3.5"/>
    <s v="Delivered"/>
    <x v="1"/>
    <x v="4"/>
    <s v="UPI"/>
    <s v="FESTIVE25"/>
    <s v="FESTIVE25"/>
    <s v="CMP007"/>
    <m/>
    <s v="Nikhil Desai"/>
    <x v="6"/>
    <s v="Kunal"/>
    <s v="First Order"/>
    <n v="2035.2700000000002"/>
    <s v="SLA Breach"/>
    <x v="2"/>
    <x v="2"/>
    <x v="2"/>
  </r>
  <r>
    <s v="ORD00103"/>
    <d v="2026-07-11T00:00:00"/>
    <s v="CUST008"/>
    <s v="REST022"/>
    <s v="DP008"/>
    <n v="864.75"/>
    <n v="20"/>
    <n v="158.46"/>
    <n v="6.6"/>
    <n v="38"/>
    <n v="3"/>
    <s v="Delivered"/>
    <x v="1"/>
    <x v="2"/>
    <s v="Debit Card"/>
    <s v="SAVE100"/>
    <s v="SAVE100"/>
    <s v="CMP001"/>
    <m/>
    <s v="Yash Kulkarni"/>
    <x v="8"/>
    <s v="Sameer"/>
    <s v="Weekend Feast"/>
    <n v="726.29"/>
    <s v="At Risk"/>
    <x v="0"/>
    <x v="3"/>
    <x v="0"/>
  </r>
  <r>
    <s v="ORD00104"/>
    <d v="2026-05-28T00:00:00"/>
    <s v="CUST001"/>
    <s v="REST013"/>
    <s v="DP019"/>
    <n v="375.93"/>
    <n v="30"/>
    <n v="0"/>
    <n v="11.7"/>
    <n v="48"/>
    <n v="4.5"/>
    <s v="Delivered"/>
    <x v="1"/>
    <x v="2"/>
    <s v="Debit Card"/>
    <s v="NONE"/>
    <s v="NONE"/>
    <s v="CMP008"/>
    <m/>
    <s v="Neha Kulkarni"/>
    <x v="18"/>
    <s v="Ajay"/>
    <s v="Monsoon Meals"/>
    <n v="405.93"/>
    <s v="SLA Breach"/>
    <x v="2"/>
    <x v="3"/>
    <x v="1"/>
  </r>
  <r>
    <s v="ORD00106"/>
    <d v="2026-05-02T00:00:00"/>
    <s v="CUST067"/>
    <s v="REST017"/>
    <s v="DP004"/>
    <n v="1046.45"/>
    <n v="50"/>
    <n v="214.96"/>
    <n v="4.5"/>
    <n v="32"/>
    <n v="4"/>
    <s v="Delivered"/>
    <x v="1"/>
    <x v="3"/>
    <s v="Wallet"/>
    <s v="PREMIUM10"/>
    <s v="PREMIUM10"/>
    <s v="CMP006"/>
    <m/>
    <s v="Yash Gupta"/>
    <x v="9"/>
    <s v="Vikas"/>
    <s v="Festival Special"/>
    <n v="881.49"/>
    <s v="At Risk"/>
    <x v="0"/>
    <x v="2"/>
    <x v="1"/>
  </r>
  <r>
    <s v="ORD00107"/>
    <d v="2026-07-24T00:00:00"/>
    <s v="CUST053"/>
    <s v="REST016"/>
    <s v="DP002"/>
    <n v="793.71"/>
    <n v="35"/>
    <n v="106.68"/>
    <n v="2.8"/>
    <n v="31"/>
    <n v="4"/>
    <s v="Delivered"/>
    <x v="1"/>
    <x v="2"/>
    <s v="Debit Card"/>
    <s v="PREMIUM10"/>
    <s v="PREMIUM10"/>
    <s v="CMP003"/>
    <m/>
    <s v="Aditya Sharma"/>
    <x v="16"/>
    <s v="Amit"/>
    <s v="Premium Treat"/>
    <n v="722.03"/>
    <s v="At Risk"/>
    <x v="0"/>
    <x v="1"/>
    <x v="0"/>
  </r>
  <r>
    <s v="ORD00108"/>
    <d v="2026-06-15T00:00:00"/>
    <s v="CUST046"/>
    <s v="REST017"/>
    <s v="DP003"/>
    <n v="1304.01"/>
    <n v="50"/>
    <n v="0"/>
    <n v="3.8"/>
    <n v="33"/>
    <n v="5"/>
    <s v="Delivered"/>
    <x v="1"/>
    <x v="1"/>
    <s v="Cash on Delivery"/>
    <s v="NONE"/>
    <s v="NONE"/>
    <s v="CMP002"/>
    <m/>
    <s v="Aditya Shinde"/>
    <x v="9"/>
    <s v="Suresh"/>
    <s v="New User Boost"/>
    <n v="1354.01"/>
    <s v="At Risk"/>
    <x v="0"/>
    <x v="1"/>
    <x v="2"/>
  </r>
  <r>
    <s v="ORD00109"/>
    <d v="2026-06-13T00:00:00"/>
    <s v="CUST075"/>
    <s v="REST022"/>
    <s v="DP011"/>
    <n v="1101.01"/>
    <n v="40"/>
    <n v="0"/>
    <n v="3.3"/>
    <n v="29"/>
    <n v="3.5"/>
    <s v="Delivered"/>
    <x v="1"/>
    <x v="2"/>
    <s v="Debit Card"/>
    <s v="NONE"/>
    <s v="NONE"/>
    <s v="CMP001"/>
    <m/>
    <s v="Rahul Jadhav"/>
    <x v="8"/>
    <s v="Prakash"/>
    <s v="Weekend Feast"/>
    <n v="1141.01"/>
    <s v="On Time"/>
    <x v="0"/>
    <x v="1"/>
    <x v="2"/>
  </r>
  <r>
    <s v="ORD00111"/>
    <d v="2026-05-13T00:00:00"/>
    <s v="CUST004"/>
    <s v="REST008"/>
    <s v="DP003"/>
    <n v="1323"/>
    <n v="20"/>
    <n v="256.82"/>
    <n v="7.8"/>
    <n v="45"/>
    <n v="4"/>
    <s v="Delivered"/>
    <x v="1"/>
    <x v="1"/>
    <s v="Cash on Delivery"/>
    <s v="MONSOON20"/>
    <s v="MONSOON20"/>
    <s v="CMP008"/>
    <m/>
    <s v="Isha Pawar"/>
    <x v="11"/>
    <s v="Suresh"/>
    <s v="Monsoon Meals"/>
    <n v="1086.18"/>
    <s v="At Risk"/>
    <x v="0"/>
    <x v="1"/>
    <x v="1"/>
  </r>
  <r>
    <s v="ORD00112"/>
    <d v="2026-07-09T00:00:00"/>
    <s v="CUST036"/>
    <s v="REST022"/>
    <s v="DP010"/>
    <n v="1308.57"/>
    <n v="30"/>
    <n v="243.67"/>
    <n v="8.5"/>
    <n v="43"/>
    <n v="5"/>
    <s v="Delivered"/>
    <x v="1"/>
    <x v="3"/>
    <s v="Wallet"/>
    <s v="MONSOON20"/>
    <s v="MONSOON20"/>
    <s v="CMP002"/>
    <m/>
    <s v="Sakshi Sharma"/>
    <x v="8"/>
    <s v="Nitin"/>
    <s v="New User Boost"/>
    <n v="1094.8999999999999"/>
    <s v="At Risk"/>
    <x v="0"/>
    <x v="1"/>
    <x v="0"/>
  </r>
  <r>
    <s v="ORD00113"/>
    <d v="2026-06-07T00:00:00"/>
    <s v="CUST058"/>
    <s v="REST004"/>
    <s v="DP015"/>
    <n v="1872.38"/>
    <n v="50"/>
    <n v="300"/>
    <n v="1"/>
    <n v="30"/>
    <n v="2.5"/>
    <s v="Delivered"/>
    <x v="1"/>
    <x v="1"/>
    <s v="Cash on Delivery"/>
    <s v="SAVE100"/>
    <s v="SAVE100"/>
    <s v="CMP005"/>
    <m/>
    <s v="Pooja Patil"/>
    <x v="13"/>
    <s v="Vivek"/>
    <s v="Budget Bites"/>
    <n v="1622.38"/>
    <s v="On Time"/>
    <x v="3"/>
    <x v="2"/>
    <x v="2"/>
  </r>
  <r>
    <s v="ORD00114"/>
    <d v="2026-05-24T00:00:00"/>
    <s v="CUST060"/>
    <s v="REST025"/>
    <s v="DP013"/>
    <n v="1713.22"/>
    <n v="25"/>
    <n v="162.04"/>
    <n v="3.5"/>
    <n v="29"/>
    <n v="4.5"/>
    <s v="Delivered"/>
    <x v="1"/>
    <x v="0"/>
    <s v="Credit Card"/>
    <s v="MONSOON20"/>
    <s v="MONSOON20"/>
    <s v="CMP004"/>
    <m/>
    <s v="Aditya Patil"/>
    <x v="20"/>
    <s v="Deepak"/>
    <s v="Lunch Saver"/>
    <n v="1576.18"/>
    <s v="On Time"/>
    <x v="0"/>
    <x v="0"/>
    <x v="1"/>
  </r>
  <r>
    <s v="ORD00115"/>
    <d v="2026-06-24T00:00:00"/>
    <s v="CUST019"/>
    <s v="REST019"/>
    <s v="DP017"/>
    <n v="1805.55"/>
    <n v="20"/>
    <n v="275.2"/>
    <n v="5.8"/>
    <n v="31"/>
    <n v="3.5"/>
    <s v="Delivered"/>
    <x v="1"/>
    <x v="0"/>
    <s v="Credit Card"/>
    <s v="MONSOON20"/>
    <s v="MONSOON20"/>
    <s v="CMP007"/>
    <m/>
    <s v="Sakshi Jadhav"/>
    <x v="15"/>
    <s v="Sanjay"/>
    <s v="First Order"/>
    <n v="1550.35"/>
    <s v="At Risk"/>
    <x v="0"/>
    <x v="2"/>
    <x v="2"/>
  </r>
  <r>
    <s v="ORD00116"/>
    <d v="2026-07-30T00:00:00"/>
    <s v="CUST063"/>
    <s v="REST020"/>
    <s v="DP017"/>
    <n v="1483.21"/>
    <n v="60"/>
    <n v="154.68"/>
    <n v="8"/>
    <n v="44"/>
    <n v="4.5"/>
    <s v="Delivered"/>
    <x v="1"/>
    <x v="1"/>
    <s v="Cash on Delivery"/>
    <s v="WEEKEND20"/>
    <s v="WEEKEND20"/>
    <s v="CMP003"/>
    <m/>
    <s v="Tanvi Kulkarni"/>
    <x v="3"/>
    <s v="Sanjay"/>
    <s v="Premium Treat"/>
    <n v="1388.53"/>
    <s v="At Risk"/>
    <x v="0"/>
    <x v="1"/>
    <x v="0"/>
  </r>
  <r>
    <s v="ORD00117"/>
    <d v="2026-07-20T00:00:00"/>
    <s v="CUST075"/>
    <s v="REST007"/>
    <s v="DP009"/>
    <n v="652.16"/>
    <n v="30"/>
    <n v="54.56"/>
    <n v="1.3"/>
    <n v="29"/>
    <n v="4"/>
    <s v="Delivered"/>
    <x v="1"/>
    <x v="3"/>
    <s v="Wallet"/>
    <s v="WEEKEND20"/>
    <s v="WEEKEND20"/>
    <s v="CMP002"/>
    <m/>
    <s v="Rahul Jadhav"/>
    <x v="12"/>
    <s v="Akash"/>
    <s v="New User Boost"/>
    <n v="627.59999999999991"/>
    <s v="On Time"/>
    <x v="0"/>
    <x v="1"/>
    <x v="0"/>
  </r>
  <r>
    <s v="ORD00118"/>
    <d v="2026-07-29T00:00:00"/>
    <s v="CUST051"/>
    <s v="REST021"/>
    <s v="DP019"/>
    <n v="958.19"/>
    <n v="35"/>
    <n v="141.16999999999999"/>
    <n v="5.8"/>
    <n v="39"/>
    <n v="4.5"/>
    <s v="Delivered"/>
    <x v="1"/>
    <x v="0"/>
    <s v="Credit Card"/>
    <s v="PREMIUM10"/>
    <s v="PREMIUM10"/>
    <s v="CMP002"/>
    <m/>
    <s v="Amit Desai"/>
    <x v="6"/>
    <s v="Ajay"/>
    <s v="New User Boost"/>
    <n v="852.0200000000001"/>
    <s v="At Risk"/>
    <x v="0"/>
    <x v="3"/>
    <x v="0"/>
  </r>
  <r>
    <s v="ORD00120"/>
    <d v="2026-06-26T00:00:00"/>
    <s v="CUST055"/>
    <s v="REST014"/>
    <s v="DP010"/>
    <n v="710.55"/>
    <n v="40"/>
    <n v="72.400000000000006"/>
    <n v="10.4"/>
    <n v="31"/>
    <n v="4.5"/>
    <s v="Delivered"/>
    <x v="1"/>
    <x v="1"/>
    <s v="Cash on Delivery"/>
    <s v="WEEKEND20"/>
    <s v="WEEKEND20"/>
    <s v="CMP008"/>
    <m/>
    <s v="Tanvi Joshi"/>
    <x v="7"/>
    <s v="Nitin"/>
    <s v="Monsoon Meals"/>
    <n v="678.15"/>
    <s v="At Risk"/>
    <x v="0"/>
    <x v="5"/>
    <x v="2"/>
  </r>
  <r>
    <s v="ORD00122"/>
    <d v="2026-07-07T00:00:00"/>
    <s v="CUST069"/>
    <s v="REST003"/>
    <s v="DP005"/>
    <n v="647.20000000000005"/>
    <n v="60"/>
    <n v="0"/>
    <n v="3"/>
    <n v="22"/>
    <n v="3.5"/>
    <s v="Delivered"/>
    <x v="1"/>
    <x v="0"/>
    <s v="Credit Card"/>
    <s v="NONE"/>
    <s v="NONE"/>
    <s v="CMP008"/>
    <m/>
    <s v="Isha Joshi"/>
    <x v="24"/>
    <s v="Ravi"/>
    <s v="Monsoon Meals"/>
    <n v="707.2"/>
    <s v="On Time"/>
    <x v="0"/>
    <x v="1"/>
    <x v="0"/>
  </r>
  <r>
    <s v="ORD00123"/>
    <d v="2026-07-24T00:00:00"/>
    <s v="CUST071"/>
    <s v="REST022"/>
    <s v="DP001"/>
    <n v="1734.43"/>
    <n v="40"/>
    <n v="287.58"/>
    <n v="3.5"/>
    <n v="15"/>
    <n v="4"/>
    <s v="Delivered"/>
    <x v="1"/>
    <x v="0"/>
    <s v="Credit Card"/>
    <s v="PREMIUM10"/>
    <s v="PREMIUM10"/>
    <s v="CMP001"/>
    <m/>
    <s v="Neha Joshi"/>
    <x v="8"/>
    <s v="Rahul"/>
    <s v="Weekend Feast"/>
    <n v="1486.8500000000001"/>
    <s v="On Time"/>
    <x v="0"/>
    <x v="5"/>
    <x v="0"/>
  </r>
  <r>
    <s v="ORD00126"/>
    <d v="2026-05-11T00:00:00"/>
    <s v="CUST063"/>
    <s v="REST002"/>
    <s v="DP003"/>
    <n v="818.57"/>
    <n v="35"/>
    <n v="117.25"/>
    <n v="5.4"/>
    <n v="24"/>
    <n v="4"/>
    <s v="Delivered"/>
    <x v="1"/>
    <x v="0"/>
    <s v="Credit Card"/>
    <s v="LUNCH15"/>
    <s v="LUNCH15"/>
    <s v="CMP008"/>
    <m/>
    <s v="Tanvi Kulkarni"/>
    <x v="19"/>
    <s v="Suresh"/>
    <s v="Monsoon Meals"/>
    <n v="736.32"/>
    <s v="On Time"/>
    <x v="0"/>
    <x v="1"/>
    <x v="1"/>
  </r>
  <r>
    <s v="ORD00127"/>
    <d v="2026-05-02T00:00:00"/>
    <s v="CUST008"/>
    <s v="REST024"/>
    <s v="DP009"/>
    <n v="753.11"/>
    <n v="60"/>
    <n v="154.82"/>
    <n v="6.7"/>
    <n v="29"/>
    <n v="4.5"/>
    <s v="Delivered"/>
    <x v="1"/>
    <x v="2"/>
    <s v="Debit Card"/>
    <s v="SAVE100"/>
    <s v="SAVE100"/>
    <s v="CMP004"/>
    <m/>
    <s v="Yash Kulkarni"/>
    <x v="23"/>
    <s v="Akash"/>
    <s v="Lunch Saver"/>
    <n v="658.29"/>
    <s v="On Time"/>
    <x v="0"/>
    <x v="3"/>
    <x v="1"/>
  </r>
  <r>
    <s v="ORD00128"/>
    <d v="2026-07-09T00:00:00"/>
    <s v="CUST003"/>
    <s v="REST018"/>
    <s v="DP011"/>
    <n v="3013.81"/>
    <n v="50"/>
    <n v="300"/>
    <n v="10"/>
    <n v="45"/>
    <n v="4"/>
    <s v="Delivered"/>
    <x v="1"/>
    <x v="2"/>
    <s v="Debit Card"/>
    <s v="LUNCH15"/>
    <s v="LUNCH15"/>
    <s v="CMP008"/>
    <m/>
    <s v="Rohan More"/>
    <x v="22"/>
    <s v="Prakash"/>
    <s v="Monsoon Meals"/>
    <n v="2763.81"/>
    <s v="At Risk"/>
    <x v="0"/>
    <x v="4"/>
    <x v="0"/>
  </r>
  <r>
    <s v="ORD00129"/>
    <d v="2026-06-28T00:00:00"/>
    <s v="CUST032"/>
    <s v="REST009"/>
    <s v="DP012"/>
    <n v="1426.25"/>
    <n v="60"/>
    <n v="0"/>
    <n v="8.3000000000000007"/>
    <n v="40"/>
    <n v="3.5"/>
    <s v="Delivered"/>
    <x v="1"/>
    <x v="2"/>
    <s v="Debit Card"/>
    <s v="NONE"/>
    <s v="NONE"/>
    <s v="CMP003"/>
    <m/>
    <s v="Tanvi Patil"/>
    <x v="10"/>
    <s v="Manoj"/>
    <s v="Premium Treat"/>
    <n v="1486.25"/>
    <s v="At Risk"/>
    <x v="0"/>
    <x v="5"/>
    <x v="2"/>
  </r>
  <r>
    <s v="ORD00130"/>
    <d v="2026-06-13T00:00:00"/>
    <s v="CUST069"/>
    <s v="REST025"/>
    <s v="DP003"/>
    <n v="911.28"/>
    <n v="20"/>
    <n v="110.73"/>
    <n v="11.1"/>
    <n v="37"/>
    <n v="4.5"/>
    <s v="Delivered"/>
    <x v="1"/>
    <x v="2"/>
    <s v="Debit Card"/>
    <s v="WEEKEND20"/>
    <s v="WEEKEND20"/>
    <s v="CMP001"/>
    <m/>
    <s v="Isha Joshi"/>
    <x v="20"/>
    <s v="Suresh"/>
    <s v="Weekend Feast"/>
    <n v="820.55"/>
    <s v="At Risk"/>
    <x v="0"/>
    <x v="1"/>
    <x v="2"/>
  </r>
  <r>
    <s v="ORD00131"/>
    <d v="2026-07-29T00:00:00"/>
    <s v="CUST066"/>
    <s v="REST015"/>
    <s v="DP012"/>
    <n v="697.35"/>
    <n v="50"/>
    <n v="0"/>
    <n v="6.8"/>
    <n v="31"/>
    <n v="3"/>
    <s v="Delivered"/>
    <x v="1"/>
    <x v="4"/>
    <s v="UPI"/>
    <s v="NONE"/>
    <s v="NONE"/>
    <s v="CMP004"/>
    <m/>
    <s v="Meera Desai"/>
    <x v="2"/>
    <s v="Manoj"/>
    <s v="Lunch Saver"/>
    <n v="747.35"/>
    <s v="At Risk"/>
    <x v="0"/>
    <x v="5"/>
    <x v="0"/>
  </r>
  <r>
    <s v="ORD00132"/>
    <d v="2026-05-16T00:00:00"/>
    <s v="CUST035"/>
    <s v="REST020"/>
    <s v="DP002"/>
    <n v="810.19"/>
    <n v="25"/>
    <n v="130.29"/>
    <n v="9.1"/>
    <n v="46"/>
    <n v="2.5"/>
    <s v="Delivered"/>
    <x v="1"/>
    <x v="0"/>
    <s v="Credit Card"/>
    <s v="LUNCH15"/>
    <s v="LUNCH15"/>
    <s v="CMP001"/>
    <m/>
    <s v="Rahul Kulkarni"/>
    <x v="3"/>
    <s v="Amit"/>
    <s v="Weekend Feast"/>
    <n v="704.90000000000009"/>
    <s v="SLA Breach"/>
    <x v="2"/>
    <x v="3"/>
    <x v="1"/>
  </r>
  <r>
    <s v="ORD00134"/>
    <d v="2026-06-15T00:00:00"/>
    <s v="CUST057"/>
    <s v="REST021"/>
    <s v="DP014"/>
    <n v="1547.81"/>
    <n v="50"/>
    <n v="300"/>
    <n v="8.4"/>
    <n v="45"/>
    <n v="3.5"/>
    <s v="Delivered"/>
    <x v="1"/>
    <x v="1"/>
    <s v="Cash on Delivery"/>
    <s v="WEEKEND20"/>
    <s v="WEEKEND20"/>
    <s v="CMP004"/>
    <m/>
    <s v="Aditya More"/>
    <x v="6"/>
    <s v="Arjun"/>
    <s v="Lunch Saver"/>
    <n v="1297.81"/>
    <s v="At Risk"/>
    <x v="0"/>
    <x v="1"/>
    <x v="2"/>
  </r>
  <r>
    <s v="ORD00135"/>
    <d v="2026-07-22T00:00:00"/>
    <s v="CUST072"/>
    <s v="REST003"/>
    <s v="DP019"/>
    <n v="1099.42"/>
    <n v="50"/>
    <n v="92.14"/>
    <n v="11.6"/>
    <n v="57"/>
    <n v="5"/>
    <s v="Delivered"/>
    <x v="1"/>
    <x v="2"/>
    <s v="Debit Card"/>
    <s v="LUNCH15"/>
    <s v="LUNCH15"/>
    <s v="CMP006"/>
    <m/>
    <s v="Sakshi Desai"/>
    <x v="24"/>
    <s v="Ajay"/>
    <s v="Festival Special"/>
    <n v="1057.28"/>
    <s v="SLA Breach"/>
    <x v="2"/>
    <x v="4"/>
    <x v="0"/>
  </r>
  <r>
    <s v="ORD00137"/>
    <d v="2026-05-02T00:00:00"/>
    <s v="CUST030"/>
    <s v="REST009"/>
    <s v="DP001"/>
    <n v="1614.77"/>
    <n v="20"/>
    <n v="294.27"/>
    <n v="7.6"/>
    <n v="35"/>
    <n v="5"/>
    <s v="Delivered"/>
    <x v="1"/>
    <x v="3"/>
    <s v="Wallet"/>
    <s v="WEEKEND20"/>
    <s v="WEEKEND20"/>
    <s v="CMP008"/>
    <m/>
    <s v="Sneha Kulkarni"/>
    <x v="10"/>
    <s v="Rahul"/>
    <s v="Monsoon Meals"/>
    <n v="1340.5"/>
    <s v="At Risk"/>
    <x v="0"/>
    <x v="2"/>
    <x v="1"/>
  </r>
  <r>
    <s v="ORD00138"/>
    <d v="2026-05-20T00:00:00"/>
    <s v="CUST041"/>
    <s v="REST024"/>
    <s v="DP016"/>
    <n v="919.13"/>
    <n v="40"/>
    <n v="175.08"/>
    <n v="7.3"/>
    <n v="44"/>
    <n v="3"/>
    <s v="Delivered"/>
    <x v="1"/>
    <x v="2"/>
    <s v="Debit Card"/>
    <s v="WEEKEND20"/>
    <s v="WEEKEND20"/>
    <s v="CMP005"/>
    <m/>
    <s v="Sakshi Gupta"/>
    <x v="23"/>
    <s v="Rohit"/>
    <s v="Budget Bites"/>
    <n v="784.05"/>
    <s v="At Risk"/>
    <x v="0"/>
    <x v="3"/>
    <x v="1"/>
  </r>
  <r>
    <s v="ORD00139"/>
    <d v="2026-05-29T00:00:00"/>
    <s v="CUST044"/>
    <s v="REST001"/>
    <s v="DP009"/>
    <n v="693.86"/>
    <n v="30"/>
    <n v="72.08"/>
    <n v="11.4"/>
    <n v="46"/>
    <n v="4.5"/>
    <s v="Delivered"/>
    <x v="1"/>
    <x v="1"/>
    <s v="Cash on Delivery"/>
    <s v="SAVE100"/>
    <s v="SAVE100"/>
    <s v="CMP005"/>
    <m/>
    <s v="Aarav More"/>
    <x v="14"/>
    <s v="Akash"/>
    <s v="Budget Bites"/>
    <n v="651.78"/>
    <s v="SLA Breach"/>
    <x v="2"/>
    <x v="0"/>
    <x v="1"/>
  </r>
  <r>
    <s v="ORD00140"/>
    <d v="2026-05-25T00:00:00"/>
    <s v="CUST055"/>
    <s v="REST007"/>
    <s v="DP004"/>
    <n v="769.71"/>
    <n v="25"/>
    <n v="0"/>
    <n v="4"/>
    <n v="25"/>
    <n v="3"/>
    <s v="Delivered"/>
    <x v="1"/>
    <x v="4"/>
    <s v="UPI"/>
    <s v="NONE"/>
    <s v="NONE"/>
    <s v="CMP006"/>
    <m/>
    <s v="Tanvi Joshi"/>
    <x v="12"/>
    <s v="Vikas"/>
    <s v="Festival Special"/>
    <n v="794.71"/>
    <s v="On Time"/>
    <x v="0"/>
    <x v="5"/>
    <x v="1"/>
  </r>
  <r>
    <s v="ORD00141"/>
    <d v="2026-07-23T00:00:00"/>
    <s v="CUST061"/>
    <s v="REST012"/>
    <s v="DP006"/>
    <n v="1053.8"/>
    <n v="20"/>
    <n v="154.08000000000001"/>
    <n v="7.8"/>
    <n v="41"/>
    <n v="4"/>
    <s v="Delivered"/>
    <x v="1"/>
    <x v="3"/>
    <s v="Wallet"/>
    <s v="LUNCH15"/>
    <s v="LUNCH15"/>
    <s v="CMP002"/>
    <m/>
    <s v="Neha Shinde"/>
    <x v="21"/>
    <s v="Kunal"/>
    <s v="New User Boost"/>
    <n v="919.71999999999991"/>
    <s v="At Risk"/>
    <x v="0"/>
    <x v="5"/>
    <x v="0"/>
  </r>
  <r>
    <s v="ORD00142"/>
    <d v="2026-05-09T00:00:00"/>
    <s v="CUST061"/>
    <s v="REST006"/>
    <s v="DP017"/>
    <n v="927.32"/>
    <n v="40"/>
    <n v="102.55"/>
    <n v="5.4"/>
    <n v="40"/>
    <n v="5"/>
    <s v="Delivered"/>
    <x v="1"/>
    <x v="5"/>
    <s v="UPI"/>
    <s v="LUNCH15"/>
    <s v="LUNCH15"/>
    <s v="CMP006"/>
    <m/>
    <s v="Neha Shinde"/>
    <x v="17"/>
    <s v="Sanjay"/>
    <s v="Festival Special"/>
    <n v="864.7700000000001"/>
    <s v="At Risk"/>
    <x v="0"/>
    <x v="5"/>
    <x v="1"/>
  </r>
  <r>
    <s v="ORD00143"/>
    <d v="2026-05-19T00:00:00"/>
    <s v="CUST041"/>
    <s v="REST017"/>
    <s v="DP019"/>
    <n v="1777.98"/>
    <n v="35"/>
    <n v="300"/>
    <n v="2.4"/>
    <n v="28"/>
    <n v="4"/>
    <s v="Delivered"/>
    <x v="1"/>
    <x v="3"/>
    <s v="Wallet"/>
    <s v="BUDGET50"/>
    <s v="BUDGET50"/>
    <s v="CMP003"/>
    <m/>
    <s v="Sakshi Gupta"/>
    <x v="9"/>
    <s v="Ajay"/>
    <s v="Premium Treat"/>
    <n v="1512.98"/>
    <s v="On Time"/>
    <x v="0"/>
    <x v="3"/>
    <x v="1"/>
  </r>
  <r>
    <s v="ORD00144"/>
    <d v="2026-07-05T00:00:00"/>
    <s v="CUST012"/>
    <s v="REST016"/>
    <s v="DP001"/>
    <n v="1525.78"/>
    <n v="35"/>
    <n v="299.27"/>
    <n v="1.4"/>
    <n v="29"/>
    <n v="4.5"/>
    <s v="Delivered"/>
    <x v="1"/>
    <x v="4"/>
    <s v="UPI"/>
    <s v="BUDGET50"/>
    <s v="BUDGET50"/>
    <s v="CMP005"/>
    <m/>
    <s v="Yash Gupta"/>
    <x v="16"/>
    <s v="Rahul"/>
    <s v="Budget Bites"/>
    <n v="1261.51"/>
    <s v="On Time"/>
    <x v="0"/>
    <x v="2"/>
    <x v="0"/>
  </r>
  <r>
    <s v="ORD00145"/>
    <d v="2026-07-13T00:00:00"/>
    <s v="CUST036"/>
    <s v="REST018"/>
    <s v="DP005"/>
    <n v="1816.79"/>
    <n v="25"/>
    <n v="227.01"/>
    <n v="9.1999999999999993"/>
    <n v="57"/>
    <n v="4.5"/>
    <s v="Delivered"/>
    <x v="1"/>
    <x v="2"/>
    <s v="Debit Card"/>
    <s v="LUNCH15"/>
    <s v="LUNCH15"/>
    <s v="CMP003"/>
    <m/>
    <s v="Sakshi Sharma"/>
    <x v="22"/>
    <s v="Ravi"/>
    <s v="Premium Treat"/>
    <n v="1614.78"/>
    <s v="SLA Breach"/>
    <x v="2"/>
    <x v="1"/>
    <x v="0"/>
  </r>
  <r>
    <s v="ORD00146"/>
    <d v="2026-06-07T00:00:00"/>
    <s v="CUST075"/>
    <s v="REST013"/>
    <s v="DP010"/>
    <n v="1538.29"/>
    <n v="30"/>
    <n v="0"/>
    <n v="9"/>
    <n v="43"/>
    <n v="5"/>
    <s v="Delivered"/>
    <x v="1"/>
    <x v="0"/>
    <s v="Credit Card"/>
    <s v="NONE"/>
    <s v="NONE"/>
    <s v="CMP006"/>
    <m/>
    <s v="Rahul Jadhav"/>
    <x v="18"/>
    <s v="Nitin"/>
    <s v="Festival Special"/>
    <n v="1568.29"/>
    <s v="At Risk"/>
    <x v="0"/>
    <x v="1"/>
    <x v="2"/>
  </r>
  <r>
    <s v="ORD00147"/>
    <d v="2026-06-07T00:00:00"/>
    <s v="CUST041"/>
    <s v="REST012"/>
    <s v="DP003"/>
    <n v="3151.35"/>
    <n v="35"/>
    <n v="300"/>
    <n v="4.8"/>
    <n v="30"/>
    <n v="4.5"/>
    <s v="Delivered"/>
    <x v="1"/>
    <x v="3"/>
    <s v="Wallet"/>
    <s v="SAVE100"/>
    <s v="SAVE100"/>
    <s v="CMP003"/>
    <m/>
    <s v="Sakshi Gupta"/>
    <x v="21"/>
    <s v="Suresh"/>
    <s v="Premium Treat"/>
    <n v="2886.35"/>
    <s v="On Time"/>
    <x v="0"/>
    <x v="3"/>
    <x v="2"/>
  </r>
  <r>
    <s v="ORD00148"/>
    <d v="2026-06-13T00:00:00"/>
    <s v="CUST054"/>
    <s v="REST011"/>
    <s v="DP018"/>
    <n v="670.6"/>
    <n v="60"/>
    <n v="95.56"/>
    <n v="9.8000000000000007"/>
    <n v="50"/>
    <n v="4"/>
    <s v="Delivered"/>
    <x v="1"/>
    <x v="4"/>
    <s v="UPI"/>
    <s v="MONSOON20"/>
    <s v="MONSOON20"/>
    <s v="CMP004"/>
    <m/>
    <s v="Nikhil Joshi"/>
    <x v="4"/>
    <s v="Anil"/>
    <s v="Lunch Saver"/>
    <n v="635.04"/>
    <s v="SLA Breach"/>
    <x v="2"/>
    <x v="3"/>
    <x v="2"/>
  </r>
  <r>
    <s v="ORD00150"/>
    <d v="2026-07-03T00:00:00"/>
    <s v="CUST037"/>
    <s v="REST024"/>
    <s v="DP001"/>
    <n v="1072.7"/>
    <n v="40"/>
    <n v="86.82"/>
    <n v="5.2"/>
    <n v="37"/>
    <n v="3"/>
    <s v="Delivered"/>
    <x v="1"/>
    <x v="0"/>
    <s v="Credit Card"/>
    <s v="LUNCH15"/>
    <s v="LUNCH15"/>
    <s v="CMP001"/>
    <m/>
    <s v="Aditya Kulkarni"/>
    <x v="23"/>
    <s v="Rahul"/>
    <s v="Weekend Feast"/>
    <n v="1025.8800000000001"/>
    <s v="At Risk"/>
    <x v="0"/>
    <x v="2"/>
    <x v="0"/>
  </r>
  <r>
    <s v="ORD00151"/>
    <d v="2026-06-15T00:00:00"/>
    <s v="CUST048"/>
    <s v="REST020"/>
    <s v="DP012"/>
    <n v="2406.44"/>
    <n v="50"/>
    <n v="201.79"/>
    <n v="6.6"/>
    <n v="33"/>
    <n v="3"/>
    <s v="Delivered"/>
    <x v="1"/>
    <x v="2"/>
    <s v="Debit Card"/>
    <s v="PREMIUM10"/>
    <s v="PREMIUM10"/>
    <s v="CMP006"/>
    <m/>
    <s v="Rohan Sharma"/>
    <x v="3"/>
    <s v="Manoj"/>
    <s v="Festival Special"/>
    <n v="2254.65"/>
    <s v="At Risk"/>
    <x v="0"/>
    <x v="5"/>
    <x v="2"/>
  </r>
  <r>
    <s v="ORD00152"/>
    <d v="2026-05-06T00:00:00"/>
    <s v="CUST064"/>
    <s v="REST010"/>
    <s v="DP019"/>
    <n v="790.39"/>
    <n v="35"/>
    <n v="155.68"/>
    <n v="5.0999999999999996"/>
    <n v="31"/>
    <n v="4"/>
    <s v="Delivered"/>
    <x v="1"/>
    <x v="0"/>
    <s v="Credit Card"/>
    <s v="SAVE100"/>
    <s v="SAVE100"/>
    <s v="CMP002"/>
    <m/>
    <s v="Rahul Sharma"/>
    <x v="1"/>
    <s v="Ajay"/>
    <s v="New User Boost"/>
    <n v="669.71"/>
    <s v="At Risk"/>
    <x v="0"/>
    <x v="0"/>
    <x v="1"/>
  </r>
  <r>
    <s v="ORD00153"/>
    <d v="2026-07-25T00:00:00"/>
    <s v="CUST073"/>
    <s v="REST017"/>
    <s v="DP013"/>
    <n v="1094.8699999999999"/>
    <n v="40"/>
    <n v="170.58"/>
    <n v="2.7"/>
    <n v="32"/>
    <n v="4.5"/>
    <s v="Delivered"/>
    <x v="1"/>
    <x v="2"/>
    <s v="Debit Card"/>
    <s v="LUNCH15"/>
    <s v="LUNCH15"/>
    <s v="CMP003"/>
    <m/>
    <s v="Rahul Sharma"/>
    <x v="9"/>
    <s v="Deepak"/>
    <s v="Premium Treat"/>
    <n v="964.28999999999985"/>
    <s v="At Risk"/>
    <x v="0"/>
    <x v="2"/>
    <x v="0"/>
  </r>
  <r>
    <s v="ORD00154"/>
    <d v="2026-05-01T00:00:00"/>
    <s v="CUST051"/>
    <s v="REST003"/>
    <s v="DP010"/>
    <n v="808.81"/>
    <n v="35"/>
    <n v="95.31"/>
    <n v="11.6"/>
    <n v="42"/>
    <n v="4.5"/>
    <s v="Delivered"/>
    <x v="1"/>
    <x v="3"/>
    <s v="Wallet"/>
    <s v="LUNCH15"/>
    <s v="LUNCH15"/>
    <s v="CMP002"/>
    <m/>
    <s v="Amit Desai"/>
    <x v="24"/>
    <s v="Nitin"/>
    <s v="New User Boost"/>
    <n v="748.5"/>
    <s v="At Risk"/>
    <x v="0"/>
    <x v="3"/>
    <x v="1"/>
  </r>
  <r>
    <s v="ORD00155"/>
    <d v="2026-07-24T00:00:00"/>
    <s v="CUST013"/>
    <s v="REST015"/>
    <s v="DP002"/>
    <n v="1491.26"/>
    <n v="35"/>
    <n v="187.32"/>
    <n v="9.6999999999999993"/>
    <n v="38"/>
    <n v="3.5"/>
    <s v="Delivered"/>
    <x v="1"/>
    <x v="3"/>
    <s v="Wallet"/>
    <s v="WEEKEND20"/>
    <s v="WEEKEND20"/>
    <s v="CMP003"/>
    <m/>
    <s v="Sakshi More"/>
    <x v="2"/>
    <s v="Amit"/>
    <s v="Premium Treat"/>
    <n v="1338.94"/>
    <s v="At Risk"/>
    <x v="0"/>
    <x v="5"/>
    <x v="0"/>
  </r>
  <r>
    <s v="ORD00156"/>
    <d v="2026-07-20T00:00:00"/>
    <s v="CUST017"/>
    <s v="REST005"/>
    <s v="DP004"/>
    <n v="1276.8499999999999"/>
    <n v="35"/>
    <n v="0"/>
    <n v="2.4"/>
    <n v="32"/>
    <n v="3.5"/>
    <s v="Delivered"/>
    <x v="1"/>
    <x v="4"/>
    <s v="UPI"/>
    <s v="NONE"/>
    <s v="NONE"/>
    <s v="CMP006"/>
    <m/>
    <s v="Priya Desai"/>
    <x v="0"/>
    <s v="Vikas"/>
    <s v="Festival Special"/>
    <n v="1311.85"/>
    <s v="At Risk"/>
    <x v="0"/>
    <x v="4"/>
    <x v="0"/>
  </r>
  <r>
    <s v="ORD00157"/>
    <d v="2026-06-02T00:00:00"/>
    <s v="CUST046"/>
    <s v="REST012"/>
    <s v="DP006"/>
    <n v="1155.93"/>
    <n v="50"/>
    <n v="172.08"/>
    <n v="4.3"/>
    <n v="37"/>
    <n v="4"/>
    <s v="Delivered"/>
    <x v="1"/>
    <x v="2"/>
    <s v="Debit Card"/>
    <s v="MONSOON20"/>
    <s v="MONSOON20"/>
    <s v="CMP001"/>
    <m/>
    <s v="Aditya Shinde"/>
    <x v="21"/>
    <s v="Kunal"/>
    <s v="Weekend Feast"/>
    <n v="1033.8500000000001"/>
    <s v="At Risk"/>
    <x v="0"/>
    <x v="1"/>
    <x v="2"/>
  </r>
  <r>
    <s v="ORD00158"/>
    <d v="2026-06-17T00:00:00"/>
    <s v="CUST075"/>
    <s v="REST025"/>
    <s v="DP019"/>
    <n v="1435.06"/>
    <n v="60"/>
    <n v="235.78"/>
    <n v="7.5"/>
    <n v="41"/>
    <n v="5"/>
    <s v="Delivered"/>
    <x v="1"/>
    <x v="4"/>
    <s v="UPI"/>
    <s v="LUNCH15"/>
    <s v="LUNCH15"/>
    <s v="CMP002"/>
    <m/>
    <s v="Rahul Jadhav"/>
    <x v="20"/>
    <s v="Ajay"/>
    <s v="New User Boost"/>
    <n v="1259.28"/>
    <s v="At Risk"/>
    <x v="0"/>
    <x v="1"/>
    <x v="2"/>
  </r>
  <r>
    <s v="ORD00159"/>
    <d v="2026-05-22T00:00:00"/>
    <s v="CUST072"/>
    <s v="REST020"/>
    <s v="DP013"/>
    <n v="613.25"/>
    <n v="40"/>
    <n v="71.040000000000006"/>
    <n v="1.3"/>
    <n v="33"/>
    <n v="2.5"/>
    <s v="Delivered"/>
    <x v="1"/>
    <x v="2"/>
    <s v="Debit Card"/>
    <s v="WEEKEND20"/>
    <s v="WEEKEND20"/>
    <s v="CMP001"/>
    <m/>
    <s v="Sakshi Desai"/>
    <x v="3"/>
    <s v="Deepak"/>
    <s v="Weekend Feast"/>
    <n v="582.21"/>
    <s v="At Risk"/>
    <x v="3"/>
    <x v="4"/>
    <x v="1"/>
  </r>
  <r>
    <s v="ORD00160"/>
    <d v="2026-05-08T00:00:00"/>
    <s v="CUST067"/>
    <s v="REST022"/>
    <s v="DP010"/>
    <n v="2030.75"/>
    <n v="25"/>
    <n v="300"/>
    <n v="6.8"/>
    <n v="46"/>
    <n v="5"/>
    <s v="Delivered"/>
    <x v="1"/>
    <x v="4"/>
    <s v="UPI"/>
    <s v="WEEKEND20"/>
    <s v="WEEKEND20"/>
    <s v="CMP002"/>
    <m/>
    <s v="Yash Gupta"/>
    <x v="8"/>
    <s v="Nitin"/>
    <s v="New User Boost"/>
    <n v="1755.75"/>
    <s v="SLA Breach"/>
    <x v="2"/>
    <x v="2"/>
    <x v="1"/>
  </r>
  <r>
    <s v="ORD00162"/>
    <d v="2026-07-22T00:00:00"/>
    <s v="CUST063"/>
    <s v="REST008"/>
    <s v="DP009"/>
    <n v="1068.7"/>
    <n v="30"/>
    <n v="137.69"/>
    <n v="2.2000000000000002"/>
    <n v="23"/>
    <n v="2.5"/>
    <s v="Delivered"/>
    <x v="1"/>
    <x v="0"/>
    <s v="Credit Card"/>
    <s v="WELCOME50"/>
    <s v="WELCOME50"/>
    <s v="CMP002"/>
    <m/>
    <s v="Tanvi Kulkarni"/>
    <x v="11"/>
    <s v="Akash"/>
    <s v="New User Boost"/>
    <n v="961.01"/>
    <s v="On Time"/>
    <x v="3"/>
    <x v="1"/>
    <x v="0"/>
  </r>
  <r>
    <s v="ORD00163"/>
    <d v="2026-05-08T00:00:00"/>
    <s v="CUST040"/>
    <s v="REST017"/>
    <s v="DP002"/>
    <n v="1081.1300000000001"/>
    <n v="60"/>
    <n v="187.42"/>
    <n v="3.3"/>
    <n v="19"/>
    <n v="4"/>
    <s v="Delivered"/>
    <x v="1"/>
    <x v="2"/>
    <s v="Debit Card"/>
    <s v="BUDGET50"/>
    <s v="BUDGET50"/>
    <s v="CMP002"/>
    <m/>
    <s v="Yash Jadhav"/>
    <x v="9"/>
    <s v="Amit"/>
    <s v="New User Boost"/>
    <n v="953.71000000000015"/>
    <s v="On Time"/>
    <x v="0"/>
    <x v="5"/>
    <x v="1"/>
  </r>
  <r>
    <s v="ORD00164"/>
    <d v="2026-06-01T00:00:00"/>
    <s v="CUST053"/>
    <s v="REST007"/>
    <s v="DP001"/>
    <n v="1185.97"/>
    <n v="50"/>
    <n v="202.44"/>
    <n v="2.4"/>
    <n v="28"/>
    <n v="4.5"/>
    <s v="Delivered"/>
    <x v="1"/>
    <x v="0"/>
    <s v="Credit Card"/>
    <s v="LUNCH15"/>
    <s v="LUNCH15"/>
    <s v="CMP001"/>
    <m/>
    <s v="Aditya Sharma"/>
    <x v="12"/>
    <s v="Rahul"/>
    <s v="Weekend Feast"/>
    <n v="1033.53"/>
    <s v="On Time"/>
    <x v="0"/>
    <x v="1"/>
    <x v="2"/>
  </r>
  <r>
    <s v="ORD00165"/>
    <d v="2026-05-04T00:00:00"/>
    <s v="CUST010"/>
    <s v="REST004"/>
    <s v="DP008"/>
    <n v="1253.44"/>
    <n v="40"/>
    <n v="244.61"/>
    <n v="9.8000000000000007"/>
    <n v="40"/>
    <n v="4.5"/>
    <s v="Delivered"/>
    <x v="1"/>
    <x v="2"/>
    <s v="Debit Card"/>
    <s v="BUDGET50"/>
    <s v="BUDGET50"/>
    <s v="CMP006"/>
    <m/>
    <s v="Priya Desai"/>
    <x v="13"/>
    <s v="Sameer"/>
    <s v="Festival Special"/>
    <n v="1048.83"/>
    <s v="At Risk"/>
    <x v="0"/>
    <x v="3"/>
    <x v="1"/>
  </r>
  <r>
    <s v="ORD00167"/>
    <d v="2026-07-21T00:00:00"/>
    <s v="CUST050"/>
    <s v="REST008"/>
    <s v="DP009"/>
    <n v="1611.66"/>
    <n v="60"/>
    <n v="210.21"/>
    <n v="4"/>
    <n v="25"/>
    <n v="4"/>
    <s v="Delivered"/>
    <x v="1"/>
    <x v="2"/>
    <s v="Debit Card"/>
    <s v="SAVE100"/>
    <s v="SAVE100"/>
    <s v="CMP006"/>
    <m/>
    <s v="Akash Pawar"/>
    <x v="11"/>
    <s v="Akash"/>
    <s v="Festival Special"/>
    <n v="1461.45"/>
    <s v="On Time"/>
    <x v="0"/>
    <x v="1"/>
    <x v="0"/>
  </r>
  <r>
    <s v="ORD00170"/>
    <d v="2026-05-16T00:00:00"/>
    <s v="CUST041"/>
    <s v="REST003"/>
    <s v="DP015"/>
    <n v="900.5"/>
    <n v="20"/>
    <n v="168.81"/>
    <n v="5.6"/>
    <n v="26"/>
    <n v="5"/>
    <s v="Delivered"/>
    <x v="1"/>
    <x v="4"/>
    <s v="UPI"/>
    <s v="WELCOME50"/>
    <s v="WELCOME50"/>
    <s v="CMP008"/>
    <m/>
    <s v="Sakshi Gupta"/>
    <x v="24"/>
    <s v="Vivek"/>
    <s v="Monsoon Meals"/>
    <n v="751.69"/>
    <s v="On Time"/>
    <x v="0"/>
    <x v="3"/>
    <x v="1"/>
  </r>
  <r>
    <s v="ORD00171"/>
    <d v="2026-05-21T00:00:00"/>
    <s v="CUST038"/>
    <s v="REST011"/>
    <s v="DP001"/>
    <n v="1706.85"/>
    <n v="35"/>
    <n v="292.26"/>
    <n v="9.1"/>
    <n v="53"/>
    <n v="4.5"/>
    <s v="Delivered"/>
    <x v="1"/>
    <x v="4"/>
    <s v="UPI"/>
    <s v="SAVE100"/>
    <s v="SAVE100"/>
    <s v="CMP004"/>
    <m/>
    <s v="Aditya Desai"/>
    <x v="4"/>
    <s v="Rahul"/>
    <s v="Lunch Saver"/>
    <n v="1449.59"/>
    <s v="SLA Breach"/>
    <x v="2"/>
    <x v="2"/>
    <x v="1"/>
  </r>
  <r>
    <s v="ORD00172"/>
    <d v="2026-05-14T00:00:00"/>
    <s v="CUST021"/>
    <s v="REST011"/>
    <s v="DP003"/>
    <n v="517.84"/>
    <n v="25"/>
    <n v="68.91"/>
    <n v="4.7"/>
    <n v="34"/>
    <n v="4.5"/>
    <s v="Delivered"/>
    <x v="1"/>
    <x v="2"/>
    <s v="Debit Card"/>
    <s v="WELCOME50"/>
    <s v="WELCOME50"/>
    <s v="CMP005"/>
    <m/>
    <s v="Aditya Sharma"/>
    <x v="4"/>
    <s v="Suresh"/>
    <s v="Budget Bites"/>
    <n v="473.93000000000006"/>
    <s v="At Risk"/>
    <x v="0"/>
    <x v="4"/>
    <x v="1"/>
  </r>
  <r>
    <s v="ORD00173"/>
    <d v="2026-05-28T00:00:00"/>
    <s v="CUST025"/>
    <s v="REST003"/>
    <s v="DP015"/>
    <n v="2883.88"/>
    <n v="60"/>
    <n v="300"/>
    <n v="6.7"/>
    <n v="42"/>
    <n v="4.5"/>
    <s v="Delivered"/>
    <x v="1"/>
    <x v="4"/>
    <s v="UPI"/>
    <s v="PREMIUM10"/>
    <s v="PREMIUM10"/>
    <s v="CMP006"/>
    <m/>
    <s v="Vivaan Gupta"/>
    <x v="24"/>
    <s v="Vivek"/>
    <s v="Festival Special"/>
    <n v="2643.88"/>
    <s v="At Risk"/>
    <x v="0"/>
    <x v="0"/>
    <x v="1"/>
  </r>
  <r>
    <s v="ORD00174"/>
    <d v="2026-06-26T00:00:00"/>
    <s v="CUST058"/>
    <s v="REST012"/>
    <s v="DP010"/>
    <n v="574.16"/>
    <n v="50"/>
    <n v="72.63"/>
    <n v="4.8"/>
    <n v="24"/>
    <n v="4"/>
    <s v="Delivered"/>
    <x v="1"/>
    <x v="1"/>
    <s v="Cash on Delivery"/>
    <s v="LUNCH15"/>
    <s v="LUNCH15"/>
    <s v="CMP003"/>
    <m/>
    <s v="Pooja Patil"/>
    <x v="21"/>
    <s v="Nitin"/>
    <s v="Premium Treat"/>
    <n v="551.53"/>
    <s v="On Time"/>
    <x v="0"/>
    <x v="2"/>
    <x v="2"/>
  </r>
  <r>
    <s v="ORD00176"/>
    <d v="2026-07-23T00:00:00"/>
    <s v="CUST067"/>
    <s v="REST009"/>
    <s v="DP002"/>
    <n v="2223.17"/>
    <n v="25"/>
    <n v="300"/>
    <n v="11.4"/>
    <n v="46"/>
    <n v="4.5"/>
    <s v="Delivered"/>
    <x v="1"/>
    <x v="2"/>
    <s v="Debit Card"/>
    <s v="WELCOME50"/>
    <s v="WELCOME50"/>
    <s v="CMP002"/>
    <m/>
    <s v="Yash Gupta"/>
    <x v="10"/>
    <s v="Amit"/>
    <s v="New User Boost"/>
    <n v="1948.17"/>
    <s v="SLA Breach"/>
    <x v="2"/>
    <x v="2"/>
    <x v="0"/>
  </r>
  <r>
    <s v="ORD00177"/>
    <d v="2026-07-07T00:00:00"/>
    <s v="CUST015"/>
    <s v="REST022"/>
    <s v="DP009"/>
    <n v="856.33"/>
    <n v="60"/>
    <n v="162.18"/>
    <n v="7.4"/>
    <n v="34"/>
    <n v="4.5"/>
    <s v="Delivered"/>
    <x v="1"/>
    <x v="1"/>
    <s v="Cash on Delivery"/>
    <s v="FESTIVE25"/>
    <s v="FESTIVE25"/>
    <s v="CMP001"/>
    <m/>
    <s v="Karan Shinde"/>
    <x v="8"/>
    <s v="Akash"/>
    <s v="Weekend Feast"/>
    <n v="754.15000000000009"/>
    <s v="At Risk"/>
    <x v="0"/>
    <x v="2"/>
    <x v="0"/>
  </r>
  <r>
    <s v="ORD00179"/>
    <d v="2026-07-25T00:00:00"/>
    <s v="CUST075"/>
    <s v="REST024"/>
    <s v="DP001"/>
    <n v="1750.35"/>
    <n v="50"/>
    <n v="0"/>
    <n v="11.6"/>
    <n v="41"/>
    <n v="4"/>
    <s v="Delivered"/>
    <x v="1"/>
    <x v="0"/>
    <s v="Credit Card"/>
    <s v="NONE"/>
    <s v="NONE"/>
    <s v="CMP002"/>
    <m/>
    <s v="Rahul Jadhav"/>
    <x v="23"/>
    <s v="Rahul"/>
    <s v="New User Boost"/>
    <n v="1800.35"/>
    <s v="At Risk"/>
    <x v="0"/>
    <x v="1"/>
    <x v="0"/>
  </r>
  <r>
    <s v="ORD00180"/>
    <d v="2026-07-16T00:00:00"/>
    <s v="CUST078"/>
    <s v="REST010"/>
    <s v="DP014"/>
    <n v="2764.98"/>
    <n v="25"/>
    <n v="300"/>
    <n v="8.4"/>
    <n v="29"/>
    <n v="5"/>
    <s v="Delivered"/>
    <x v="1"/>
    <x v="2"/>
    <s v="Debit Card"/>
    <s v="PREMIUM10"/>
    <s v="PREMIUM10"/>
    <s v="CMP005"/>
    <m/>
    <s v="Vivaan Sharma"/>
    <x v="1"/>
    <s v="Arjun"/>
    <s v="Budget Bites"/>
    <n v="2489.98"/>
    <s v="On Time"/>
    <x v="0"/>
    <x v="0"/>
    <x v="0"/>
  </r>
  <r>
    <s v="ORD00181"/>
    <d v="2026-05-06T00:00:00"/>
    <s v="CUST028"/>
    <s v="REST012"/>
    <s v="DP006"/>
    <n v="1170.44"/>
    <n v="35"/>
    <n v="190.9"/>
    <n v="1.8"/>
    <n v="29"/>
    <n v="2.5"/>
    <s v="Delivered"/>
    <x v="1"/>
    <x v="1"/>
    <s v="Cash on Delivery"/>
    <s v="LUNCH15"/>
    <s v="LUNCH15"/>
    <s v="CMP001"/>
    <m/>
    <s v="Neha Pawar"/>
    <x v="21"/>
    <s v="Kunal"/>
    <s v="Weekend Feast"/>
    <n v="1014.5400000000001"/>
    <s v="On Time"/>
    <x v="3"/>
    <x v="5"/>
    <x v="1"/>
  </r>
  <r>
    <s v="ORD00182"/>
    <d v="2026-07-04T00:00:00"/>
    <s v="CUST029"/>
    <s v="REST002"/>
    <s v="DP017"/>
    <n v="1428.97"/>
    <n v="30"/>
    <n v="285.20999999999998"/>
    <n v="9.5"/>
    <n v="42"/>
    <n v="4"/>
    <s v="Delivered"/>
    <x v="1"/>
    <x v="4"/>
    <s v="UPI"/>
    <s v="LUNCH15"/>
    <s v="LUNCH15"/>
    <s v="CMP003"/>
    <m/>
    <s v="Akash Gupta"/>
    <x v="19"/>
    <s v="Sanjay"/>
    <s v="Premium Treat"/>
    <n v="1173.76"/>
    <s v="At Risk"/>
    <x v="0"/>
    <x v="2"/>
    <x v="0"/>
  </r>
  <r>
    <s v="ORD00183"/>
    <d v="2026-07-05T00:00:00"/>
    <s v="CUST059"/>
    <s v="REST020"/>
    <s v="DP018"/>
    <n v="1305.04"/>
    <n v="60"/>
    <n v="173.28"/>
    <n v="7.1"/>
    <n v="45"/>
    <n v="3.5"/>
    <s v="Delivered"/>
    <x v="1"/>
    <x v="2"/>
    <s v="Debit Card"/>
    <s v="MONSOON20"/>
    <s v="MONSOON20"/>
    <s v="CMP006"/>
    <m/>
    <s v="Ananya Pawar"/>
    <x v="3"/>
    <s v="Anil"/>
    <s v="Festival Special"/>
    <n v="1191.76"/>
    <s v="At Risk"/>
    <x v="0"/>
    <x v="2"/>
    <x v="0"/>
  </r>
  <r>
    <s v="ORD00185"/>
    <d v="2026-05-01T00:00:00"/>
    <s v="CUST020"/>
    <s v="REST021"/>
    <s v="DP003"/>
    <n v="1196.93"/>
    <n v="25"/>
    <n v="137.81"/>
    <n v="7.2"/>
    <n v="42"/>
    <n v="4.5"/>
    <s v="Delivered"/>
    <x v="1"/>
    <x v="0"/>
    <s v="Credit Card"/>
    <s v="MONSOON20"/>
    <s v="MONSOON20"/>
    <s v="CMP003"/>
    <m/>
    <s v="Isha More"/>
    <x v="6"/>
    <s v="Suresh"/>
    <s v="Premium Treat"/>
    <n v="1084.1200000000001"/>
    <s v="At Risk"/>
    <x v="0"/>
    <x v="1"/>
    <x v="1"/>
  </r>
  <r>
    <s v="ORD00186"/>
    <d v="2026-05-19T00:00:00"/>
    <s v="CUST020"/>
    <s v="REST020"/>
    <s v="DP010"/>
    <n v="960.06"/>
    <n v="40"/>
    <n v="135.49"/>
    <n v="7.4"/>
    <n v="43"/>
    <n v="4"/>
    <s v="Delivered"/>
    <x v="1"/>
    <x v="1"/>
    <s v="Cash on Delivery"/>
    <s v="FESTIVE25"/>
    <s v="FESTIVE25"/>
    <s v="CMP003"/>
    <m/>
    <s v="Isha More"/>
    <x v="3"/>
    <s v="Nitin"/>
    <s v="Premium Treat"/>
    <n v="864.56999999999994"/>
    <s v="At Risk"/>
    <x v="0"/>
    <x v="1"/>
    <x v="1"/>
  </r>
  <r>
    <s v="ORD00189"/>
    <d v="2026-05-10T00:00:00"/>
    <s v="CUST057"/>
    <s v="REST017"/>
    <s v="DP020"/>
    <n v="1066.78"/>
    <n v="60"/>
    <n v="173.52"/>
    <n v="1.7"/>
    <n v="32"/>
    <n v="3"/>
    <s v="Delivered"/>
    <x v="1"/>
    <x v="3"/>
    <s v="Wallet"/>
    <s v="PREMIUM10"/>
    <s v="PREMIUM10"/>
    <s v="CMP007"/>
    <m/>
    <s v="Aditya More"/>
    <x v="9"/>
    <s v="Mahesh"/>
    <s v="First Order"/>
    <n v="953.26"/>
    <s v="At Risk"/>
    <x v="0"/>
    <x v="1"/>
    <x v="1"/>
  </r>
  <r>
    <s v="ORD00193"/>
    <d v="2026-05-03T00:00:00"/>
    <s v="CUST066"/>
    <s v="REST008"/>
    <s v="DP015"/>
    <n v="955.49"/>
    <n v="20"/>
    <n v="95.46"/>
    <n v="3.3"/>
    <n v="37"/>
    <n v="5"/>
    <s v="Delivered"/>
    <x v="1"/>
    <x v="4"/>
    <s v="UPI"/>
    <s v="WELCOME50"/>
    <s v="WELCOME50"/>
    <s v="CMP008"/>
    <m/>
    <s v="Meera Desai"/>
    <x v="11"/>
    <s v="Vivek"/>
    <s v="Monsoon Meals"/>
    <n v="880.03"/>
    <s v="At Risk"/>
    <x v="0"/>
    <x v="5"/>
    <x v="1"/>
  </r>
  <r>
    <s v="ORD00194"/>
    <d v="2026-06-12T00:00:00"/>
    <s v="CUST076"/>
    <s v="REST016"/>
    <s v="DP015"/>
    <n v="1143.92"/>
    <n v="35"/>
    <n v="217.42"/>
    <n v="9.1"/>
    <n v="46"/>
    <n v="2.5"/>
    <s v="Delivered"/>
    <x v="1"/>
    <x v="2"/>
    <s v="Debit Card"/>
    <s v="SAVE100"/>
    <s v="SAVE100"/>
    <s v="CMP005"/>
    <m/>
    <s v="Vivaan Kulkarni"/>
    <x v="16"/>
    <s v="Vivek"/>
    <s v="Budget Bites"/>
    <n v="961.50000000000011"/>
    <s v="SLA Breach"/>
    <x v="2"/>
    <x v="2"/>
    <x v="2"/>
  </r>
  <r>
    <s v="ORD00195"/>
    <d v="2026-07-04T00:00:00"/>
    <s v="CUST078"/>
    <s v="REST001"/>
    <s v="DP014"/>
    <n v="576.01"/>
    <n v="40"/>
    <n v="0"/>
    <n v="7"/>
    <n v="35"/>
    <n v="4.5"/>
    <s v="Delivered"/>
    <x v="1"/>
    <x v="2"/>
    <s v="Debit Card"/>
    <s v="NONE"/>
    <s v="NONE"/>
    <s v="CMP002"/>
    <m/>
    <s v="Vivaan Sharma"/>
    <x v="14"/>
    <s v="Arjun"/>
    <s v="New User Boost"/>
    <n v="616.01"/>
    <s v="At Risk"/>
    <x v="0"/>
    <x v="0"/>
    <x v="0"/>
  </r>
  <r>
    <s v="ORD00197"/>
    <d v="2026-05-28T00:00:00"/>
    <s v="CUST016"/>
    <s v="REST023"/>
    <s v="DP019"/>
    <n v="1181.3599999999999"/>
    <n v="50"/>
    <n v="152.88"/>
    <n v="7.8"/>
    <n v="35"/>
    <n v="4"/>
    <s v="Delivered"/>
    <x v="1"/>
    <x v="3"/>
    <s v="Wallet"/>
    <s v="WEEKEND20"/>
    <s v="WEEKEND20"/>
    <s v="CMP003"/>
    <m/>
    <s v="Aarav More"/>
    <x v="5"/>
    <s v="Ajay"/>
    <s v="Premium Treat"/>
    <n v="1078.48"/>
    <s v="At Risk"/>
    <x v="0"/>
    <x v="1"/>
    <x v="1"/>
  </r>
  <r>
    <s v="ORD00198"/>
    <d v="2026-07-18T00:00:00"/>
    <s v="CUST059"/>
    <s v="REST001"/>
    <s v="DP018"/>
    <n v="1891.61"/>
    <n v="60"/>
    <n v="252.34"/>
    <n v="11.8"/>
    <n v="39"/>
    <n v="4.5"/>
    <s v="Delivered"/>
    <x v="1"/>
    <x v="2"/>
    <s v="Debit Card"/>
    <s v="SAVE100"/>
    <s v="SAVE100"/>
    <s v="CMP008"/>
    <m/>
    <s v="Ananya Pawar"/>
    <x v="14"/>
    <s v="Anil"/>
    <s v="Monsoon Meals"/>
    <n v="1699.27"/>
    <s v="At Risk"/>
    <x v="0"/>
    <x v="2"/>
    <x v="0"/>
  </r>
  <r>
    <s v="ORD00199"/>
    <d v="2026-07-08T00:00:00"/>
    <s v="CUST054"/>
    <s v="REST024"/>
    <s v="DP020"/>
    <n v="1370.71"/>
    <n v="35"/>
    <n v="196.03"/>
    <n v="11.7"/>
    <n v="46"/>
    <n v="5"/>
    <s v="Delivered"/>
    <x v="1"/>
    <x v="4"/>
    <s v="UPI"/>
    <s v="WELCOME50"/>
    <s v="WELCOME50"/>
    <s v="CMP005"/>
    <m/>
    <s v="Nikhil Joshi"/>
    <x v="23"/>
    <s v="Mahesh"/>
    <s v="Budget Bites"/>
    <n v="1209.68"/>
    <s v="SLA Breach"/>
    <x v="2"/>
    <x v="3"/>
    <x v="0"/>
  </r>
  <r>
    <s v="ORD00200"/>
    <d v="2026-07-13T00:00:00"/>
    <s v="CUST069"/>
    <s v="REST018"/>
    <s v="DP020"/>
    <n v="1194.76"/>
    <n v="50"/>
    <n v="182.02"/>
    <n v="9.1"/>
    <n v="32"/>
    <n v="4"/>
    <s v="Delivered"/>
    <x v="1"/>
    <x v="0"/>
    <s v="Credit Card"/>
    <s v="FESTIVE25"/>
    <s v="FESTIVE25"/>
    <s v="CMP001"/>
    <m/>
    <s v="Isha Joshi"/>
    <x v="22"/>
    <s v="Mahesh"/>
    <s v="Weekend Feast"/>
    <n v="1062.74"/>
    <s v="At Risk"/>
    <x v="0"/>
    <x v="1"/>
    <x v="0"/>
  </r>
  <r>
    <s v="ORD00201"/>
    <d v="2026-05-06T00:00:00"/>
    <s v="CUST043"/>
    <s v="REST023"/>
    <s v="DP007"/>
    <n v="902.06"/>
    <n v="60"/>
    <n v="154.06"/>
    <n v="3.9"/>
    <n v="29"/>
    <n v="4.5"/>
    <s v="Delivered"/>
    <x v="1"/>
    <x v="2"/>
    <s v="Debit Card"/>
    <s v="FESTIVE25"/>
    <s v="FESTIVE25"/>
    <s v="CMP003"/>
    <m/>
    <s v="Sneha Desai"/>
    <x v="5"/>
    <s v="Imran"/>
    <s v="Premium Treat"/>
    <n v="808"/>
    <s v="On Time"/>
    <x v="0"/>
    <x v="4"/>
    <x v="1"/>
  </r>
  <r>
    <s v="ORD00203"/>
    <d v="2026-05-09T00:00:00"/>
    <s v="CUST022"/>
    <s v="REST019"/>
    <s v="DP016"/>
    <n v="1351.73"/>
    <n v="35"/>
    <n v="185.38"/>
    <n v="1.2"/>
    <n v="17"/>
    <n v="5"/>
    <s v="Delivered"/>
    <x v="1"/>
    <x v="2"/>
    <s v="Debit Card"/>
    <s v="BUDGET50"/>
    <s v="BUDGET50"/>
    <s v="CMP005"/>
    <m/>
    <s v="Neha Shinde"/>
    <x v="15"/>
    <s v="Rohit"/>
    <s v="Budget Bites"/>
    <n v="1201.3499999999999"/>
    <s v="On Time"/>
    <x v="0"/>
    <x v="4"/>
    <x v="1"/>
  </r>
  <r>
    <s v="ORD00204"/>
    <d v="2026-06-19T00:00:00"/>
    <s v="CUST001"/>
    <s v="REST010"/>
    <s v="DP004"/>
    <n v="969.32"/>
    <n v="30"/>
    <n v="0"/>
    <n v="2.1"/>
    <n v="31"/>
    <n v="4.5"/>
    <s v="Delivered"/>
    <x v="1"/>
    <x v="1"/>
    <s v="Cash on Delivery"/>
    <s v="NONE"/>
    <s v="NONE"/>
    <s v="CMP001"/>
    <m/>
    <s v="Neha Kulkarni"/>
    <x v="1"/>
    <s v="Vikas"/>
    <s v="Weekend Feast"/>
    <n v="999.32"/>
    <s v="At Risk"/>
    <x v="0"/>
    <x v="3"/>
    <x v="2"/>
  </r>
  <r>
    <s v="ORD00206"/>
    <d v="2026-06-27T00:00:00"/>
    <s v="CUST023"/>
    <s v="REST015"/>
    <s v="DP020"/>
    <n v="1110.68"/>
    <n v="20"/>
    <n v="230.54"/>
    <n v="4.9000000000000004"/>
    <n v="32"/>
    <n v="4.5"/>
    <s v="Delivered"/>
    <x v="1"/>
    <x v="2"/>
    <s v="Debit Card"/>
    <s v="WELCOME50"/>
    <s v="WELCOME50"/>
    <s v="CMP007"/>
    <m/>
    <s v="Akash Jadhav"/>
    <x v="2"/>
    <s v="Mahesh"/>
    <s v="First Order"/>
    <n v="900.1400000000001"/>
    <s v="At Risk"/>
    <x v="0"/>
    <x v="2"/>
    <x v="2"/>
  </r>
  <r>
    <s v="ORD00207"/>
    <d v="2026-07-04T00:00:00"/>
    <s v="CUST016"/>
    <s v="REST018"/>
    <s v="DP016"/>
    <n v="1361.36"/>
    <n v="60"/>
    <n v="0"/>
    <n v="7"/>
    <n v="41"/>
    <n v="4.5"/>
    <s v="Delivered"/>
    <x v="1"/>
    <x v="2"/>
    <s v="Debit Card"/>
    <s v="NONE"/>
    <s v="NONE"/>
    <s v="CMP007"/>
    <m/>
    <s v="Aarav More"/>
    <x v="22"/>
    <s v="Rohit"/>
    <s v="First Order"/>
    <n v="1421.36"/>
    <s v="At Risk"/>
    <x v="0"/>
    <x v="1"/>
    <x v="0"/>
  </r>
  <r>
    <s v="ORD00208"/>
    <d v="2026-06-25T00:00:00"/>
    <s v="CUST008"/>
    <s v="REST019"/>
    <s v="DP014"/>
    <n v="615.73"/>
    <n v="30"/>
    <n v="123.84"/>
    <n v="11.1"/>
    <n v="43"/>
    <n v="4.5"/>
    <s v="Delivered"/>
    <x v="1"/>
    <x v="3"/>
    <s v="Wallet"/>
    <s v="WEEKEND20"/>
    <s v="WEEKEND20"/>
    <s v="CMP002"/>
    <m/>
    <s v="Yash Kulkarni"/>
    <x v="15"/>
    <s v="Arjun"/>
    <s v="New User Boost"/>
    <n v="521.89"/>
    <s v="At Risk"/>
    <x v="0"/>
    <x v="3"/>
    <x v="2"/>
  </r>
  <r>
    <s v="ORD00210"/>
    <d v="2026-07-31T00:00:00"/>
    <s v="CUST054"/>
    <s v="REST024"/>
    <s v="DP004"/>
    <n v="1275.95"/>
    <n v="40"/>
    <n v="148.56"/>
    <n v="2.8"/>
    <n v="26"/>
    <n v="4.5"/>
    <s v="Delivered"/>
    <x v="1"/>
    <x v="0"/>
    <s v="Credit Card"/>
    <s v=" none"/>
    <s v="NONE"/>
    <s v="CMP004"/>
    <m/>
    <s v="Nikhil Joshi"/>
    <x v="23"/>
    <s v="Vikas"/>
    <s v="Lunch Saver"/>
    <n v="1167.3900000000001"/>
    <s v="On Time"/>
    <x v="0"/>
    <x v="3"/>
    <x v="0"/>
  </r>
  <r>
    <s v="ORD00211"/>
    <d v="2026-06-30T00:00:00"/>
    <s v="CUST071"/>
    <s v="REST003"/>
    <s v="DP013"/>
    <n v="843.92"/>
    <n v="60"/>
    <n v="97.05"/>
    <n v="6.7"/>
    <n v="39"/>
    <n v="4"/>
    <s v="Delivered"/>
    <x v="1"/>
    <x v="0"/>
    <s v="Credit Card"/>
    <s v="WEEKEND20"/>
    <s v="WEEKEND20"/>
    <s v="CMP007"/>
    <m/>
    <s v="Neha Joshi"/>
    <x v="24"/>
    <s v="Deepak"/>
    <s v="First Order"/>
    <n v="806.87"/>
    <s v="At Risk"/>
    <x v="0"/>
    <x v="5"/>
    <x v="2"/>
  </r>
  <r>
    <s v="ORD00212"/>
    <d v="2026-06-30T00:00:00"/>
    <s v="CUST052"/>
    <s v="REST024"/>
    <s v="DP013"/>
    <n v="1482.03"/>
    <n v="20"/>
    <n v="196.06"/>
    <n v="4"/>
    <n v="28"/>
    <n v="4"/>
    <s v="Delivered"/>
    <x v="1"/>
    <x v="2"/>
    <s v="Debit Card"/>
    <s v="FESTIVE25"/>
    <s v="FESTIVE25"/>
    <s v="CMP007"/>
    <m/>
    <s v="Aarav Sharma"/>
    <x v="23"/>
    <s v="Deepak"/>
    <s v="First Order"/>
    <n v="1305.97"/>
    <s v="On Time"/>
    <x v="0"/>
    <x v="1"/>
    <x v="2"/>
  </r>
  <r>
    <s v="ORD00214"/>
    <d v="2026-06-02T00:00:00"/>
    <s v="CUST032"/>
    <s v="REST014"/>
    <s v="DP020"/>
    <n v="325.51"/>
    <n v="50"/>
    <n v="0"/>
    <n v="6.9"/>
    <n v="34"/>
    <n v="4"/>
    <s v="Delivered"/>
    <x v="1"/>
    <x v="4"/>
    <s v="UPI"/>
    <s v="NONE"/>
    <s v="NONE"/>
    <s v="CMP007"/>
    <m/>
    <s v="Tanvi Patil"/>
    <x v="7"/>
    <s v="Mahesh"/>
    <s v="First Order"/>
    <n v="375.51"/>
    <s v="At Risk"/>
    <x v="0"/>
    <x v="5"/>
    <x v="2"/>
  </r>
  <r>
    <s v="ORD00215"/>
    <d v="2026-05-19T00:00:00"/>
    <s v="CUST032"/>
    <s v="REST010"/>
    <s v="DP019"/>
    <n v="1309.1400000000001"/>
    <n v="50"/>
    <n v="143.57"/>
    <n v="4.4000000000000004"/>
    <n v="26"/>
    <n v="3"/>
    <s v="Delivered"/>
    <x v="1"/>
    <x v="1"/>
    <s v="Cash on Delivery"/>
    <s v="SAVE100"/>
    <s v="SAVE100"/>
    <s v="CMP006"/>
    <m/>
    <s v="Tanvi Patil"/>
    <x v="1"/>
    <s v="Ajay"/>
    <s v="Festival Special"/>
    <n v="1215.5700000000002"/>
    <s v="On Time"/>
    <x v="0"/>
    <x v="5"/>
    <x v="1"/>
  </r>
  <r>
    <s v="ORD00216"/>
    <d v="2026-05-13T00:00:00"/>
    <s v="CUST024"/>
    <s v="REST008"/>
    <s v="DP011"/>
    <n v="2085.98"/>
    <n v="50"/>
    <n v="287.16000000000003"/>
    <n v="9.3000000000000007"/>
    <n v="39"/>
    <n v="4"/>
    <s v="Delivered"/>
    <x v="1"/>
    <x v="4"/>
    <s v="UPI"/>
    <s v="BUDGET50"/>
    <s v="BUDGET50"/>
    <s v="CMP005"/>
    <m/>
    <s v="Neha Kulkarni"/>
    <x v="11"/>
    <s v="Prakash"/>
    <s v="Budget Bites"/>
    <n v="1848.82"/>
    <s v="At Risk"/>
    <x v="0"/>
    <x v="3"/>
    <x v="1"/>
  </r>
  <r>
    <s v="ORD00217"/>
    <d v="2026-07-06T00:00:00"/>
    <s v="CUST034"/>
    <s v="REST016"/>
    <s v="DP015"/>
    <n v="1126.07"/>
    <n v="60"/>
    <n v="244.65"/>
    <n v="6.6"/>
    <n v="50"/>
    <n v="4.5"/>
    <s v="Delivered"/>
    <x v="1"/>
    <x v="0"/>
    <s v="Credit Card"/>
    <s v="LUNCH15"/>
    <s v="LUNCH15"/>
    <s v="CMP005"/>
    <m/>
    <s v="Rohan Jadhav"/>
    <x v="16"/>
    <s v="Vivek"/>
    <s v="Budget Bites"/>
    <n v="941.42"/>
    <s v="SLA Breach"/>
    <x v="2"/>
    <x v="4"/>
    <x v="0"/>
  </r>
  <r>
    <s v="ORD00219"/>
    <d v="2026-06-15T00:00:00"/>
    <s v="CUST056"/>
    <s v="REST001"/>
    <s v="DP016"/>
    <n v="441.11"/>
    <n v="50"/>
    <n v="46.62"/>
    <n v="10.4"/>
    <n v="43"/>
    <n v="2.5"/>
    <s v="Delivered"/>
    <x v="1"/>
    <x v="4"/>
    <s v="UPI"/>
    <s v="LUNCH15"/>
    <s v="LUNCH15"/>
    <s v="CMP001"/>
    <m/>
    <s v="Aarav Desai"/>
    <x v="14"/>
    <s v="Rohit"/>
    <s v="Weekend Feast"/>
    <n v="444.49"/>
    <s v="At Risk"/>
    <x v="3"/>
    <x v="1"/>
    <x v="2"/>
  </r>
  <r>
    <s v="ORD00220"/>
    <d v="2026-07-18T00:00:00"/>
    <s v="CUST018"/>
    <s v="REST019"/>
    <s v="DP016"/>
    <n v="1626.61"/>
    <n v="35"/>
    <n v="277.77"/>
    <n v="1.8"/>
    <n v="15"/>
    <n v="4"/>
    <s v="Delivered"/>
    <x v="1"/>
    <x v="3"/>
    <s v="Wallet"/>
    <s v="WELCOME50"/>
    <s v="WELCOME50"/>
    <s v="CMP002"/>
    <m/>
    <s v="Neha Gupta"/>
    <x v="15"/>
    <s v="Rohit"/>
    <s v="New User Boost"/>
    <n v="1383.84"/>
    <s v="On Time"/>
    <x v="0"/>
    <x v="1"/>
    <x v="0"/>
  </r>
  <r>
    <s v="ORD00221"/>
    <d v="2026-06-18T00:00:00"/>
    <s v="CUST067"/>
    <s v="REST019"/>
    <s v="DP003"/>
    <n v="1536.02"/>
    <n v="20"/>
    <n v="202.34"/>
    <n v="1.5"/>
    <n v="37"/>
    <n v="4.5"/>
    <s v="Delivered"/>
    <x v="1"/>
    <x v="1"/>
    <s v="Cash on Delivery"/>
    <s v="LUNCH15"/>
    <s v="LUNCH15"/>
    <s v="CMP006"/>
    <m/>
    <s v="Yash Gupta"/>
    <x v="15"/>
    <s v="Suresh"/>
    <s v="Festival Special"/>
    <n v="1353.68"/>
    <s v="At Risk"/>
    <x v="0"/>
    <x v="2"/>
    <x v="2"/>
  </r>
  <r>
    <s v="ORD00222"/>
    <d v="2026-07-22T00:00:00"/>
    <s v="CUST031"/>
    <s v="REST002"/>
    <s v="DP015"/>
    <n v="2008.6"/>
    <n v="35"/>
    <n v="0"/>
    <n v="6.7"/>
    <n v="40"/>
    <n v="2.5"/>
    <s v="Delivered"/>
    <x v="1"/>
    <x v="3"/>
    <s v="Wallet"/>
    <s v="NONE"/>
    <s v="NONE"/>
    <s v="CMP008"/>
    <m/>
    <s v="Isha Jadhav"/>
    <x v="19"/>
    <s v="Vivek"/>
    <s v="Monsoon Meals"/>
    <n v="2043.6"/>
    <s v="At Risk"/>
    <x v="3"/>
    <x v="5"/>
    <x v="0"/>
  </r>
  <r>
    <s v="ORD00223"/>
    <d v="2026-07-25T00:00:00"/>
    <s v="CUST059"/>
    <s v="REST007"/>
    <s v="DP009"/>
    <n v="1299.9100000000001"/>
    <n v="50"/>
    <n v="212.67"/>
    <n v="8.1999999999999993"/>
    <n v="43"/>
    <n v="5"/>
    <s v="Delivered"/>
    <x v="1"/>
    <x v="0"/>
    <s v="Credit Card"/>
    <s v="MONSOON20"/>
    <s v="MONSOON20"/>
    <s v="CMP007"/>
    <m/>
    <s v="Ananya Pawar"/>
    <x v="12"/>
    <s v="Akash"/>
    <s v="First Order"/>
    <n v="1137.24"/>
    <s v="At Risk"/>
    <x v="0"/>
    <x v="2"/>
    <x v="0"/>
  </r>
  <r>
    <s v="ORD00225"/>
    <d v="2026-06-30T00:00:00"/>
    <s v="CUST002"/>
    <s v="REST018"/>
    <s v="DP012"/>
    <n v="1420.14"/>
    <n v="20"/>
    <n v="251.27"/>
    <n v="3.9"/>
    <n v="39"/>
    <n v="4.5"/>
    <s v="Delivered"/>
    <x v="1"/>
    <x v="3"/>
    <s v="Wallet"/>
    <s v="WEEKEND20"/>
    <s v="WEEKEND20"/>
    <s v="CMP003"/>
    <m/>
    <s v="Neha Gupta"/>
    <x v="22"/>
    <s v="Manoj"/>
    <s v="Premium Treat"/>
    <n v="1188.8700000000001"/>
    <s v="At Risk"/>
    <x v="0"/>
    <x v="1"/>
    <x v="2"/>
  </r>
  <r>
    <s v="ORD00226"/>
    <d v="2026-07-23T00:00:00"/>
    <s v="CUST028"/>
    <s v="REST021"/>
    <s v="DP014"/>
    <n v="1752.95"/>
    <n v="25"/>
    <n v="300"/>
    <n v="6.1"/>
    <n v="39"/>
    <n v="3.5"/>
    <s v="Delivered"/>
    <x v="1"/>
    <x v="3"/>
    <s v="Wallet"/>
    <s v="MONSOON20"/>
    <s v="MONSOON20"/>
    <s v="CMP005"/>
    <m/>
    <s v="Neha Pawar"/>
    <x v="6"/>
    <s v="Arjun"/>
    <s v="Budget Bites"/>
    <n v="1477.95"/>
    <s v="At Risk"/>
    <x v="0"/>
    <x v="5"/>
    <x v="0"/>
  </r>
  <r>
    <s v="ORD00228"/>
    <d v="2026-06-30T00:00:00"/>
    <s v="CUST056"/>
    <s v="REST014"/>
    <s v="DP008"/>
    <n v="1320.91"/>
    <n v="60"/>
    <n v="118.11"/>
    <n v="2"/>
    <n v="30"/>
    <n v="5"/>
    <s v="Delivered"/>
    <x v="1"/>
    <x v="2"/>
    <s v="Debit Card"/>
    <s v="FESTIVE25"/>
    <s v="FESTIVE25"/>
    <s v="CMP007"/>
    <m/>
    <s v="Aarav Desai"/>
    <x v="7"/>
    <s v="Sameer"/>
    <s v="First Order"/>
    <n v="1262.8000000000002"/>
    <s v="On Time"/>
    <x v="0"/>
    <x v="1"/>
    <x v="2"/>
  </r>
  <r>
    <s v="ORD00229"/>
    <d v="2026-07-14T00:00:00"/>
    <s v="CUST061"/>
    <s v="REST010"/>
    <s v="DP003"/>
    <n v="2920"/>
    <n v="50"/>
    <n v="300"/>
    <n v="10.8"/>
    <n v="37"/>
    <n v="4.5"/>
    <s v="Delivered"/>
    <x v="1"/>
    <x v="1"/>
    <s v="Cash on Delivery"/>
    <s v="WEEKEND20"/>
    <s v="WEEKEND20"/>
    <s v="CMP005"/>
    <m/>
    <s v="Neha Shinde"/>
    <x v="1"/>
    <s v="Suresh"/>
    <s v="Budget Bites"/>
    <n v="2670"/>
    <s v="At Risk"/>
    <x v="0"/>
    <x v="5"/>
    <x v="0"/>
  </r>
  <r>
    <s v="ORD00230"/>
    <d v="2026-07-08T00:00:00"/>
    <s v="CUST048"/>
    <s v="REST021"/>
    <s v="DP003"/>
    <n v="1962.6"/>
    <n v="40"/>
    <n v="0"/>
    <n v="7.8"/>
    <n v="44"/>
    <n v="5"/>
    <s v="Delivered"/>
    <x v="1"/>
    <x v="3"/>
    <s v="Wallet"/>
    <s v="NONE"/>
    <s v="NONE"/>
    <s v="CMP006"/>
    <m/>
    <s v="Rohan Sharma"/>
    <x v="6"/>
    <s v="Suresh"/>
    <s v="Festival Special"/>
    <n v="2002.6"/>
    <s v="At Risk"/>
    <x v="0"/>
    <x v="5"/>
    <x v="0"/>
  </r>
  <r>
    <s v="ORD00231"/>
    <d v="2026-06-24T00:00:00"/>
    <s v="CUST010"/>
    <s v="REST019"/>
    <s v="DP004"/>
    <n v="1970.86"/>
    <n v="35"/>
    <n v="300"/>
    <n v="7.3"/>
    <n v="44"/>
    <n v="5"/>
    <s v="Delivered"/>
    <x v="1"/>
    <x v="3"/>
    <s v="Wallet"/>
    <s v="SAVE100"/>
    <s v="SAVE100"/>
    <s v="CMP005"/>
    <m/>
    <s v="Priya Desai"/>
    <x v="15"/>
    <s v="Vikas"/>
    <s v="Budget Bites"/>
    <n v="1705.86"/>
    <s v="At Risk"/>
    <x v="0"/>
    <x v="3"/>
    <x v="2"/>
  </r>
  <r>
    <s v="ORD00232"/>
    <d v="2026-07-26T00:00:00"/>
    <s v="CUST063"/>
    <s v="REST005"/>
    <s v="DP019"/>
    <n v="1487.92"/>
    <n v="30"/>
    <n v="213.77"/>
    <n v="8.4"/>
    <n v="46"/>
    <n v="5"/>
    <s v="Delivered"/>
    <x v="1"/>
    <x v="3"/>
    <s v="Wallet"/>
    <s v="WELCOME50"/>
    <s v="WELCOME50"/>
    <s v="CMP005"/>
    <m/>
    <s v="Tanvi Kulkarni"/>
    <x v="0"/>
    <s v="Ajay"/>
    <s v="Budget Bites"/>
    <n v="1304.1500000000001"/>
    <s v="SLA Breach"/>
    <x v="2"/>
    <x v="1"/>
    <x v="0"/>
  </r>
  <r>
    <s v="ORD00234"/>
    <d v="2026-05-03T00:00:00"/>
    <s v="CUST047"/>
    <s v="REST017"/>
    <s v="DP014"/>
    <n v="1232.19"/>
    <n v="35"/>
    <n v="176.82"/>
    <n v="6"/>
    <n v="33"/>
    <n v="5"/>
    <s v="Delivered"/>
    <x v="1"/>
    <x v="0"/>
    <s v="Credit Card"/>
    <s v="SAVE100"/>
    <s v="SAVE100"/>
    <s v="CMP006"/>
    <m/>
    <s v="Vivaan Pawar"/>
    <x v="9"/>
    <s v="Arjun"/>
    <s v="Festival Special"/>
    <n v="1090.3700000000001"/>
    <s v="At Risk"/>
    <x v="0"/>
    <x v="2"/>
    <x v="1"/>
  </r>
  <r>
    <s v="ORD00235"/>
    <d v="2026-06-09T00:00:00"/>
    <s v="CUST013"/>
    <s v="REST013"/>
    <s v="DP002"/>
    <n v="1382.13"/>
    <n v="25"/>
    <n v="128.94"/>
    <n v="7.5"/>
    <n v="46"/>
    <n v="2.5"/>
    <s v="Delivered"/>
    <x v="1"/>
    <x v="4"/>
    <s v="UPI"/>
    <s v="MONSOON20"/>
    <s v="MONSOON20"/>
    <s v="CMP005"/>
    <m/>
    <s v="Sakshi More"/>
    <x v="18"/>
    <s v="Amit"/>
    <s v="Budget Bites"/>
    <n v="1278.19"/>
    <s v="SLA Breach"/>
    <x v="2"/>
    <x v="5"/>
    <x v="2"/>
  </r>
  <r>
    <s v="ORD00238"/>
    <d v="2026-06-09T00:00:00"/>
    <s v="CUST050"/>
    <s v="REST007"/>
    <s v="DP012"/>
    <n v="1062.3399999999999"/>
    <n v="35"/>
    <n v="109.9"/>
    <n v="2.6"/>
    <n v="18"/>
    <n v="5"/>
    <s v="Delivered"/>
    <x v="1"/>
    <x v="2"/>
    <s v="Debit Card"/>
    <s v="SAVE100"/>
    <s v="SAVE100"/>
    <s v="CMP002"/>
    <m/>
    <s v="Akash Pawar"/>
    <x v="12"/>
    <s v="Manoj"/>
    <s v="New User Boost"/>
    <n v="987.43999999999994"/>
    <s v="On Time"/>
    <x v="0"/>
    <x v="1"/>
    <x v="2"/>
  </r>
  <r>
    <s v="ORD00239"/>
    <d v="2026-07-03T00:00:00"/>
    <s v="CUST064"/>
    <s v="REST008"/>
    <s v="DP010"/>
    <n v="604.58000000000004"/>
    <n v="50"/>
    <n v="0"/>
    <n v="2.9"/>
    <n v="20"/>
    <n v="3.5"/>
    <s v="Delivered"/>
    <x v="1"/>
    <x v="0"/>
    <s v="Credit Card"/>
    <s v="NONE"/>
    <s v="NONE"/>
    <s v="CMP007"/>
    <m/>
    <s v="Rahul Sharma"/>
    <x v="11"/>
    <s v="Nitin"/>
    <s v="First Order"/>
    <n v="654.58000000000004"/>
    <s v="On Time"/>
    <x v="0"/>
    <x v="0"/>
    <x v="0"/>
  </r>
  <r>
    <s v="ORD00240"/>
    <d v="2026-06-26T00:00:00"/>
    <s v="CUST031"/>
    <s v="REST023"/>
    <s v="DP011"/>
    <n v="710.56"/>
    <n v="60"/>
    <n v="87.05"/>
    <n v="4.4000000000000004"/>
    <n v="35"/>
    <n v="3"/>
    <s v="Delivered"/>
    <x v="1"/>
    <x v="0"/>
    <s v="Credit Card"/>
    <s v="MONSOON20"/>
    <s v="MONSOON20"/>
    <s v="CMP004"/>
    <m/>
    <s v="Isha Jadhav"/>
    <x v="5"/>
    <s v="Prakash"/>
    <s v="Lunch Saver"/>
    <n v="683.51"/>
    <s v="At Risk"/>
    <x v="0"/>
    <x v="5"/>
    <x v="2"/>
  </r>
  <r>
    <s v="ORD00242"/>
    <d v="2026-06-17T00:00:00"/>
    <s v="CUST032"/>
    <s v="REST009"/>
    <s v="DP008"/>
    <n v="1154.83"/>
    <n v="25"/>
    <n v="182.86"/>
    <n v="8.6"/>
    <n v="38"/>
    <n v="3"/>
    <s v="Delivered"/>
    <x v="1"/>
    <x v="1"/>
    <s v="Cash on Delivery"/>
    <s v="BUDGET50"/>
    <s v="BUDGET50"/>
    <s v="CMP004"/>
    <m/>
    <s v="Tanvi Patil"/>
    <x v="10"/>
    <s v="Sameer"/>
    <s v="Lunch Saver"/>
    <n v="996.96999999999991"/>
    <s v="At Risk"/>
    <x v="0"/>
    <x v="5"/>
    <x v="2"/>
  </r>
  <r>
    <s v="ORD00243"/>
    <d v="2026-07-16T00:00:00"/>
    <s v="CUST059"/>
    <s v="REST025"/>
    <s v="DP008"/>
    <n v="2270.19"/>
    <n v="30"/>
    <n v="0"/>
    <n v="5.4"/>
    <n v="35"/>
    <n v="5"/>
    <s v="Delivered"/>
    <x v="1"/>
    <x v="1"/>
    <s v="Cash on Delivery"/>
    <s v="NONE"/>
    <s v="NONE"/>
    <s v="CMP005"/>
    <m/>
    <s v="Ananya Pawar"/>
    <x v="20"/>
    <s v="Sameer"/>
    <s v="Budget Bites"/>
    <n v="2300.19"/>
    <s v="At Risk"/>
    <x v="0"/>
    <x v="2"/>
    <x v="0"/>
  </r>
  <r>
    <s v="ORD00244"/>
    <d v="2026-05-10T00:00:00"/>
    <s v="CUST053"/>
    <s v="REST003"/>
    <s v="DP003"/>
    <n v="1625.77"/>
    <n v="30"/>
    <n v="257.24"/>
    <n v="5.0999999999999996"/>
    <n v="32"/>
    <n v="4"/>
    <s v="Delivered"/>
    <x v="1"/>
    <x v="2"/>
    <s v="Debit Card"/>
    <s v="FESTIVE25"/>
    <s v="FESTIVE25"/>
    <s v="CMP005"/>
    <m/>
    <s v="Aditya Sharma"/>
    <x v="24"/>
    <s v="Suresh"/>
    <s v="Budget Bites"/>
    <n v="1398.53"/>
    <s v="At Risk"/>
    <x v="0"/>
    <x v="1"/>
    <x v="1"/>
  </r>
  <r>
    <s v="ORD00247"/>
    <d v="2026-07-21T00:00:00"/>
    <s v="CUST013"/>
    <s v="REST007"/>
    <s v="DP005"/>
    <n v="1559.33"/>
    <n v="40"/>
    <n v="236.72"/>
    <n v="8.6999999999999993"/>
    <n v="48"/>
    <n v="4"/>
    <s v="Delivered"/>
    <x v="1"/>
    <x v="2"/>
    <s v="Debit Card"/>
    <s v="MONSOON20"/>
    <s v="MONSOON20"/>
    <s v="CMP001"/>
    <m/>
    <s v="Sakshi More"/>
    <x v="12"/>
    <s v="Ravi"/>
    <s v="Weekend Feast"/>
    <n v="1362.61"/>
    <s v="SLA Breach"/>
    <x v="2"/>
    <x v="5"/>
    <x v="0"/>
  </r>
  <r>
    <s v="ORD00248"/>
    <d v="2026-05-09T00:00:00"/>
    <s v="CUST021"/>
    <s v="REST016"/>
    <s v="DP017"/>
    <n v="1534.05"/>
    <n v="50"/>
    <n v="149.22999999999999"/>
    <n v="7.9"/>
    <n v="31"/>
    <n v="5"/>
    <s v="Delivered"/>
    <x v="1"/>
    <x v="4"/>
    <s v="UPI"/>
    <s v="MONSOON20"/>
    <s v="MONSOON20"/>
    <s v="CMP008"/>
    <m/>
    <s v="Aditya Sharma"/>
    <x v="16"/>
    <s v="Sanjay"/>
    <s v="Monsoon Meals"/>
    <n v="1434.82"/>
    <s v="At Risk"/>
    <x v="0"/>
    <x v="4"/>
    <x v="1"/>
  </r>
  <r>
    <s v="ORD00249"/>
    <d v="2026-06-11T00:00:00"/>
    <s v="CUST044"/>
    <s v="REST003"/>
    <s v="DP011"/>
    <n v="861.97"/>
    <n v="50"/>
    <n v="179.37"/>
    <n v="3.1"/>
    <n v="22"/>
    <n v="4.5"/>
    <s v="Delivered"/>
    <x v="1"/>
    <x v="2"/>
    <s v="Debit Card"/>
    <s v="MONSOON20"/>
    <s v="MONSOON20"/>
    <s v="CMP002"/>
    <m/>
    <s v="Aarav More"/>
    <x v="24"/>
    <s v="Prakash"/>
    <s v="New User Boost"/>
    <n v="732.6"/>
    <s v="On Time"/>
    <x v="0"/>
    <x v="0"/>
    <x v="2"/>
  </r>
  <r>
    <s v="ORD00250"/>
    <d v="2026-07-03T00:00:00"/>
    <s v="CUST011"/>
    <s v="REST007"/>
    <s v="DP011"/>
    <n v="830.02"/>
    <n v="30"/>
    <n v="174.37"/>
    <n v="5.3"/>
    <n v="39"/>
    <n v="4"/>
    <s v="Delivered"/>
    <x v="1"/>
    <x v="4"/>
    <s v="UPI"/>
    <s v="FESTIVE25"/>
    <s v="FESTIVE25"/>
    <s v="CMP007"/>
    <m/>
    <s v="Vivaan Pawar"/>
    <x v="12"/>
    <s v="Prakash"/>
    <s v="First Order"/>
    <n v="685.65"/>
    <s v="At Risk"/>
    <x v="0"/>
    <x v="1"/>
    <x v="0"/>
  </r>
  <r>
    <s v="ORD00251"/>
    <d v="2026-05-28T00:00:00"/>
    <s v="CUST049"/>
    <s v="REST003"/>
    <s v="DP019"/>
    <n v="734.85"/>
    <n v="25"/>
    <n v="124.33"/>
    <n v="7.6"/>
    <n v="30"/>
    <n v="4.5"/>
    <s v="Delivered"/>
    <x v="1"/>
    <x v="3"/>
    <s v="Wallet"/>
    <s v="WELCOME50"/>
    <s v="WELCOME50"/>
    <s v="CMP003"/>
    <m/>
    <s v="Priya Jadhav"/>
    <x v="24"/>
    <s v="Ajay"/>
    <s v="Premium Treat"/>
    <n v="635.52"/>
    <s v="On Time"/>
    <x v="0"/>
    <x v="4"/>
    <x v="1"/>
  </r>
  <r>
    <s v="ORD00252"/>
    <d v="2026-06-25T00:00:00"/>
    <s v="CUST068"/>
    <s v="REST022"/>
    <s v="DP017"/>
    <n v="896.6"/>
    <n v="30"/>
    <n v="115.27"/>
    <n v="5.8"/>
    <n v="21"/>
    <n v="4"/>
    <s v="Delivered"/>
    <x v="1"/>
    <x v="1"/>
    <s v="Cash on Delivery"/>
    <s v="PREMIUM10"/>
    <s v="PREMIUM10"/>
    <s v="CMP003"/>
    <m/>
    <s v="Rahul Gupta"/>
    <x v="8"/>
    <s v="Sanjay"/>
    <s v="Premium Treat"/>
    <n v="811.33"/>
    <s v="On Time"/>
    <x v="0"/>
    <x v="3"/>
    <x v="2"/>
  </r>
  <r>
    <s v="ORD00255"/>
    <d v="2026-07-05T00:00:00"/>
    <s v="CUST076"/>
    <s v="REST009"/>
    <s v="DP012"/>
    <n v="1549.96"/>
    <n v="50"/>
    <n v="188.03"/>
    <n v="4.3"/>
    <n v="35"/>
    <n v="4"/>
    <s v="Delivered"/>
    <x v="1"/>
    <x v="2"/>
    <s v="Debit Card"/>
    <s v="MONSOON20"/>
    <s v="MONSOON20"/>
    <s v="CMP002"/>
    <m/>
    <s v="Vivaan Kulkarni"/>
    <x v="10"/>
    <s v="Manoj"/>
    <s v="New User Boost"/>
    <n v="1411.93"/>
    <s v="At Risk"/>
    <x v="0"/>
    <x v="2"/>
    <x v="0"/>
  </r>
  <r>
    <s v="ORD00256"/>
    <d v="2026-05-25T00:00:00"/>
    <s v="CUST021"/>
    <s v="REST025"/>
    <s v="DP020"/>
    <n v="956.18"/>
    <n v="40"/>
    <n v="167.81"/>
    <n v="11.4"/>
    <n v="49"/>
    <n v="4.5"/>
    <s v="Delivered"/>
    <x v="1"/>
    <x v="4"/>
    <s v="UPI"/>
    <s v="SAVE100"/>
    <s v="SAVE100"/>
    <s v="CMP001"/>
    <m/>
    <s v="Aditya Sharma"/>
    <x v="20"/>
    <s v="Mahesh"/>
    <s v="Weekend Feast"/>
    <n v="828.36999999999989"/>
    <s v="SLA Breach"/>
    <x v="2"/>
    <x v="4"/>
    <x v="1"/>
  </r>
  <r>
    <s v="ORD00257"/>
    <d v="2026-07-03T00:00:00"/>
    <s v="CUST005"/>
    <s v="REST006"/>
    <s v="DP017"/>
    <n v="1910.48"/>
    <n v="30"/>
    <n v="0"/>
    <n v="10"/>
    <n v="38"/>
    <n v="4.5"/>
    <s v="Delivered"/>
    <x v="1"/>
    <x v="0"/>
    <s v="Credit Card"/>
    <s v="NONE"/>
    <s v="NONE"/>
    <s v="CMP003"/>
    <m/>
    <s v="Isha Gupta"/>
    <x v="17"/>
    <s v="Sanjay"/>
    <s v="Premium Treat"/>
    <n v="1940.48"/>
    <s v="At Risk"/>
    <x v="0"/>
    <x v="5"/>
    <x v="0"/>
  </r>
  <r>
    <s v="ORD00258"/>
    <d v="2026-07-12T00:00:00"/>
    <s v="CUST010"/>
    <s v="REST025"/>
    <s v="DP020"/>
    <n v="1060.49"/>
    <n v="30"/>
    <n v="96.07"/>
    <n v="5"/>
    <n v="31"/>
    <n v="3.5"/>
    <s v="Delivered"/>
    <x v="1"/>
    <x v="0"/>
    <s v="Credit Card"/>
    <s v="WELCOME50"/>
    <s v="WELCOME50"/>
    <s v="CMP001"/>
    <m/>
    <s v="Priya Desai"/>
    <x v="20"/>
    <s v="Mahesh"/>
    <s v="Weekend Feast"/>
    <n v="994.42000000000007"/>
    <s v="At Risk"/>
    <x v="0"/>
    <x v="3"/>
    <x v="0"/>
  </r>
  <r>
    <s v="ORD00259"/>
    <d v="2026-07-12T00:00:00"/>
    <s v="CUST065"/>
    <s v="REST008"/>
    <s v="DP019"/>
    <n v="978.67"/>
    <n v="60"/>
    <n v="180.8"/>
    <n v="7.2"/>
    <n v="41"/>
    <n v="4"/>
    <s v="Delivered"/>
    <x v="1"/>
    <x v="0"/>
    <s v="Credit Card"/>
    <s v="MONSOON20"/>
    <s v="MONSOON20"/>
    <s v="CMP006"/>
    <m/>
    <s v="Neha Kulkarni"/>
    <x v="11"/>
    <s v="Ajay"/>
    <s v="Festival Special"/>
    <n v="857.87000000000012"/>
    <s v="At Risk"/>
    <x v="0"/>
    <x v="0"/>
    <x v="0"/>
  </r>
  <r>
    <s v="ORD00260"/>
    <d v="2026-05-08T00:00:00"/>
    <s v="CUST056"/>
    <s v="REST015"/>
    <s v="DP002"/>
    <n v="1209.93"/>
    <n v="50"/>
    <n v="213.46"/>
    <n v="10.9"/>
    <n v="44"/>
    <n v="4"/>
    <s v="Delivered"/>
    <x v="1"/>
    <x v="4"/>
    <s v="UPI"/>
    <s v="SAVE100"/>
    <s v="SAVE100"/>
    <s v="CMP007"/>
    <m/>
    <s v="Aarav Desai"/>
    <x v="2"/>
    <s v="Amit"/>
    <s v="First Order"/>
    <n v="1046.47"/>
    <s v="At Risk"/>
    <x v="0"/>
    <x v="1"/>
    <x v="1"/>
  </r>
  <r>
    <s v="ORD00261"/>
    <d v="2026-05-13T00:00:00"/>
    <s v="CUST017"/>
    <s v="REST022"/>
    <s v="DP013"/>
    <n v="1220.56"/>
    <n v="20"/>
    <n v="253.64"/>
    <n v="7.2"/>
    <n v="36"/>
    <n v="4.5"/>
    <s v="Delivered"/>
    <x v="1"/>
    <x v="3"/>
    <s v="Wallet"/>
    <s v="LUNCH15"/>
    <s v="LUNCH15"/>
    <s v="CMP001"/>
    <m/>
    <s v="Priya Desai"/>
    <x v="8"/>
    <s v="Deepak"/>
    <s v="Weekend Feast"/>
    <n v="986.92"/>
    <s v="At Risk"/>
    <x v="0"/>
    <x v="4"/>
    <x v="1"/>
  </r>
  <r>
    <s v="ORD00262"/>
    <d v="2026-05-17T00:00:00"/>
    <s v="CUST035"/>
    <s v="REST006"/>
    <s v="DP005"/>
    <n v="1021.84"/>
    <n v="20"/>
    <n v="167.82"/>
    <n v="11.3"/>
    <n v="38"/>
    <n v="5"/>
    <s v="Delivered"/>
    <x v="1"/>
    <x v="3"/>
    <s v="Wallet"/>
    <s v="LUNCH15"/>
    <s v="LUNCH15"/>
    <s v="CMP006"/>
    <m/>
    <s v="Rahul Kulkarni"/>
    <x v="17"/>
    <s v="Ravi"/>
    <s v="Festival Special"/>
    <n v="874.02000000000021"/>
    <s v="At Risk"/>
    <x v="0"/>
    <x v="3"/>
    <x v="1"/>
  </r>
  <r>
    <s v="ORD00265"/>
    <d v="2026-06-26T00:00:00"/>
    <s v="CUST045"/>
    <s v="REST013"/>
    <s v="DP002"/>
    <n v="753.56"/>
    <n v="30"/>
    <n v="162.47999999999999"/>
    <n v="3.9"/>
    <n v="38"/>
    <n v="5"/>
    <s v="Delivered"/>
    <x v="1"/>
    <x v="0"/>
    <s v="Credit Card"/>
    <s v="WEEKEND20"/>
    <s v="WEEKEND20"/>
    <s v="CMP007"/>
    <m/>
    <s v="Amit More"/>
    <x v="18"/>
    <s v="Amit"/>
    <s v="First Order"/>
    <n v="621.07999999999993"/>
    <s v="At Risk"/>
    <x v="0"/>
    <x v="5"/>
    <x v="2"/>
  </r>
  <r>
    <s v="ORD00268"/>
    <d v="2026-07-12T00:00:00"/>
    <s v="CUST022"/>
    <s v="REST001"/>
    <s v="DP020"/>
    <n v="1367.97"/>
    <n v="60"/>
    <n v="299.10000000000002"/>
    <n v="1.3"/>
    <n v="38"/>
    <n v="4"/>
    <s v="Delivered"/>
    <x v="1"/>
    <x v="0"/>
    <s v="Credit Card"/>
    <s v="WEEKEND20"/>
    <s v="WEEKEND20"/>
    <s v="CMP006"/>
    <m/>
    <s v="Neha Shinde"/>
    <x v="14"/>
    <s v="Mahesh"/>
    <s v="Festival Special"/>
    <n v="1128.8699999999999"/>
    <s v="At Risk"/>
    <x v="0"/>
    <x v="4"/>
    <x v="0"/>
  </r>
  <r>
    <s v="ORD00270"/>
    <d v="2026-07-03T00:00:00"/>
    <s v="CUST025"/>
    <s v="REST014"/>
    <s v="DP003"/>
    <n v="931.05"/>
    <n v="25"/>
    <n v="105.11"/>
    <n v="10.1"/>
    <n v="43"/>
    <n v="3.5"/>
    <s v="Delivered"/>
    <x v="1"/>
    <x v="1"/>
    <s v="Cash on Delivery"/>
    <s v="WELCOME50"/>
    <s v="WELCOME50"/>
    <s v="CMP004"/>
    <m/>
    <s v="Vivaan Gupta"/>
    <x v="7"/>
    <s v="Suresh"/>
    <s v="Lunch Saver"/>
    <n v="850.93999999999994"/>
    <s v="At Risk"/>
    <x v="0"/>
    <x v="0"/>
    <x v="0"/>
  </r>
  <r>
    <s v="ORD00271"/>
    <d v="2026-05-02T00:00:00"/>
    <s v="CUST042"/>
    <s v="REST018"/>
    <s v="DP011"/>
    <n v="1287.5"/>
    <n v="25"/>
    <n v="108.16"/>
    <n v="7.4"/>
    <n v="38"/>
    <n v="5"/>
    <s v="Delivered"/>
    <x v="1"/>
    <x v="2"/>
    <s v="Debit Card"/>
    <s v="LUNCH15"/>
    <s v="LUNCH15"/>
    <s v="CMP008"/>
    <m/>
    <s v="Aarav Joshi"/>
    <x v="22"/>
    <s v="Prakash"/>
    <s v="Monsoon Meals"/>
    <n v="1204.3399999999999"/>
    <s v="At Risk"/>
    <x v="0"/>
    <x v="3"/>
    <x v="1"/>
  </r>
  <r>
    <s v="ORD00272"/>
    <d v="2026-07-24T00:00:00"/>
    <s v="CUST027"/>
    <s v="REST015"/>
    <s v="DP008"/>
    <n v="1128.31"/>
    <n v="40"/>
    <n v="120.98"/>
    <n v="2"/>
    <n v="19"/>
    <n v="3.5"/>
    <s v="Delivered"/>
    <x v="1"/>
    <x v="0"/>
    <s v="Credit Card"/>
    <s v="PREMIUM10"/>
    <s v="PREMIUM10"/>
    <s v="CMP007"/>
    <m/>
    <s v="Neha Sharma"/>
    <x v="2"/>
    <s v="Sameer"/>
    <s v="First Order"/>
    <n v="1047.33"/>
    <s v="On Time"/>
    <x v="0"/>
    <x v="1"/>
    <x v="0"/>
  </r>
  <r>
    <s v="ORD00273"/>
    <d v="2026-06-16T00:00:00"/>
    <s v="CUST080"/>
    <s v="REST004"/>
    <s v="DP015"/>
    <n v="1002.62"/>
    <n v="50"/>
    <n v="126.81"/>
    <n v="8.3000000000000007"/>
    <n v="43"/>
    <n v="4"/>
    <s v="Delivered"/>
    <x v="1"/>
    <x v="1"/>
    <s v="Cash on Delivery"/>
    <s v="WEEKEND20"/>
    <s v="WEEKEND20"/>
    <s v="CMP004"/>
    <m/>
    <s v="Aditya Sharma"/>
    <x v="13"/>
    <s v="Vivek"/>
    <s v="Lunch Saver"/>
    <n v="925.81"/>
    <s v="At Risk"/>
    <x v="0"/>
    <x v="3"/>
    <x v="2"/>
  </r>
  <r>
    <s v="ORD00274"/>
    <d v="2026-05-18T00:00:00"/>
    <s v="CUST019"/>
    <s v="REST013"/>
    <s v="DP010"/>
    <n v="1425.23"/>
    <n v="40"/>
    <n v="144.72999999999999"/>
    <n v="2.6"/>
    <n v="23"/>
    <n v="3.5"/>
    <s v="Delivered"/>
    <x v="1"/>
    <x v="1"/>
    <s v="Cash on Delivery"/>
    <s v="MONSOON20"/>
    <s v="MONSOON20"/>
    <s v="CMP005"/>
    <m/>
    <s v="Sakshi Jadhav"/>
    <x v="18"/>
    <s v="Nitin"/>
    <s v="Budget Bites"/>
    <n v="1320.5"/>
    <s v="On Time"/>
    <x v="0"/>
    <x v="2"/>
    <x v="1"/>
  </r>
  <r>
    <s v="ORD00276"/>
    <d v="2026-06-03T00:00:00"/>
    <s v="CUST079"/>
    <s v="REST025"/>
    <s v="DP020"/>
    <n v="702.62"/>
    <n v="40"/>
    <n v="60.67"/>
    <n v="8.1999999999999993"/>
    <n v="34"/>
    <n v="4"/>
    <s v="Delivered"/>
    <x v="1"/>
    <x v="0"/>
    <s v="Credit Card"/>
    <s v="SAVE100"/>
    <s v="SAVE100"/>
    <s v="CMP001"/>
    <m/>
    <s v="Aarav Sharma"/>
    <x v="20"/>
    <s v="Mahesh"/>
    <s v="Weekend Feast"/>
    <n v="681.95"/>
    <s v="At Risk"/>
    <x v="0"/>
    <x v="0"/>
    <x v="2"/>
  </r>
  <r>
    <s v="ORD00277"/>
    <d v="2026-06-28T00:00:00"/>
    <s v="CUST009"/>
    <s v="REST010"/>
    <s v="DP007"/>
    <n v="1181.6099999999999"/>
    <n v="35"/>
    <n v="203.61"/>
    <n v="7.4"/>
    <n v="35"/>
    <m/>
    <s v="Delivered"/>
    <x v="1"/>
    <x v="0"/>
    <s v="Credit Card"/>
    <s v="MONSOON20"/>
    <s v="MONSOON20"/>
    <s v="CMP004"/>
    <m/>
    <s v="Vivaan Kulkarni"/>
    <x v="1"/>
    <s v="Imran"/>
    <s v="Lunch Saver"/>
    <n v="1012.9999999999999"/>
    <s v="At Risk"/>
    <x v="3"/>
    <x v="1"/>
    <x v="2"/>
  </r>
  <r>
    <s v="ORD00278"/>
    <d v="2026-06-19T00:00:00"/>
    <s v="CUST002"/>
    <s v="REST002"/>
    <s v="DP017"/>
    <n v="1540.83"/>
    <n v="35"/>
    <n v="300"/>
    <n v="8.6"/>
    <n v="42"/>
    <n v="4.5"/>
    <s v="Delivered"/>
    <x v="1"/>
    <x v="4"/>
    <s v="UPI"/>
    <s v="SAVE100"/>
    <s v="SAVE100"/>
    <s v="CMP008"/>
    <m/>
    <s v="Neha Gupta"/>
    <x v="19"/>
    <s v="Sanjay"/>
    <s v="Monsoon Meals"/>
    <n v="1275.83"/>
    <s v="At Risk"/>
    <x v="0"/>
    <x v="1"/>
    <x v="2"/>
  </r>
  <r>
    <s v="ORD00279"/>
    <d v="2026-07-06T00:00:00"/>
    <s v="CUST075"/>
    <s v="REST001"/>
    <s v="DP015"/>
    <n v="1921.49"/>
    <n v="35"/>
    <n v="300"/>
    <n v="6.6"/>
    <n v="36"/>
    <n v="4.5"/>
    <s v="Delivered"/>
    <x v="1"/>
    <x v="2"/>
    <s v="Debit Card"/>
    <s v="MONSOON20"/>
    <s v="MONSOON20"/>
    <s v="CMP004"/>
    <m/>
    <s v="Rahul Jadhav"/>
    <x v="14"/>
    <s v="Vivek"/>
    <s v="Lunch Saver"/>
    <n v="1656.49"/>
    <s v="At Risk"/>
    <x v="0"/>
    <x v="1"/>
    <x v="0"/>
  </r>
  <r>
    <s v="ORD00282"/>
    <d v="2026-05-27T00:00:00"/>
    <s v="CUST076"/>
    <s v="REST009"/>
    <s v="DP010"/>
    <n v="1900.29"/>
    <n v="25"/>
    <n v="0"/>
    <n v="6.3"/>
    <n v="41"/>
    <n v="3.5"/>
    <s v="Delivered"/>
    <x v="1"/>
    <x v="4"/>
    <s v="UPI"/>
    <s v="NONE"/>
    <s v="NONE"/>
    <s v="CMP008"/>
    <m/>
    <s v="Vivaan Kulkarni"/>
    <x v="10"/>
    <s v="Nitin"/>
    <s v="Monsoon Meals"/>
    <n v="1925.29"/>
    <s v="At Risk"/>
    <x v="0"/>
    <x v="2"/>
    <x v="1"/>
  </r>
  <r>
    <s v="ORD00284"/>
    <d v="2026-05-23T00:00:00"/>
    <s v="CUST045"/>
    <s v="REST004"/>
    <s v="DP014"/>
    <n v="1231.18"/>
    <n v="40"/>
    <n v="0"/>
    <n v="9.6999999999999993"/>
    <n v="51"/>
    <n v="4.5"/>
    <s v="Delivered"/>
    <x v="1"/>
    <x v="2"/>
    <s v="Debit Card"/>
    <s v="NONE"/>
    <s v="NONE"/>
    <s v="CMP007"/>
    <m/>
    <s v="Amit More"/>
    <x v="13"/>
    <s v="Arjun"/>
    <s v="First Order"/>
    <n v="1271.18"/>
    <s v="SLA Breach"/>
    <x v="2"/>
    <x v="5"/>
    <x v="1"/>
  </r>
  <r>
    <s v="ORD00285"/>
    <d v="2026-05-15T00:00:00"/>
    <s v="CUST016"/>
    <s v="REST005"/>
    <s v="DP004"/>
    <n v="1836.89"/>
    <n v="35"/>
    <n v="151.13"/>
    <n v="9"/>
    <n v="50"/>
    <n v="3.5"/>
    <s v="Delivered"/>
    <x v="1"/>
    <x v="4"/>
    <s v="UPI"/>
    <s v="FESTIVE25"/>
    <s v="FESTIVE25"/>
    <s v="CMP005"/>
    <m/>
    <s v="Aarav More"/>
    <x v="0"/>
    <s v="Vikas"/>
    <s v="Budget Bites"/>
    <n v="1720.7600000000002"/>
    <s v="SLA Breach"/>
    <x v="2"/>
    <x v="1"/>
    <x v="1"/>
  </r>
  <r>
    <s v="ORD00286"/>
    <d v="2026-05-17T00:00:00"/>
    <s v="CUST041"/>
    <s v="REST022"/>
    <s v="DP015"/>
    <n v="654.53"/>
    <n v="35"/>
    <n v="89.2"/>
    <n v="9"/>
    <n v="39"/>
    <n v="2.5"/>
    <s v="Delivered"/>
    <x v="1"/>
    <x v="2"/>
    <s v="Debit Card"/>
    <s v="SAVE100"/>
    <s v="SAVE100"/>
    <s v="CMP004"/>
    <m/>
    <s v="Sakshi Gupta"/>
    <x v="8"/>
    <s v="Vivek"/>
    <s v="Lunch Saver"/>
    <n v="600.32999999999993"/>
    <s v="At Risk"/>
    <x v="3"/>
    <x v="3"/>
    <x v="1"/>
  </r>
  <r>
    <s v="ORD00287"/>
    <d v="2026-07-28T00:00:00"/>
    <s v="CUST054"/>
    <s v="REST023"/>
    <s v="DP008"/>
    <n v="1289.18"/>
    <n v="60"/>
    <n v="195.99"/>
    <n v="1.9"/>
    <n v="15"/>
    <n v="4"/>
    <s v="Delivered"/>
    <x v="1"/>
    <x v="4"/>
    <s v="UPI"/>
    <s v="FESTIVE25"/>
    <s v="FESTIVE25"/>
    <s v="CMP005"/>
    <m/>
    <s v="Nikhil Joshi"/>
    <x v="5"/>
    <s v="Sameer"/>
    <s v="Budget Bites"/>
    <n v="1153.19"/>
    <s v="On Time"/>
    <x v="0"/>
    <x v="3"/>
    <x v="0"/>
  </r>
  <r>
    <s v="ORD00288"/>
    <d v="2026-05-29T00:00:00"/>
    <s v="CUST044"/>
    <s v="REST023"/>
    <s v="DP011"/>
    <n v="1644.71"/>
    <n v="35"/>
    <n v="254.05"/>
    <n v="10.6"/>
    <n v="41"/>
    <n v="4"/>
    <s v="Delivered"/>
    <x v="1"/>
    <x v="3"/>
    <s v="Wallet"/>
    <s v="LUNCH15"/>
    <s v="LUNCH15"/>
    <s v="CMP007"/>
    <m/>
    <s v="Aarav More"/>
    <x v="5"/>
    <s v="Prakash"/>
    <s v="First Order"/>
    <n v="1425.66"/>
    <s v="At Risk"/>
    <x v="0"/>
    <x v="0"/>
    <x v="1"/>
  </r>
  <r>
    <s v="ORD00289"/>
    <d v="2026-07-30T00:00:00"/>
    <s v="CUST051"/>
    <s v="REST001"/>
    <s v="DP003"/>
    <n v="1736.17"/>
    <n v="40"/>
    <n v="300"/>
    <n v="8.6999999999999993"/>
    <n v="45"/>
    <n v="5"/>
    <s v="Delivered"/>
    <x v="1"/>
    <x v="2"/>
    <s v="Debit Card"/>
    <s v="FESTIVE25"/>
    <s v="FESTIVE25"/>
    <s v="CMP004"/>
    <m/>
    <s v="Amit Desai"/>
    <x v="14"/>
    <s v="Suresh"/>
    <s v="Lunch Saver"/>
    <n v="1476.17"/>
    <s v="At Risk"/>
    <x v="0"/>
    <x v="3"/>
    <x v="0"/>
  </r>
  <r>
    <s v="ORD00291"/>
    <d v="2026-06-11T00:00:00"/>
    <s v="CUST012"/>
    <s v="REST015"/>
    <s v="DP014"/>
    <n v="739.72"/>
    <n v="35"/>
    <n v="0"/>
    <n v="1.5"/>
    <n v="40"/>
    <n v="4"/>
    <s v="Delivered"/>
    <x v="1"/>
    <x v="4"/>
    <s v="UPI"/>
    <s v="NONE"/>
    <s v="NONE"/>
    <s v="CMP003"/>
    <m/>
    <s v="Yash Gupta"/>
    <x v="2"/>
    <s v="Arjun"/>
    <s v="Premium Treat"/>
    <n v="774.72"/>
    <s v="At Risk"/>
    <x v="0"/>
    <x v="2"/>
    <x v="2"/>
  </r>
  <r>
    <s v="ORD00292"/>
    <d v="2026-06-15T00:00:00"/>
    <s v="CUST072"/>
    <s v="REST020"/>
    <s v="DP015"/>
    <n v="1137.1300000000001"/>
    <n v="40"/>
    <n v="0"/>
    <n v="12"/>
    <n v="55"/>
    <n v="5"/>
    <s v="Delivered"/>
    <x v="1"/>
    <x v="4"/>
    <s v="UPI"/>
    <s v="NONE"/>
    <s v="NONE"/>
    <s v="CMP008"/>
    <m/>
    <s v="Sakshi Desai"/>
    <x v="3"/>
    <s v="Vivek"/>
    <s v="Monsoon Meals"/>
    <n v="1177.1300000000001"/>
    <s v="SLA Breach"/>
    <x v="2"/>
    <x v="4"/>
    <x v="2"/>
  </r>
  <r>
    <s v="ORD00297"/>
    <d v="2026-06-08T00:00:00"/>
    <s v="CUST036"/>
    <s v="REST018"/>
    <s v="DP020"/>
    <n v="1858"/>
    <n v="50"/>
    <n v="187.23"/>
    <n v="2.9"/>
    <n v="30"/>
    <n v="4.5"/>
    <s v="Delivered"/>
    <x v="1"/>
    <x v="0"/>
    <s v="Credit Card"/>
    <s v="FESTIVE25"/>
    <s v="FESTIVE25"/>
    <s v="CMP003"/>
    <m/>
    <s v="Sakshi Sharma"/>
    <x v="22"/>
    <s v="Mahesh"/>
    <s v="Premium Treat"/>
    <n v="1720.77"/>
    <s v="On Time"/>
    <x v="0"/>
    <x v="1"/>
    <x v="2"/>
  </r>
  <r>
    <s v="ORD00298"/>
    <d v="2026-06-27T00:00:00"/>
    <s v="CUST048"/>
    <s v="REST007"/>
    <s v="DP009"/>
    <n v="1739.38"/>
    <n v="25"/>
    <n v="300"/>
    <n v="11.1"/>
    <n v="36"/>
    <n v="4.5"/>
    <s v="Delivered"/>
    <x v="1"/>
    <x v="0"/>
    <s v="Credit Card"/>
    <s v="WEEKEND20"/>
    <s v="WEEKEND20"/>
    <s v="CMP004"/>
    <m/>
    <s v="Rohan Sharma"/>
    <x v="12"/>
    <s v="Akash"/>
    <s v="Lunch Saver"/>
    <n v="1464.38"/>
    <s v="At Risk"/>
    <x v="0"/>
    <x v="5"/>
    <x v="2"/>
  </r>
  <r>
    <s v="ORD00299"/>
    <d v="2026-05-21T00:00:00"/>
    <s v="CUST006"/>
    <s v="REST006"/>
    <s v="DP012"/>
    <n v="729.96"/>
    <n v="35"/>
    <n v="101.59"/>
    <n v="12"/>
    <n v="50"/>
    <n v="5"/>
    <s v="Delivered"/>
    <x v="1"/>
    <x v="3"/>
    <s v="Wallet"/>
    <s v="PREMIUM10"/>
    <s v="PREMIUM10"/>
    <s v="CMP008"/>
    <m/>
    <s v="Pooja Desai"/>
    <x v="17"/>
    <s v="Manoj"/>
    <s v="Monsoon Meals"/>
    <n v="663.37"/>
    <s v="SLA Breach"/>
    <x v="2"/>
    <x v="2"/>
    <x v="1"/>
  </r>
  <r>
    <s v="ORD00300"/>
    <d v="2026-06-28T00:00:00"/>
    <s v="CUST033"/>
    <s v="REST011"/>
    <s v="DP015"/>
    <n v="925.55"/>
    <n v="60"/>
    <n v="81.11"/>
    <n v="7.6"/>
    <n v="37"/>
    <n v="5"/>
    <s v="Delivered"/>
    <x v="1"/>
    <x v="0"/>
    <s v="Credit Card"/>
    <s v="LUNCH15"/>
    <s v="LUNCH15"/>
    <s v="CMP002"/>
    <m/>
    <s v="Aarav Desai"/>
    <x v="4"/>
    <s v="Vivek"/>
    <s v="New User Boost"/>
    <n v="904.43999999999994"/>
    <s v="At Risk"/>
    <x v="0"/>
    <x v="4"/>
    <x v="2"/>
  </r>
  <r>
    <s v="ORD00005"/>
    <d v="2026-06-03T00:00:00"/>
    <s v="CUST017"/>
    <s v="REST021"/>
    <s v="DP014"/>
    <n v="617.89"/>
    <n v="50"/>
    <n v="80.41"/>
    <n v="2.2000000000000002"/>
    <n v="32"/>
    <m/>
    <s v="Escalated"/>
    <x v="2"/>
    <x v="2"/>
    <s v="Debit Card"/>
    <s v="FESTIVE25"/>
    <s v="FESTIVE25"/>
    <s v="CMP001"/>
    <s v="Wrong item"/>
    <s v="Priya Desai"/>
    <x v="6"/>
    <s v="Arjun"/>
    <s v="Weekend Feast"/>
    <n v="587.48"/>
    <s v="At Risk"/>
    <x v="3"/>
    <x v="4"/>
    <x v="2"/>
  </r>
  <r>
    <s v="ORD00009"/>
    <d v="2026-05-22T00:00:00"/>
    <s v="CUST056"/>
    <s v="REST025"/>
    <s v="DP003"/>
    <n v="2549.7600000000002"/>
    <n v="40"/>
    <n v="218.57"/>
    <n v="2.9"/>
    <n v="27"/>
    <m/>
    <s v="Escalated"/>
    <x v="2"/>
    <x v="4"/>
    <s v="UPI"/>
    <s v="SAVE100"/>
    <s v="SAVE100"/>
    <s v="CMP008"/>
    <s v="Late delivery"/>
    <s v="Aarav Desai"/>
    <x v="20"/>
    <s v="Suresh"/>
    <s v="Monsoon Meals"/>
    <n v="2371.19"/>
    <s v="On Time"/>
    <x v="3"/>
    <x v="1"/>
    <x v="1"/>
  </r>
  <r>
    <s v="ORD00012"/>
    <d v="2026-06-13T00:00:00"/>
    <s v="CUST018"/>
    <s v="REST006"/>
    <s v="DP003"/>
    <n v="800.46"/>
    <n v="20"/>
    <n v="100.13"/>
    <n v="3.3"/>
    <n v="24"/>
    <m/>
    <s v="Escalated"/>
    <x v="2"/>
    <x v="4"/>
    <s v="UPI"/>
    <s v="WELCOME50"/>
    <s v="WELCOME50"/>
    <s v="CMP003"/>
    <s v="Wrong item"/>
    <s v="Neha Gupta"/>
    <x v="17"/>
    <s v="Suresh"/>
    <s v="Premium Treat"/>
    <n v="720.33"/>
    <s v="On Time"/>
    <x v="3"/>
    <x v="1"/>
    <x v="2"/>
  </r>
  <r>
    <s v="ORD00019"/>
    <d v="2026-05-04T00:00:00"/>
    <s v="CUST001"/>
    <s v="REST008"/>
    <s v="DP008"/>
    <n v="882.87"/>
    <n v="20"/>
    <n v="171.31"/>
    <n v="8.3000000000000007"/>
    <n v="44"/>
    <m/>
    <s v="Escalated"/>
    <x v="2"/>
    <x v="3"/>
    <s v="Wallet"/>
    <s v="SAVE100"/>
    <s v="SAVE100"/>
    <s v="CMP003"/>
    <s v="Wrong item"/>
    <s v="Neha Kulkarni"/>
    <x v="11"/>
    <s v="Sameer"/>
    <s v="Premium Treat"/>
    <n v="731.56"/>
    <s v="At Risk"/>
    <x v="3"/>
    <x v="3"/>
    <x v="1"/>
  </r>
  <r>
    <s v="ORD00037"/>
    <d v="2026-07-31T00:00:00"/>
    <s v="CUST076"/>
    <s v="REST023"/>
    <s v="DP010"/>
    <n v="1278.07"/>
    <n v="50"/>
    <n v="133.62"/>
    <n v="11.1"/>
    <n v="53"/>
    <m/>
    <s v="Escalated"/>
    <x v="2"/>
    <x v="0"/>
    <s v="Credit Card"/>
    <s v="BUDGET50"/>
    <s v="BUDGET50"/>
    <s v="CMP006"/>
    <s v="Late delivery"/>
    <s v="Vivaan Kulkarni"/>
    <x v="5"/>
    <s v="Nitin"/>
    <s v="Festival Special"/>
    <n v="1194.4499999999998"/>
    <s v="SLA Breach"/>
    <x v="2"/>
    <x v="2"/>
    <x v="0"/>
  </r>
  <r>
    <s v="ORD00039"/>
    <d v="2026-07-12T00:00:00"/>
    <s v="CUST056"/>
    <s v="REST001"/>
    <s v="DP004"/>
    <n v="1477.16"/>
    <n v="20"/>
    <n v="241.6"/>
    <n v="4.7"/>
    <n v="22"/>
    <m/>
    <s v="Escalated"/>
    <x v="2"/>
    <x v="4"/>
    <s v="UPI"/>
    <s v="PREMIUM10"/>
    <s v="PREMIUM10"/>
    <s v="CMP007"/>
    <s v="Wrong item"/>
    <s v="Aarav Desai"/>
    <x v="14"/>
    <s v="Vikas"/>
    <s v="First Order"/>
    <n v="1255.5600000000002"/>
    <s v="On Time"/>
    <x v="3"/>
    <x v="1"/>
    <x v="0"/>
  </r>
  <r>
    <s v="ORD00043"/>
    <d v="2026-05-17T00:00:00"/>
    <s v="CUST007"/>
    <s v="REST009"/>
    <s v="DP019"/>
    <n v="1053.48"/>
    <n v="50"/>
    <n v="92.37"/>
    <n v="6"/>
    <n v="29"/>
    <m/>
    <s v="Escalated"/>
    <x v="2"/>
    <x v="2"/>
    <s v="Debit Card"/>
    <s v="MONSOON20"/>
    <s v="MONSOON20"/>
    <s v="CMP008"/>
    <s v="Refund issue"/>
    <s v="Aditya Joshi"/>
    <x v="10"/>
    <s v="Ajay"/>
    <s v="Monsoon Meals"/>
    <n v="1011.11"/>
    <s v="On Time"/>
    <x v="3"/>
    <x v="5"/>
    <x v="1"/>
  </r>
  <r>
    <s v="ORD00047"/>
    <d v="2026-06-30T00:00:00"/>
    <s v="CUST068"/>
    <s v="REST018"/>
    <s v="DP005"/>
    <n v="1390.94"/>
    <n v="40"/>
    <n v="187.54"/>
    <n v="2.4"/>
    <n v="27"/>
    <m/>
    <s v="Escalated"/>
    <x v="2"/>
    <x v="2"/>
    <s v="Debit Card"/>
    <s v="SAVE100"/>
    <s v="SAVE100"/>
    <s v="CMP001"/>
    <s v="Late delivery"/>
    <s v="Rahul Gupta"/>
    <x v="22"/>
    <s v="Ravi"/>
    <s v="Weekend Feast"/>
    <n v="1243.4000000000001"/>
    <s v="On Time"/>
    <x v="3"/>
    <x v="3"/>
    <x v="2"/>
  </r>
  <r>
    <s v="ORD00053"/>
    <d v="2026-05-31T00:00:00"/>
    <s v="CUST059"/>
    <s v="REST016"/>
    <s v="DP009"/>
    <n v="1415.29"/>
    <n v="60"/>
    <n v="262.37"/>
    <n v="2.7"/>
    <n v="35"/>
    <m/>
    <s v="Escalated"/>
    <x v="2"/>
    <x v="0"/>
    <s v="Credit Card"/>
    <s v="FESTIVE25"/>
    <s v="FESTIVE25"/>
    <s v="CMP005"/>
    <s v="Late delivery"/>
    <s v="Ananya Pawar"/>
    <x v="16"/>
    <s v="Akash"/>
    <s v="Budget Bites"/>
    <n v="1212.92"/>
    <s v="At Risk"/>
    <x v="3"/>
    <x v="2"/>
    <x v="1"/>
  </r>
  <r>
    <s v="ORD00064"/>
    <d v="2026-06-13T00:00:00"/>
    <s v="CUST077"/>
    <s v="REST001"/>
    <s v="DP013"/>
    <n v="613.04"/>
    <n v="20"/>
    <n v="108.54"/>
    <n v="10"/>
    <n v="36"/>
    <m/>
    <s v="Escalated"/>
    <x v="2"/>
    <x v="2"/>
    <s v="Debit Card"/>
    <s v="SAVE100"/>
    <s v="SAVE100"/>
    <s v="CMP004"/>
    <s v="Refund issue"/>
    <s v="Aarav More"/>
    <x v="14"/>
    <s v="Deepak"/>
    <s v="Lunch Saver"/>
    <n v="524.5"/>
    <s v="At Risk"/>
    <x v="3"/>
    <x v="5"/>
    <x v="2"/>
  </r>
  <r>
    <s v="ORD00066"/>
    <d v="2026-06-24T00:00:00"/>
    <s v="CUST022"/>
    <s v="REST003"/>
    <s v="DP009"/>
    <n v="976.15"/>
    <n v="50"/>
    <n v="99.9"/>
    <n v="10.6"/>
    <n v="46"/>
    <m/>
    <s v="Escalated"/>
    <x v="2"/>
    <x v="1"/>
    <s v="Cash on Delivery"/>
    <s v="WEEKEND20"/>
    <s v="WEEKEND20"/>
    <s v="CMP004"/>
    <s v="Refund issue"/>
    <s v="Neha Shinde"/>
    <x v="24"/>
    <s v="Akash"/>
    <s v="Lunch Saver"/>
    <n v="926.25000000000011"/>
    <s v="SLA Breach"/>
    <x v="2"/>
    <x v="4"/>
    <x v="2"/>
  </r>
  <r>
    <s v="ORD00085"/>
    <d v="2026-05-18T00:00:00"/>
    <s v="CUST042"/>
    <s v="REST008"/>
    <s v="DP016"/>
    <n v="1562.46"/>
    <n v="30"/>
    <n v="0"/>
    <n v="5.7"/>
    <n v="30"/>
    <m/>
    <s v="Escalated"/>
    <x v="2"/>
    <x v="1"/>
    <s v="Cash on Delivery"/>
    <s v="NONE"/>
    <s v="NONE"/>
    <s v="CMP001"/>
    <s v="Late delivery"/>
    <s v="Aarav Joshi"/>
    <x v="11"/>
    <s v="Rohit"/>
    <s v="Weekend Feast"/>
    <n v="1592.46"/>
    <s v="On Time"/>
    <x v="3"/>
    <x v="3"/>
    <x v="1"/>
  </r>
  <r>
    <s v="ORD00090"/>
    <d v="2026-05-30T00:00:00"/>
    <s v="CUST035"/>
    <s v="REST002"/>
    <s v="DP020"/>
    <n v="795.19"/>
    <n v="20"/>
    <n v="147.65"/>
    <n v="2.9"/>
    <n v="30"/>
    <m/>
    <s v="Escalated"/>
    <x v="2"/>
    <x v="1"/>
    <s v="Cash on Delivery"/>
    <s v="FESTIVE25"/>
    <s v="FESTIVE25"/>
    <s v="CMP008"/>
    <s v="Wrong item"/>
    <s v="Rahul Kulkarni"/>
    <x v="19"/>
    <s v="Mahesh"/>
    <s v="Monsoon Meals"/>
    <n v="667.54000000000008"/>
    <s v="On Time"/>
    <x v="3"/>
    <x v="3"/>
    <x v="1"/>
  </r>
  <r>
    <s v="ORD00119"/>
    <d v="2026-07-25T00:00:00"/>
    <s v="CUST035"/>
    <s v="REST001"/>
    <s v="DP004"/>
    <n v="1018.03"/>
    <n v="35"/>
    <n v="83.35"/>
    <n v="4.0999999999999996"/>
    <n v="25"/>
    <m/>
    <s v="Escalated"/>
    <x v="2"/>
    <x v="2"/>
    <s v="Debit Card"/>
    <s v="PREMIUM10"/>
    <s v="PREMIUM10"/>
    <s v="CMP006"/>
    <s v="Wrong item"/>
    <s v="Rahul Kulkarni"/>
    <x v="14"/>
    <s v="Vikas"/>
    <s v="Festival Special"/>
    <n v="969.68"/>
    <s v="On Time"/>
    <x v="3"/>
    <x v="3"/>
    <x v="0"/>
  </r>
  <r>
    <s v="ORD00124"/>
    <d v="2026-07-03T00:00:00"/>
    <s v="CUST022"/>
    <s v="REST016"/>
    <s v="DP002"/>
    <n v="388.22"/>
    <n v="30"/>
    <n v="34.44"/>
    <n v="6.6"/>
    <n v="30"/>
    <m/>
    <s v="Escalated"/>
    <x v="2"/>
    <x v="4"/>
    <s v="UPI"/>
    <s v="PREMIUM10"/>
    <s v="PREMIUM10"/>
    <s v="CMP002"/>
    <s v="Refund issue"/>
    <s v="Neha Shinde"/>
    <x v="16"/>
    <s v="Amit"/>
    <s v="New User Boost"/>
    <n v="383.78000000000003"/>
    <s v="On Time"/>
    <x v="3"/>
    <x v="4"/>
    <x v="0"/>
  </r>
  <r>
    <s v="ORD00133"/>
    <d v="2026-06-16T00:00:00"/>
    <s v="CUST040"/>
    <s v="REST024"/>
    <s v="DP015"/>
    <n v="1396.36"/>
    <n v="50"/>
    <n v="126.78"/>
    <n v="4.7"/>
    <n v="26"/>
    <m/>
    <s v="Escalated"/>
    <x v="2"/>
    <x v="3"/>
    <s v="Wallet"/>
    <s v="WELCOME50"/>
    <s v="WELCOME50"/>
    <s v="CMP007"/>
    <s v="Late delivery"/>
    <s v="Yash Jadhav"/>
    <x v="23"/>
    <s v="Vivek"/>
    <s v="First Order"/>
    <n v="1319.58"/>
    <s v="On Time"/>
    <x v="3"/>
    <x v="5"/>
    <x v="2"/>
  </r>
  <r>
    <s v="ORD00166"/>
    <d v="2026-07-25T00:00:00"/>
    <s v="CUST008"/>
    <s v="REST018"/>
    <s v="DP012"/>
    <n v="1446.69"/>
    <n v="50"/>
    <n v="136.55000000000001"/>
    <n v="3.1"/>
    <n v="35"/>
    <m/>
    <s v="Escalated"/>
    <x v="2"/>
    <x v="4"/>
    <s v="UPI"/>
    <s v="LUNCH15"/>
    <s v="LUNCH15"/>
    <s v="CMP007"/>
    <s v="Wrong item"/>
    <s v="Yash Kulkarni"/>
    <x v="22"/>
    <s v="Manoj"/>
    <s v="First Order"/>
    <n v="1360.14"/>
    <s v="At Risk"/>
    <x v="3"/>
    <x v="3"/>
    <x v="0"/>
  </r>
  <r>
    <s v="ORD00169"/>
    <d v="2026-06-17T00:00:00"/>
    <s v="CUST021"/>
    <s v="REST011"/>
    <s v="DP013"/>
    <n v="1190.9100000000001"/>
    <n v="60"/>
    <n v="225.62"/>
    <n v="8.1"/>
    <n v="41"/>
    <m/>
    <s v="Escalated"/>
    <x v="2"/>
    <x v="1"/>
    <s v="Cash on Delivery"/>
    <s v="SAVE100"/>
    <s v="SAVE100"/>
    <s v="CMP005"/>
    <s v="Late delivery"/>
    <s v="Aditya Sharma"/>
    <x v="4"/>
    <s v="Deepak"/>
    <s v="Budget Bites"/>
    <n v="1025.29"/>
    <s v="At Risk"/>
    <x v="3"/>
    <x v="4"/>
    <x v="2"/>
  </r>
  <r>
    <s v="ORD00178"/>
    <d v="2026-05-05T00:00:00"/>
    <s v="CUST075"/>
    <s v="REST011"/>
    <s v="DP001"/>
    <n v="1074.1300000000001"/>
    <n v="35"/>
    <n v="95.05"/>
    <n v="8.6"/>
    <n v="44"/>
    <m/>
    <s v="Escalated"/>
    <x v="2"/>
    <x v="1"/>
    <s v="Cash on Delivery"/>
    <s v="PREMIUM10"/>
    <s v="PREMIUM10"/>
    <s v="CMP001"/>
    <s v="Late delivery"/>
    <s v="Rahul Jadhav"/>
    <x v="4"/>
    <s v="Rahul"/>
    <s v="Weekend Feast"/>
    <n v="1014.0800000000002"/>
    <s v="At Risk"/>
    <x v="3"/>
    <x v="1"/>
    <x v="1"/>
  </r>
  <r>
    <s v="ORD00191"/>
    <d v="2026-06-01T00:00:00"/>
    <s v="CUST047"/>
    <s v="REST022"/>
    <s v="DP004"/>
    <n v="1536.54"/>
    <n v="30"/>
    <n v="204.82"/>
    <n v="5.6"/>
    <n v="29"/>
    <m/>
    <s v="Escalated"/>
    <x v="2"/>
    <x v="0"/>
    <s v="Credit Card"/>
    <s v="SAVE100"/>
    <s v="SAVE100"/>
    <s v="CMP007"/>
    <s v="Wrong item"/>
    <s v="Vivaan Pawar"/>
    <x v="8"/>
    <s v="Vikas"/>
    <s v="First Order"/>
    <n v="1361.72"/>
    <s v="On Time"/>
    <x v="3"/>
    <x v="2"/>
    <x v="2"/>
  </r>
  <r>
    <s v="ORD00202"/>
    <d v="2026-05-10T00:00:00"/>
    <s v="CUST010"/>
    <s v="REST009"/>
    <s v="DP001"/>
    <n v="560.73"/>
    <n v="40"/>
    <n v="112.85"/>
    <n v="11.4"/>
    <n v="53"/>
    <m/>
    <s v="Escalated"/>
    <x v="2"/>
    <x v="2"/>
    <s v="Debit Card"/>
    <s v="FESTIVE25"/>
    <s v="FESTIVE25"/>
    <s v="CMP008"/>
    <s v="Late delivery"/>
    <s v="Priya Desai"/>
    <x v="10"/>
    <s v="Rahul"/>
    <s v="Monsoon Meals"/>
    <n v="487.88"/>
    <s v="SLA Breach"/>
    <x v="2"/>
    <x v="3"/>
    <x v="1"/>
  </r>
  <r>
    <s v="ORD00205"/>
    <d v="2026-07-23T00:00:00"/>
    <s v="CUST025"/>
    <s v="REST015"/>
    <s v="DP015"/>
    <n v="2228.02"/>
    <n v="40"/>
    <n v="300"/>
    <n v="8"/>
    <n v="36"/>
    <m/>
    <s v="Escalated"/>
    <x v="2"/>
    <x v="4"/>
    <s v="UPI"/>
    <s v="FESTIVE25"/>
    <s v="FESTIVE25"/>
    <s v="CMP004"/>
    <s v="Wrong item"/>
    <s v="Vivaan Gupta"/>
    <x v="2"/>
    <s v="Vivek"/>
    <s v="Lunch Saver"/>
    <n v="1968.02"/>
    <s v="At Risk"/>
    <x v="3"/>
    <x v="0"/>
    <x v="0"/>
  </r>
  <r>
    <s v="ORD00209"/>
    <d v="2026-07-16T00:00:00"/>
    <s v="CUST002"/>
    <s v="REST011"/>
    <s v="DP006"/>
    <n v="3500"/>
    <n v="35"/>
    <n v="300"/>
    <n v="6.5"/>
    <n v="36"/>
    <m/>
    <s v="Escalated"/>
    <x v="2"/>
    <x v="3"/>
    <s v="Wallet"/>
    <s v="MONSOON20"/>
    <s v="MONSOON20"/>
    <s v="CMP002"/>
    <s v="Late delivery"/>
    <s v="Neha Gupta"/>
    <x v="4"/>
    <s v="Kunal"/>
    <s v="New User Boost"/>
    <n v="3235"/>
    <s v="At Risk"/>
    <x v="3"/>
    <x v="1"/>
    <x v="0"/>
  </r>
  <r>
    <s v="ORD00218"/>
    <d v="2026-06-23T00:00:00"/>
    <s v="CUST049"/>
    <s v="REST007"/>
    <s v="DP001"/>
    <n v="1745"/>
    <n v="35"/>
    <n v="300"/>
    <n v="3.4"/>
    <n v="33"/>
    <m/>
    <s v="Escalated"/>
    <x v="2"/>
    <x v="4"/>
    <s v="UPI"/>
    <s v="LUNCH15"/>
    <s v="LUNCH15"/>
    <s v="CMP001"/>
    <s v="Late delivery"/>
    <s v="Priya Jadhav"/>
    <x v="12"/>
    <s v="Rahul"/>
    <s v="Weekend Feast"/>
    <n v="1480"/>
    <s v="At Risk"/>
    <x v="3"/>
    <x v="4"/>
    <x v="2"/>
  </r>
  <r>
    <s v="ORD00224"/>
    <d v="2026-07-18T00:00:00"/>
    <s v="CUST076"/>
    <s v="REST010"/>
    <s v="DP013"/>
    <n v="786.98"/>
    <n v="20"/>
    <n v="86.64"/>
    <n v="5.7"/>
    <n v="30"/>
    <m/>
    <s v="Escalated"/>
    <x v="2"/>
    <x v="0"/>
    <s v="Credit Card"/>
    <s v="WEEKEND20"/>
    <s v="WEEKEND20"/>
    <s v="CMP003"/>
    <s v="Refund issue"/>
    <s v="Vivaan Kulkarni"/>
    <x v="1"/>
    <s v="Deepak"/>
    <s v="Premium Treat"/>
    <n v="720.34"/>
    <s v="On Time"/>
    <x v="3"/>
    <x v="2"/>
    <x v="0"/>
  </r>
  <r>
    <s v="ORD00237"/>
    <d v="2026-05-29T00:00:00"/>
    <s v="CUST057"/>
    <s v="REST008"/>
    <s v="DP015"/>
    <n v="944.35"/>
    <n v="30"/>
    <n v="127.9"/>
    <n v="8.4"/>
    <n v="43"/>
    <m/>
    <s v="Escalated"/>
    <x v="2"/>
    <x v="2"/>
    <s v="Debit Card"/>
    <s v="LUNCH15"/>
    <s v="LUNCH15"/>
    <s v="CMP007"/>
    <s v="Wrong item"/>
    <s v="Aditya More"/>
    <x v="11"/>
    <s v="Vivek"/>
    <s v="First Order"/>
    <n v="846.45"/>
    <s v="At Risk"/>
    <x v="3"/>
    <x v="1"/>
    <x v="1"/>
  </r>
  <r>
    <s v="ORD00241"/>
    <d v="2026-07-18T00:00:00"/>
    <s v="CUST053"/>
    <s v="REST024"/>
    <s v="DP002"/>
    <n v="904.77"/>
    <n v="60"/>
    <n v="0"/>
    <n v="8.3000000000000007"/>
    <n v="32"/>
    <m/>
    <s v="Escalated"/>
    <x v="2"/>
    <x v="3"/>
    <s v="Wallet"/>
    <s v="NONE"/>
    <s v="NONE"/>
    <s v="CMP001"/>
    <s v="Refund issue"/>
    <s v="Aditya Sharma"/>
    <x v="23"/>
    <s v="Amit"/>
    <s v="Weekend Feast"/>
    <n v="964.77"/>
    <s v="At Risk"/>
    <x v="3"/>
    <x v="1"/>
    <x v="0"/>
  </r>
  <r>
    <s v="ORD00245"/>
    <d v="2026-06-18T00:00:00"/>
    <s v="CUST076"/>
    <s v="REST017"/>
    <s v="DP005"/>
    <n v="1214.77"/>
    <n v="35"/>
    <n v="225.02"/>
    <n v="7.9"/>
    <n v="28"/>
    <m/>
    <s v="Escalated"/>
    <x v="2"/>
    <x v="1"/>
    <s v="Cash on Delivery"/>
    <s v="FESTIVE25"/>
    <s v="FESTIVE25"/>
    <s v="CMP006"/>
    <s v="Wrong item"/>
    <s v="Vivaan Kulkarni"/>
    <x v="9"/>
    <s v="Ravi"/>
    <s v="Festival Special"/>
    <n v="1024.75"/>
    <s v="On Time"/>
    <x v="3"/>
    <x v="2"/>
    <x v="2"/>
  </r>
  <r>
    <s v="ORD00254"/>
    <d v="2026-07-19T00:00:00"/>
    <s v="CUST067"/>
    <s v="REST024"/>
    <s v="DP010"/>
    <n v="1611.44"/>
    <n v="20"/>
    <n v="0"/>
    <n v="10"/>
    <n v="49"/>
    <m/>
    <s v="Escalated"/>
    <x v="2"/>
    <x v="2"/>
    <s v="Debit Card"/>
    <s v="NONE"/>
    <s v="NONE"/>
    <s v="CMP001"/>
    <s v="Refund issue"/>
    <s v="Yash Gupta"/>
    <x v="23"/>
    <s v="Nitin"/>
    <s v="Weekend Feast"/>
    <n v="1631.44"/>
    <s v="SLA Breach"/>
    <x v="2"/>
    <x v="2"/>
    <x v="0"/>
  </r>
  <r>
    <s v="ORD00263"/>
    <d v="2026-05-17T00:00:00"/>
    <s v="CUST007"/>
    <s v="REST012"/>
    <s v="DP015"/>
    <n v="796.09"/>
    <n v="60"/>
    <n v="140.96"/>
    <n v="8.1"/>
    <n v="45"/>
    <m/>
    <s v="Escalated"/>
    <x v="2"/>
    <x v="2"/>
    <s v="Debit Card"/>
    <s v="WELCOME50"/>
    <s v="WELCOME50"/>
    <s v="CMP003"/>
    <s v="Late delivery"/>
    <s v="Aditya Joshi"/>
    <x v="21"/>
    <s v="Vivek"/>
    <s v="Premium Treat"/>
    <n v="715.13"/>
    <s v="At Risk"/>
    <x v="3"/>
    <x v="5"/>
    <x v="1"/>
  </r>
  <r>
    <s v="ORD00266"/>
    <d v="2026-05-04T00:00:00"/>
    <s v="CUST018"/>
    <s v="REST018"/>
    <s v="DP005"/>
    <n v="922.47"/>
    <n v="40"/>
    <n v="180.27"/>
    <n v="2.6"/>
    <n v="30"/>
    <m/>
    <s v="Escalated"/>
    <x v="2"/>
    <x v="0"/>
    <s v="Credit Card"/>
    <s v="MONSOON20"/>
    <s v="MONSOON20"/>
    <s v="CMP005"/>
    <s v="Late delivery"/>
    <s v="Neha Gupta"/>
    <x v="22"/>
    <s v="Ravi"/>
    <s v="Budget Bites"/>
    <n v="782.2"/>
    <s v="On Time"/>
    <x v="3"/>
    <x v="1"/>
    <x v="1"/>
  </r>
  <r>
    <s v="ORD00269"/>
    <d v="2026-06-27T00:00:00"/>
    <s v="CUST047"/>
    <s v="REST005"/>
    <s v="DP015"/>
    <n v="1774.27"/>
    <n v="50"/>
    <n v="181.74"/>
    <n v="2.9"/>
    <n v="40"/>
    <m/>
    <s v="Escalated"/>
    <x v="2"/>
    <x v="4"/>
    <s v="UPI"/>
    <s v="LUNCH15"/>
    <s v="LUNCH15"/>
    <s v="CMP004"/>
    <s v="Late delivery"/>
    <s v="Vivaan Pawar"/>
    <x v="0"/>
    <s v="Vivek"/>
    <s v="Lunch Saver"/>
    <n v="1642.53"/>
    <s v="At Risk"/>
    <x v="3"/>
    <x v="2"/>
    <x v="2"/>
  </r>
  <r>
    <s v="ORD00280"/>
    <d v="2026-07-16T00:00:00"/>
    <s v="CUST027"/>
    <s v="REST017"/>
    <s v="DP002"/>
    <n v="1012.94"/>
    <n v="20"/>
    <n v="141.88"/>
    <n v="4"/>
    <n v="26"/>
    <m/>
    <s v="Escalated"/>
    <x v="2"/>
    <x v="0"/>
    <s v="Credit Card"/>
    <s v="FESTIVE25"/>
    <s v="FESTIVE25"/>
    <s v="CMP001"/>
    <s v="Late delivery"/>
    <s v="Neha Sharma"/>
    <x v="9"/>
    <s v="Amit"/>
    <s v="Weekend Feast"/>
    <n v="891.06000000000006"/>
    <s v="On Time"/>
    <x v="3"/>
    <x v="1"/>
    <x v="0"/>
  </r>
  <r>
    <s v="ORD00281"/>
    <d v="2026-07-05T00:00:00"/>
    <s v="CUST047"/>
    <s v="REST005"/>
    <s v="DP016"/>
    <n v="1546.49"/>
    <n v="35"/>
    <n v="0"/>
    <n v="1.5"/>
    <n v="21"/>
    <m/>
    <s v="Escalated"/>
    <x v="2"/>
    <x v="4"/>
    <s v="UPI"/>
    <s v="NONE"/>
    <s v="NONE"/>
    <s v="CMP005"/>
    <s v="Late delivery"/>
    <s v="Vivaan Pawar"/>
    <x v="0"/>
    <s v="Rohit"/>
    <s v="Budget Bites"/>
    <n v="1581.49"/>
    <s v="On Time"/>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0F27EB-189D-4C74-AEB7-CBE8C2EA2332}" name="PivotTable3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Y5:Z10" firstHeaderRow="1" firstDataRow="1" firstDataCol="1"/>
  <pivotFields count="28">
    <pivotField dataField="1"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numFmtId="165" showAll="0"/>
    <pivotField showAll="0"/>
    <pivotField axis="axisRow" showAll="0">
      <items count="5">
        <item x="3"/>
        <item x="1"/>
        <item x="2"/>
        <item x="0"/>
        <item t="default"/>
      </items>
    </pivotField>
    <pivotField showAll="0">
      <items count="7">
        <item x="5"/>
        <item x="4"/>
        <item x="2"/>
        <item x="3"/>
        <item x="0"/>
        <item x="1"/>
        <item t="default"/>
      </items>
    </pivotField>
    <pivotField showAll="0">
      <items count="4">
        <item x="1"/>
        <item x="2"/>
        <item x="0"/>
        <item t="default"/>
      </items>
    </pivotField>
  </pivotFields>
  <rowFields count="1">
    <field x="25"/>
  </rowFields>
  <rowItems count="5">
    <i>
      <x/>
    </i>
    <i>
      <x v="1"/>
    </i>
    <i>
      <x v="2"/>
    </i>
    <i>
      <x v="3"/>
    </i>
    <i t="grand">
      <x/>
    </i>
  </rowItems>
  <colItems count="1">
    <i/>
  </colItems>
  <dataFields count="1">
    <dataField name="Count of Order_ID" fld="0"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5" count="1" selected="0">
            <x v="0"/>
          </reference>
        </references>
      </pivotArea>
    </chartFormat>
    <chartFormat chart="4" format="8">
      <pivotArea type="data" outline="0" fieldPosition="0">
        <references count="2">
          <reference field="4294967294" count="1" selected="0">
            <x v="0"/>
          </reference>
          <reference field="25" count="1" selected="0">
            <x v="1"/>
          </reference>
        </references>
      </pivotArea>
    </chartFormat>
    <chartFormat chart="4" format="9">
      <pivotArea type="data" outline="0" fieldPosition="0">
        <references count="2">
          <reference field="4294967294" count="1" selected="0">
            <x v="0"/>
          </reference>
          <reference field="25" count="1" selected="0">
            <x v="2"/>
          </reference>
        </references>
      </pivotArea>
    </chartFormat>
    <chartFormat chart="4" format="10">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567065-C7B3-485A-8711-79963D6F4876}" name="PivotTable3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5:J12" firstHeaderRow="1" firstDataRow="1" firstDataCol="1"/>
  <pivotFields count="28">
    <pivotField dataField="1"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numFmtId="165" showAll="0"/>
    <pivotField showAll="0"/>
    <pivotField showAll="0"/>
    <pivotField axis="axisRow" showAll="0">
      <items count="7">
        <item x="5"/>
        <item x="4"/>
        <item x="2"/>
        <item x="3"/>
        <item x="0"/>
        <item x="1"/>
        <item t="default"/>
      </items>
    </pivotField>
    <pivotField showAll="0">
      <items count="4">
        <item x="1"/>
        <item x="2"/>
        <item x="0"/>
        <item t="default"/>
      </items>
    </pivotField>
  </pivotFields>
  <rowFields count="1">
    <field x="26"/>
  </rowFields>
  <rowItems count="7">
    <i>
      <x/>
    </i>
    <i>
      <x v="1"/>
    </i>
    <i>
      <x v="2"/>
    </i>
    <i>
      <x v="3"/>
    </i>
    <i>
      <x v="4"/>
    </i>
    <i>
      <x v="5"/>
    </i>
    <i t="grand">
      <x/>
    </i>
  </rowItems>
  <colItems count="1">
    <i/>
  </colItems>
  <dataFields count="1">
    <dataField name="Count of Order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19248-8FD7-493D-BF76-36F432ACD1E0}" name="PivotTable4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C6:AD10" firstHeaderRow="1" firstDataRow="1" firstDataCol="1"/>
  <pivotFields count="28">
    <pivotField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dataField="1" numFmtId="165" showAll="0"/>
    <pivotField showAll="0"/>
    <pivotField showAll="0"/>
    <pivotField showAll="0">
      <items count="7">
        <item x="5"/>
        <item x="4"/>
        <item x="2"/>
        <item x="3"/>
        <item x="0"/>
        <item x="1"/>
        <item t="default"/>
      </items>
    </pivotField>
    <pivotField axis="axisRow" showAll="0">
      <items count="4">
        <item x="1"/>
        <item x="2"/>
        <item x="0"/>
        <item t="default"/>
      </items>
    </pivotField>
  </pivotFields>
  <rowFields count="1">
    <field x="27"/>
  </rowFields>
  <rowItems count="4">
    <i>
      <x/>
    </i>
    <i>
      <x v="1"/>
    </i>
    <i>
      <x v="2"/>
    </i>
    <i t="grand">
      <x/>
    </i>
  </rowItems>
  <colItems count="1">
    <i/>
  </colItems>
  <dataFields count="1">
    <dataField name="Sum of Net_Revenue" fld="23" baseField="0" baseItem="0" numFmtId="165"/>
  </dataFields>
  <chartFormats count="1">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B49C72-F646-45B6-939E-A181E50F5C20}" name="PivotTable3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U4:V30" firstHeaderRow="1" firstDataRow="1" firstDataCol="1"/>
  <pivotFields count="28">
    <pivotField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axis="axisRow" showAll="0" sortType="descending">
      <items count="26">
        <item x="11"/>
        <item x="18"/>
        <item x="10"/>
        <item x="8"/>
        <item x="24"/>
        <item x="1"/>
        <item x="0"/>
        <item x="6"/>
        <item x="16"/>
        <item x="9"/>
        <item x="5"/>
        <item x="17"/>
        <item x="23"/>
        <item x="21"/>
        <item x="12"/>
        <item x="2"/>
        <item x="22"/>
        <item x="14"/>
        <item x="7"/>
        <item x="20"/>
        <item x="15"/>
        <item x="13"/>
        <item x="19"/>
        <item x="4"/>
        <item x="3"/>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showAll="0"/>
    <pivotField showAll="0"/>
    <pivotField showAll="0">
      <items count="7">
        <item x="5"/>
        <item x="4"/>
        <item x="2"/>
        <item x="3"/>
        <item x="0"/>
        <item x="1"/>
        <item t="default"/>
      </items>
    </pivotField>
    <pivotField showAll="0">
      <items count="4">
        <item x="1"/>
        <item x="2"/>
        <item x="0"/>
        <item t="default"/>
      </items>
    </pivotField>
  </pivotFields>
  <rowFields count="1">
    <field x="20"/>
  </rowFields>
  <rowItems count="26">
    <i>
      <x v="14"/>
    </i>
    <i>
      <x v="15"/>
    </i>
    <i>
      <x v="19"/>
    </i>
    <i>
      <x v="23"/>
    </i>
    <i>
      <x v="5"/>
    </i>
    <i>
      <x v="17"/>
    </i>
    <i>
      <x/>
    </i>
    <i>
      <x v="7"/>
    </i>
    <i>
      <x v="9"/>
    </i>
    <i>
      <x v="16"/>
    </i>
    <i>
      <x v="6"/>
    </i>
    <i>
      <x v="12"/>
    </i>
    <i>
      <x v="4"/>
    </i>
    <i>
      <x v="3"/>
    </i>
    <i>
      <x v="2"/>
    </i>
    <i>
      <x v="24"/>
    </i>
    <i>
      <x v="20"/>
    </i>
    <i>
      <x v="22"/>
    </i>
    <i>
      <x v="13"/>
    </i>
    <i>
      <x v="18"/>
    </i>
    <i>
      <x v="10"/>
    </i>
    <i>
      <x v="8"/>
    </i>
    <i>
      <x v="11"/>
    </i>
    <i>
      <x v="1"/>
    </i>
    <i>
      <x v="21"/>
    </i>
    <i t="grand">
      <x/>
    </i>
  </rowItems>
  <colItems count="1">
    <i/>
  </colItems>
  <dataFields count="1">
    <dataField name="Sum of Net_Revenue" fld="23" baseField="0" baseItem="0" numFmtId="165"/>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41BEAC-725C-4D0D-9255-3F289014B1CB}" name="PivotTable3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30" firstHeaderRow="1" firstDataRow="1" firstDataCol="1"/>
  <pivotFields count="28">
    <pivotField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dataField="1" numFmtId="165" showAll="0"/>
    <pivotField showAll="0"/>
    <pivotField showAll="0"/>
    <pivotField showAll="0">
      <items count="7">
        <item x="5"/>
        <item x="4"/>
        <item x="2"/>
        <item x="3"/>
        <item x="0"/>
        <item x="1"/>
        <item t="default"/>
      </items>
    </pivotField>
    <pivotField showAll="0">
      <items count="4">
        <item x="1"/>
        <item x="2"/>
        <item x="0"/>
        <item t="default"/>
      </items>
    </pivotField>
  </pivotFields>
  <rowFields count="1">
    <field x="2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Net_Revenue" fld="2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E14F92-B54E-499A-8BDF-CFA66E797935}" name="PivotTable2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9" firstHeaderRow="1" firstDataRow="1" firstDataCol="1"/>
  <pivotFields count="28">
    <pivotField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numFmtId="165" showAll="0"/>
    <pivotField showAll="0"/>
    <pivotField axis="axisRow" dataField="1" showAll="0">
      <items count="5">
        <item x="3"/>
        <item x="1"/>
        <item x="2"/>
        <item x="0"/>
        <item t="default"/>
      </items>
    </pivotField>
    <pivotField showAll="0">
      <items count="7">
        <item x="5"/>
        <item x="4"/>
        <item x="2"/>
        <item x="3"/>
        <item x="0"/>
        <item x="1"/>
        <item t="default"/>
      </items>
    </pivotField>
    <pivotField showAll="0">
      <items count="4">
        <item x="1"/>
        <item x="2"/>
        <item x="0"/>
        <item t="default"/>
      </items>
    </pivotField>
  </pivotFields>
  <rowFields count="1">
    <field x="25"/>
  </rowFields>
  <rowItems count="5">
    <i>
      <x/>
    </i>
    <i>
      <x v="1"/>
    </i>
    <i>
      <x v="2"/>
    </i>
    <i>
      <x v="3"/>
    </i>
    <i t="grand">
      <x/>
    </i>
  </rowItems>
  <colItems count="1">
    <i/>
  </colItems>
  <dataFields count="1">
    <dataField name="Count of Operations_Aler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CE7F40-B37D-424D-B112-85CD2F315B0E}" name="PivotTable2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8">
    <pivotField dataField="1"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axis="axisRow"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numFmtId="165" showAll="0"/>
    <pivotField showAll="0"/>
    <pivotField showAll="0"/>
    <pivotField showAll="0">
      <items count="7">
        <item x="5"/>
        <item x="4"/>
        <item x="2"/>
        <item x="3"/>
        <item x="0"/>
        <item x="1"/>
        <item t="default"/>
      </items>
    </pivotField>
    <pivotField showAll="0">
      <items count="4">
        <item x="1"/>
        <item x="2"/>
        <item x="0"/>
        <item t="default"/>
      </items>
    </pivotField>
  </pivotFields>
  <rowFields count="1">
    <field x="12"/>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612A79-6E93-4FE5-AE20-B1F666A3FCB1}" name="PivotTable3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N32" firstHeaderRow="1" firstDataRow="1" firstDataCol="1"/>
  <pivotFields count="28">
    <pivotField dataField="1" showAll="0"/>
    <pivotField numFmtId="164" showAll="0"/>
    <pivotField showAll="0"/>
    <pivotField showAll="0"/>
    <pivotField showAll="0"/>
    <pivotField numFmtId="165" showAll="0"/>
    <pivotField numFmtId="165" showAll="0"/>
    <pivotField numFmtId="165" showAll="0"/>
    <pivotField numFmtId="166" showAll="0"/>
    <pivotField numFmtId="1" showAll="0"/>
    <pivotField showAll="0"/>
    <pivotField showAll="0"/>
    <pivotField showAll="0">
      <items count="4">
        <item x="0"/>
        <item x="1"/>
        <item x="2"/>
        <item t="default"/>
      </items>
    </pivotField>
    <pivotField showAll="0">
      <items count="7">
        <item x="1"/>
        <item x="0"/>
        <item x="2"/>
        <item x="4"/>
        <item x="5"/>
        <item x="3"/>
        <item t="default"/>
      </items>
    </pivotField>
    <pivotField showAll="0"/>
    <pivotField showAll="0"/>
    <pivotField showAll="0"/>
    <pivotField showAll="0"/>
    <pivotField showAll="0"/>
    <pivotField showAll="0"/>
    <pivotField axis="axisRow" showAll="0">
      <items count="26">
        <item x="11"/>
        <item x="18"/>
        <item x="10"/>
        <item x="8"/>
        <item x="24"/>
        <item x="1"/>
        <item x="0"/>
        <item x="6"/>
        <item x="16"/>
        <item x="9"/>
        <item x="5"/>
        <item x="17"/>
        <item x="23"/>
        <item x="21"/>
        <item x="12"/>
        <item x="2"/>
        <item x="22"/>
        <item x="14"/>
        <item x="7"/>
        <item x="20"/>
        <item x="15"/>
        <item x="13"/>
        <item x="19"/>
        <item x="4"/>
        <item x="3"/>
        <item t="default"/>
      </items>
    </pivotField>
    <pivotField showAll="0"/>
    <pivotField showAll="0"/>
    <pivotField numFmtId="165" showAll="0"/>
    <pivotField showAll="0"/>
    <pivotField showAll="0"/>
    <pivotField showAll="0">
      <items count="7">
        <item x="5"/>
        <item x="4"/>
        <item x="2"/>
        <item x="3"/>
        <item x="0"/>
        <item x="1"/>
        <item t="default"/>
      </items>
    </pivotField>
    <pivotField showAll="0">
      <items count="4">
        <item x="1"/>
        <item x="2"/>
        <item x="0"/>
        <item t="default"/>
      </items>
    </pivotField>
  </pivotFields>
  <rowFields count="1">
    <field x="2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9ED3EE-74DD-4BBC-844C-4775A96924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dataField="1" showAll="0"/>
    <pivotField showAll="0"/>
    <pivotField axis="axisRow" showAll="0">
      <items count="7">
        <item x="3"/>
        <item x="2"/>
        <item x="4"/>
        <item x="0"/>
        <item x="5"/>
        <item x="1"/>
        <item t="default"/>
      </items>
    </pivotField>
    <pivotField showAll="0"/>
    <pivotField numFmtId="164" showAll="0">
      <items count="76">
        <item x="38"/>
        <item x="59"/>
        <item x="39"/>
        <item x="0"/>
        <item x="24"/>
        <item x="17"/>
        <item x="50"/>
        <item x="46"/>
        <item x="57"/>
        <item x="62"/>
        <item x="65"/>
        <item x="30"/>
        <item x="1"/>
        <item x="63"/>
        <item x="18"/>
        <item x="69"/>
        <item x="51"/>
        <item x="53"/>
        <item x="49"/>
        <item x="3"/>
        <item x="6"/>
        <item x="13"/>
        <item x="66"/>
        <item x="27"/>
        <item x="47"/>
        <item x="23"/>
        <item x="26"/>
        <item x="37"/>
        <item x="73"/>
        <item x="61"/>
        <item x="11"/>
        <item x="64"/>
        <item x="68"/>
        <item x="32"/>
        <item x="12"/>
        <item x="71"/>
        <item x="43"/>
        <item x="2"/>
        <item x="7"/>
        <item x="60"/>
        <item x="28"/>
        <item x="72"/>
        <item x="9"/>
        <item x="54"/>
        <item x="20"/>
        <item x="40"/>
        <item x="31"/>
        <item x="41"/>
        <item x="8"/>
        <item x="70"/>
        <item x="58"/>
        <item x="67"/>
        <item x="45"/>
        <item x="21"/>
        <item x="19"/>
        <item x="34"/>
        <item x="36"/>
        <item x="10"/>
        <item x="22"/>
        <item x="35"/>
        <item x="16"/>
        <item x="44"/>
        <item x="5"/>
        <item x="25"/>
        <item x="42"/>
        <item x="33"/>
        <item x="56"/>
        <item x="48"/>
        <item x="14"/>
        <item x="55"/>
        <item x="74"/>
        <item x="4"/>
        <item x="29"/>
        <item x="52"/>
        <item x="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F2C4FB-EE2C-4F90-8C35-C214605D230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Q13" firstHeaderRow="1" firstDataRow="2" firstDataCol="1"/>
  <pivotFields count="8">
    <pivotField dataField="1" showAll="0"/>
    <pivotField showAll="0"/>
    <pivotField axis="axisRow" showAll="0">
      <items count="7">
        <item x="3"/>
        <item x="2"/>
        <item x="4"/>
        <item x="0"/>
        <item x="5"/>
        <item x="1"/>
        <item t="default"/>
      </items>
    </pivotField>
    <pivotField axis="axisCol" showAll="0">
      <items count="5">
        <item x="0"/>
        <item x="2"/>
        <item x="1"/>
        <item x="3"/>
        <item t="default"/>
      </items>
    </pivotField>
    <pivotField numFmtId="164" showAll="0">
      <items count="76">
        <item x="38"/>
        <item x="59"/>
        <item x="39"/>
        <item x="0"/>
        <item x="24"/>
        <item x="17"/>
        <item x="50"/>
        <item x="46"/>
        <item x="57"/>
        <item x="62"/>
        <item x="65"/>
        <item x="30"/>
        <item x="1"/>
        <item x="63"/>
        <item x="18"/>
        <item x="69"/>
        <item x="51"/>
        <item x="53"/>
        <item x="49"/>
        <item x="3"/>
        <item x="6"/>
        <item x="13"/>
        <item x="66"/>
        <item x="27"/>
        <item x="47"/>
        <item x="23"/>
        <item x="26"/>
        <item x="37"/>
        <item x="73"/>
        <item x="61"/>
        <item x="11"/>
        <item x="64"/>
        <item x="68"/>
        <item x="32"/>
        <item x="12"/>
        <item x="71"/>
        <item x="43"/>
        <item x="2"/>
        <item x="7"/>
        <item x="60"/>
        <item x="28"/>
        <item x="72"/>
        <item x="9"/>
        <item x="54"/>
        <item x="20"/>
        <item x="40"/>
        <item x="31"/>
        <item x="41"/>
        <item x="8"/>
        <item x="70"/>
        <item x="58"/>
        <item x="67"/>
        <item x="45"/>
        <item x="21"/>
        <item x="19"/>
        <item x="34"/>
        <item x="36"/>
        <item x="10"/>
        <item x="22"/>
        <item x="35"/>
        <item x="16"/>
        <item x="44"/>
        <item x="5"/>
        <item x="25"/>
        <item x="42"/>
        <item x="33"/>
        <item x="56"/>
        <item x="48"/>
        <item x="14"/>
        <item x="55"/>
        <item x="74"/>
        <item x="4"/>
        <item x="29"/>
        <item x="52"/>
        <item x="15"/>
        <item t="default"/>
      </items>
    </pivotField>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Fields count="1">
    <field x="3"/>
  </colFields>
  <colItems count="5">
    <i>
      <x/>
    </i>
    <i>
      <x v="1"/>
    </i>
    <i>
      <x v="2"/>
    </i>
    <i>
      <x v="3"/>
    </i>
    <i t="grand">
      <x/>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F5D92C-6206-4F1E-BAC0-DD13D80DF72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8" firstHeaderRow="1" firstDataRow="1" firstDataCol="1"/>
  <pivotFields count="8">
    <pivotField dataField="1" showAll="0"/>
    <pivotField showAll="0"/>
    <pivotField showAll="0"/>
    <pivotField showAll="0"/>
    <pivotField axis="axisRow" numFmtId="164" showAll="0">
      <items count="76">
        <item x="38"/>
        <item x="59"/>
        <item x="39"/>
        <item x="0"/>
        <item x="24"/>
        <item x="17"/>
        <item x="50"/>
        <item x="46"/>
        <item x="57"/>
        <item x="62"/>
        <item x="65"/>
        <item x="30"/>
        <item x="1"/>
        <item x="63"/>
        <item x="18"/>
        <item x="69"/>
        <item x="51"/>
        <item x="53"/>
        <item x="49"/>
        <item x="3"/>
        <item x="6"/>
        <item x="13"/>
        <item x="66"/>
        <item x="27"/>
        <item x="47"/>
        <item x="23"/>
        <item x="26"/>
        <item x="37"/>
        <item x="73"/>
        <item x="61"/>
        <item x="11"/>
        <item x="64"/>
        <item x="68"/>
        <item x="32"/>
        <item x="12"/>
        <item x="71"/>
        <item x="43"/>
        <item x="2"/>
        <item x="7"/>
        <item x="60"/>
        <item x="28"/>
        <item x="72"/>
        <item x="9"/>
        <item x="54"/>
        <item x="20"/>
        <item x="40"/>
        <item x="31"/>
        <item x="41"/>
        <item x="8"/>
        <item x="70"/>
        <item x="58"/>
        <item x="67"/>
        <item x="45"/>
        <item x="21"/>
        <item x="19"/>
        <item x="34"/>
        <item x="36"/>
        <item x="10"/>
        <item x="22"/>
        <item x="35"/>
        <item x="16"/>
        <item x="44"/>
        <item x="5"/>
        <item x="25"/>
        <item x="42"/>
        <item x="33"/>
        <item x="56"/>
        <item x="48"/>
        <item x="14"/>
        <item x="55"/>
        <item x="74"/>
        <item x="4"/>
        <item x="29"/>
        <item x="52"/>
        <item x="1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7"/>
    <field x="6"/>
    <field x="5"/>
    <field x="4"/>
  </rowFields>
  <rowItems count="3">
    <i>
      <x v="1"/>
    </i>
    <i>
      <x v="2"/>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24C435-2A83-4E9A-BC48-F70004B487E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9" firstHeaderRow="1" firstDataRow="1" firstDataCol="1"/>
  <pivotFields count="8">
    <pivotField dataField="1" showAll="0"/>
    <pivotField showAll="0"/>
    <pivotField showAll="0"/>
    <pivotField axis="axisRow" showAll="0">
      <items count="5">
        <item x="0"/>
        <item x="2"/>
        <item x="1"/>
        <item x="3"/>
        <item t="default"/>
      </items>
    </pivotField>
    <pivotField numFmtId="164" showAll="0">
      <items count="76">
        <item x="38"/>
        <item x="59"/>
        <item x="39"/>
        <item x="0"/>
        <item x="24"/>
        <item x="17"/>
        <item x="50"/>
        <item x="46"/>
        <item x="57"/>
        <item x="62"/>
        <item x="65"/>
        <item x="30"/>
        <item x="1"/>
        <item x="63"/>
        <item x="18"/>
        <item x="69"/>
        <item x="51"/>
        <item x="53"/>
        <item x="49"/>
        <item x="3"/>
        <item x="6"/>
        <item x="13"/>
        <item x="66"/>
        <item x="27"/>
        <item x="47"/>
        <item x="23"/>
        <item x="26"/>
        <item x="37"/>
        <item x="73"/>
        <item x="61"/>
        <item x="11"/>
        <item x="64"/>
        <item x="68"/>
        <item x="32"/>
        <item x="12"/>
        <item x="71"/>
        <item x="43"/>
        <item x="2"/>
        <item x="7"/>
        <item x="60"/>
        <item x="28"/>
        <item x="72"/>
        <item x="9"/>
        <item x="54"/>
        <item x="20"/>
        <item x="40"/>
        <item x="31"/>
        <item x="41"/>
        <item x="8"/>
        <item x="70"/>
        <item x="58"/>
        <item x="67"/>
        <item x="45"/>
        <item x="21"/>
        <item x="19"/>
        <item x="34"/>
        <item x="36"/>
        <item x="10"/>
        <item x="22"/>
        <item x="35"/>
        <item x="16"/>
        <item x="44"/>
        <item x="5"/>
        <item x="25"/>
        <item x="42"/>
        <item x="33"/>
        <item x="56"/>
        <item x="48"/>
        <item x="14"/>
        <item x="55"/>
        <item x="74"/>
        <item x="4"/>
        <item x="29"/>
        <item x="52"/>
        <item x="1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111F2B-AEA1-4C01-9906-CD41BD9AAE8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J15" firstHeaderRow="1" firstDataRow="1" firstDataCol="1"/>
  <pivotFields count="6">
    <pivotField dataField="1" showAll="0"/>
    <pivotField showAll="0"/>
    <pivotField axis="axisRow" showAll="0">
      <items count="10">
        <item x="7"/>
        <item x="3"/>
        <item x="8"/>
        <item x="6"/>
        <item x="1"/>
        <item x="5"/>
        <item x="0"/>
        <item x="2"/>
        <item x="4"/>
        <item t="default"/>
      </items>
    </pivotField>
    <pivotField showAll="0"/>
    <pivotField showAll="0"/>
    <pivotField numFmtId="9" showAll="0"/>
  </pivotFields>
  <rowFields count="1">
    <field x="2"/>
  </rowFields>
  <rowItems count="10">
    <i>
      <x/>
    </i>
    <i>
      <x v="1"/>
    </i>
    <i>
      <x v="2"/>
    </i>
    <i>
      <x v="3"/>
    </i>
    <i>
      <x v="4"/>
    </i>
    <i>
      <x v="5"/>
    </i>
    <i>
      <x v="6"/>
    </i>
    <i>
      <x v="7"/>
    </i>
    <i>
      <x v="8"/>
    </i>
    <i t="grand">
      <x/>
    </i>
  </rowItems>
  <colItems count="1">
    <i/>
  </colItems>
  <dataFields count="1">
    <dataField name="Count of Restaura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5F92E63-6325-429D-B6AD-0F315A8696C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30" firstHeaderRow="1" firstDataRow="1" firstDataCol="1"/>
  <pivotFields count="6">
    <pivotField showAll="0"/>
    <pivotField axis="axisRow" showAll="0">
      <items count="26">
        <item x="7"/>
        <item x="12"/>
        <item x="8"/>
        <item x="21"/>
        <item x="2"/>
        <item x="9"/>
        <item x="4"/>
        <item x="20"/>
        <item x="15"/>
        <item x="16"/>
        <item x="22"/>
        <item x="5"/>
        <item x="23"/>
        <item x="11"/>
        <item x="6"/>
        <item x="14"/>
        <item x="17"/>
        <item x="0"/>
        <item x="13"/>
        <item x="24"/>
        <item x="18"/>
        <item x="3"/>
        <item x="1"/>
        <item x="10"/>
        <item x="19"/>
        <item t="default"/>
      </items>
    </pivotField>
    <pivotField showAll="0"/>
    <pivotField showAll="0"/>
    <pivotField dataField="1" showAll="0"/>
    <pivotField numFmtId="9"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Restaurant_Rating"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C6685D2-213F-4E96-932B-6030CBB6967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6">
    <pivotField dataField="1" showAll="0"/>
    <pivotField showAll="0"/>
    <pivotField showAll="0"/>
    <pivotField axis="axisRow" showAll="0">
      <items count="7">
        <item x="2"/>
        <item x="4"/>
        <item x="1"/>
        <item x="5"/>
        <item x="0"/>
        <item x="3"/>
        <item t="default"/>
      </items>
    </pivotField>
    <pivotField showAll="0"/>
    <pivotField numFmtId="9" showAll="0"/>
  </pivotFields>
  <rowFields count="1">
    <field x="3"/>
  </rowFields>
  <rowItems count="7">
    <i>
      <x/>
    </i>
    <i>
      <x v="1"/>
    </i>
    <i>
      <x v="2"/>
    </i>
    <i>
      <x v="3"/>
    </i>
    <i>
      <x v="4"/>
    </i>
    <i>
      <x v="5"/>
    </i>
    <i t="grand">
      <x/>
    </i>
  </rowItems>
  <colItems count="1">
    <i/>
  </colItems>
  <dataFields count="1">
    <dataField name="Count of Restaura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AA7F81-0CDF-4975-BDB9-548E460326E8}"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31" firstHeaderRow="1" firstDataRow="1" firstDataCol="1"/>
  <pivotFields count="6">
    <pivotField showAll="0"/>
    <pivotField axis="axisRow" showAll="0">
      <items count="26">
        <item x="7"/>
        <item x="12"/>
        <item x="8"/>
        <item x="21"/>
        <item x="2"/>
        <item x="9"/>
        <item x="4"/>
        <item x="20"/>
        <item x="15"/>
        <item x="16"/>
        <item x="22"/>
        <item x="5"/>
        <item x="23"/>
        <item x="11"/>
        <item x="6"/>
        <item x="14"/>
        <item x="17"/>
        <item x="0"/>
        <item x="13"/>
        <item x="24"/>
        <item x="18"/>
        <item x="3"/>
        <item x="1"/>
        <item x="10"/>
        <item x="19"/>
        <item t="default"/>
      </items>
    </pivotField>
    <pivotField showAll="0">
      <items count="10">
        <item x="7"/>
        <item x="3"/>
        <item x="8"/>
        <item x="6"/>
        <item x="1"/>
        <item x="5"/>
        <item x="0"/>
        <item x="2"/>
        <item x="4"/>
        <item t="default"/>
      </items>
    </pivotField>
    <pivotField showAll="0"/>
    <pivotField showAll="0"/>
    <pivotField dataField="1" numFmtId="9" showAl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Commission_Rate"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9ACE88C-6649-42A5-829A-F908197BD3F6}"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L27" firstHeaderRow="1" firstDataRow="2" firstDataCol="1"/>
  <pivotFields count="7">
    <pivotField dataField="1" showAll="0"/>
    <pivotField axis="axisRow" showAll="0">
      <items count="21">
        <item x="18"/>
        <item x="8"/>
        <item x="1"/>
        <item x="17"/>
        <item x="13"/>
        <item x="12"/>
        <item x="6"/>
        <item x="5"/>
        <item x="19"/>
        <item x="11"/>
        <item x="9"/>
        <item x="10"/>
        <item x="0"/>
        <item x="4"/>
        <item x="15"/>
        <item x="7"/>
        <item x="16"/>
        <item x="2"/>
        <item x="3"/>
        <item x="14"/>
        <item t="default"/>
      </items>
    </pivotField>
    <pivotField axis="axisCol" showAll="0">
      <items count="3">
        <item x="1"/>
        <item x="0"/>
        <item t="default"/>
      </items>
    </pivotField>
    <pivotField numFmtId="164" showAll="0">
      <items count="21">
        <item x="4"/>
        <item x="10"/>
        <item x="9"/>
        <item x="13"/>
        <item x="12"/>
        <item x="14"/>
        <item x="16"/>
        <item x="15"/>
        <item x="19"/>
        <item x="5"/>
        <item x="3"/>
        <item x="18"/>
        <item x="8"/>
        <item x="2"/>
        <item x="6"/>
        <item x="7"/>
        <item x="17"/>
        <item x="0"/>
        <item x="1"/>
        <item x="11"/>
        <item t="default"/>
      </items>
    </pivotField>
    <pivotField showAll="0" defaultSubtotal="0"/>
    <pivotField showAll="0" defaultSubtotal="0"/>
    <pivotField showAll="0" defaultSubtotal="0">
      <items count="4">
        <item x="0"/>
        <item x="1"/>
        <item x="2"/>
        <item x="3"/>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x v="1"/>
    </i>
    <i t="grand">
      <x/>
    </i>
  </colItems>
  <dataFields count="1">
    <dataField name="Count of Partn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D92F1C0-D817-47C6-A81D-1DA80894BAD2}"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7">
    <pivotField dataField="1" showAll="0"/>
    <pivotField showAll="0"/>
    <pivotField showAll="0"/>
    <pivotField axis="axisRow" numFmtId="164" showAll="0">
      <items count="21">
        <item x="4"/>
        <item x="10"/>
        <item x="9"/>
        <item x="13"/>
        <item x="12"/>
        <item x="14"/>
        <item x="16"/>
        <item x="15"/>
        <item x="19"/>
        <item x="5"/>
        <item x="3"/>
        <item x="18"/>
        <item x="8"/>
        <item x="2"/>
        <item x="6"/>
        <item x="7"/>
        <item x="17"/>
        <item x="0"/>
        <item x="1"/>
        <item x="1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6"/>
    <field x="5"/>
    <field x="4"/>
    <field x="3"/>
  </rowFields>
  <rowItems count="3">
    <i>
      <x v="1"/>
    </i>
    <i>
      <x v="2"/>
    </i>
    <i t="grand">
      <x/>
    </i>
  </rowItems>
  <colItems count="1">
    <i/>
  </colItems>
  <dataFields count="1">
    <dataField name="Count of Partn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9F3441C-7581-4A78-AC57-793698ED3AA0}"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7">
    <pivotField dataField="1" showAll="0"/>
    <pivotField showAll="0"/>
    <pivotField axis="axisRow" showAll="0">
      <items count="3">
        <item x="1"/>
        <item x="0"/>
        <item t="default"/>
      </items>
    </pivotField>
    <pivotField numFmtId="164" showAll="0">
      <items count="21">
        <item x="4"/>
        <item x="10"/>
        <item x="9"/>
        <item x="13"/>
        <item x="12"/>
        <item x="14"/>
        <item x="16"/>
        <item x="15"/>
        <item x="19"/>
        <item x="5"/>
        <item x="3"/>
        <item x="18"/>
        <item x="8"/>
        <item x="2"/>
        <item x="6"/>
        <item x="7"/>
        <item x="17"/>
        <item x="0"/>
        <item x="1"/>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3">
    <i>
      <x/>
    </i>
    <i>
      <x v="1"/>
    </i>
    <i t="grand">
      <x/>
    </i>
  </rowItems>
  <colItems count="1">
    <i/>
  </colItems>
  <dataFields count="1">
    <dataField name="Count of Partn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8A02E4D-D23C-4BE2-8CF9-E4262B439D7D}" name="PivotTable2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4">
    <pivotField dataField="1" showAll="0"/>
    <pivotField showAll="0"/>
    <pivotField showAll="0"/>
    <pivotField axis="axisRow" showAll="0">
      <items count="6">
        <item x="0"/>
        <item x="4"/>
        <item x="1"/>
        <item x="2"/>
        <item x="3"/>
        <item t="default"/>
      </items>
    </pivotField>
  </pivotFields>
  <rowFields count="1">
    <field x="3"/>
  </rowFields>
  <rowItems count="6">
    <i>
      <x/>
    </i>
    <i>
      <x v="1"/>
    </i>
    <i>
      <x v="2"/>
    </i>
    <i>
      <x v="3"/>
    </i>
    <i>
      <x v="4"/>
    </i>
    <i t="grand">
      <x/>
    </i>
  </rowItems>
  <colItems count="1">
    <i/>
  </colItems>
  <dataFields count="1">
    <dataField name="Count of Campaig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9FE486D-37BC-4ABD-A962-2E5A5118BFB6}" name="PivotTable2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4">
    <pivotField dataField="1" showAll="0"/>
    <pivotField showAll="0"/>
    <pivotField axis="axisRow" showAll="0">
      <items count="3">
        <item x="1"/>
        <item x="0"/>
        <item t="default"/>
      </items>
    </pivotField>
    <pivotField showAll="0"/>
  </pivotFields>
  <rowFields count="1">
    <field x="2"/>
  </rowFields>
  <rowItems count="3">
    <i>
      <x/>
    </i>
    <i>
      <x v="1"/>
    </i>
    <i t="grand">
      <x/>
    </i>
  </rowItems>
  <colItems count="1">
    <i/>
  </colItems>
  <dataFields count="1">
    <dataField name="Count of Campaig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B1697F60-5B5C-4C1E-8A97-ABC91E2681BB}" sourceName="Order_Month">
  <pivotTables>
    <pivotTable tabId="21" name="PivotTable41"/>
    <pivotTable tabId="21" name="PivotTable26"/>
    <pivotTable tabId="21" name="PivotTable27"/>
    <pivotTable tabId="21" name="PivotTable32"/>
    <pivotTable tabId="21" name="PivotTable34"/>
    <pivotTable tabId="21" name="PivotTable36"/>
    <pivotTable tabId="21" name="PivotTable37"/>
    <pivotTable tabId="21" name="PivotTable39"/>
  </pivotTables>
  <data>
    <tabular pivotCacheId="25156616">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ity" xr10:uid="{9C3B3870-A51B-4981-A647-7FC436C84C2B}" sourceName="Customer_City">
  <pivotTables>
    <pivotTable tabId="21" name="PivotTable41"/>
    <pivotTable tabId="21" name="PivotTable26"/>
    <pivotTable tabId="21" name="PivotTable27"/>
    <pivotTable tabId="21" name="PivotTable32"/>
    <pivotTable tabId="21" name="PivotTable34"/>
    <pivotTable tabId="21" name="PivotTable36"/>
    <pivotTable tabId="21" name="PivotTable37"/>
    <pivotTable tabId="21" name="PivotTable39"/>
  </pivotTables>
  <data>
    <tabular pivotCacheId="25156616">
      <items count="6">
        <i x="5" s="1"/>
        <i x="4" s="1"/>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Name" xr10:uid="{F5D3EAAC-27A8-4C50-A7C3-CAA1B7793FBE}" sourceName="Restaurant_Name">
  <pivotTables>
    <pivotTable tabId="21" name="PivotTable41"/>
    <pivotTable tabId="21" name="PivotTable26"/>
    <pivotTable tabId="21" name="PivotTable27"/>
    <pivotTable tabId="21" name="PivotTable32"/>
    <pivotTable tabId="21" name="PivotTable37"/>
    <pivotTable tabId="21" name="PivotTable39"/>
  </pivotTables>
  <data>
    <tabular pivotCacheId="25156616">
      <items count="25">
        <i x="11" s="1"/>
        <i x="18" s="1"/>
        <i x="10" s="1"/>
        <i x="8" s="1"/>
        <i x="24" s="1"/>
        <i x="1" s="1"/>
        <i x="0" s="1"/>
        <i x="6" s="1"/>
        <i x="16" s="1"/>
        <i x="9" s="1"/>
        <i x="5" s="1"/>
        <i x="17" s="1"/>
        <i x="23" s="1"/>
        <i x="21" s="1"/>
        <i x="12" s="1"/>
        <i x="2" s="1"/>
        <i x="22" s="1"/>
        <i x="14" s="1"/>
        <i x="7" s="1"/>
        <i x="20" s="1"/>
        <i x="15" s="1"/>
        <i x="13" s="1"/>
        <i x="19"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E198A05-5FE8-4A9C-8353-C4A8863FA565}" sourceName="Payment_Method">
  <pivotTables>
    <pivotTable tabId="21" name="PivotTable41"/>
    <pivotTable tabId="21" name="PivotTable26"/>
    <pivotTable tabId="21" name="PivotTable27"/>
    <pivotTable tabId="21" name="PivotTable32"/>
    <pivotTable tabId="21" name="PivotTable34"/>
    <pivotTable tabId="21" name="PivotTable37"/>
    <pivotTable tabId="21" name="PivotTable39"/>
  </pivotTables>
  <data>
    <tabular pivotCacheId="25156616">
      <items count="6">
        <i x="1" s="1"/>
        <i x="0" s="1"/>
        <i x="2" s="1"/>
        <i x="4"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Status" xr10:uid="{833B3E82-8B69-40B5-9E00-546B8E1B13B8}" sourceName="Clean_Status">
  <pivotTables>
    <pivotTable tabId="21" name="PivotTable41"/>
    <pivotTable tabId="21" name="PivotTable26"/>
    <pivotTable tabId="21" name="PivotTable27"/>
    <pivotTable tabId="21" name="PivotTable32"/>
    <pivotTable tabId="21" name="PivotTable34"/>
    <pivotTable tabId="21" name="PivotTable36"/>
    <pivotTable tabId="21" name="PivotTable37"/>
    <pivotTable tabId="21" name="PivotTable39"/>
  </pivotTables>
  <data>
    <tabular pivotCacheId="2515661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Month" xr10:uid="{A8FFD627-E1A0-4124-8DFC-75160871794C}" cache="Slicer_Order_Month" caption="Order_Month" style="SlicerStyleDark2" rowHeight="241300"/>
  <slicer name="Customer_City" xr10:uid="{5BC3C963-BF88-40F6-94FD-354364072CD9}" cache="Slicer_Customer_City" caption="Customer_City" startItem="4" style="SlicerStyleDark3" rowHeight="241300"/>
  <slicer name="Restaurant_Name" xr10:uid="{C07495A1-3513-4D34-8B43-D2DC6D9CE348}" cache="Slicer_Restaurant_Name" caption="Restaurant_Name" startItem="14" style="SlicerStyleDark4" rowHeight="241300"/>
  <slicer name="Payment_Method" xr10:uid="{6AFCA8E4-5F00-4E71-B6B8-EA1AF1670957}" cache="Slicer_Payment_Method" caption="Payment_Method" startItem="2" style="SlicerStyleDark5" rowHeight="241300"/>
  <slicer name="Clean_Status" xr10:uid="{866FE6F2-B4ED-479E-8748-F63433E9EE86}" cache="Slicer_Clean_Status" caption="Clean_Status"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744CCF-600C-452A-9F0E-B41461BD7FCF}" name="Table1" displayName="Table1" ref="A1:AB301" totalsRowShown="0" headerRowDxfId="18">
  <autoFilter ref="A1:AB301" xr:uid="{00000000-0009-0000-0000-000000000000}"/>
  <sortState xmlns:xlrd2="http://schemas.microsoft.com/office/spreadsheetml/2017/richdata2" ref="A2:S301">
    <sortCondition ref="L1:L301"/>
  </sortState>
  <tableColumns count="28">
    <tableColumn id="1" xr3:uid="{BB3F1857-50C8-40C6-BCAF-204A179E2170}" name="Order_ID"/>
    <tableColumn id="2" xr3:uid="{E285B20D-5D05-47CF-85AA-869465D07ABF}" name="Order_Date" dataDxfId="17"/>
    <tableColumn id="3" xr3:uid="{3D26EC9E-CD71-4DE3-AE7E-9D41CC7A90F4}" name="Customer_ID"/>
    <tableColumn id="4" xr3:uid="{DF028C35-4CEB-4CFF-AF5C-9ACB28C4BAD0}" name="Restaurant_ID"/>
    <tableColumn id="5" xr3:uid="{D6F04E79-F45B-44F7-9BA1-4DCABF3953DD}" name="Delivery_Partner_ID"/>
    <tableColumn id="6" xr3:uid="{B5ACC756-A897-40CA-8409-7E2F0ECBADB4}" name="Order_Value" dataDxfId="16"/>
    <tableColumn id="7" xr3:uid="{8D6A0911-6C89-4E6D-8EC7-2B5B6F4188BE}" name="Delivery_Fee" dataDxfId="15"/>
    <tableColumn id="8" xr3:uid="{DC7E30EB-1337-48CB-80E9-DB2749BBBECF}" name="Discount" dataDxfId="14"/>
    <tableColumn id="9" xr3:uid="{FC2D2EDD-EAB9-468E-A504-CEBB972B5475}" name="Distance_KM" dataDxfId="13"/>
    <tableColumn id="10" xr3:uid="{01428A7D-594E-4A9A-BC29-4FFBACA2733E}" name="Delivery_Time_Min" dataDxfId="12"/>
    <tableColumn id="11" xr3:uid="{55DD1BE4-E190-443D-A6A5-57E3AA4C67B5}" name="Customer_Rating" dataDxfId="11"/>
    <tableColumn id="12" xr3:uid="{4C8F31EE-2BE4-4C1F-AA3E-C41CA3414BFE}" name="Order_Status"/>
    <tableColumn id="13" xr3:uid="{78F85C23-5619-4CC3-BB91-544116757156}" name="Clean_Status">
      <calculatedColumnFormula>PROPER(TRIM(L2))</calculatedColumnFormula>
    </tableColumn>
    <tableColumn id="14" xr3:uid="{535A8A58-06E0-452D-83E0-DDE3880A6C92}" name="Payment_Method"/>
    <tableColumn id="15" xr3:uid="{35A91CEF-6E47-47D2-9B47-B3E544AE101E}" name="Clean_Payment_Method">
      <calculatedColumnFormula>TRIM(N2)</calculatedColumnFormula>
    </tableColumn>
    <tableColumn id="16" xr3:uid="{0E45649F-D9CC-43CD-9E8C-61D810AEE055}" name="Coupon_Code"/>
    <tableColumn id="17" xr3:uid="{999F62F0-DC72-4EBA-B59D-EB206D307C65}" name="Clean_Coupon_Code">
      <calculatedColumnFormula>TRIM(P2)</calculatedColumnFormula>
    </tableColumn>
    <tableColumn id="18" xr3:uid="{8FE63A23-ECF6-4D0B-B5E6-527F7650ED31}" name="Campaign_ID"/>
    <tableColumn id="19" xr3:uid="{80337D0E-13B6-4EEC-ACDC-3767E6128144}" name="Cancellation_Reason"/>
    <tableColumn id="20" xr3:uid="{45C5E147-05EB-41B8-9ADB-B80B507B1811}" name="Customer_Name" dataDxfId="10">
      <calculatedColumnFormula>_xlfn.XLOOKUP(Table1[[#This Row],[Customer_ID]],Customers!A:A,Customers!B:B)</calculatedColumnFormula>
    </tableColumn>
    <tableColumn id="21" xr3:uid="{10A2845B-3BF7-4099-B452-CE4AE9F5A0B8}" name="Restaurant_Name" dataDxfId="9">
      <calculatedColumnFormula>_xlfn.XLOOKUP(Table1[[#This Row],[Restaurant_ID]],Restaurants!A:A,Restaurants!B:B)</calculatedColumnFormula>
    </tableColumn>
    <tableColumn id="22" xr3:uid="{63415849-D4FF-492A-9878-EA0CFC0F1DA5}" name="Delivery_Partner_Name" dataDxfId="8">
      <calculatedColumnFormula>_xlfn.XLOOKUP(Table1[[#This Row],[Delivery_Partner_ID]],Delivery_Partners!A:A,Delivery_Partners!B:B)</calculatedColumnFormula>
    </tableColumn>
    <tableColumn id="23" xr3:uid="{5C05ED61-6487-429A-8782-6FC702057895}" name="Campaign_Name" dataDxfId="7">
      <calculatedColumnFormula>_xlfn.XLOOKUP(Table1[[#This Row],[Campaign_ID]],Campaigns!A:A,Campaigns!B:B)</calculatedColumnFormula>
    </tableColumn>
    <tableColumn id="24" xr3:uid="{7CEFA88C-CE35-422C-9057-6FC3F9799A58}" name="Net_Revenue" dataDxfId="6">
      <calculatedColumnFormula>Table1[[#This Row],[Order_Value]]+Table1[[#This Row],[Delivery_Fee]]-Table1[[#This Row],[Discount]]</calculatedColumnFormula>
    </tableColumn>
    <tableColumn id="25" xr3:uid="{5F245AC6-8994-4B11-B361-E34B414A5331}" name="Delivery SLA Status" dataDxfId="5">
      <calculatedColumnFormula array="1">_xlfn.IFS(Table1[[#This Row],[Delivery_Time_Min]]&lt;=30,"On Time",Table1[[#This Row],[Delivery_Time_Min]]&lt;=45,"At Risk",TRUE,"SLA Breach")</calculatedColumnFormula>
    </tableColumn>
    <tableColumn id="27" xr3:uid="{2316FF91-4BC1-48C0-AA11-8B8DED0F6380}" name="Operations_Alert" dataDxfId="4">
      <calculatedColumnFormula array="1">_xlfn.IFS(
Table1[[#This Row],[Order_Status]]="Cancelled","Critical - Cancelled",
Table1[[#This Row],[Delivery SLA Status]]="SLA Breach","Critical - Late Delivery",
Table1[[#This Row],[Customer_Rating]]&lt;3,"Attention - Low Rating",
TRUE,"Normal"
)</calculatedColumnFormula>
    </tableColumn>
    <tableColumn id="26" xr3:uid="{CF70667E-36BA-4A06-82D0-9048797214B9}" name="Customer_City" dataDxfId="3">
      <calculatedColumnFormula>_xlfn.XLOOKUP(Table1[[#This Row],[Customer_ID]],Customers!A:A,Customers!C:C)</calculatedColumnFormula>
    </tableColumn>
    <tableColumn id="28" xr3:uid="{F1F9455B-DBD2-4E26-8544-C34117AC345E}" name="Order_Month" dataDxfId="2">
      <calculatedColumnFormula>TEXT(Table1[[#This Row],[Order_Date]],"mmm")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printerSettings" Target="../printerSettings/printerSettings4.bin"/><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rinterSettings" Target="../printerSettings/printerSettings5.bin"/><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4E48-0B75-4966-9BF8-B0F8850019B9}">
  <dimension ref="A1:AD32"/>
  <sheetViews>
    <sheetView workbookViewId="0">
      <selection activeCell="AC7" sqref="AC7"/>
    </sheetView>
  </sheetViews>
  <sheetFormatPr defaultRowHeight="14.5" x14ac:dyDescent="0.35"/>
  <cols>
    <col min="1" max="1" width="12.36328125" bestFit="1" customWidth="1"/>
    <col min="2" max="2" width="16.36328125" bestFit="1" customWidth="1"/>
    <col min="5" max="5" width="19.36328125" bestFit="1" customWidth="1"/>
    <col min="6" max="6" width="23.26953125" bestFit="1" customWidth="1"/>
    <col min="9" max="9" width="12.36328125" bestFit="1" customWidth="1"/>
    <col min="10" max="10" width="16.36328125" bestFit="1" customWidth="1"/>
    <col min="13" max="13" width="18.36328125" bestFit="1" customWidth="1"/>
    <col min="14" max="14" width="16.36328125" bestFit="1" customWidth="1"/>
    <col min="17" max="17" width="18.36328125" bestFit="1" customWidth="1"/>
    <col min="18" max="18" width="18.453125" bestFit="1" customWidth="1"/>
    <col min="21" max="21" width="18.36328125" bestFit="1" customWidth="1"/>
    <col min="22" max="22" width="18.453125" bestFit="1" customWidth="1"/>
    <col min="25" max="25" width="19.36328125" bestFit="1" customWidth="1"/>
    <col min="26" max="26" width="16.36328125" bestFit="1" customWidth="1"/>
    <col min="29" max="29" width="12.36328125" bestFit="1" customWidth="1"/>
    <col min="30" max="30" width="18.453125" bestFit="1" customWidth="1"/>
  </cols>
  <sheetData>
    <row r="1" spans="1:30" x14ac:dyDescent="0.35">
      <c r="B1" t="s">
        <v>695</v>
      </c>
      <c r="F1" t="s">
        <v>694</v>
      </c>
      <c r="J1" t="s">
        <v>697</v>
      </c>
      <c r="N1" t="s">
        <v>698</v>
      </c>
      <c r="R1" t="s">
        <v>700</v>
      </c>
      <c r="U1" t="s">
        <v>702</v>
      </c>
      <c r="Y1" t="s">
        <v>707</v>
      </c>
      <c r="AD1" t="s">
        <v>712</v>
      </c>
    </row>
    <row r="3" spans="1:30" x14ac:dyDescent="0.35">
      <c r="A3" s="8" t="s">
        <v>664</v>
      </c>
      <c r="B3" t="s">
        <v>693</v>
      </c>
    </row>
    <row r="4" spans="1:30" x14ac:dyDescent="0.35">
      <c r="A4" s="9" t="s">
        <v>63</v>
      </c>
      <c r="B4">
        <v>51</v>
      </c>
      <c r="E4" s="8" t="s">
        <v>664</v>
      </c>
      <c r="F4" t="s">
        <v>670</v>
      </c>
      <c r="Q4" s="8" t="s">
        <v>664</v>
      </c>
      <c r="R4" t="s">
        <v>699</v>
      </c>
      <c r="U4" s="8" t="s">
        <v>664</v>
      </c>
      <c r="V4" t="s">
        <v>699</v>
      </c>
    </row>
    <row r="5" spans="1:30" x14ac:dyDescent="0.35">
      <c r="A5" s="9" t="s">
        <v>20</v>
      </c>
      <c r="B5">
        <v>215</v>
      </c>
      <c r="E5" s="9" t="s">
        <v>665</v>
      </c>
      <c r="F5">
        <v>39</v>
      </c>
      <c r="I5" s="8" t="s">
        <v>664</v>
      </c>
      <c r="J5" t="s">
        <v>693</v>
      </c>
      <c r="Q5" s="9" t="s">
        <v>571</v>
      </c>
      <c r="R5" s="3">
        <v>16397.750000000004</v>
      </c>
      <c r="U5" s="9" t="s">
        <v>569</v>
      </c>
      <c r="V5" s="3">
        <v>24783.230000000003</v>
      </c>
      <c r="Y5" s="8" t="s">
        <v>664</v>
      </c>
      <c r="Z5" t="s">
        <v>693</v>
      </c>
    </row>
    <row r="6" spans="1:30" x14ac:dyDescent="0.35">
      <c r="A6" s="9" t="s">
        <v>44</v>
      </c>
      <c r="B6">
        <v>34</v>
      </c>
      <c r="E6" s="9" t="s">
        <v>666</v>
      </c>
      <c r="F6">
        <v>50</v>
      </c>
      <c r="I6" s="9" t="s">
        <v>491</v>
      </c>
      <c r="J6">
        <v>50</v>
      </c>
      <c r="M6" s="8" t="s">
        <v>664</v>
      </c>
      <c r="N6" t="s">
        <v>693</v>
      </c>
      <c r="Q6" s="9" t="s">
        <v>580</v>
      </c>
      <c r="R6" s="3">
        <v>7748.9599999999991</v>
      </c>
      <c r="U6" s="9" t="s">
        <v>582</v>
      </c>
      <c r="V6" s="3">
        <v>19227.23</v>
      </c>
      <c r="Y6" s="9" t="s">
        <v>665</v>
      </c>
      <c r="Z6">
        <v>39</v>
      </c>
      <c r="AC6" s="8" t="s">
        <v>664</v>
      </c>
      <c r="AD6" t="s">
        <v>699</v>
      </c>
    </row>
    <row r="7" spans="1:30" x14ac:dyDescent="0.35">
      <c r="A7" s="9" t="s">
        <v>669</v>
      </c>
      <c r="B7">
        <v>300</v>
      </c>
      <c r="E7" s="9" t="s">
        <v>667</v>
      </c>
      <c r="F7">
        <v>41</v>
      </c>
      <c r="I7" s="9" t="s">
        <v>487</v>
      </c>
      <c r="J7">
        <v>38</v>
      </c>
      <c r="M7" s="9" t="s">
        <v>571</v>
      </c>
      <c r="N7">
        <v>14</v>
      </c>
      <c r="Q7" s="9" t="s">
        <v>573</v>
      </c>
      <c r="R7" s="3">
        <v>13501.65</v>
      </c>
      <c r="U7" s="9" t="s">
        <v>592</v>
      </c>
      <c r="V7" s="3">
        <v>18203.97</v>
      </c>
      <c r="Y7" s="9" t="s">
        <v>666</v>
      </c>
      <c r="Z7">
        <v>50</v>
      </c>
      <c r="AC7" s="9" t="s">
        <v>709</v>
      </c>
      <c r="AD7" s="3">
        <v>118074.56999999999</v>
      </c>
    </row>
    <row r="8" spans="1:30" x14ac:dyDescent="0.35">
      <c r="E8" s="9" t="s">
        <v>668</v>
      </c>
      <c r="F8">
        <v>170</v>
      </c>
      <c r="I8" s="9" t="s">
        <v>494</v>
      </c>
      <c r="J8">
        <v>55</v>
      </c>
      <c r="M8" s="9" t="s">
        <v>580</v>
      </c>
      <c r="N8">
        <v>8</v>
      </c>
      <c r="Q8" s="9" t="s">
        <v>589</v>
      </c>
      <c r="R8" s="3">
        <v>13620.22</v>
      </c>
      <c r="U8" s="9" t="s">
        <v>576</v>
      </c>
      <c r="V8" s="3">
        <v>18129.150000000001</v>
      </c>
      <c r="Y8" s="9" t="s">
        <v>667</v>
      </c>
      <c r="Z8">
        <v>41</v>
      </c>
      <c r="AC8" s="9" t="s">
        <v>710</v>
      </c>
      <c r="AD8" s="3">
        <v>112680.70000000001</v>
      </c>
    </row>
    <row r="9" spans="1:30" x14ac:dyDescent="0.35">
      <c r="E9" s="9" t="s">
        <v>669</v>
      </c>
      <c r="F9">
        <v>300</v>
      </c>
      <c r="I9" s="9" t="s">
        <v>481</v>
      </c>
      <c r="J9">
        <v>55</v>
      </c>
      <c r="M9" s="9" t="s">
        <v>573</v>
      </c>
      <c r="N9">
        <v>11</v>
      </c>
      <c r="Q9" s="9" t="s">
        <v>563</v>
      </c>
      <c r="R9" s="3">
        <v>14171.790000000003</v>
      </c>
      <c r="U9" s="9" t="s">
        <v>575</v>
      </c>
      <c r="V9" s="3">
        <v>18059.57</v>
      </c>
      <c r="Y9" s="9" t="s">
        <v>668</v>
      </c>
      <c r="Z9">
        <v>170</v>
      </c>
      <c r="AC9" s="9" t="s">
        <v>711</v>
      </c>
      <c r="AD9" s="3">
        <v>115365.10999999999</v>
      </c>
    </row>
    <row r="10" spans="1:30" x14ac:dyDescent="0.35">
      <c r="I10" s="9" t="s">
        <v>512</v>
      </c>
      <c r="J10">
        <v>21</v>
      </c>
      <c r="M10" s="9" t="s">
        <v>589</v>
      </c>
      <c r="N10">
        <v>13</v>
      </c>
      <c r="Q10" s="9" t="s">
        <v>575</v>
      </c>
      <c r="R10" s="3">
        <v>18059.57</v>
      </c>
      <c r="U10" s="9" t="s">
        <v>559</v>
      </c>
      <c r="V10" s="3">
        <v>17080.279999999995</v>
      </c>
      <c r="Y10" s="9" t="s">
        <v>669</v>
      </c>
      <c r="Z10">
        <v>300</v>
      </c>
      <c r="AC10" s="9" t="s">
        <v>669</v>
      </c>
      <c r="AD10" s="3">
        <v>346120.38</v>
      </c>
    </row>
    <row r="11" spans="1:30" x14ac:dyDescent="0.35">
      <c r="I11" s="9" t="s">
        <v>484</v>
      </c>
      <c r="J11">
        <v>81</v>
      </c>
      <c r="M11" s="9" t="s">
        <v>563</v>
      </c>
      <c r="N11">
        <v>13</v>
      </c>
      <c r="Q11" s="9" t="s">
        <v>566</v>
      </c>
      <c r="R11" s="3">
        <v>14766.23</v>
      </c>
      <c r="U11" s="9" t="s">
        <v>571</v>
      </c>
      <c r="V11" s="3">
        <v>16397.750000000004</v>
      </c>
    </row>
    <row r="12" spans="1:30" x14ac:dyDescent="0.35">
      <c r="I12" s="9" t="s">
        <v>669</v>
      </c>
      <c r="J12">
        <v>300</v>
      </c>
      <c r="M12" s="9" t="s">
        <v>575</v>
      </c>
      <c r="N12">
        <v>14</v>
      </c>
      <c r="Q12" s="9" t="s">
        <v>588</v>
      </c>
      <c r="R12" s="3">
        <v>15448.650000000001</v>
      </c>
      <c r="U12" s="9" t="s">
        <v>588</v>
      </c>
      <c r="V12" s="3">
        <v>15448.650000000001</v>
      </c>
    </row>
    <row r="13" spans="1:30" x14ac:dyDescent="0.35">
      <c r="M13" s="9" t="s">
        <v>566</v>
      </c>
      <c r="N13">
        <v>12</v>
      </c>
      <c r="Q13" s="9" t="s">
        <v>583</v>
      </c>
      <c r="R13" s="3">
        <v>9914.630000000001</v>
      </c>
      <c r="U13" s="9" t="s">
        <v>584</v>
      </c>
      <c r="V13" s="3">
        <v>15122.29</v>
      </c>
    </row>
    <row r="14" spans="1:30" x14ac:dyDescent="0.35">
      <c r="M14" s="9" t="s">
        <v>588</v>
      </c>
      <c r="N14">
        <v>13</v>
      </c>
      <c r="Q14" s="9" t="s">
        <v>584</v>
      </c>
      <c r="R14" s="3">
        <v>15122.29</v>
      </c>
      <c r="U14" s="9" t="s">
        <v>585</v>
      </c>
      <c r="V14" s="3">
        <v>14973.87</v>
      </c>
    </row>
    <row r="15" spans="1:30" x14ac:dyDescent="0.35">
      <c r="M15" s="9" t="s">
        <v>583</v>
      </c>
      <c r="N15">
        <v>10</v>
      </c>
      <c r="Q15" s="9" t="s">
        <v>590</v>
      </c>
      <c r="R15" s="3">
        <v>10028.14</v>
      </c>
      <c r="U15" s="9" t="s">
        <v>566</v>
      </c>
      <c r="V15" s="3">
        <v>14766.23</v>
      </c>
    </row>
    <row r="16" spans="1:30" x14ac:dyDescent="0.35">
      <c r="M16" s="9" t="s">
        <v>584</v>
      </c>
      <c r="N16">
        <v>15</v>
      </c>
      <c r="Q16" s="9" t="s">
        <v>568</v>
      </c>
      <c r="R16" s="3">
        <v>9050.6900000000023</v>
      </c>
      <c r="U16" s="9" t="s">
        <v>591</v>
      </c>
      <c r="V16" s="3">
        <v>14184.46</v>
      </c>
    </row>
    <row r="17" spans="13:22" x14ac:dyDescent="0.35">
      <c r="M17" s="9" t="s">
        <v>590</v>
      </c>
      <c r="N17">
        <v>10</v>
      </c>
      <c r="Q17" s="9" t="s">
        <v>591</v>
      </c>
      <c r="R17" s="3">
        <v>14184.46</v>
      </c>
      <c r="U17" s="9" t="s">
        <v>563</v>
      </c>
      <c r="V17" s="3">
        <v>14171.790000000003</v>
      </c>
    </row>
    <row r="18" spans="13:22" x14ac:dyDescent="0.35">
      <c r="M18" s="9" t="s">
        <v>568</v>
      </c>
      <c r="N18">
        <v>8</v>
      </c>
      <c r="Q18" s="9" t="s">
        <v>578</v>
      </c>
      <c r="R18" s="3">
        <v>10240.290000000001</v>
      </c>
      <c r="U18" s="9" t="s">
        <v>589</v>
      </c>
      <c r="V18" s="3">
        <v>13620.22</v>
      </c>
    </row>
    <row r="19" spans="13:22" x14ac:dyDescent="0.35">
      <c r="M19" s="9" t="s">
        <v>591</v>
      </c>
      <c r="N19">
        <v>12</v>
      </c>
      <c r="Q19" s="9" t="s">
        <v>569</v>
      </c>
      <c r="R19" s="3">
        <v>24783.230000000003</v>
      </c>
      <c r="U19" s="9" t="s">
        <v>573</v>
      </c>
      <c r="V19" s="3">
        <v>13501.65</v>
      </c>
    </row>
    <row r="20" spans="13:22" x14ac:dyDescent="0.35">
      <c r="M20" s="9" t="s">
        <v>578</v>
      </c>
      <c r="N20">
        <v>9</v>
      </c>
      <c r="Q20" s="9" t="s">
        <v>582</v>
      </c>
      <c r="R20" s="3">
        <v>19227.23</v>
      </c>
      <c r="U20" s="9" t="s">
        <v>587</v>
      </c>
      <c r="V20" s="3">
        <v>12037.699999999997</v>
      </c>
    </row>
    <row r="21" spans="13:22" x14ac:dyDescent="0.35">
      <c r="M21" s="9" t="s">
        <v>569</v>
      </c>
      <c r="N21">
        <v>20</v>
      </c>
      <c r="Q21" s="9" t="s">
        <v>585</v>
      </c>
      <c r="R21" s="3">
        <v>14973.87</v>
      </c>
      <c r="U21" s="9" t="s">
        <v>586</v>
      </c>
      <c r="V21" s="3">
        <v>11200.01</v>
      </c>
    </row>
    <row r="22" spans="13:22" x14ac:dyDescent="0.35">
      <c r="M22" s="9" t="s">
        <v>582</v>
      </c>
      <c r="N22">
        <v>17</v>
      </c>
      <c r="Q22" s="9" t="s">
        <v>559</v>
      </c>
      <c r="R22" s="3">
        <v>17080.279999999995</v>
      </c>
      <c r="U22" s="9" t="s">
        <v>561</v>
      </c>
      <c r="V22" s="3">
        <v>10479.17</v>
      </c>
    </row>
    <row r="23" spans="13:22" x14ac:dyDescent="0.35">
      <c r="M23" s="9" t="s">
        <v>585</v>
      </c>
      <c r="N23">
        <v>11</v>
      </c>
      <c r="Q23" s="9" t="s">
        <v>581</v>
      </c>
      <c r="R23" s="3">
        <v>10237.77</v>
      </c>
      <c r="U23" s="9" t="s">
        <v>578</v>
      </c>
      <c r="V23" s="3">
        <v>10240.290000000001</v>
      </c>
    </row>
    <row r="24" spans="13:22" x14ac:dyDescent="0.35">
      <c r="M24" s="9" t="s">
        <v>559</v>
      </c>
      <c r="N24">
        <v>17</v>
      </c>
      <c r="Q24" s="9" t="s">
        <v>592</v>
      </c>
      <c r="R24" s="3">
        <v>18203.97</v>
      </c>
      <c r="U24" s="9" t="s">
        <v>581</v>
      </c>
      <c r="V24" s="3">
        <v>10237.77</v>
      </c>
    </row>
    <row r="25" spans="13:22" x14ac:dyDescent="0.35">
      <c r="M25" s="9" t="s">
        <v>581</v>
      </c>
      <c r="N25">
        <v>8</v>
      </c>
      <c r="Q25" s="9" t="s">
        <v>586</v>
      </c>
      <c r="R25" s="3">
        <v>11200.01</v>
      </c>
      <c r="U25" s="9" t="s">
        <v>590</v>
      </c>
      <c r="V25" s="3">
        <v>10028.14</v>
      </c>
    </row>
    <row r="26" spans="13:22" x14ac:dyDescent="0.35">
      <c r="M26" s="9" t="s">
        <v>592</v>
      </c>
      <c r="N26">
        <v>14</v>
      </c>
      <c r="Q26" s="9" t="s">
        <v>564</v>
      </c>
      <c r="R26" s="3">
        <v>7512.68</v>
      </c>
      <c r="U26" s="9" t="s">
        <v>583</v>
      </c>
      <c r="V26" s="3">
        <v>9914.630000000001</v>
      </c>
    </row>
    <row r="27" spans="13:22" x14ac:dyDescent="0.35">
      <c r="M27" s="9" t="s">
        <v>586</v>
      </c>
      <c r="N27">
        <v>9</v>
      </c>
      <c r="Q27" s="9" t="s">
        <v>561</v>
      </c>
      <c r="R27" s="3">
        <v>10479.17</v>
      </c>
      <c r="U27" s="9" t="s">
        <v>568</v>
      </c>
      <c r="V27" s="3">
        <v>9050.6900000000023</v>
      </c>
    </row>
    <row r="28" spans="13:22" x14ac:dyDescent="0.35">
      <c r="M28" s="9" t="s">
        <v>564</v>
      </c>
      <c r="N28">
        <v>6</v>
      </c>
      <c r="Q28" s="9" t="s">
        <v>576</v>
      </c>
      <c r="R28" s="3">
        <v>18129.150000000001</v>
      </c>
      <c r="U28" s="9" t="s">
        <v>580</v>
      </c>
      <c r="V28" s="3">
        <v>7748.9599999999991</v>
      </c>
    </row>
    <row r="29" spans="13:22" x14ac:dyDescent="0.35">
      <c r="M29" s="9" t="s">
        <v>561</v>
      </c>
      <c r="N29">
        <v>9</v>
      </c>
      <c r="Q29" s="9" t="s">
        <v>587</v>
      </c>
      <c r="R29" s="3">
        <v>12037.699999999997</v>
      </c>
      <c r="U29" s="9" t="s">
        <v>564</v>
      </c>
      <c r="V29" s="3">
        <v>7512.68</v>
      </c>
    </row>
    <row r="30" spans="13:22" x14ac:dyDescent="0.35">
      <c r="M30" s="9" t="s">
        <v>576</v>
      </c>
      <c r="N30">
        <v>16</v>
      </c>
      <c r="Q30" s="9" t="s">
        <v>669</v>
      </c>
      <c r="R30" s="3">
        <v>346120.38000000006</v>
      </c>
      <c r="U30" s="9" t="s">
        <v>669</v>
      </c>
      <c r="V30" s="3">
        <v>346120.38000000006</v>
      </c>
    </row>
    <row r="31" spans="13:22" x14ac:dyDescent="0.35">
      <c r="M31" s="9" t="s">
        <v>587</v>
      </c>
      <c r="N31">
        <v>11</v>
      </c>
    </row>
    <row r="32" spans="13:22" x14ac:dyDescent="0.35">
      <c r="M32" s="9" t="s">
        <v>669</v>
      </c>
      <c r="N32">
        <v>300</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DEF72-6731-4E3E-8DAB-B4A10A9CB3FE}">
  <dimension ref="D1:Q5"/>
  <sheetViews>
    <sheetView showGridLines="0" tabSelected="1" topLeftCell="A4" zoomScale="53" workbookViewId="0">
      <selection activeCell="G33" sqref="G33"/>
    </sheetView>
  </sheetViews>
  <sheetFormatPr defaultRowHeight="14.5" x14ac:dyDescent="0.35"/>
  <cols>
    <col min="9" max="9" width="19.453125" bestFit="1" customWidth="1"/>
    <col min="11" max="11" width="17.08984375" customWidth="1"/>
    <col min="13" max="13" width="19.81640625" bestFit="1" customWidth="1"/>
    <col min="15" max="15" width="25.90625" bestFit="1" customWidth="1"/>
    <col min="17" max="17" width="28.7265625" bestFit="1" customWidth="1"/>
  </cols>
  <sheetData>
    <row r="1" spans="4:17" ht="14.5" customHeight="1" x14ac:dyDescent="0.6">
      <c r="L1" s="17"/>
      <c r="M1" s="18"/>
      <c r="N1" s="18"/>
      <c r="O1" s="18"/>
    </row>
    <row r="2" spans="4:17" ht="26" x14ac:dyDescent="0.6">
      <c r="D2" s="16"/>
      <c r="E2" s="15"/>
      <c r="L2" s="18"/>
      <c r="M2" s="18"/>
      <c r="N2" s="18"/>
      <c r="O2" s="18"/>
    </row>
    <row r="4" spans="4:17" ht="18.5" x14ac:dyDescent="0.45">
      <c r="I4" s="10" t="s">
        <v>701</v>
      </c>
      <c r="K4" s="10" t="s">
        <v>703</v>
      </c>
      <c r="M4" s="10" t="s">
        <v>704</v>
      </c>
      <c r="O4" s="10" t="s">
        <v>705</v>
      </c>
      <c r="Q4" s="10" t="s">
        <v>706</v>
      </c>
    </row>
    <row r="5" spans="4:17" ht="23.5" x14ac:dyDescent="0.55000000000000004">
      <c r="I5" s="11">
        <f>SUM(Table1[Net_Revenue])</f>
        <v>346120.38000000018</v>
      </c>
      <c r="K5" s="12">
        <f>COUNTA(Table1[Order_ID])</f>
        <v>300</v>
      </c>
      <c r="M5" s="13">
        <f>COUNTIF(Table1[Order_Status],"Cancelled")/COUNTA(Table1[Order_ID])</f>
        <v>0.16666666666666666</v>
      </c>
      <c r="O5" s="14">
        <f>AVERAGE(Table1[Delivery_Time_Min])</f>
        <v>36.563333333333333</v>
      </c>
      <c r="Q5" s="14">
        <f>AVERAGE(Table1[Customer_Rating])</f>
        <v>4.1471962616822431</v>
      </c>
    </row>
  </sheetData>
  <mergeCells count="1">
    <mergeCell ref="D2:E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01"/>
  <sheetViews>
    <sheetView topLeftCell="G1" workbookViewId="0">
      <pane ySplit="1" topLeftCell="A284" activePane="bottomLeft" state="frozen"/>
      <selection pane="bottomLeft" activeCell="AC291" sqref="AC291"/>
    </sheetView>
  </sheetViews>
  <sheetFormatPr defaultRowHeight="14.5" x14ac:dyDescent="0.35"/>
  <cols>
    <col min="1" max="1" width="13.08984375" bestFit="1" customWidth="1"/>
    <col min="2" max="2" width="15.26953125" bestFit="1" customWidth="1"/>
    <col min="3" max="3" width="16.36328125" bestFit="1" customWidth="1"/>
    <col min="4" max="4" width="17.54296875" bestFit="1" customWidth="1"/>
    <col min="5" max="5" width="22.453125" bestFit="1" customWidth="1"/>
    <col min="6" max="7" width="16" bestFit="1" customWidth="1"/>
    <col min="8" max="8" width="12.7265625" bestFit="1" customWidth="1"/>
    <col min="9" max="9" width="16.36328125" bestFit="1" customWidth="1"/>
    <col min="10" max="10" width="21.6328125" bestFit="1" customWidth="1"/>
    <col min="11" max="11" width="19.90625" bestFit="1" customWidth="1"/>
    <col min="12" max="12" width="16.54296875" bestFit="1" customWidth="1"/>
    <col min="13" max="13" width="16.54296875" customWidth="1"/>
    <col min="14" max="14" width="20.6328125" bestFit="1" customWidth="1"/>
    <col min="15" max="15" width="23.6328125" customWidth="1"/>
    <col min="16" max="16" width="17.1796875" bestFit="1" customWidth="1"/>
    <col min="17" max="17" width="20.26953125" customWidth="1"/>
    <col min="18" max="18" width="16.453125" bestFit="1" customWidth="1"/>
    <col min="19" max="19" width="28" customWidth="1"/>
    <col min="20" max="20" width="19.54296875" bestFit="1" customWidth="1"/>
    <col min="21" max="21" width="20.6328125" bestFit="1" customWidth="1"/>
    <col min="22" max="22" width="25.6328125" bestFit="1" customWidth="1"/>
    <col min="23" max="23" width="19.6328125" bestFit="1" customWidth="1"/>
    <col min="24" max="24" width="16.54296875" bestFit="1" customWidth="1"/>
    <col min="25" max="25" width="21.26953125" bestFit="1" customWidth="1"/>
    <col min="26" max="26" width="19.90625" bestFit="1" customWidth="1"/>
    <col min="27" max="27" width="17.81640625" bestFit="1" customWidth="1"/>
    <col min="28" max="28" width="17" bestFit="1" customWidth="1"/>
  </cols>
  <sheetData>
    <row r="1" spans="1:28" x14ac:dyDescent="0.35">
      <c r="A1" s="1" t="s">
        <v>0</v>
      </c>
      <c r="B1" s="1" t="s">
        <v>1</v>
      </c>
      <c r="C1" s="1" t="s">
        <v>2</v>
      </c>
      <c r="D1" s="1" t="s">
        <v>3</v>
      </c>
      <c r="E1" s="1" t="s">
        <v>4</v>
      </c>
      <c r="F1" s="1" t="s">
        <v>5</v>
      </c>
      <c r="G1" s="1" t="s">
        <v>6</v>
      </c>
      <c r="H1" s="1" t="s">
        <v>7</v>
      </c>
      <c r="I1" s="1" t="s">
        <v>8</v>
      </c>
      <c r="J1" s="1" t="s">
        <v>9</v>
      </c>
      <c r="K1" s="1" t="s">
        <v>10</v>
      </c>
      <c r="L1" s="1" t="s">
        <v>11</v>
      </c>
      <c r="M1" t="s">
        <v>657</v>
      </c>
      <c r="N1" s="1" t="s">
        <v>12</v>
      </c>
      <c r="O1" t="s">
        <v>658</v>
      </c>
      <c r="P1" s="1" t="s">
        <v>13</v>
      </c>
      <c r="Q1" t="s">
        <v>659</v>
      </c>
      <c r="R1" s="1" t="s">
        <v>14</v>
      </c>
      <c r="S1" s="1" t="s">
        <v>15</v>
      </c>
      <c r="T1" s="7" t="s">
        <v>476</v>
      </c>
      <c r="U1" s="7" t="s">
        <v>555</v>
      </c>
      <c r="V1" s="7" t="s">
        <v>660</v>
      </c>
      <c r="W1" s="7" t="s">
        <v>619</v>
      </c>
      <c r="X1" s="7" t="s">
        <v>661</v>
      </c>
      <c r="Y1" s="7" t="s">
        <v>662</v>
      </c>
      <c r="Z1" s="7" t="s">
        <v>663</v>
      </c>
      <c r="AA1" s="7" t="s">
        <v>696</v>
      </c>
      <c r="AB1" s="7" t="s">
        <v>708</v>
      </c>
    </row>
    <row r="2" spans="1:28" x14ac:dyDescent="0.35">
      <c r="A2" t="s">
        <v>235</v>
      </c>
      <c r="B2" s="2">
        <v>46229</v>
      </c>
      <c r="C2" t="s">
        <v>163</v>
      </c>
      <c r="D2" t="s">
        <v>178</v>
      </c>
      <c r="E2" t="s">
        <v>75</v>
      </c>
      <c r="F2" s="3">
        <v>624.66</v>
      </c>
      <c r="G2" s="3">
        <v>35</v>
      </c>
      <c r="H2" s="3">
        <v>70.16</v>
      </c>
      <c r="I2" s="4">
        <v>6</v>
      </c>
      <c r="J2" s="5">
        <v>41</v>
      </c>
      <c r="K2" s="4">
        <v>4.5</v>
      </c>
      <c r="L2" t="s">
        <v>236</v>
      </c>
      <c r="M2" t="str">
        <f>PROPER(TRIM(L2))</f>
        <v>Cancelled</v>
      </c>
      <c r="N2" t="s">
        <v>21</v>
      </c>
      <c r="O2" t="str">
        <f>TRIM(N2)</f>
        <v>Credit Card</v>
      </c>
      <c r="P2" t="s">
        <v>29</v>
      </c>
      <c r="Q2" t="str">
        <f>TRIM(P2)</f>
        <v>BUDGET50</v>
      </c>
      <c r="R2" t="s">
        <v>35</v>
      </c>
      <c r="T2" t="str">
        <f>_xlfn.XLOOKUP(Table1[[#This Row],[Customer_ID]],Customers!A:A,Customers!B:B)</f>
        <v>Aditya Patil</v>
      </c>
      <c r="U2" t="str">
        <f>_xlfn.XLOOKUP(Table1[[#This Row],[Restaurant_ID]],Restaurants!A:A,Restaurants!B:B)</f>
        <v>Green Bowl</v>
      </c>
      <c r="V2" t="str">
        <f>_xlfn.XLOOKUP(Table1[[#This Row],[Delivery_Partner_ID]],Delivery_Partners!A:A,Delivery_Partners!B:B)</f>
        <v>Manoj</v>
      </c>
      <c r="W2" t="str">
        <f>_xlfn.XLOOKUP(Table1[[#This Row],[Campaign_ID]],Campaigns!A:A,Campaigns!B:B)</f>
        <v>Premium Treat</v>
      </c>
      <c r="X2" s="3">
        <f>Table1[[#This Row],[Order_Value]]+Table1[[#This Row],[Delivery_Fee]]-Table1[[#This Row],[Discount]]</f>
        <v>589.5</v>
      </c>
      <c r="Y2" t="str" cm="1">
        <f t="array" ref="Y2">_xlfn.IFS(Table1[[#This Row],[Delivery_Time_Min]]&lt;=30,"On Time",Table1[[#This Row],[Delivery_Time_Min]]&lt;=45,"At Risk",TRUE,"SLA Breach")</f>
        <v>At Risk</v>
      </c>
      <c r="Z2" t="str" cm="1">
        <f t="array" ref="Z2">_xlfn.IFS(
Table1[[#This Row],[Order_Status]]="Cancelled","Critical - Cancelled",
Table1[[#This Row],[Delivery SLA Status]]="SLA Breach","Critical - Late Delivery",
Table1[[#This Row],[Customer_Rating]]&lt;3,"Attention - Low Rating",
TRUE,"Normal"
)</f>
        <v>Normal</v>
      </c>
      <c r="AA2" t="str">
        <f>_xlfn.XLOOKUP(Table1[[#This Row],[Customer_ID]],Customers!A:A,Customers!C:C)</f>
        <v>Nashik</v>
      </c>
      <c r="AB2" t="str">
        <f>TEXT(Table1[[#This Row],[Order_Date]],"mmm")</f>
        <v>Jul</v>
      </c>
    </row>
    <row r="3" spans="1:28" x14ac:dyDescent="0.35">
      <c r="A3" t="s">
        <v>60</v>
      </c>
      <c r="B3" s="2">
        <v>46158</v>
      </c>
      <c r="C3" t="s">
        <v>61</v>
      </c>
      <c r="D3" t="s">
        <v>33</v>
      </c>
      <c r="E3" t="s">
        <v>62</v>
      </c>
      <c r="F3" s="3">
        <v>1210.99</v>
      </c>
      <c r="G3" s="3">
        <v>35</v>
      </c>
      <c r="H3" s="3">
        <v>195.15</v>
      </c>
      <c r="I3" s="4">
        <v>4.8</v>
      </c>
      <c r="J3" s="5">
        <v>30</v>
      </c>
      <c r="K3" s="4"/>
      <c r="L3" t="s">
        <v>63</v>
      </c>
      <c r="M3" t="str">
        <f t="shared" ref="M3:M66" si="0">PROPER(TRIM(L3))</f>
        <v>Cancelled</v>
      </c>
      <c r="N3" t="s">
        <v>64</v>
      </c>
      <c r="O3" t="str">
        <f t="shared" ref="O3:O66" si="1">TRIM(N3)</f>
        <v>Cash on Delivery</v>
      </c>
      <c r="P3" t="s">
        <v>34</v>
      </c>
      <c r="Q3" t="str">
        <f t="shared" ref="Q3:Q66" si="2">TRIM(P3)</f>
        <v>SAVE100</v>
      </c>
      <c r="R3" t="s">
        <v>59</v>
      </c>
      <c r="S3" t="s">
        <v>65</v>
      </c>
      <c r="T3" t="str">
        <f>_xlfn.XLOOKUP(Table1[[#This Row],[Customer_ID]],Customers!A:A,Customers!B:B)</f>
        <v>Isha Pawar</v>
      </c>
      <c r="U3" t="str">
        <f>_xlfn.XLOOKUP(Table1[[#This Row],[Restaurant_ID]],Restaurants!A:A,Restaurants!B:B)</f>
        <v>Dosa Junction</v>
      </c>
      <c r="V3" t="str">
        <f>_xlfn.XLOOKUP(Table1[[#This Row],[Delivery_Partner_ID]],Delivery_Partners!A:A,Delivery_Partners!B:B)</f>
        <v>Sanjay</v>
      </c>
      <c r="W3" t="str">
        <f>_xlfn.XLOOKUP(Table1[[#This Row],[Campaign_ID]],Campaigns!A:A,Campaigns!B:B)</f>
        <v>New User Boost</v>
      </c>
      <c r="X3" s="3">
        <f>Table1[[#This Row],[Order_Value]]+Table1[[#This Row],[Delivery_Fee]]-Table1[[#This Row],[Discount]]</f>
        <v>1050.8399999999999</v>
      </c>
      <c r="Y3" t="str" cm="1">
        <f t="array" ref="Y3">_xlfn.IFS(Table1[[#This Row],[Delivery_Time_Min]]&lt;=30,"On Time",Table1[[#This Row],[Delivery_Time_Min]]&lt;=45,"At Risk",TRUE,"SLA Breach")</f>
        <v>On Time</v>
      </c>
      <c r="Z3" t="str" cm="1">
        <f t="array" ref="Z3">_xlfn.IFS(
Table1[[#This Row],[Order_Status]]="Cancelled","Critical - Cancelled",
Table1[[#This Row],[Delivery SLA Status]]="SLA Breach","Critical - Late Delivery",
Table1[[#This Row],[Customer_Rating]]&lt;3,"Attention - Low Rating",
TRUE,"Normal"
)</f>
        <v>Critical - Cancelled</v>
      </c>
      <c r="AA3" t="str">
        <f>_xlfn.XLOOKUP(Table1[[#This Row],[Customer_ID]],Customers!A:A,Customers!C:C)</f>
        <v>Pune</v>
      </c>
      <c r="AB3" t="str">
        <f>TEXT(Table1[[#This Row],[Order_Date]],"mmm")</f>
        <v>May</v>
      </c>
    </row>
    <row r="4" spans="1:28" x14ac:dyDescent="0.35">
      <c r="A4" t="s">
        <v>77</v>
      </c>
      <c r="B4" s="2">
        <v>46149</v>
      </c>
      <c r="C4" t="s">
        <v>78</v>
      </c>
      <c r="D4" t="s">
        <v>79</v>
      </c>
      <c r="E4" t="s">
        <v>19</v>
      </c>
      <c r="F4" s="3">
        <v>1129.47</v>
      </c>
      <c r="G4" s="3">
        <v>30</v>
      </c>
      <c r="H4" s="3">
        <v>204.29</v>
      </c>
      <c r="I4" s="4">
        <v>1.7</v>
      </c>
      <c r="J4" s="5">
        <v>27</v>
      </c>
      <c r="K4" s="4"/>
      <c r="L4" t="s">
        <v>63</v>
      </c>
      <c r="M4" t="str">
        <f t="shared" si="0"/>
        <v>Cancelled</v>
      </c>
      <c r="N4" t="s">
        <v>40</v>
      </c>
      <c r="O4" t="str">
        <f t="shared" si="1"/>
        <v>Debit Card</v>
      </c>
      <c r="P4" t="s">
        <v>76</v>
      </c>
      <c r="Q4" t="str">
        <f t="shared" si="2"/>
        <v>PREMIUM10</v>
      </c>
      <c r="R4" t="s">
        <v>23</v>
      </c>
      <c r="S4" t="s">
        <v>65</v>
      </c>
      <c r="T4" t="str">
        <f>_xlfn.XLOOKUP(Table1[[#This Row],[Customer_ID]],Customers!A:A,Customers!B:B)</f>
        <v>Aarav Sharma</v>
      </c>
      <c r="U4" t="str">
        <f>_xlfn.XLOOKUP(Table1[[#This Row],[Restaurant_ID]],Restaurants!A:A,Restaurants!B:B)</f>
        <v>Royal Thali</v>
      </c>
      <c r="V4" t="str">
        <f>_xlfn.XLOOKUP(Table1[[#This Row],[Delivery_Partner_ID]],Delivery_Partners!A:A,Delivery_Partners!B:B)</f>
        <v>Vivek</v>
      </c>
      <c r="W4" t="str">
        <f>_xlfn.XLOOKUP(Table1[[#This Row],[Campaign_ID]],Campaigns!A:A,Campaigns!B:B)</f>
        <v>First Order</v>
      </c>
      <c r="X4" s="3">
        <f>Table1[[#This Row],[Order_Value]]+Table1[[#This Row],[Delivery_Fee]]-Table1[[#This Row],[Discount]]</f>
        <v>955.18000000000006</v>
      </c>
      <c r="Y4" t="str" cm="1">
        <f t="array" ref="Y4">_xlfn.IFS(Table1[[#This Row],[Delivery_Time_Min]]&lt;=30,"On Time",Table1[[#This Row],[Delivery_Time_Min]]&lt;=45,"At Risk",TRUE,"SLA Breach")</f>
        <v>On Time</v>
      </c>
      <c r="Z4" t="str" cm="1">
        <f t="array" ref="Z4">_xlfn.IFS(
Table1[[#This Row],[Order_Status]]="Cancelled","Critical - Cancelled",
Table1[[#This Row],[Delivery SLA Status]]="SLA Breach","Critical - Late Delivery",
Table1[[#This Row],[Customer_Rating]]&lt;3,"Attention - Low Rating",
TRUE,"Normal"
)</f>
        <v>Critical - Cancelled</v>
      </c>
      <c r="AA4" t="str">
        <f>_xlfn.XLOOKUP(Table1[[#This Row],[Customer_ID]],Customers!A:A,Customers!C:C)</f>
        <v>Pune</v>
      </c>
      <c r="AB4" t="str">
        <f>TEXT(Table1[[#This Row],[Order_Date]],"mmm")</f>
        <v>May</v>
      </c>
    </row>
    <row r="5" spans="1:28" x14ac:dyDescent="0.35">
      <c r="A5" t="s">
        <v>88</v>
      </c>
      <c r="B5" s="2">
        <v>46145</v>
      </c>
      <c r="C5" t="s">
        <v>89</v>
      </c>
      <c r="D5" t="s">
        <v>86</v>
      </c>
      <c r="E5" t="s">
        <v>57</v>
      </c>
      <c r="F5" s="3">
        <v>609.25</v>
      </c>
      <c r="G5" s="3">
        <v>30</v>
      </c>
      <c r="H5" s="3">
        <v>69.72</v>
      </c>
      <c r="I5" s="4">
        <v>2.8</v>
      </c>
      <c r="J5" s="5">
        <v>33</v>
      </c>
      <c r="K5" s="4"/>
      <c r="L5" t="s">
        <v>63</v>
      </c>
      <c r="M5" t="str">
        <f t="shared" si="0"/>
        <v>Cancelled</v>
      </c>
      <c r="N5" t="s">
        <v>58</v>
      </c>
      <c r="O5" t="str">
        <f t="shared" si="1"/>
        <v>Wallet</v>
      </c>
      <c r="P5" t="s">
        <v>34</v>
      </c>
      <c r="Q5" t="str">
        <f t="shared" si="2"/>
        <v>SAVE100</v>
      </c>
      <c r="R5" t="s">
        <v>35</v>
      </c>
      <c r="S5" t="s">
        <v>90</v>
      </c>
      <c r="T5" t="str">
        <f>_xlfn.XLOOKUP(Table1[[#This Row],[Customer_ID]],Customers!A:A,Customers!B:B)</f>
        <v>Pooja Desai</v>
      </c>
      <c r="U5" t="str">
        <f>_xlfn.XLOOKUP(Table1[[#This Row],[Restaurant_ID]],Restaurants!A:A,Restaurants!B:B)</f>
        <v>Wrap Street</v>
      </c>
      <c r="V5" t="str">
        <f>_xlfn.XLOOKUP(Table1[[#This Row],[Delivery_Partner_ID]],Delivery_Partners!A:A,Delivery_Partners!B:B)</f>
        <v>Amit</v>
      </c>
      <c r="W5" t="str">
        <f>_xlfn.XLOOKUP(Table1[[#This Row],[Campaign_ID]],Campaigns!A:A,Campaigns!B:B)</f>
        <v>Premium Treat</v>
      </c>
      <c r="X5" s="3">
        <f>Table1[[#This Row],[Order_Value]]+Table1[[#This Row],[Delivery_Fee]]-Table1[[#This Row],[Discount]]</f>
        <v>569.53</v>
      </c>
      <c r="Y5" t="str" cm="1">
        <f t="array" ref="Y5">_xlfn.IFS(Table1[[#This Row],[Delivery_Time_Min]]&lt;=30,"On Time",Table1[[#This Row],[Delivery_Time_Min]]&lt;=45,"At Risk",TRUE,"SLA Breach")</f>
        <v>At Risk</v>
      </c>
      <c r="Z5" t="str" cm="1">
        <f t="array" ref="Z5">_xlfn.IFS(
Table1[[#This Row],[Order_Status]]="Cancelled","Critical - Cancelled",
Table1[[#This Row],[Delivery SLA Status]]="SLA Breach","Critical - Late Delivery",
Table1[[#This Row],[Customer_Rating]]&lt;3,"Attention - Low Rating",
TRUE,"Normal"
)</f>
        <v>Critical - Cancelled</v>
      </c>
      <c r="AA5" t="str">
        <f>_xlfn.XLOOKUP(Table1[[#This Row],[Customer_ID]],Customers!A:A,Customers!C:C)</f>
        <v>Mumbai</v>
      </c>
      <c r="AB5" t="str">
        <f>TEXT(Table1[[#This Row],[Order_Date]],"mmm")</f>
        <v>May</v>
      </c>
    </row>
    <row r="6" spans="1:28" x14ac:dyDescent="0.35">
      <c r="A6" t="s">
        <v>117</v>
      </c>
      <c r="B6" s="2">
        <v>46231</v>
      </c>
      <c r="C6" t="s">
        <v>118</v>
      </c>
      <c r="D6" t="s">
        <v>100</v>
      </c>
      <c r="E6" t="s">
        <v>119</v>
      </c>
      <c r="F6" s="3">
        <v>509.41</v>
      </c>
      <c r="G6" s="3">
        <v>20</v>
      </c>
      <c r="H6" s="3">
        <v>0</v>
      </c>
      <c r="I6" s="4">
        <v>2.7</v>
      </c>
      <c r="J6" s="5">
        <v>39</v>
      </c>
      <c r="K6" s="4"/>
      <c r="L6" t="s">
        <v>63</v>
      </c>
      <c r="M6" t="str">
        <f t="shared" si="0"/>
        <v>Cancelled</v>
      </c>
      <c r="N6" t="s">
        <v>64</v>
      </c>
      <c r="O6" t="str">
        <f t="shared" si="1"/>
        <v>Cash on Delivery</v>
      </c>
      <c r="P6" t="s">
        <v>22</v>
      </c>
      <c r="Q6" t="str">
        <f t="shared" si="2"/>
        <v>NONE</v>
      </c>
      <c r="R6" t="s">
        <v>70</v>
      </c>
      <c r="S6" t="s">
        <v>105</v>
      </c>
      <c r="T6" t="str">
        <f>_xlfn.XLOOKUP(Table1[[#This Row],[Customer_ID]],Customers!A:A,Customers!B:B)</f>
        <v>Isha More</v>
      </c>
      <c r="U6" t="str">
        <f>_xlfn.XLOOKUP(Table1[[#This Row],[Restaurant_ID]],Restaurants!A:A,Restaurants!B:B)</f>
        <v>Wok Express</v>
      </c>
      <c r="V6" t="str">
        <f>_xlfn.XLOOKUP(Table1[[#This Row],[Delivery_Partner_ID]],Delivery_Partners!A:A,Delivery_Partners!B:B)</f>
        <v>Nitin</v>
      </c>
      <c r="W6" t="str">
        <f>_xlfn.XLOOKUP(Table1[[#This Row],[Campaign_ID]],Campaigns!A:A,Campaigns!B:B)</f>
        <v>Monsoon Meals</v>
      </c>
      <c r="X6" s="3">
        <f>Table1[[#This Row],[Order_Value]]+Table1[[#This Row],[Delivery_Fee]]-Table1[[#This Row],[Discount]]</f>
        <v>529.41000000000008</v>
      </c>
      <c r="Y6" t="str" cm="1">
        <f t="array" ref="Y6">_xlfn.IFS(Table1[[#This Row],[Delivery_Time_Min]]&lt;=30,"On Time",Table1[[#This Row],[Delivery_Time_Min]]&lt;=45,"At Risk",TRUE,"SLA Breach")</f>
        <v>At Risk</v>
      </c>
      <c r="Z6" t="str" cm="1">
        <f t="array" ref="Z6">_xlfn.IFS(
Table1[[#This Row],[Order_Status]]="Cancelled","Critical - Cancelled",
Table1[[#This Row],[Delivery SLA Status]]="SLA Breach","Critical - Late Delivery",
Table1[[#This Row],[Customer_Rating]]&lt;3,"Attention - Low Rating",
TRUE,"Normal"
)</f>
        <v>Critical - Cancelled</v>
      </c>
      <c r="AA6" t="str">
        <f>_xlfn.XLOOKUP(Table1[[#This Row],[Customer_ID]],Customers!A:A,Customers!C:C)</f>
        <v>Pune</v>
      </c>
      <c r="AB6" t="str">
        <f>TEXT(Table1[[#This Row],[Order_Date]],"mmm")</f>
        <v>Jul</v>
      </c>
    </row>
    <row r="7" spans="1:28" x14ac:dyDescent="0.35">
      <c r="A7" t="s">
        <v>122</v>
      </c>
      <c r="B7" s="2">
        <v>46168</v>
      </c>
      <c r="C7" t="s">
        <v>123</v>
      </c>
      <c r="D7" t="s">
        <v>124</v>
      </c>
      <c r="E7" t="s">
        <v>51</v>
      </c>
      <c r="F7" s="3">
        <v>715.38</v>
      </c>
      <c r="G7" s="3">
        <v>20</v>
      </c>
      <c r="H7" s="3">
        <v>131.77000000000001</v>
      </c>
      <c r="I7" s="4">
        <v>3.3</v>
      </c>
      <c r="J7" s="5">
        <v>25</v>
      </c>
      <c r="K7" s="4"/>
      <c r="L7" t="s">
        <v>63</v>
      </c>
      <c r="M7" t="str">
        <f t="shared" si="0"/>
        <v>Cancelled</v>
      </c>
      <c r="N7" t="s">
        <v>40</v>
      </c>
      <c r="O7" t="str">
        <f t="shared" si="1"/>
        <v>Debit Card</v>
      </c>
      <c r="P7" t="s">
        <v>52</v>
      </c>
      <c r="Q7" t="str">
        <f t="shared" si="2"/>
        <v>LUNCH15</v>
      </c>
      <c r="R7" t="s">
        <v>23</v>
      </c>
      <c r="S7" t="s">
        <v>125</v>
      </c>
      <c r="T7" t="str">
        <f>_xlfn.XLOOKUP(Table1[[#This Row],[Customer_ID]],Customers!A:A,Customers!B:B)</f>
        <v>Nikhil Joshi</v>
      </c>
      <c r="U7" t="str">
        <f>_xlfn.XLOOKUP(Table1[[#This Row],[Restaurant_ID]],Restaurants!A:A,Restaurants!B:B)</f>
        <v>Maharashtra Kitchen</v>
      </c>
      <c r="V7" t="str">
        <f>_xlfn.XLOOKUP(Table1[[#This Row],[Delivery_Partner_ID]],Delivery_Partners!A:A,Delivery_Partners!B:B)</f>
        <v>Rahul</v>
      </c>
      <c r="W7" t="str">
        <f>_xlfn.XLOOKUP(Table1[[#This Row],[Campaign_ID]],Campaigns!A:A,Campaigns!B:B)</f>
        <v>First Order</v>
      </c>
      <c r="X7" s="3">
        <f>Table1[[#This Row],[Order_Value]]+Table1[[#This Row],[Delivery_Fee]]-Table1[[#This Row],[Discount]]</f>
        <v>603.61</v>
      </c>
      <c r="Y7" t="str" cm="1">
        <f t="array" ref="Y7">_xlfn.IFS(Table1[[#This Row],[Delivery_Time_Min]]&lt;=30,"On Time",Table1[[#This Row],[Delivery_Time_Min]]&lt;=45,"At Risk",TRUE,"SLA Breach")</f>
        <v>On Time</v>
      </c>
      <c r="Z7" t="str" cm="1">
        <f t="array" ref="Z7">_xlfn.IFS(
Table1[[#This Row],[Order_Status]]="Cancelled","Critical - Cancelled",
Table1[[#This Row],[Delivery SLA Status]]="SLA Breach","Critical - Late Delivery",
Table1[[#This Row],[Customer_Rating]]&lt;3,"Attention - Low Rating",
TRUE,"Normal"
)</f>
        <v>Critical - Cancelled</v>
      </c>
      <c r="AA7" t="str">
        <f>_xlfn.XLOOKUP(Table1[[#This Row],[Customer_ID]],Customers!A:A,Customers!C:C)</f>
        <v>Nagpur</v>
      </c>
      <c r="AB7" t="str">
        <f>TEXT(Table1[[#This Row],[Order_Date]],"mmm")</f>
        <v>May</v>
      </c>
    </row>
    <row r="8" spans="1:28" x14ac:dyDescent="0.35">
      <c r="A8" t="s">
        <v>129</v>
      </c>
      <c r="B8" s="2">
        <v>46162</v>
      </c>
      <c r="C8" t="s">
        <v>130</v>
      </c>
      <c r="D8" t="s">
        <v>38</v>
      </c>
      <c r="E8" t="s">
        <v>51</v>
      </c>
      <c r="F8" s="3">
        <v>834.8</v>
      </c>
      <c r="G8" s="3">
        <v>50</v>
      </c>
      <c r="H8" s="3">
        <v>126.99</v>
      </c>
      <c r="I8" s="4">
        <v>11.7</v>
      </c>
      <c r="J8" s="5">
        <v>53</v>
      </c>
      <c r="K8" s="4"/>
      <c r="L8" t="s">
        <v>63</v>
      </c>
      <c r="M8" t="str">
        <f t="shared" si="0"/>
        <v>Cancelled</v>
      </c>
      <c r="N8" t="s">
        <v>64</v>
      </c>
      <c r="O8" t="str">
        <f t="shared" si="1"/>
        <v>Cash on Delivery</v>
      </c>
      <c r="P8" t="s">
        <v>34</v>
      </c>
      <c r="Q8" t="str">
        <f t="shared" si="2"/>
        <v>SAVE100</v>
      </c>
      <c r="R8" t="s">
        <v>46</v>
      </c>
      <c r="S8" t="s">
        <v>90</v>
      </c>
      <c r="T8" t="str">
        <f>_xlfn.XLOOKUP(Table1[[#This Row],[Customer_ID]],Customers!A:A,Customers!B:B)</f>
        <v>Sakshi Shinde</v>
      </c>
      <c r="U8" t="str">
        <f>_xlfn.XLOOKUP(Table1[[#This Row],[Restaurant_ID]],Restaurants!A:A,Restaurants!B:B)</f>
        <v>Grill House</v>
      </c>
      <c r="V8" t="str">
        <f>_xlfn.XLOOKUP(Table1[[#This Row],[Delivery_Partner_ID]],Delivery_Partners!A:A,Delivery_Partners!B:B)</f>
        <v>Rahul</v>
      </c>
      <c r="W8" t="str">
        <f>_xlfn.XLOOKUP(Table1[[#This Row],[Campaign_ID]],Campaigns!A:A,Campaigns!B:B)</f>
        <v>Weekend Feast</v>
      </c>
      <c r="X8" s="3">
        <f>Table1[[#This Row],[Order_Value]]+Table1[[#This Row],[Delivery_Fee]]-Table1[[#This Row],[Discount]]</f>
        <v>757.81</v>
      </c>
      <c r="Y8" t="str" cm="1">
        <f t="array" ref="Y8">_xlfn.IFS(Table1[[#This Row],[Delivery_Time_Min]]&lt;=30,"On Time",Table1[[#This Row],[Delivery_Time_Min]]&lt;=45,"At Risk",TRUE,"SLA Breach")</f>
        <v>SLA Breach</v>
      </c>
      <c r="Z8" t="str" cm="1">
        <f t="array" ref="Z8">_xlfn.IFS(
Table1[[#This Row],[Order_Status]]="Cancelled","Critical - Cancelled",
Table1[[#This Row],[Delivery SLA Status]]="SLA Breach","Critical - Late Delivery",
Table1[[#This Row],[Customer_Rating]]&lt;3,"Attention - Low Rating",
TRUE,"Normal"
)</f>
        <v>Critical - Cancelled</v>
      </c>
      <c r="AA8" t="str">
        <f>_xlfn.XLOOKUP(Table1[[#This Row],[Customer_ID]],Customers!A:A,Customers!C:C)</f>
        <v>Hyderabad</v>
      </c>
      <c r="AB8" t="str">
        <f>TEXT(Table1[[#This Row],[Order_Date]],"mmm")</f>
        <v>May</v>
      </c>
    </row>
    <row r="9" spans="1:28" x14ac:dyDescent="0.35">
      <c r="A9" t="s">
        <v>132</v>
      </c>
      <c r="B9" s="2">
        <v>46197</v>
      </c>
      <c r="C9" t="s">
        <v>37</v>
      </c>
      <c r="D9" t="s">
        <v>18</v>
      </c>
      <c r="E9" t="s">
        <v>113</v>
      </c>
      <c r="F9" s="3">
        <v>2900.74</v>
      </c>
      <c r="G9" s="3">
        <v>60</v>
      </c>
      <c r="H9" s="3">
        <v>300</v>
      </c>
      <c r="I9" s="4">
        <v>2.1</v>
      </c>
      <c r="J9" s="5">
        <v>41</v>
      </c>
      <c r="K9" s="4"/>
      <c r="L9" t="s">
        <v>63</v>
      </c>
      <c r="M9" t="str">
        <f t="shared" si="0"/>
        <v>Cancelled</v>
      </c>
      <c r="N9" t="s">
        <v>40</v>
      </c>
      <c r="O9" t="str">
        <f t="shared" si="1"/>
        <v>Debit Card</v>
      </c>
      <c r="P9" t="s">
        <v>76</v>
      </c>
      <c r="Q9" t="str">
        <f t="shared" si="2"/>
        <v>PREMIUM10</v>
      </c>
      <c r="R9" t="s">
        <v>23</v>
      </c>
      <c r="S9" t="s">
        <v>125</v>
      </c>
      <c r="T9" t="str">
        <f>_xlfn.XLOOKUP(Table1[[#This Row],[Customer_ID]],Customers!A:A,Customers!B:B)</f>
        <v>Neha Kulkarni</v>
      </c>
      <c r="U9" t="str">
        <f>_xlfn.XLOOKUP(Table1[[#This Row],[Restaurant_ID]],Restaurants!A:A,Restaurants!B:B)</f>
        <v>Sweet Truth</v>
      </c>
      <c r="V9" t="str">
        <f>_xlfn.XLOOKUP(Table1[[#This Row],[Delivery_Partner_ID]],Delivery_Partners!A:A,Delivery_Partners!B:B)</f>
        <v>Ajay</v>
      </c>
      <c r="W9" t="str">
        <f>_xlfn.XLOOKUP(Table1[[#This Row],[Campaign_ID]],Campaigns!A:A,Campaigns!B:B)</f>
        <v>First Order</v>
      </c>
      <c r="X9" s="3">
        <f>Table1[[#This Row],[Order_Value]]+Table1[[#This Row],[Delivery_Fee]]-Table1[[#This Row],[Discount]]</f>
        <v>2660.74</v>
      </c>
      <c r="Y9" t="str" cm="1">
        <f t="array" ref="Y9">_xlfn.IFS(Table1[[#This Row],[Delivery_Time_Min]]&lt;=30,"On Time",Table1[[#This Row],[Delivery_Time_Min]]&lt;=45,"At Risk",TRUE,"SLA Breach")</f>
        <v>At Risk</v>
      </c>
      <c r="Z9" t="str" cm="1">
        <f t="array" ref="Z9">_xlfn.IFS(
Table1[[#This Row],[Order_Status]]="Cancelled","Critical - Cancelled",
Table1[[#This Row],[Delivery SLA Status]]="SLA Breach","Critical - Late Delivery",
Table1[[#This Row],[Customer_Rating]]&lt;3,"Attention - Low Rating",
TRUE,"Normal"
)</f>
        <v>Critical - Cancelled</v>
      </c>
      <c r="AA9" t="str">
        <f>_xlfn.XLOOKUP(Table1[[#This Row],[Customer_ID]],Customers!A:A,Customers!C:C)</f>
        <v>Nagpur</v>
      </c>
      <c r="AB9" t="str">
        <f>TEXT(Table1[[#This Row],[Order_Date]],"mmm")</f>
        <v>Jun</v>
      </c>
    </row>
    <row r="10" spans="1:28" x14ac:dyDescent="0.35">
      <c r="A10" t="s">
        <v>135</v>
      </c>
      <c r="B10" s="2">
        <v>46158</v>
      </c>
      <c r="C10" t="s">
        <v>136</v>
      </c>
      <c r="D10" t="s">
        <v>137</v>
      </c>
      <c r="E10" t="s">
        <v>19</v>
      </c>
      <c r="F10" s="3">
        <v>1414.16</v>
      </c>
      <c r="G10" s="3">
        <v>35</v>
      </c>
      <c r="H10" s="3">
        <v>161.28</v>
      </c>
      <c r="I10" s="4">
        <v>8.9</v>
      </c>
      <c r="J10" s="5">
        <v>34</v>
      </c>
      <c r="K10" s="4"/>
      <c r="L10" t="s">
        <v>63</v>
      </c>
      <c r="M10" t="str">
        <f t="shared" si="0"/>
        <v>Cancelled</v>
      </c>
      <c r="N10" t="s">
        <v>64</v>
      </c>
      <c r="O10" t="str">
        <f t="shared" si="1"/>
        <v>Cash on Delivery</v>
      </c>
      <c r="P10" t="s">
        <v>83</v>
      </c>
      <c r="Q10" t="str">
        <f t="shared" si="2"/>
        <v>WELCOME50</v>
      </c>
      <c r="R10" t="s">
        <v>115</v>
      </c>
      <c r="S10" t="s">
        <v>65</v>
      </c>
      <c r="T10" t="str">
        <f>_xlfn.XLOOKUP(Table1[[#This Row],[Customer_ID]],Customers!A:A,Customers!B:B)</f>
        <v>Sakshi Desai</v>
      </c>
      <c r="U10" t="str">
        <f>_xlfn.XLOOKUP(Table1[[#This Row],[Restaurant_ID]],Restaurants!A:A,Restaurants!B:B)</f>
        <v>Chinese Wok</v>
      </c>
      <c r="V10" t="str">
        <f>_xlfn.XLOOKUP(Table1[[#This Row],[Delivery_Partner_ID]],Delivery_Partners!A:A,Delivery_Partners!B:B)</f>
        <v>Vivek</v>
      </c>
      <c r="W10" t="str">
        <f>_xlfn.XLOOKUP(Table1[[#This Row],[Campaign_ID]],Campaigns!A:A,Campaigns!B:B)</f>
        <v>Budget Bites</v>
      </c>
      <c r="X10" s="3">
        <f>Table1[[#This Row],[Order_Value]]+Table1[[#This Row],[Delivery_Fee]]-Table1[[#This Row],[Discount]]</f>
        <v>1287.8800000000001</v>
      </c>
      <c r="Y10" t="str" cm="1">
        <f t="array" ref="Y10">_xlfn.IFS(Table1[[#This Row],[Delivery_Time_Min]]&lt;=30,"On Time",Table1[[#This Row],[Delivery_Time_Min]]&lt;=45,"At Risk",TRUE,"SLA Breach")</f>
        <v>At Risk</v>
      </c>
      <c r="Z10" t="str" cm="1">
        <f t="array" ref="Z10">_xlfn.IFS(
Table1[[#This Row],[Order_Status]]="Cancelled","Critical - Cancelled",
Table1[[#This Row],[Delivery SLA Status]]="SLA Breach","Critical - Late Delivery",
Table1[[#This Row],[Customer_Rating]]&lt;3,"Attention - Low Rating",
TRUE,"Normal"
)</f>
        <v>Critical - Cancelled</v>
      </c>
      <c r="AA10" t="str">
        <f>_xlfn.XLOOKUP(Table1[[#This Row],[Customer_ID]],Customers!A:A,Customers!C:C)</f>
        <v>Hyderabad</v>
      </c>
      <c r="AB10" t="str">
        <f>TEXT(Table1[[#This Row],[Order_Date]],"mmm")</f>
        <v>May</v>
      </c>
    </row>
    <row r="11" spans="1:28" x14ac:dyDescent="0.35">
      <c r="A11" t="s">
        <v>140</v>
      </c>
      <c r="B11" s="2">
        <v>46195</v>
      </c>
      <c r="C11" t="s">
        <v>37</v>
      </c>
      <c r="D11" t="s">
        <v>79</v>
      </c>
      <c r="E11" t="s">
        <v>141</v>
      </c>
      <c r="F11" s="3">
        <v>1729.74</v>
      </c>
      <c r="G11" s="3">
        <v>35</v>
      </c>
      <c r="H11" s="3">
        <v>300</v>
      </c>
      <c r="I11" s="4">
        <v>4.8</v>
      </c>
      <c r="J11" s="5">
        <v>30</v>
      </c>
      <c r="K11" s="4"/>
      <c r="L11" t="s">
        <v>63</v>
      </c>
      <c r="M11" t="str">
        <f t="shared" si="0"/>
        <v>Cancelled</v>
      </c>
      <c r="N11" t="s">
        <v>40</v>
      </c>
      <c r="O11" t="str">
        <f t="shared" si="1"/>
        <v>Debit Card</v>
      </c>
      <c r="P11" t="s">
        <v>83</v>
      </c>
      <c r="Q11" t="str">
        <f t="shared" si="2"/>
        <v>WELCOME50</v>
      </c>
      <c r="R11" t="s">
        <v>30</v>
      </c>
      <c r="S11" t="s">
        <v>105</v>
      </c>
      <c r="T11" t="str">
        <f>_xlfn.XLOOKUP(Table1[[#This Row],[Customer_ID]],Customers!A:A,Customers!B:B)</f>
        <v>Neha Kulkarni</v>
      </c>
      <c r="U11" t="str">
        <f>_xlfn.XLOOKUP(Table1[[#This Row],[Restaurant_ID]],Restaurants!A:A,Restaurants!B:B)</f>
        <v>Royal Thali</v>
      </c>
      <c r="V11" t="str">
        <f>_xlfn.XLOOKUP(Table1[[#This Row],[Delivery_Partner_ID]],Delivery_Partners!A:A,Delivery_Partners!B:B)</f>
        <v>Ravi</v>
      </c>
      <c r="W11" t="str">
        <f>_xlfn.XLOOKUP(Table1[[#This Row],[Campaign_ID]],Campaigns!A:A,Campaigns!B:B)</f>
        <v>Lunch Saver</v>
      </c>
      <c r="X11" s="3">
        <f>Table1[[#This Row],[Order_Value]]+Table1[[#This Row],[Delivery_Fee]]-Table1[[#This Row],[Discount]]</f>
        <v>1464.74</v>
      </c>
      <c r="Y11" t="str" cm="1">
        <f t="array" ref="Y11">_xlfn.IFS(Table1[[#This Row],[Delivery_Time_Min]]&lt;=30,"On Time",Table1[[#This Row],[Delivery_Time_Min]]&lt;=45,"At Risk",TRUE,"SLA Breach")</f>
        <v>On Time</v>
      </c>
      <c r="Z11" t="str" cm="1">
        <f t="array" ref="Z11">_xlfn.IFS(
Table1[[#This Row],[Order_Status]]="Cancelled","Critical - Cancelled",
Table1[[#This Row],[Delivery SLA Status]]="SLA Breach","Critical - Late Delivery",
Table1[[#This Row],[Customer_Rating]]&lt;3,"Attention - Low Rating",
TRUE,"Normal"
)</f>
        <v>Critical - Cancelled</v>
      </c>
      <c r="AA11" t="str">
        <f>_xlfn.XLOOKUP(Table1[[#This Row],[Customer_ID]],Customers!A:A,Customers!C:C)</f>
        <v>Nagpur</v>
      </c>
      <c r="AB11" t="str">
        <f>TEXT(Table1[[#This Row],[Order_Date]],"mmm")</f>
        <v>Jun</v>
      </c>
    </row>
    <row r="12" spans="1:28" x14ac:dyDescent="0.35">
      <c r="A12" t="s">
        <v>142</v>
      </c>
      <c r="B12" s="2">
        <v>46167</v>
      </c>
      <c r="C12" t="s">
        <v>143</v>
      </c>
      <c r="D12" t="s">
        <v>144</v>
      </c>
      <c r="E12" t="s">
        <v>119</v>
      </c>
      <c r="F12" s="3">
        <v>1707.44</v>
      </c>
      <c r="G12" s="3">
        <v>60</v>
      </c>
      <c r="H12" s="3">
        <v>141.97</v>
      </c>
      <c r="I12" s="4">
        <v>4</v>
      </c>
      <c r="J12" s="5">
        <v>31</v>
      </c>
      <c r="K12" s="4"/>
      <c r="L12" t="s">
        <v>63</v>
      </c>
      <c r="M12" t="str">
        <f t="shared" si="0"/>
        <v>Cancelled</v>
      </c>
      <c r="N12" t="s">
        <v>28</v>
      </c>
      <c r="O12" t="str">
        <f t="shared" si="1"/>
        <v>UPI</v>
      </c>
      <c r="P12" t="s">
        <v>52</v>
      </c>
      <c r="Q12" t="str">
        <f t="shared" si="2"/>
        <v>LUNCH15</v>
      </c>
      <c r="R12" t="s">
        <v>53</v>
      </c>
      <c r="S12" t="s">
        <v>105</v>
      </c>
      <c r="T12" t="str">
        <f>_xlfn.XLOOKUP(Table1[[#This Row],[Customer_ID]],Customers!A:A,Customers!B:B)</f>
        <v>Neha Kulkarni</v>
      </c>
      <c r="U12" t="str">
        <f>_xlfn.XLOOKUP(Table1[[#This Row],[Restaurant_ID]],Restaurants!A:A,Restaurants!B:B)</f>
        <v>Kebab Nation</v>
      </c>
      <c r="V12" t="str">
        <f>_xlfn.XLOOKUP(Table1[[#This Row],[Delivery_Partner_ID]],Delivery_Partners!A:A,Delivery_Partners!B:B)</f>
        <v>Nitin</v>
      </c>
      <c r="W12" t="str">
        <f>_xlfn.XLOOKUP(Table1[[#This Row],[Campaign_ID]],Campaigns!A:A,Campaigns!B:B)</f>
        <v>Festival Special</v>
      </c>
      <c r="X12" s="3">
        <f>Table1[[#This Row],[Order_Value]]+Table1[[#This Row],[Delivery_Fee]]-Table1[[#This Row],[Discount]]</f>
        <v>1625.47</v>
      </c>
      <c r="Y12" t="str" cm="1">
        <f t="array" ref="Y12">_xlfn.IFS(Table1[[#This Row],[Delivery_Time_Min]]&lt;=30,"On Time",Table1[[#This Row],[Delivery_Time_Min]]&lt;=45,"At Risk",TRUE,"SLA Breach")</f>
        <v>At Risk</v>
      </c>
      <c r="Z12" t="str" cm="1">
        <f t="array" ref="Z12">_xlfn.IFS(
Table1[[#This Row],[Order_Status]]="Cancelled","Critical - Cancelled",
Table1[[#This Row],[Delivery SLA Status]]="SLA Breach","Critical - Late Delivery",
Table1[[#This Row],[Customer_Rating]]&lt;3,"Attention - Low Rating",
TRUE,"Normal"
)</f>
        <v>Critical - Cancelled</v>
      </c>
      <c r="AA12" t="str">
        <f>_xlfn.XLOOKUP(Table1[[#This Row],[Customer_ID]],Customers!A:A,Customers!C:C)</f>
        <v>Nagpur</v>
      </c>
      <c r="AB12" t="str">
        <f>TEXT(Table1[[#This Row],[Order_Date]],"mmm")</f>
        <v>May</v>
      </c>
    </row>
    <row r="13" spans="1:28" x14ac:dyDescent="0.35">
      <c r="A13" t="s">
        <v>173</v>
      </c>
      <c r="B13" s="2">
        <v>46210</v>
      </c>
      <c r="C13" t="s">
        <v>174</v>
      </c>
      <c r="D13" t="s">
        <v>33</v>
      </c>
      <c r="E13" t="s">
        <v>69</v>
      </c>
      <c r="F13" s="3">
        <v>1232.49</v>
      </c>
      <c r="G13" s="3">
        <v>50</v>
      </c>
      <c r="H13" s="3">
        <v>206.09</v>
      </c>
      <c r="I13" s="4">
        <v>9.1999999999999993</v>
      </c>
      <c r="J13" s="5">
        <v>42</v>
      </c>
      <c r="K13" s="4"/>
      <c r="L13" t="s">
        <v>63</v>
      </c>
      <c r="M13" t="str">
        <f t="shared" si="0"/>
        <v>Cancelled</v>
      </c>
      <c r="N13" t="s">
        <v>58</v>
      </c>
      <c r="O13" t="str">
        <f t="shared" si="1"/>
        <v>Wallet</v>
      </c>
      <c r="P13" t="s">
        <v>76</v>
      </c>
      <c r="Q13" t="str">
        <f t="shared" si="2"/>
        <v>PREMIUM10</v>
      </c>
      <c r="R13" t="s">
        <v>59</v>
      </c>
      <c r="S13" t="s">
        <v>90</v>
      </c>
      <c r="T13" t="str">
        <f>_xlfn.XLOOKUP(Table1[[#This Row],[Customer_ID]],Customers!A:A,Customers!B:B)</f>
        <v>Neha Shinde</v>
      </c>
      <c r="U13" t="str">
        <f>_xlfn.XLOOKUP(Table1[[#This Row],[Restaurant_ID]],Restaurants!A:A,Restaurants!B:B)</f>
        <v>Dosa Junction</v>
      </c>
      <c r="V13" t="str">
        <f>_xlfn.XLOOKUP(Table1[[#This Row],[Delivery_Partner_ID]],Delivery_Partners!A:A,Delivery_Partners!B:B)</f>
        <v>Suresh</v>
      </c>
      <c r="W13" t="str">
        <f>_xlfn.XLOOKUP(Table1[[#This Row],[Campaign_ID]],Campaigns!A:A,Campaigns!B:B)</f>
        <v>New User Boost</v>
      </c>
      <c r="X13" s="3">
        <f>Table1[[#This Row],[Order_Value]]+Table1[[#This Row],[Delivery_Fee]]-Table1[[#This Row],[Discount]]</f>
        <v>1076.4000000000001</v>
      </c>
      <c r="Y13" t="str" cm="1">
        <f t="array" ref="Y13">_xlfn.IFS(Table1[[#This Row],[Delivery_Time_Min]]&lt;=30,"On Time",Table1[[#This Row],[Delivery_Time_Min]]&lt;=45,"At Risk",TRUE,"SLA Breach")</f>
        <v>At Risk</v>
      </c>
      <c r="Z13" t="str" cm="1">
        <f t="array" ref="Z13">_xlfn.IFS(
Table1[[#This Row],[Order_Status]]="Cancelled","Critical - Cancelled",
Table1[[#This Row],[Delivery SLA Status]]="SLA Breach","Critical - Late Delivery",
Table1[[#This Row],[Customer_Rating]]&lt;3,"Attention - Low Rating",
TRUE,"Normal"
)</f>
        <v>Critical - Cancelled</v>
      </c>
      <c r="AA13" t="str">
        <f>_xlfn.XLOOKUP(Table1[[#This Row],[Customer_ID]],Customers!A:A,Customers!C:C)</f>
        <v>Bengaluru</v>
      </c>
      <c r="AB13" t="str">
        <f>TEXT(Table1[[#This Row],[Order_Date]],"mmm")</f>
        <v>Jul</v>
      </c>
    </row>
    <row r="14" spans="1:28" x14ac:dyDescent="0.35">
      <c r="A14" t="s">
        <v>175</v>
      </c>
      <c r="B14" s="2">
        <v>46147</v>
      </c>
      <c r="C14" t="s">
        <v>176</v>
      </c>
      <c r="D14" t="s">
        <v>74</v>
      </c>
      <c r="E14" t="s">
        <v>69</v>
      </c>
      <c r="F14" s="3">
        <v>1439.22</v>
      </c>
      <c r="G14" s="3">
        <v>25</v>
      </c>
      <c r="H14" s="3">
        <v>197.44</v>
      </c>
      <c r="I14" s="4">
        <v>5.0999999999999996</v>
      </c>
      <c r="J14" s="5">
        <v>41</v>
      </c>
      <c r="K14" s="4"/>
      <c r="L14" t="s">
        <v>63</v>
      </c>
      <c r="M14" t="str">
        <f t="shared" si="0"/>
        <v>Cancelled</v>
      </c>
      <c r="N14" t="s">
        <v>21</v>
      </c>
      <c r="O14" t="str">
        <f t="shared" si="1"/>
        <v>Credit Card</v>
      </c>
      <c r="P14" t="s">
        <v>83</v>
      </c>
      <c r="Q14" t="str">
        <f t="shared" si="2"/>
        <v>WELCOME50</v>
      </c>
      <c r="R14" t="s">
        <v>35</v>
      </c>
      <c r="S14" t="s">
        <v>65</v>
      </c>
      <c r="T14" t="str">
        <f>_xlfn.XLOOKUP(Table1[[#This Row],[Customer_ID]],Customers!A:A,Customers!B:B)</f>
        <v>Vivaan Pawar</v>
      </c>
      <c r="U14" t="str">
        <f>_xlfn.XLOOKUP(Table1[[#This Row],[Restaurant_ID]],Restaurants!A:A,Restaurants!B:B)</f>
        <v>Cafe Aroma</v>
      </c>
      <c r="V14" t="str">
        <f>_xlfn.XLOOKUP(Table1[[#This Row],[Delivery_Partner_ID]],Delivery_Partners!A:A,Delivery_Partners!B:B)</f>
        <v>Suresh</v>
      </c>
      <c r="W14" t="str">
        <f>_xlfn.XLOOKUP(Table1[[#This Row],[Campaign_ID]],Campaigns!A:A,Campaigns!B:B)</f>
        <v>Premium Treat</v>
      </c>
      <c r="X14" s="3">
        <f>Table1[[#This Row],[Order_Value]]+Table1[[#This Row],[Delivery_Fee]]-Table1[[#This Row],[Discount]]</f>
        <v>1266.78</v>
      </c>
      <c r="Y14" t="str" cm="1">
        <f t="array" ref="Y14">_xlfn.IFS(Table1[[#This Row],[Delivery_Time_Min]]&lt;=30,"On Time",Table1[[#This Row],[Delivery_Time_Min]]&lt;=45,"At Risk",TRUE,"SLA Breach")</f>
        <v>At Risk</v>
      </c>
      <c r="Z14" t="str" cm="1">
        <f t="array" ref="Z14">_xlfn.IFS(
Table1[[#This Row],[Order_Status]]="Cancelled","Critical - Cancelled",
Table1[[#This Row],[Delivery SLA Status]]="SLA Breach","Critical - Late Delivery",
Table1[[#This Row],[Customer_Rating]]&lt;3,"Attention - Low Rating",
TRUE,"Normal"
)</f>
        <v>Critical - Cancelled</v>
      </c>
      <c r="AA14" t="str">
        <f>_xlfn.XLOOKUP(Table1[[#This Row],[Customer_ID]],Customers!A:A,Customers!C:C)</f>
        <v>Pune</v>
      </c>
      <c r="AB14" t="str">
        <f>TEXT(Table1[[#This Row],[Order_Date]],"mmm")</f>
        <v>May</v>
      </c>
    </row>
    <row r="15" spans="1:28" x14ac:dyDescent="0.35">
      <c r="A15" t="s">
        <v>182</v>
      </c>
      <c r="B15" s="2">
        <v>46202</v>
      </c>
      <c r="C15" t="s">
        <v>183</v>
      </c>
      <c r="D15" t="s">
        <v>100</v>
      </c>
      <c r="E15" t="s">
        <v>184</v>
      </c>
      <c r="F15" s="3">
        <v>800.36</v>
      </c>
      <c r="G15" s="3">
        <v>40</v>
      </c>
      <c r="H15" s="3">
        <v>100.61</v>
      </c>
      <c r="I15" s="4">
        <v>7.2</v>
      </c>
      <c r="J15" s="5">
        <v>44</v>
      </c>
      <c r="K15" s="4"/>
      <c r="L15" t="s">
        <v>63</v>
      </c>
      <c r="M15" t="str">
        <f t="shared" si="0"/>
        <v>Cancelled</v>
      </c>
      <c r="N15" t="s">
        <v>40</v>
      </c>
      <c r="O15" t="str">
        <f t="shared" si="1"/>
        <v>Debit Card</v>
      </c>
      <c r="P15" t="s">
        <v>83</v>
      </c>
      <c r="Q15" t="str">
        <f t="shared" si="2"/>
        <v>WELCOME50</v>
      </c>
      <c r="R15" t="s">
        <v>23</v>
      </c>
      <c r="S15" t="s">
        <v>105</v>
      </c>
      <c r="T15" t="str">
        <f>_xlfn.XLOOKUP(Table1[[#This Row],[Customer_ID]],Customers!A:A,Customers!B:B)</f>
        <v>Priya Desai</v>
      </c>
      <c r="U15" t="str">
        <f>_xlfn.XLOOKUP(Table1[[#This Row],[Restaurant_ID]],Restaurants!A:A,Restaurants!B:B)</f>
        <v>Wok Express</v>
      </c>
      <c r="V15" t="str">
        <f>_xlfn.XLOOKUP(Table1[[#This Row],[Delivery_Partner_ID]],Delivery_Partners!A:A,Delivery_Partners!B:B)</f>
        <v>Imran</v>
      </c>
      <c r="W15" t="str">
        <f>_xlfn.XLOOKUP(Table1[[#This Row],[Campaign_ID]],Campaigns!A:A,Campaigns!B:B)</f>
        <v>First Order</v>
      </c>
      <c r="X15" s="3">
        <f>Table1[[#This Row],[Order_Value]]+Table1[[#This Row],[Delivery_Fee]]-Table1[[#This Row],[Discount]]</f>
        <v>739.75</v>
      </c>
      <c r="Y15" t="str" cm="1">
        <f t="array" ref="Y15">_xlfn.IFS(Table1[[#This Row],[Delivery_Time_Min]]&lt;=30,"On Time",Table1[[#This Row],[Delivery_Time_Min]]&lt;=45,"At Risk",TRUE,"SLA Breach")</f>
        <v>At Risk</v>
      </c>
      <c r="Z15" t="str" cm="1">
        <f t="array" ref="Z15">_xlfn.IFS(
Table1[[#This Row],[Order_Status]]="Cancelled","Critical - Cancelled",
Table1[[#This Row],[Delivery SLA Status]]="SLA Breach","Critical - Late Delivery",
Table1[[#This Row],[Customer_Rating]]&lt;3,"Attention - Low Rating",
TRUE,"Normal"
)</f>
        <v>Critical - Cancelled</v>
      </c>
      <c r="AA15" t="str">
        <f>_xlfn.XLOOKUP(Table1[[#This Row],[Customer_ID]],Customers!A:A,Customers!C:C)</f>
        <v>Nagpur</v>
      </c>
      <c r="AB15" t="str">
        <f>TEXT(Table1[[#This Row],[Order_Date]],"mmm")</f>
        <v>Jun</v>
      </c>
    </row>
    <row r="16" spans="1:28" x14ac:dyDescent="0.35">
      <c r="A16" t="s">
        <v>208</v>
      </c>
      <c r="B16" s="2">
        <v>46156</v>
      </c>
      <c r="C16" t="s">
        <v>209</v>
      </c>
      <c r="D16" t="s">
        <v>26</v>
      </c>
      <c r="E16" t="s">
        <v>87</v>
      </c>
      <c r="F16" s="3">
        <v>2213.85</v>
      </c>
      <c r="G16" s="3">
        <v>60</v>
      </c>
      <c r="H16" s="3">
        <v>300</v>
      </c>
      <c r="I16" s="4">
        <v>1.8</v>
      </c>
      <c r="J16" s="5">
        <v>36</v>
      </c>
      <c r="K16" s="4"/>
      <c r="L16" t="s">
        <v>63</v>
      </c>
      <c r="M16" t="str">
        <f t="shared" si="0"/>
        <v>Cancelled</v>
      </c>
      <c r="N16" t="s">
        <v>28</v>
      </c>
      <c r="O16" t="str">
        <f t="shared" si="1"/>
        <v>UPI</v>
      </c>
      <c r="P16" t="s">
        <v>76</v>
      </c>
      <c r="Q16" t="str">
        <f t="shared" si="2"/>
        <v>PREMIUM10</v>
      </c>
      <c r="R16" t="s">
        <v>70</v>
      </c>
      <c r="S16" t="s">
        <v>210</v>
      </c>
      <c r="T16" t="str">
        <f>_xlfn.XLOOKUP(Table1[[#This Row],[Customer_ID]],Customers!A:A,Customers!B:B)</f>
        <v>Isha Kulkarni</v>
      </c>
      <c r="U16" t="str">
        <f>_xlfn.XLOOKUP(Table1[[#This Row],[Restaurant_ID]],Restaurants!A:A,Restaurants!B:B)</f>
        <v>Biryani House</v>
      </c>
      <c r="V16" t="str">
        <f>_xlfn.XLOOKUP(Table1[[#This Row],[Delivery_Partner_ID]],Delivery_Partners!A:A,Delivery_Partners!B:B)</f>
        <v>Vikas</v>
      </c>
      <c r="W16" t="str">
        <f>_xlfn.XLOOKUP(Table1[[#This Row],[Campaign_ID]],Campaigns!A:A,Campaigns!B:B)</f>
        <v>Monsoon Meals</v>
      </c>
      <c r="X16" s="3">
        <f>Table1[[#This Row],[Order_Value]]+Table1[[#This Row],[Delivery_Fee]]-Table1[[#This Row],[Discount]]</f>
        <v>1973.85</v>
      </c>
      <c r="Y16" t="str" cm="1">
        <f t="array" ref="Y16">_xlfn.IFS(Table1[[#This Row],[Delivery_Time_Min]]&lt;=30,"On Time",Table1[[#This Row],[Delivery_Time_Min]]&lt;=45,"At Risk",TRUE,"SLA Breach")</f>
        <v>At Risk</v>
      </c>
      <c r="Z16" t="str" cm="1">
        <f t="array" ref="Z16">_xlfn.IFS(
Table1[[#This Row],[Order_Status]]="Cancelled","Critical - Cancelled",
Table1[[#This Row],[Delivery SLA Status]]="SLA Breach","Critical - Late Delivery",
Table1[[#This Row],[Customer_Rating]]&lt;3,"Attention - Low Rating",
TRUE,"Normal"
)</f>
        <v>Critical - Cancelled</v>
      </c>
      <c r="AA16" t="str">
        <f>_xlfn.XLOOKUP(Table1[[#This Row],[Customer_ID]],Customers!A:A,Customers!C:C)</f>
        <v>Nagpur</v>
      </c>
      <c r="AB16" t="str">
        <f>TEXT(Table1[[#This Row],[Order_Date]],"mmm")</f>
        <v>May</v>
      </c>
    </row>
    <row r="17" spans="1:28" x14ac:dyDescent="0.35">
      <c r="A17" t="s">
        <v>211</v>
      </c>
      <c r="B17" s="2">
        <v>46187</v>
      </c>
      <c r="C17" t="s">
        <v>212</v>
      </c>
      <c r="D17" t="s">
        <v>112</v>
      </c>
      <c r="E17" t="s">
        <v>93</v>
      </c>
      <c r="F17" s="3">
        <v>1342.58</v>
      </c>
      <c r="G17" s="3">
        <v>60</v>
      </c>
      <c r="H17" s="3">
        <v>168.53</v>
      </c>
      <c r="I17" s="4">
        <v>9.5</v>
      </c>
      <c r="J17" s="5">
        <v>42</v>
      </c>
      <c r="K17" s="4"/>
      <c r="L17" t="s">
        <v>63</v>
      </c>
      <c r="M17" t="str">
        <f t="shared" si="0"/>
        <v>Cancelled</v>
      </c>
      <c r="N17" t="s">
        <v>40</v>
      </c>
      <c r="O17" t="str">
        <f t="shared" si="1"/>
        <v>Debit Card</v>
      </c>
      <c r="P17" t="s">
        <v>29</v>
      </c>
      <c r="Q17" t="str">
        <f t="shared" si="2"/>
        <v>BUDGET50</v>
      </c>
      <c r="R17" t="s">
        <v>46</v>
      </c>
      <c r="S17" t="s">
        <v>210</v>
      </c>
      <c r="T17" t="str">
        <f>_xlfn.XLOOKUP(Table1[[#This Row],[Customer_ID]],Customers!A:A,Customers!B:B)</f>
        <v>Neha Gupta</v>
      </c>
      <c r="U17" t="str">
        <f>_xlfn.XLOOKUP(Table1[[#This Row],[Restaurant_ID]],Restaurants!A:A,Restaurants!B:B)</f>
        <v>Pune Bites</v>
      </c>
      <c r="V17" t="str">
        <f>_xlfn.XLOOKUP(Table1[[#This Row],[Delivery_Partner_ID]],Delivery_Partners!A:A,Delivery_Partners!B:B)</f>
        <v>Kunal</v>
      </c>
      <c r="W17" t="str">
        <f>_xlfn.XLOOKUP(Table1[[#This Row],[Campaign_ID]],Campaigns!A:A,Campaigns!B:B)</f>
        <v>Weekend Feast</v>
      </c>
      <c r="X17" s="3">
        <f>Table1[[#This Row],[Order_Value]]+Table1[[#This Row],[Delivery_Fee]]-Table1[[#This Row],[Discount]]</f>
        <v>1234.05</v>
      </c>
      <c r="Y17" t="str" cm="1">
        <f t="array" ref="Y17">_xlfn.IFS(Table1[[#This Row],[Delivery_Time_Min]]&lt;=30,"On Time",Table1[[#This Row],[Delivery_Time_Min]]&lt;=45,"At Risk",TRUE,"SLA Breach")</f>
        <v>At Risk</v>
      </c>
      <c r="Z17" t="str" cm="1">
        <f t="array" ref="Z17">_xlfn.IFS(
Table1[[#This Row],[Order_Status]]="Cancelled","Critical - Cancelled",
Table1[[#This Row],[Delivery SLA Status]]="SLA Breach","Critical - Late Delivery",
Table1[[#This Row],[Customer_Rating]]&lt;3,"Attention - Low Rating",
TRUE,"Normal"
)</f>
        <v>Critical - Cancelled</v>
      </c>
      <c r="AA17" t="str">
        <f>_xlfn.XLOOKUP(Table1[[#This Row],[Customer_ID]],Customers!A:A,Customers!C:C)</f>
        <v>Pune</v>
      </c>
      <c r="AB17" t="str">
        <f>TEXT(Table1[[#This Row],[Order_Date]],"mmm")</f>
        <v>Jun</v>
      </c>
    </row>
    <row r="18" spans="1:28" x14ac:dyDescent="0.35">
      <c r="A18" t="s">
        <v>216</v>
      </c>
      <c r="B18" s="2">
        <v>46147</v>
      </c>
      <c r="C18" t="s">
        <v>49</v>
      </c>
      <c r="D18" t="s">
        <v>124</v>
      </c>
      <c r="E18" t="s">
        <v>75</v>
      </c>
      <c r="F18" s="3">
        <v>1800.19</v>
      </c>
      <c r="G18" s="3">
        <v>60</v>
      </c>
      <c r="H18" s="3">
        <v>300</v>
      </c>
      <c r="I18" s="4">
        <v>2</v>
      </c>
      <c r="J18" s="5">
        <v>20</v>
      </c>
      <c r="K18" s="4"/>
      <c r="L18" t="s">
        <v>63</v>
      </c>
      <c r="M18" t="str">
        <f t="shared" si="0"/>
        <v>Cancelled</v>
      </c>
      <c r="N18" t="s">
        <v>21</v>
      </c>
      <c r="O18" t="str">
        <f t="shared" si="1"/>
        <v>Credit Card</v>
      </c>
      <c r="P18" t="s">
        <v>29</v>
      </c>
      <c r="Q18" t="str">
        <f t="shared" si="2"/>
        <v>BUDGET50</v>
      </c>
      <c r="R18" t="s">
        <v>53</v>
      </c>
      <c r="S18" t="s">
        <v>125</v>
      </c>
      <c r="T18" t="str">
        <f>_xlfn.XLOOKUP(Table1[[#This Row],[Customer_ID]],Customers!A:A,Customers!B:B)</f>
        <v>Akash Pawar</v>
      </c>
      <c r="U18" t="str">
        <f>_xlfn.XLOOKUP(Table1[[#This Row],[Restaurant_ID]],Restaurants!A:A,Restaurants!B:B)</f>
        <v>Maharashtra Kitchen</v>
      </c>
      <c r="V18" t="str">
        <f>_xlfn.XLOOKUP(Table1[[#This Row],[Delivery_Partner_ID]],Delivery_Partners!A:A,Delivery_Partners!B:B)</f>
        <v>Manoj</v>
      </c>
      <c r="W18" t="str">
        <f>_xlfn.XLOOKUP(Table1[[#This Row],[Campaign_ID]],Campaigns!A:A,Campaigns!B:B)</f>
        <v>Festival Special</v>
      </c>
      <c r="X18" s="3">
        <f>Table1[[#This Row],[Order_Value]]+Table1[[#This Row],[Delivery_Fee]]-Table1[[#This Row],[Discount]]</f>
        <v>1560.19</v>
      </c>
      <c r="Y18" t="str" cm="1">
        <f t="array" ref="Y18">_xlfn.IFS(Table1[[#This Row],[Delivery_Time_Min]]&lt;=30,"On Time",Table1[[#This Row],[Delivery_Time_Min]]&lt;=45,"At Risk",TRUE,"SLA Breach")</f>
        <v>On Time</v>
      </c>
      <c r="Z18" t="str" cm="1">
        <f t="array" ref="Z18">_xlfn.IFS(
Table1[[#This Row],[Order_Status]]="Cancelled","Critical - Cancelled",
Table1[[#This Row],[Delivery SLA Status]]="SLA Breach","Critical - Late Delivery",
Table1[[#This Row],[Customer_Rating]]&lt;3,"Attention - Low Rating",
TRUE,"Normal"
)</f>
        <v>Critical - Cancelled</v>
      </c>
      <c r="AA18" t="str">
        <f>_xlfn.XLOOKUP(Table1[[#This Row],[Customer_ID]],Customers!A:A,Customers!C:C)</f>
        <v>Pune</v>
      </c>
      <c r="AB18" t="str">
        <f>TEXT(Table1[[#This Row],[Order_Date]],"mmm")</f>
        <v>May</v>
      </c>
    </row>
    <row r="19" spans="1:28" x14ac:dyDescent="0.35">
      <c r="A19" t="s">
        <v>219</v>
      </c>
      <c r="B19" s="2">
        <v>46219</v>
      </c>
      <c r="C19" t="s">
        <v>220</v>
      </c>
      <c r="D19" t="s">
        <v>178</v>
      </c>
      <c r="E19" t="s">
        <v>158</v>
      </c>
      <c r="F19" s="3">
        <v>737.08</v>
      </c>
      <c r="G19" s="3">
        <v>60</v>
      </c>
      <c r="H19" s="3">
        <v>148.38</v>
      </c>
      <c r="I19" s="4">
        <v>11.9</v>
      </c>
      <c r="J19" s="5">
        <v>44</v>
      </c>
      <c r="K19" s="4"/>
      <c r="L19" t="s">
        <v>63</v>
      </c>
      <c r="M19" t="str">
        <f t="shared" si="0"/>
        <v>Cancelled</v>
      </c>
      <c r="N19" t="s">
        <v>28</v>
      </c>
      <c r="O19" t="str">
        <f t="shared" si="1"/>
        <v>UPI</v>
      </c>
      <c r="P19" t="s">
        <v>191</v>
      </c>
      <c r="Q19" t="str">
        <f t="shared" si="2"/>
        <v>WEEKEND20</v>
      </c>
      <c r="R19" t="s">
        <v>59</v>
      </c>
      <c r="S19" t="s">
        <v>125</v>
      </c>
      <c r="T19" t="str">
        <f>_xlfn.XLOOKUP(Table1[[#This Row],[Customer_ID]],Customers!A:A,Customers!B:B)</f>
        <v>Rohan Sharma</v>
      </c>
      <c r="U19" t="str">
        <f>_xlfn.XLOOKUP(Table1[[#This Row],[Restaurant_ID]],Restaurants!A:A,Restaurants!B:B)</f>
        <v>Green Bowl</v>
      </c>
      <c r="V19" t="str">
        <f>_xlfn.XLOOKUP(Table1[[#This Row],[Delivery_Partner_ID]],Delivery_Partners!A:A,Delivery_Partners!B:B)</f>
        <v>Akash</v>
      </c>
      <c r="W19" t="str">
        <f>_xlfn.XLOOKUP(Table1[[#This Row],[Campaign_ID]],Campaigns!A:A,Campaigns!B:B)</f>
        <v>New User Boost</v>
      </c>
      <c r="X19" s="3">
        <f>Table1[[#This Row],[Order_Value]]+Table1[[#This Row],[Delivery_Fee]]-Table1[[#This Row],[Discount]]</f>
        <v>648.70000000000005</v>
      </c>
      <c r="Y19" t="str" cm="1">
        <f t="array" ref="Y19">_xlfn.IFS(Table1[[#This Row],[Delivery_Time_Min]]&lt;=30,"On Time",Table1[[#This Row],[Delivery_Time_Min]]&lt;=45,"At Risk",TRUE,"SLA Breach")</f>
        <v>At Risk</v>
      </c>
      <c r="Z19" t="str" cm="1">
        <f t="array" ref="Z19">_xlfn.IFS(
Table1[[#This Row],[Order_Status]]="Cancelled","Critical - Cancelled",
Table1[[#This Row],[Delivery SLA Status]]="SLA Breach","Critical - Late Delivery",
Table1[[#This Row],[Customer_Rating]]&lt;3,"Attention - Low Rating",
TRUE,"Normal"
)</f>
        <v>Critical - Cancelled</v>
      </c>
      <c r="AA19" t="str">
        <f>_xlfn.XLOOKUP(Table1[[#This Row],[Customer_ID]],Customers!A:A,Customers!C:C)</f>
        <v>Bengaluru</v>
      </c>
      <c r="AB19" t="str">
        <f>TEXT(Table1[[#This Row],[Order_Date]],"mmm")</f>
        <v>Jul</v>
      </c>
    </row>
    <row r="20" spans="1:28" x14ac:dyDescent="0.35">
      <c r="A20" t="s">
        <v>229</v>
      </c>
      <c r="B20" s="2">
        <v>46151</v>
      </c>
      <c r="C20" t="s">
        <v>67</v>
      </c>
      <c r="D20" t="s">
        <v>222</v>
      </c>
      <c r="E20" t="s">
        <v>190</v>
      </c>
      <c r="F20" s="3">
        <v>1400.63</v>
      </c>
      <c r="G20" s="3">
        <v>60</v>
      </c>
      <c r="H20" s="3">
        <v>237.15</v>
      </c>
      <c r="I20" s="4">
        <v>6.7</v>
      </c>
      <c r="J20" s="5">
        <v>21</v>
      </c>
      <c r="K20" s="4"/>
      <c r="L20" t="s">
        <v>63</v>
      </c>
      <c r="M20" t="str">
        <f t="shared" si="0"/>
        <v>Cancelled</v>
      </c>
      <c r="N20" t="s">
        <v>21</v>
      </c>
      <c r="O20" t="str">
        <f t="shared" si="1"/>
        <v>Credit Card</v>
      </c>
      <c r="P20" t="s">
        <v>83</v>
      </c>
      <c r="Q20" t="str">
        <f t="shared" si="2"/>
        <v>WELCOME50</v>
      </c>
      <c r="R20" t="s">
        <v>30</v>
      </c>
      <c r="S20" t="s">
        <v>105</v>
      </c>
      <c r="T20" t="str">
        <f>_xlfn.XLOOKUP(Table1[[#This Row],[Customer_ID]],Customers!A:A,Customers!B:B)</f>
        <v>Aarav Desai</v>
      </c>
      <c r="U20" t="str">
        <f>_xlfn.XLOOKUP(Table1[[#This Row],[Restaurant_ID]],Restaurants!A:A,Restaurants!B:B)</f>
        <v>The Food Factory</v>
      </c>
      <c r="V20" t="str">
        <f>_xlfn.XLOOKUP(Table1[[#This Row],[Delivery_Partner_ID]],Delivery_Partners!A:A,Delivery_Partners!B:B)</f>
        <v>Mahesh</v>
      </c>
      <c r="W20" t="str">
        <f>_xlfn.XLOOKUP(Table1[[#This Row],[Campaign_ID]],Campaigns!A:A,Campaigns!B:B)</f>
        <v>Lunch Saver</v>
      </c>
      <c r="X20" s="3">
        <f>Table1[[#This Row],[Order_Value]]+Table1[[#This Row],[Delivery_Fee]]-Table1[[#This Row],[Discount]]</f>
        <v>1223.48</v>
      </c>
      <c r="Y20" t="str" cm="1">
        <f t="array" ref="Y20">_xlfn.IFS(Table1[[#This Row],[Delivery_Time_Min]]&lt;=30,"On Time",Table1[[#This Row],[Delivery_Time_Min]]&lt;=45,"At Risk",TRUE,"SLA Breach")</f>
        <v>On Time</v>
      </c>
      <c r="Z20" t="str" cm="1">
        <f t="array" ref="Z20">_xlfn.IFS(
Table1[[#This Row],[Order_Status]]="Cancelled","Critical - Cancelled",
Table1[[#This Row],[Delivery SLA Status]]="SLA Breach","Critical - Late Delivery",
Table1[[#This Row],[Customer_Rating]]&lt;3,"Attention - Low Rating",
TRUE,"Normal"
)</f>
        <v>Critical - Cancelled</v>
      </c>
      <c r="AA20" t="str">
        <f>_xlfn.XLOOKUP(Table1[[#This Row],[Customer_ID]],Customers!A:A,Customers!C:C)</f>
        <v>Pune</v>
      </c>
      <c r="AB20" t="str">
        <f>TEXT(Table1[[#This Row],[Order_Date]],"mmm")</f>
        <v>May</v>
      </c>
    </row>
    <row r="21" spans="1:28" x14ac:dyDescent="0.35">
      <c r="A21" t="s">
        <v>249</v>
      </c>
      <c r="B21" s="2">
        <v>46194</v>
      </c>
      <c r="C21" t="s">
        <v>163</v>
      </c>
      <c r="D21" t="s">
        <v>100</v>
      </c>
      <c r="E21" t="s">
        <v>190</v>
      </c>
      <c r="F21" s="3">
        <v>1133.31</v>
      </c>
      <c r="G21" s="3">
        <v>40</v>
      </c>
      <c r="H21" s="3">
        <v>207.66</v>
      </c>
      <c r="I21" s="4">
        <v>6.2</v>
      </c>
      <c r="J21" s="5">
        <v>29</v>
      </c>
      <c r="K21" s="4"/>
      <c r="L21" t="s">
        <v>63</v>
      </c>
      <c r="M21" t="str">
        <f t="shared" si="0"/>
        <v>Cancelled</v>
      </c>
      <c r="N21" t="s">
        <v>21</v>
      </c>
      <c r="O21" t="str">
        <f t="shared" si="1"/>
        <v>Credit Card</v>
      </c>
      <c r="P21" t="s">
        <v>191</v>
      </c>
      <c r="Q21" t="str">
        <f t="shared" si="2"/>
        <v>WEEKEND20</v>
      </c>
      <c r="R21" t="s">
        <v>70</v>
      </c>
      <c r="S21" t="s">
        <v>125</v>
      </c>
      <c r="T21" t="str">
        <f>_xlfn.XLOOKUP(Table1[[#This Row],[Customer_ID]],Customers!A:A,Customers!B:B)</f>
        <v>Aditya Patil</v>
      </c>
      <c r="U21" t="str">
        <f>_xlfn.XLOOKUP(Table1[[#This Row],[Restaurant_ID]],Restaurants!A:A,Restaurants!B:B)</f>
        <v>Wok Express</v>
      </c>
      <c r="V21" t="str">
        <f>_xlfn.XLOOKUP(Table1[[#This Row],[Delivery_Partner_ID]],Delivery_Partners!A:A,Delivery_Partners!B:B)</f>
        <v>Mahesh</v>
      </c>
      <c r="W21" t="str">
        <f>_xlfn.XLOOKUP(Table1[[#This Row],[Campaign_ID]],Campaigns!A:A,Campaigns!B:B)</f>
        <v>Monsoon Meals</v>
      </c>
      <c r="X21" s="3">
        <f>Table1[[#This Row],[Order_Value]]+Table1[[#This Row],[Delivery_Fee]]-Table1[[#This Row],[Discount]]</f>
        <v>965.65</v>
      </c>
      <c r="Y21" t="str" cm="1">
        <f t="array" ref="Y21">_xlfn.IFS(Table1[[#This Row],[Delivery_Time_Min]]&lt;=30,"On Time",Table1[[#This Row],[Delivery_Time_Min]]&lt;=45,"At Risk",TRUE,"SLA Breach")</f>
        <v>On Time</v>
      </c>
      <c r="Z21" t="str" cm="1">
        <f t="array" ref="Z21">_xlfn.IFS(
Table1[[#This Row],[Order_Status]]="Cancelled","Critical - Cancelled",
Table1[[#This Row],[Delivery SLA Status]]="SLA Breach","Critical - Late Delivery",
Table1[[#This Row],[Customer_Rating]]&lt;3,"Attention - Low Rating",
TRUE,"Normal"
)</f>
        <v>Critical - Cancelled</v>
      </c>
      <c r="AA21" t="str">
        <f>_xlfn.XLOOKUP(Table1[[#This Row],[Customer_ID]],Customers!A:A,Customers!C:C)</f>
        <v>Nashik</v>
      </c>
      <c r="AB21" t="str">
        <f>TEXT(Table1[[#This Row],[Order_Date]],"mmm")</f>
        <v>Jun</v>
      </c>
    </row>
    <row r="22" spans="1:28" x14ac:dyDescent="0.35">
      <c r="A22" t="s">
        <v>250</v>
      </c>
      <c r="B22" s="2">
        <v>46170</v>
      </c>
      <c r="C22" t="s">
        <v>251</v>
      </c>
      <c r="D22" t="s">
        <v>33</v>
      </c>
      <c r="E22" t="s">
        <v>97</v>
      </c>
      <c r="F22" s="3">
        <v>1823.99</v>
      </c>
      <c r="G22" s="3">
        <v>30</v>
      </c>
      <c r="H22" s="3">
        <v>300</v>
      </c>
      <c r="I22" s="4">
        <v>1.4</v>
      </c>
      <c r="J22" s="5">
        <v>18</v>
      </c>
      <c r="K22" s="4"/>
      <c r="L22" t="s">
        <v>63</v>
      </c>
      <c r="M22" t="str">
        <f t="shared" si="0"/>
        <v>Cancelled</v>
      </c>
      <c r="N22" t="s">
        <v>21</v>
      </c>
      <c r="O22" t="str">
        <f t="shared" si="1"/>
        <v>Credit Card</v>
      </c>
      <c r="P22" t="s">
        <v>191</v>
      </c>
      <c r="Q22" t="str">
        <f t="shared" si="2"/>
        <v>WEEKEND20</v>
      </c>
      <c r="R22" t="s">
        <v>46</v>
      </c>
      <c r="S22" t="s">
        <v>125</v>
      </c>
      <c r="T22" t="str">
        <f>_xlfn.XLOOKUP(Table1[[#This Row],[Customer_ID]],Customers!A:A,Customers!B:B)</f>
        <v>Aditya Sharma</v>
      </c>
      <c r="U22" t="str">
        <f>_xlfn.XLOOKUP(Table1[[#This Row],[Restaurant_ID]],Restaurants!A:A,Restaurants!B:B)</f>
        <v>Dosa Junction</v>
      </c>
      <c r="V22" t="str">
        <f>_xlfn.XLOOKUP(Table1[[#This Row],[Delivery_Partner_ID]],Delivery_Partners!A:A,Delivery_Partners!B:B)</f>
        <v>Deepak</v>
      </c>
      <c r="W22" t="str">
        <f>_xlfn.XLOOKUP(Table1[[#This Row],[Campaign_ID]],Campaigns!A:A,Campaigns!B:B)</f>
        <v>Weekend Feast</v>
      </c>
      <c r="X22" s="3">
        <f>Table1[[#This Row],[Order_Value]]+Table1[[#This Row],[Delivery_Fee]]-Table1[[#This Row],[Discount]]</f>
        <v>1553.99</v>
      </c>
      <c r="Y22" t="str" cm="1">
        <f t="array" ref="Y22">_xlfn.IFS(Table1[[#This Row],[Delivery_Time_Min]]&lt;=30,"On Time",Table1[[#This Row],[Delivery_Time_Min]]&lt;=45,"At Risk",TRUE,"SLA Breach")</f>
        <v>On Time</v>
      </c>
      <c r="Z22" t="str" cm="1">
        <f t="array" ref="Z22">_xlfn.IFS(
Table1[[#This Row],[Order_Status]]="Cancelled","Critical - Cancelled",
Table1[[#This Row],[Delivery SLA Status]]="SLA Breach","Critical - Late Delivery",
Table1[[#This Row],[Customer_Rating]]&lt;3,"Attention - Low Rating",
TRUE,"Normal"
)</f>
        <v>Critical - Cancelled</v>
      </c>
      <c r="AA22" t="str">
        <f>_xlfn.XLOOKUP(Table1[[#This Row],[Customer_ID]],Customers!A:A,Customers!C:C)</f>
        <v>Hyderabad</v>
      </c>
      <c r="AB22" t="str">
        <f>TEXT(Table1[[#This Row],[Order_Date]],"mmm")</f>
        <v>May</v>
      </c>
    </row>
    <row r="23" spans="1:28" x14ac:dyDescent="0.35">
      <c r="A23" t="s">
        <v>254</v>
      </c>
      <c r="B23" s="2">
        <v>46215</v>
      </c>
      <c r="C23" t="s">
        <v>255</v>
      </c>
      <c r="D23" t="s">
        <v>178</v>
      </c>
      <c r="E23" t="s">
        <v>141</v>
      </c>
      <c r="F23" s="3">
        <v>805.06</v>
      </c>
      <c r="G23" s="3">
        <v>25</v>
      </c>
      <c r="H23" s="3">
        <v>0</v>
      </c>
      <c r="I23" s="4">
        <v>9.6</v>
      </c>
      <c r="J23" s="5">
        <v>42</v>
      </c>
      <c r="K23" s="4"/>
      <c r="L23" t="s">
        <v>63</v>
      </c>
      <c r="M23" t="str">
        <f t="shared" si="0"/>
        <v>Cancelled</v>
      </c>
      <c r="N23" t="s">
        <v>21</v>
      </c>
      <c r="O23" t="str">
        <f t="shared" si="1"/>
        <v>Credit Card</v>
      </c>
      <c r="P23" t="s">
        <v>22</v>
      </c>
      <c r="Q23" t="str">
        <f t="shared" si="2"/>
        <v>NONE</v>
      </c>
      <c r="R23" t="s">
        <v>53</v>
      </c>
      <c r="S23" t="s">
        <v>90</v>
      </c>
      <c r="T23" t="str">
        <f>_xlfn.XLOOKUP(Table1[[#This Row],[Customer_ID]],Customers!A:A,Customers!B:B)</f>
        <v>Pooja Patil</v>
      </c>
      <c r="U23" t="str">
        <f>_xlfn.XLOOKUP(Table1[[#This Row],[Restaurant_ID]],Restaurants!A:A,Restaurants!B:B)</f>
        <v>Green Bowl</v>
      </c>
      <c r="V23" t="str">
        <f>_xlfn.XLOOKUP(Table1[[#This Row],[Delivery_Partner_ID]],Delivery_Partners!A:A,Delivery_Partners!B:B)</f>
        <v>Ravi</v>
      </c>
      <c r="W23" t="str">
        <f>_xlfn.XLOOKUP(Table1[[#This Row],[Campaign_ID]],Campaigns!A:A,Campaigns!B:B)</f>
        <v>Festival Special</v>
      </c>
      <c r="X23" s="3">
        <f>Table1[[#This Row],[Order_Value]]+Table1[[#This Row],[Delivery_Fee]]-Table1[[#This Row],[Discount]]</f>
        <v>830.06</v>
      </c>
      <c r="Y23" t="str" cm="1">
        <f t="array" ref="Y23">_xlfn.IFS(Table1[[#This Row],[Delivery_Time_Min]]&lt;=30,"On Time",Table1[[#This Row],[Delivery_Time_Min]]&lt;=45,"At Risk",TRUE,"SLA Breach")</f>
        <v>At Risk</v>
      </c>
      <c r="Z23" t="str" cm="1">
        <f t="array" ref="Z23">_xlfn.IFS(
Table1[[#This Row],[Order_Status]]="Cancelled","Critical - Cancelled",
Table1[[#This Row],[Delivery SLA Status]]="SLA Breach","Critical - Late Delivery",
Table1[[#This Row],[Customer_Rating]]&lt;3,"Attention - Low Rating",
TRUE,"Normal"
)</f>
        <v>Critical - Cancelled</v>
      </c>
      <c r="AA23" t="str">
        <f>_xlfn.XLOOKUP(Table1[[#This Row],[Customer_ID]],Customers!A:A,Customers!C:C)</f>
        <v>Mumbai</v>
      </c>
      <c r="AB23" t="str">
        <f>TEXT(Table1[[#This Row],[Order_Date]],"mmm")</f>
        <v>Jul</v>
      </c>
    </row>
    <row r="24" spans="1:28" x14ac:dyDescent="0.35">
      <c r="A24" t="s">
        <v>262</v>
      </c>
      <c r="B24" s="2">
        <v>46147</v>
      </c>
      <c r="C24" t="s">
        <v>139</v>
      </c>
      <c r="D24" t="s">
        <v>153</v>
      </c>
      <c r="E24" t="s">
        <v>69</v>
      </c>
      <c r="F24" s="3">
        <v>1228.8599999999999</v>
      </c>
      <c r="G24" s="3">
        <v>30</v>
      </c>
      <c r="H24" s="3">
        <v>125.98</v>
      </c>
      <c r="I24" s="4">
        <v>7.1</v>
      </c>
      <c r="J24" s="5">
        <v>32</v>
      </c>
      <c r="K24" s="4"/>
      <c r="L24" t="s">
        <v>63</v>
      </c>
      <c r="M24" t="str">
        <f t="shared" si="0"/>
        <v>Cancelled</v>
      </c>
      <c r="N24" t="s">
        <v>28</v>
      </c>
      <c r="O24" t="str">
        <f t="shared" si="1"/>
        <v>UPI</v>
      </c>
      <c r="P24" t="s">
        <v>52</v>
      </c>
      <c r="Q24" t="str">
        <f t="shared" si="2"/>
        <v>LUNCH15</v>
      </c>
      <c r="R24" t="s">
        <v>23</v>
      </c>
      <c r="S24" t="s">
        <v>90</v>
      </c>
      <c r="T24" t="str">
        <f>_xlfn.XLOOKUP(Table1[[#This Row],[Customer_ID]],Customers!A:A,Customers!B:B)</f>
        <v>Aditya Kulkarni</v>
      </c>
      <c r="U24" t="str">
        <f>_xlfn.XLOOKUP(Table1[[#This Row],[Restaurant_ID]],Restaurants!A:A,Restaurants!B:B)</f>
        <v>Spice Hub</v>
      </c>
      <c r="V24" t="str">
        <f>_xlfn.XLOOKUP(Table1[[#This Row],[Delivery_Partner_ID]],Delivery_Partners!A:A,Delivery_Partners!B:B)</f>
        <v>Suresh</v>
      </c>
      <c r="W24" t="str">
        <f>_xlfn.XLOOKUP(Table1[[#This Row],[Campaign_ID]],Campaigns!A:A,Campaigns!B:B)</f>
        <v>First Order</v>
      </c>
      <c r="X24" s="3">
        <f>Table1[[#This Row],[Order_Value]]+Table1[[#This Row],[Delivery_Fee]]-Table1[[#This Row],[Discount]]</f>
        <v>1132.8799999999999</v>
      </c>
      <c r="Y24" t="str" cm="1">
        <f t="array" ref="Y24">_xlfn.IFS(Table1[[#This Row],[Delivery_Time_Min]]&lt;=30,"On Time",Table1[[#This Row],[Delivery_Time_Min]]&lt;=45,"At Risk",TRUE,"SLA Breach")</f>
        <v>At Risk</v>
      </c>
      <c r="Z24" t="str" cm="1">
        <f t="array" ref="Z24">_xlfn.IFS(
Table1[[#This Row],[Order_Status]]="Cancelled","Critical - Cancelled",
Table1[[#This Row],[Delivery SLA Status]]="SLA Breach","Critical - Late Delivery",
Table1[[#This Row],[Customer_Rating]]&lt;3,"Attention - Low Rating",
TRUE,"Normal"
)</f>
        <v>Critical - Cancelled</v>
      </c>
      <c r="AA24" t="str">
        <f>_xlfn.XLOOKUP(Table1[[#This Row],[Customer_ID]],Customers!A:A,Customers!C:C)</f>
        <v>Mumbai</v>
      </c>
      <c r="AB24" t="str">
        <f>TEXT(Table1[[#This Row],[Order_Date]],"mmm")</f>
        <v>May</v>
      </c>
    </row>
    <row r="25" spans="1:28" x14ac:dyDescent="0.35">
      <c r="A25" t="s">
        <v>275</v>
      </c>
      <c r="B25" s="2">
        <v>46179</v>
      </c>
      <c r="C25" t="s">
        <v>49</v>
      </c>
      <c r="D25" t="s">
        <v>153</v>
      </c>
      <c r="E25" t="s">
        <v>184</v>
      </c>
      <c r="F25" s="3">
        <v>1273.29</v>
      </c>
      <c r="G25" s="3">
        <v>25</v>
      </c>
      <c r="H25" s="3">
        <v>0</v>
      </c>
      <c r="I25" s="4">
        <v>1.6</v>
      </c>
      <c r="J25" s="5">
        <v>27</v>
      </c>
      <c r="K25" s="4"/>
      <c r="L25" t="s">
        <v>63</v>
      </c>
      <c r="M25" t="str">
        <f t="shared" si="0"/>
        <v>Cancelled</v>
      </c>
      <c r="N25" t="s">
        <v>58</v>
      </c>
      <c r="O25" t="str">
        <f t="shared" si="1"/>
        <v>Wallet</v>
      </c>
      <c r="P25" t="s">
        <v>22</v>
      </c>
      <c r="Q25" t="str">
        <f t="shared" si="2"/>
        <v>NONE</v>
      </c>
      <c r="R25" t="s">
        <v>53</v>
      </c>
      <c r="S25" t="s">
        <v>90</v>
      </c>
      <c r="T25" t="str">
        <f>_xlfn.XLOOKUP(Table1[[#This Row],[Customer_ID]],Customers!A:A,Customers!B:B)</f>
        <v>Akash Pawar</v>
      </c>
      <c r="U25" t="str">
        <f>_xlfn.XLOOKUP(Table1[[#This Row],[Restaurant_ID]],Restaurants!A:A,Restaurants!B:B)</f>
        <v>Spice Hub</v>
      </c>
      <c r="V25" t="str">
        <f>_xlfn.XLOOKUP(Table1[[#This Row],[Delivery_Partner_ID]],Delivery_Partners!A:A,Delivery_Partners!B:B)</f>
        <v>Imran</v>
      </c>
      <c r="W25" t="str">
        <f>_xlfn.XLOOKUP(Table1[[#This Row],[Campaign_ID]],Campaigns!A:A,Campaigns!B:B)</f>
        <v>Festival Special</v>
      </c>
      <c r="X25" s="3">
        <f>Table1[[#This Row],[Order_Value]]+Table1[[#This Row],[Delivery_Fee]]-Table1[[#This Row],[Discount]]</f>
        <v>1298.29</v>
      </c>
      <c r="Y25" t="str" cm="1">
        <f t="array" ref="Y25">_xlfn.IFS(Table1[[#This Row],[Delivery_Time_Min]]&lt;=30,"On Time",Table1[[#This Row],[Delivery_Time_Min]]&lt;=45,"At Risk",TRUE,"SLA Breach")</f>
        <v>On Time</v>
      </c>
      <c r="Z25" t="str" cm="1">
        <f t="array" ref="Z25">_xlfn.IFS(
Table1[[#This Row],[Order_Status]]="Cancelled","Critical - Cancelled",
Table1[[#This Row],[Delivery SLA Status]]="SLA Breach","Critical - Late Delivery",
Table1[[#This Row],[Customer_Rating]]&lt;3,"Attention - Low Rating",
TRUE,"Normal"
)</f>
        <v>Critical - Cancelled</v>
      </c>
      <c r="AA25" t="str">
        <f>_xlfn.XLOOKUP(Table1[[#This Row],[Customer_ID]],Customers!A:A,Customers!C:C)</f>
        <v>Pune</v>
      </c>
      <c r="AB25" t="str">
        <f>TEXT(Table1[[#This Row],[Order_Date]],"mmm")</f>
        <v>Jun</v>
      </c>
    </row>
    <row r="26" spans="1:28" x14ac:dyDescent="0.35">
      <c r="A26" t="s">
        <v>281</v>
      </c>
      <c r="B26" s="2">
        <v>46170</v>
      </c>
      <c r="C26" t="s">
        <v>282</v>
      </c>
      <c r="D26" t="s">
        <v>112</v>
      </c>
      <c r="E26" t="s">
        <v>190</v>
      </c>
      <c r="F26" s="3">
        <v>1837.76</v>
      </c>
      <c r="G26" s="3">
        <v>25</v>
      </c>
      <c r="H26" s="3">
        <v>300</v>
      </c>
      <c r="I26" s="4">
        <v>10.7</v>
      </c>
      <c r="J26" s="5">
        <v>40</v>
      </c>
      <c r="K26" s="4"/>
      <c r="L26" t="s">
        <v>63</v>
      </c>
      <c r="M26" t="str">
        <f t="shared" si="0"/>
        <v>Cancelled</v>
      </c>
      <c r="N26" t="s">
        <v>28</v>
      </c>
      <c r="O26" t="str">
        <f t="shared" si="1"/>
        <v>UPI</v>
      </c>
      <c r="P26" t="s">
        <v>34</v>
      </c>
      <c r="Q26" t="str">
        <f t="shared" si="2"/>
        <v>SAVE100</v>
      </c>
      <c r="R26" t="s">
        <v>59</v>
      </c>
      <c r="S26" t="s">
        <v>105</v>
      </c>
      <c r="T26" t="str">
        <f>_xlfn.XLOOKUP(Table1[[#This Row],[Customer_ID]],Customers!A:A,Customers!B:B)</f>
        <v>Rahul Sharma</v>
      </c>
      <c r="U26" t="str">
        <f>_xlfn.XLOOKUP(Table1[[#This Row],[Restaurant_ID]],Restaurants!A:A,Restaurants!B:B)</f>
        <v>Pune Bites</v>
      </c>
      <c r="V26" t="str">
        <f>_xlfn.XLOOKUP(Table1[[#This Row],[Delivery_Partner_ID]],Delivery_Partners!A:A,Delivery_Partners!B:B)</f>
        <v>Mahesh</v>
      </c>
      <c r="W26" t="str">
        <f>_xlfn.XLOOKUP(Table1[[#This Row],[Campaign_ID]],Campaigns!A:A,Campaigns!B:B)</f>
        <v>New User Boost</v>
      </c>
      <c r="X26" s="3">
        <f>Table1[[#This Row],[Order_Value]]+Table1[[#This Row],[Delivery_Fee]]-Table1[[#This Row],[Discount]]</f>
        <v>1562.76</v>
      </c>
      <c r="Y26" t="str" cm="1">
        <f t="array" ref="Y26">_xlfn.IFS(Table1[[#This Row],[Delivery_Time_Min]]&lt;=30,"On Time",Table1[[#This Row],[Delivery_Time_Min]]&lt;=45,"At Risk",TRUE,"SLA Breach")</f>
        <v>At Risk</v>
      </c>
      <c r="Z26" t="str" cm="1">
        <f t="array" ref="Z26">_xlfn.IFS(
Table1[[#This Row],[Order_Status]]="Cancelled","Critical - Cancelled",
Table1[[#This Row],[Delivery SLA Status]]="SLA Breach","Critical - Late Delivery",
Table1[[#This Row],[Customer_Rating]]&lt;3,"Attention - Low Rating",
TRUE,"Normal"
)</f>
        <v>Critical - Cancelled</v>
      </c>
      <c r="AA26" t="str">
        <f>_xlfn.XLOOKUP(Table1[[#This Row],[Customer_ID]],Customers!A:A,Customers!C:C)</f>
        <v>Nashik</v>
      </c>
      <c r="AB26" t="str">
        <f>TEXT(Table1[[#This Row],[Order_Date]],"mmm")</f>
        <v>May</v>
      </c>
    </row>
    <row r="27" spans="1:28" x14ac:dyDescent="0.35">
      <c r="A27" t="s">
        <v>295</v>
      </c>
      <c r="B27" s="2">
        <v>46203</v>
      </c>
      <c r="C27" t="s">
        <v>286</v>
      </c>
      <c r="D27" t="s">
        <v>33</v>
      </c>
      <c r="E27" t="s">
        <v>113</v>
      </c>
      <c r="F27" s="3">
        <v>1728.47</v>
      </c>
      <c r="G27" s="3">
        <v>35</v>
      </c>
      <c r="H27" s="3">
        <v>291.95999999999998</v>
      </c>
      <c r="I27" s="4">
        <v>5.9</v>
      </c>
      <c r="J27" s="5">
        <v>50</v>
      </c>
      <c r="K27" s="4"/>
      <c r="L27" t="s">
        <v>63</v>
      </c>
      <c r="M27" t="str">
        <f t="shared" si="0"/>
        <v>Cancelled</v>
      </c>
      <c r="N27" t="s">
        <v>28</v>
      </c>
      <c r="O27" t="str">
        <f t="shared" si="1"/>
        <v>UPI</v>
      </c>
      <c r="P27" t="s">
        <v>76</v>
      </c>
      <c r="Q27" t="str">
        <f t="shared" si="2"/>
        <v>PREMIUM10</v>
      </c>
      <c r="R27" t="s">
        <v>46</v>
      </c>
      <c r="S27" t="s">
        <v>125</v>
      </c>
      <c r="T27" t="str">
        <f>_xlfn.XLOOKUP(Table1[[#This Row],[Customer_ID]],Customers!A:A,Customers!B:B)</f>
        <v>Rohan More</v>
      </c>
      <c r="U27" t="str">
        <f>_xlfn.XLOOKUP(Table1[[#This Row],[Restaurant_ID]],Restaurants!A:A,Restaurants!B:B)</f>
        <v>Dosa Junction</v>
      </c>
      <c r="V27" t="str">
        <f>_xlfn.XLOOKUP(Table1[[#This Row],[Delivery_Partner_ID]],Delivery_Partners!A:A,Delivery_Partners!B:B)</f>
        <v>Ajay</v>
      </c>
      <c r="W27" t="str">
        <f>_xlfn.XLOOKUP(Table1[[#This Row],[Campaign_ID]],Campaigns!A:A,Campaigns!B:B)</f>
        <v>Weekend Feast</v>
      </c>
      <c r="X27" s="3">
        <f>Table1[[#This Row],[Order_Value]]+Table1[[#This Row],[Delivery_Fee]]-Table1[[#This Row],[Discount]]</f>
        <v>1471.51</v>
      </c>
      <c r="Y27" t="str" cm="1">
        <f t="array" ref="Y27">_xlfn.IFS(Table1[[#This Row],[Delivery_Time_Min]]&lt;=30,"On Time",Table1[[#This Row],[Delivery_Time_Min]]&lt;=45,"At Risk",TRUE,"SLA Breach")</f>
        <v>SLA Breach</v>
      </c>
      <c r="Z27" t="str" cm="1">
        <f t="array" ref="Z27">_xlfn.IFS(
Table1[[#This Row],[Order_Status]]="Cancelled","Critical - Cancelled",
Table1[[#This Row],[Delivery SLA Status]]="SLA Breach","Critical - Late Delivery",
Table1[[#This Row],[Customer_Rating]]&lt;3,"Attention - Low Rating",
TRUE,"Normal"
)</f>
        <v>Critical - Cancelled</v>
      </c>
      <c r="AA27" t="str">
        <f>_xlfn.XLOOKUP(Table1[[#This Row],[Customer_ID]],Customers!A:A,Customers!C:C)</f>
        <v>Hyderabad</v>
      </c>
      <c r="AB27" t="str">
        <f>TEXT(Table1[[#This Row],[Order_Date]],"mmm")</f>
        <v>Jun</v>
      </c>
    </row>
    <row r="28" spans="1:28" x14ac:dyDescent="0.35">
      <c r="A28" t="s">
        <v>311</v>
      </c>
      <c r="B28" s="2">
        <v>46179</v>
      </c>
      <c r="C28" t="s">
        <v>127</v>
      </c>
      <c r="D28" t="s">
        <v>124</v>
      </c>
      <c r="E28" t="s">
        <v>107</v>
      </c>
      <c r="F28" s="3">
        <v>495.94</v>
      </c>
      <c r="G28" s="3">
        <v>60</v>
      </c>
      <c r="H28" s="3">
        <v>87.47</v>
      </c>
      <c r="I28" s="4">
        <v>5.0999999999999996</v>
      </c>
      <c r="J28" s="5">
        <v>42</v>
      </c>
      <c r="K28" s="4"/>
      <c r="L28" t="s">
        <v>63</v>
      </c>
      <c r="M28" t="str">
        <f t="shared" si="0"/>
        <v>Cancelled</v>
      </c>
      <c r="N28" t="s">
        <v>64</v>
      </c>
      <c r="O28" t="str">
        <f t="shared" si="1"/>
        <v>Cash on Delivery</v>
      </c>
      <c r="P28" t="s">
        <v>29</v>
      </c>
      <c r="Q28" t="str">
        <f t="shared" si="2"/>
        <v>BUDGET50</v>
      </c>
      <c r="R28" t="s">
        <v>35</v>
      </c>
      <c r="S28" t="s">
        <v>210</v>
      </c>
      <c r="T28" t="str">
        <f>_xlfn.XLOOKUP(Table1[[#This Row],[Customer_ID]],Customers!A:A,Customers!B:B)</f>
        <v>Tanvi Kulkarni</v>
      </c>
      <c r="U28" t="str">
        <f>_xlfn.XLOOKUP(Table1[[#This Row],[Restaurant_ID]],Restaurants!A:A,Restaurants!B:B)</f>
        <v>Maharashtra Kitchen</v>
      </c>
      <c r="V28" t="str">
        <f>_xlfn.XLOOKUP(Table1[[#This Row],[Delivery_Partner_ID]],Delivery_Partners!A:A,Delivery_Partners!B:B)</f>
        <v>Sameer</v>
      </c>
      <c r="W28" t="str">
        <f>_xlfn.XLOOKUP(Table1[[#This Row],[Campaign_ID]],Campaigns!A:A,Campaigns!B:B)</f>
        <v>Premium Treat</v>
      </c>
      <c r="X28" s="3">
        <f>Table1[[#This Row],[Order_Value]]+Table1[[#This Row],[Delivery_Fee]]-Table1[[#This Row],[Discount]]</f>
        <v>468.47</v>
      </c>
      <c r="Y28" t="str" cm="1">
        <f t="array" ref="Y28">_xlfn.IFS(Table1[[#This Row],[Delivery_Time_Min]]&lt;=30,"On Time",Table1[[#This Row],[Delivery_Time_Min]]&lt;=45,"At Risk",TRUE,"SLA Breach")</f>
        <v>At Risk</v>
      </c>
      <c r="Z28" t="str" cm="1">
        <f t="array" ref="Z28">_xlfn.IFS(
Table1[[#This Row],[Order_Status]]="Cancelled","Critical - Cancelled",
Table1[[#This Row],[Delivery SLA Status]]="SLA Breach","Critical - Late Delivery",
Table1[[#This Row],[Customer_Rating]]&lt;3,"Attention - Low Rating",
TRUE,"Normal"
)</f>
        <v>Critical - Cancelled</v>
      </c>
      <c r="AA28" t="str">
        <f>_xlfn.XLOOKUP(Table1[[#This Row],[Customer_ID]],Customers!A:A,Customers!C:C)</f>
        <v>Pune</v>
      </c>
      <c r="AB28" t="str">
        <f>TEXT(Table1[[#This Row],[Order_Date]],"mmm")</f>
        <v>Jun</v>
      </c>
    </row>
    <row r="29" spans="1:28" x14ac:dyDescent="0.35">
      <c r="A29" t="s">
        <v>323</v>
      </c>
      <c r="B29" s="2">
        <v>46178</v>
      </c>
      <c r="C29" t="s">
        <v>279</v>
      </c>
      <c r="D29" t="s">
        <v>112</v>
      </c>
      <c r="E29" t="s">
        <v>69</v>
      </c>
      <c r="F29" s="3">
        <v>1871.32</v>
      </c>
      <c r="G29" s="3">
        <v>30</v>
      </c>
      <c r="H29" s="3">
        <v>300</v>
      </c>
      <c r="I29" s="4">
        <v>10</v>
      </c>
      <c r="J29" s="5">
        <v>33</v>
      </c>
      <c r="K29" s="4"/>
      <c r="L29" t="s">
        <v>63</v>
      </c>
      <c r="M29" t="str">
        <f t="shared" si="0"/>
        <v>Cancelled</v>
      </c>
      <c r="N29" t="s">
        <v>21</v>
      </c>
      <c r="O29" t="str">
        <f t="shared" si="1"/>
        <v>Credit Card</v>
      </c>
      <c r="P29" t="s">
        <v>83</v>
      </c>
      <c r="Q29" t="str">
        <f t="shared" si="2"/>
        <v>WELCOME50</v>
      </c>
      <c r="R29" t="s">
        <v>46</v>
      </c>
      <c r="S29" t="s">
        <v>90</v>
      </c>
      <c r="T29" t="str">
        <f>_xlfn.XLOOKUP(Table1[[#This Row],[Customer_ID]],Customers!A:A,Customers!B:B)</f>
        <v>Neha Joshi</v>
      </c>
      <c r="U29" t="str">
        <f>_xlfn.XLOOKUP(Table1[[#This Row],[Restaurant_ID]],Restaurants!A:A,Restaurants!B:B)</f>
        <v>Pune Bites</v>
      </c>
      <c r="V29" t="str">
        <f>_xlfn.XLOOKUP(Table1[[#This Row],[Delivery_Partner_ID]],Delivery_Partners!A:A,Delivery_Partners!B:B)</f>
        <v>Suresh</v>
      </c>
      <c r="W29" t="str">
        <f>_xlfn.XLOOKUP(Table1[[#This Row],[Campaign_ID]],Campaigns!A:A,Campaigns!B:B)</f>
        <v>Weekend Feast</v>
      </c>
      <c r="X29" s="3">
        <f>Table1[[#This Row],[Order_Value]]+Table1[[#This Row],[Delivery_Fee]]-Table1[[#This Row],[Discount]]</f>
        <v>1601.32</v>
      </c>
      <c r="Y29" t="str" cm="1">
        <f t="array" ref="Y29">_xlfn.IFS(Table1[[#This Row],[Delivery_Time_Min]]&lt;=30,"On Time",Table1[[#This Row],[Delivery_Time_Min]]&lt;=45,"At Risk",TRUE,"SLA Breach")</f>
        <v>At Risk</v>
      </c>
      <c r="Z29" t="str" cm="1">
        <f t="array" ref="Z29">_xlfn.IFS(
Table1[[#This Row],[Order_Status]]="Cancelled","Critical - Cancelled",
Table1[[#This Row],[Delivery SLA Status]]="SLA Breach","Critical - Late Delivery",
Table1[[#This Row],[Customer_Rating]]&lt;3,"Attention - Low Rating",
TRUE,"Normal"
)</f>
        <v>Critical - Cancelled</v>
      </c>
      <c r="AA29" t="str">
        <f>_xlfn.XLOOKUP(Table1[[#This Row],[Customer_ID]],Customers!A:A,Customers!C:C)</f>
        <v>Bengaluru</v>
      </c>
      <c r="AB29" t="str">
        <f>TEXT(Table1[[#This Row],[Order_Date]],"mmm")</f>
        <v>Jun</v>
      </c>
    </row>
    <row r="30" spans="1:28" x14ac:dyDescent="0.35">
      <c r="A30" t="s">
        <v>330</v>
      </c>
      <c r="B30" s="2">
        <v>46189</v>
      </c>
      <c r="C30" t="s">
        <v>85</v>
      </c>
      <c r="D30" t="s">
        <v>96</v>
      </c>
      <c r="E30" t="s">
        <v>62</v>
      </c>
      <c r="F30" s="3">
        <v>1351.6</v>
      </c>
      <c r="G30" s="3">
        <v>60</v>
      </c>
      <c r="H30" s="3">
        <v>201.57</v>
      </c>
      <c r="I30" s="4">
        <v>5.3</v>
      </c>
      <c r="J30" s="5">
        <v>33</v>
      </c>
      <c r="K30" s="4"/>
      <c r="L30" t="s">
        <v>63</v>
      </c>
      <c r="M30" t="str">
        <f t="shared" si="0"/>
        <v>Cancelled</v>
      </c>
      <c r="N30" t="s">
        <v>58</v>
      </c>
      <c r="O30" t="str">
        <f t="shared" si="1"/>
        <v>Wallet</v>
      </c>
      <c r="P30" t="s">
        <v>29</v>
      </c>
      <c r="Q30" t="str">
        <f t="shared" si="2"/>
        <v>BUDGET50</v>
      </c>
      <c r="R30" t="s">
        <v>53</v>
      </c>
      <c r="S30" t="s">
        <v>105</v>
      </c>
      <c r="T30" t="str">
        <f>_xlfn.XLOOKUP(Table1[[#This Row],[Customer_ID]],Customers!A:A,Customers!B:B)</f>
        <v>Sakshi More</v>
      </c>
      <c r="U30" t="str">
        <f>_xlfn.XLOOKUP(Table1[[#This Row],[Restaurant_ID]],Restaurants!A:A,Restaurants!B:B)</f>
        <v>The Breakfast Club</v>
      </c>
      <c r="V30" t="str">
        <f>_xlfn.XLOOKUP(Table1[[#This Row],[Delivery_Partner_ID]],Delivery_Partners!A:A,Delivery_Partners!B:B)</f>
        <v>Sanjay</v>
      </c>
      <c r="W30" t="str">
        <f>_xlfn.XLOOKUP(Table1[[#This Row],[Campaign_ID]],Campaigns!A:A,Campaigns!B:B)</f>
        <v>Festival Special</v>
      </c>
      <c r="X30" s="3">
        <f>Table1[[#This Row],[Order_Value]]+Table1[[#This Row],[Delivery_Fee]]-Table1[[#This Row],[Discount]]</f>
        <v>1210.03</v>
      </c>
      <c r="Y30" t="str" cm="1">
        <f t="array" ref="Y30">_xlfn.IFS(Table1[[#This Row],[Delivery_Time_Min]]&lt;=30,"On Time",Table1[[#This Row],[Delivery_Time_Min]]&lt;=45,"At Risk",TRUE,"SLA Breach")</f>
        <v>At Risk</v>
      </c>
      <c r="Z30" t="str" cm="1">
        <f t="array" ref="Z30">_xlfn.IFS(
Table1[[#This Row],[Order_Status]]="Cancelled","Critical - Cancelled",
Table1[[#This Row],[Delivery SLA Status]]="SLA Breach","Critical - Late Delivery",
Table1[[#This Row],[Customer_Rating]]&lt;3,"Attention - Low Rating",
TRUE,"Normal"
)</f>
        <v>Critical - Cancelled</v>
      </c>
      <c r="AA30" t="str">
        <f>_xlfn.XLOOKUP(Table1[[#This Row],[Customer_ID]],Customers!A:A,Customers!C:C)</f>
        <v>Bengaluru</v>
      </c>
      <c r="AB30" t="str">
        <f>TEXT(Table1[[#This Row],[Order_Date]],"mmm")</f>
        <v>Jun</v>
      </c>
    </row>
    <row r="31" spans="1:28" x14ac:dyDescent="0.35">
      <c r="A31" t="s">
        <v>338</v>
      </c>
      <c r="B31" s="2">
        <v>46228</v>
      </c>
      <c r="C31" t="s">
        <v>339</v>
      </c>
      <c r="D31" t="s">
        <v>181</v>
      </c>
      <c r="E31" t="s">
        <v>128</v>
      </c>
      <c r="F31" s="3">
        <v>1229.95</v>
      </c>
      <c r="G31" s="3">
        <v>30</v>
      </c>
      <c r="H31" s="3">
        <v>253.12</v>
      </c>
      <c r="I31" s="4">
        <v>9.6</v>
      </c>
      <c r="J31" s="5">
        <v>43</v>
      </c>
      <c r="K31" s="4"/>
      <c r="L31" t="s">
        <v>63</v>
      </c>
      <c r="M31" t="str">
        <f t="shared" si="0"/>
        <v>Cancelled</v>
      </c>
      <c r="N31" t="s">
        <v>64</v>
      </c>
      <c r="O31" t="str">
        <f t="shared" si="1"/>
        <v>Cash on Delivery</v>
      </c>
      <c r="P31" t="s">
        <v>83</v>
      </c>
      <c r="Q31" t="str">
        <f t="shared" si="2"/>
        <v>WELCOME50</v>
      </c>
      <c r="R31" t="s">
        <v>115</v>
      </c>
      <c r="S31" t="s">
        <v>125</v>
      </c>
      <c r="T31" t="str">
        <f>_xlfn.XLOOKUP(Table1[[#This Row],[Customer_ID]],Customers!A:A,Customers!B:B)</f>
        <v>Aarav More</v>
      </c>
      <c r="U31" t="str">
        <f>_xlfn.XLOOKUP(Table1[[#This Row],[Restaurant_ID]],Restaurants!A:A,Restaurants!B:B)</f>
        <v>Healthy Harvest</v>
      </c>
      <c r="V31" t="str">
        <f>_xlfn.XLOOKUP(Table1[[#This Row],[Delivery_Partner_ID]],Delivery_Partners!A:A,Delivery_Partners!B:B)</f>
        <v>Prakash</v>
      </c>
      <c r="W31" t="str">
        <f>_xlfn.XLOOKUP(Table1[[#This Row],[Campaign_ID]],Campaigns!A:A,Campaigns!B:B)</f>
        <v>Budget Bites</v>
      </c>
      <c r="X31" s="3">
        <f>Table1[[#This Row],[Order_Value]]+Table1[[#This Row],[Delivery_Fee]]-Table1[[#This Row],[Discount]]</f>
        <v>1006.83</v>
      </c>
      <c r="Y31" t="str" cm="1">
        <f t="array" ref="Y31">_xlfn.IFS(Table1[[#This Row],[Delivery_Time_Min]]&lt;=30,"On Time",Table1[[#This Row],[Delivery_Time_Min]]&lt;=45,"At Risk",TRUE,"SLA Breach")</f>
        <v>At Risk</v>
      </c>
      <c r="Z31" t="str" cm="1">
        <f t="array" ref="Z31">_xlfn.IFS(
Table1[[#This Row],[Order_Status]]="Cancelled","Critical - Cancelled",
Table1[[#This Row],[Delivery SLA Status]]="SLA Breach","Critical - Late Delivery",
Table1[[#This Row],[Customer_Rating]]&lt;3,"Attention - Low Rating",
TRUE,"Normal"
)</f>
        <v>Critical - Cancelled</v>
      </c>
      <c r="AA31" t="str">
        <f>_xlfn.XLOOKUP(Table1[[#This Row],[Customer_ID]],Customers!A:A,Customers!C:C)</f>
        <v>Pune</v>
      </c>
      <c r="AB31" t="str">
        <f>TEXT(Table1[[#This Row],[Order_Date]],"mmm")</f>
        <v>Jul</v>
      </c>
    </row>
    <row r="32" spans="1:28" x14ac:dyDescent="0.35">
      <c r="A32" t="s">
        <v>349</v>
      </c>
      <c r="B32" s="2">
        <v>46213</v>
      </c>
      <c r="C32" t="s">
        <v>146</v>
      </c>
      <c r="D32" t="s">
        <v>178</v>
      </c>
      <c r="E32" t="s">
        <v>69</v>
      </c>
      <c r="F32" s="3">
        <v>805.72</v>
      </c>
      <c r="G32" s="3">
        <v>20</v>
      </c>
      <c r="H32" s="3">
        <v>168.18</v>
      </c>
      <c r="I32" s="4">
        <v>11.9</v>
      </c>
      <c r="J32" s="5">
        <v>50</v>
      </c>
      <c r="K32" s="4"/>
      <c r="L32" t="s">
        <v>63</v>
      </c>
      <c r="M32" t="str">
        <f t="shared" si="0"/>
        <v>Cancelled</v>
      </c>
      <c r="N32" t="s">
        <v>40</v>
      </c>
      <c r="O32" t="str">
        <f t="shared" si="1"/>
        <v>Debit Card</v>
      </c>
      <c r="P32" t="s">
        <v>52</v>
      </c>
      <c r="Q32" t="str">
        <f t="shared" si="2"/>
        <v>LUNCH15</v>
      </c>
      <c r="R32" t="s">
        <v>30</v>
      </c>
      <c r="S32" t="s">
        <v>125</v>
      </c>
      <c r="T32" t="str">
        <f>_xlfn.XLOOKUP(Table1[[#This Row],[Customer_ID]],Customers!A:A,Customers!B:B)</f>
        <v>Neha Shinde</v>
      </c>
      <c r="U32" t="str">
        <f>_xlfn.XLOOKUP(Table1[[#This Row],[Restaurant_ID]],Restaurants!A:A,Restaurants!B:B)</f>
        <v>Green Bowl</v>
      </c>
      <c r="V32" t="str">
        <f>_xlfn.XLOOKUP(Table1[[#This Row],[Delivery_Partner_ID]],Delivery_Partners!A:A,Delivery_Partners!B:B)</f>
        <v>Suresh</v>
      </c>
      <c r="W32" t="str">
        <f>_xlfn.XLOOKUP(Table1[[#This Row],[Campaign_ID]],Campaigns!A:A,Campaigns!B:B)</f>
        <v>Lunch Saver</v>
      </c>
      <c r="X32" s="3">
        <f>Table1[[#This Row],[Order_Value]]+Table1[[#This Row],[Delivery_Fee]]-Table1[[#This Row],[Discount]]</f>
        <v>657.54</v>
      </c>
      <c r="Y32" t="str" cm="1">
        <f t="array" ref="Y32">_xlfn.IFS(Table1[[#This Row],[Delivery_Time_Min]]&lt;=30,"On Time",Table1[[#This Row],[Delivery_Time_Min]]&lt;=45,"At Risk",TRUE,"SLA Breach")</f>
        <v>SLA Breach</v>
      </c>
      <c r="Z32" t="str" cm="1">
        <f t="array" ref="Z32">_xlfn.IFS(
Table1[[#This Row],[Order_Status]]="Cancelled","Critical - Cancelled",
Table1[[#This Row],[Delivery SLA Status]]="SLA Breach","Critical - Late Delivery",
Table1[[#This Row],[Customer_Rating]]&lt;3,"Attention - Low Rating",
TRUE,"Normal"
)</f>
        <v>Critical - Cancelled</v>
      </c>
      <c r="AA32" t="str">
        <f>_xlfn.XLOOKUP(Table1[[#This Row],[Customer_ID]],Customers!A:A,Customers!C:C)</f>
        <v>Hyderabad</v>
      </c>
      <c r="AB32" t="str">
        <f>TEXT(Table1[[#This Row],[Order_Date]],"mmm")</f>
        <v>Jul</v>
      </c>
    </row>
    <row r="33" spans="1:28" x14ac:dyDescent="0.35">
      <c r="A33" t="s">
        <v>352</v>
      </c>
      <c r="B33" s="2">
        <v>46161</v>
      </c>
      <c r="C33" t="s">
        <v>279</v>
      </c>
      <c r="D33" t="s">
        <v>79</v>
      </c>
      <c r="E33" t="s">
        <v>184</v>
      </c>
      <c r="F33" s="3">
        <v>1056.6400000000001</v>
      </c>
      <c r="G33" s="3">
        <v>60</v>
      </c>
      <c r="H33" s="3">
        <v>158.13</v>
      </c>
      <c r="I33" s="4">
        <v>3.3</v>
      </c>
      <c r="J33" s="5">
        <v>37</v>
      </c>
      <c r="K33" s="4"/>
      <c r="L33" t="s">
        <v>63</v>
      </c>
      <c r="M33" t="str">
        <f t="shared" si="0"/>
        <v>Cancelled</v>
      </c>
      <c r="N33" t="s">
        <v>64</v>
      </c>
      <c r="O33" t="str">
        <f t="shared" si="1"/>
        <v>Cash on Delivery</v>
      </c>
      <c r="P33" t="s">
        <v>76</v>
      </c>
      <c r="Q33" t="str">
        <f t="shared" si="2"/>
        <v>PREMIUM10</v>
      </c>
      <c r="R33" t="s">
        <v>59</v>
      </c>
      <c r="S33" t="s">
        <v>90</v>
      </c>
      <c r="T33" t="str">
        <f>_xlfn.XLOOKUP(Table1[[#This Row],[Customer_ID]],Customers!A:A,Customers!B:B)</f>
        <v>Neha Joshi</v>
      </c>
      <c r="U33" t="str">
        <f>_xlfn.XLOOKUP(Table1[[#This Row],[Restaurant_ID]],Restaurants!A:A,Restaurants!B:B)</f>
        <v>Royal Thali</v>
      </c>
      <c r="V33" t="str">
        <f>_xlfn.XLOOKUP(Table1[[#This Row],[Delivery_Partner_ID]],Delivery_Partners!A:A,Delivery_Partners!B:B)</f>
        <v>Imran</v>
      </c>
      <c r="W33" t="str">
        <f>_xlfn.XLOOKUP(Table1[[#This Row],[Campaign_ID]],Campaigns!A:A,Campaigns!B:B)</f>
        <v>New User Boost</v>
      </c>
      <c r="X33" s="3">
        <f>Table1[[#This Row],[Order_Value]]+Table1[[#This Row],[Delivery_Fee]]-Table1[[#This Row],[Discount]]</f>
        <v>958.5100000000001</v>
      </c>
      <c r="Y33" t="str" cm="1">
        <f t="array" ref="Y33">_xlfn.IFS(Table1[[#This Row],[Delivery_Time_Min]]&lt;=30,"On Time",Table1[[#This Row],[Delivery_Time_Min]]&lt;=45,"At Risk",TRUE,"SLA Breach")</f>
        <v>At Risk</v>
      </c>
      <c r="Z33" t="str" cm="1">
        <f t="array" ref="Z33">_xlfn.IFS(
Table1[[#This Row],[Order_Status]]="Cancelled","Critical - Cancelled",
Table1[[#This Row],[Delivery SLA Status]]="SLA Breach","Critical - Late Delivery",
Table1[[#This Row],[Customer_Rating]]&lt;3,"Attention - Low Rating",
TRUE,"Normal"
)</f>
        <v>Critical - Cancelled</v>
      </c>
      <c r="AA33" t="str">
        <f>_xlfn.XLOOKUP(Table1[[#This Row],[Customer_ID]],Customers!A:A,Customers!C:C)</f>
        <v>Bengaluru</v>
      </c>
      <c r="AB33" t="str">
        <f>TEXT(Table1[[#This Row],[Order_Date]],"mmm")</f>
        <v>May</v>
      </c>
    </row>
    <row r="34" spans="1:28" x14ac:dyDescent="0.35">
      <c r="A34" t="s">
        <v>353</v>
      </c>
      <c r="B34" s="2">
        <v>46146</v>
      </c>
      <c r="C34" t="s">
        <v>169</v>
      </c>
      <c r="D34" t="s">
        <v>79</v>
      </c>
      <c r="E34" t="s">
        <v>69</v>
      </c>
      <c r="F34" s="3">
        <v>767.12</v>
      </c>
      <c r="G34" s="3">
        <v>30</v>
      </c>
      <c r="H34" s="3">
        <v>139.41999999999999</v>
      </c>
      <c r="I34" s="4">
        <v>9.5</v>
      </c>
      <c r="J34" s="5">
        <v>42</v>
      </c>
      <c r="K34" s="4"/>
      <c r="L34" t="s">
        <v>63</v>
      </c>
      <c r="M34" t="str">
        <f t="shared" si="0"/>
        <v>Cancelled</v>
      </c>
      <c r="N34" t="s">
        <v>21</v>
      </c>
      <c r="O34" t="str">
        <f t="shared" si="1"/>
        <v>Credit Card</v>
      </c>
      <c r="P34" t="s">
        <v>83</v>
      </c>
      <c r="Q34" t="str">
        <f t="shared" si="2"/>
        <v>WELCOME50</v>
      </c>
      <c r="R34" t="s">
        <v>115</v>
      </c>
      <c r="S34" t="s">
        <v>105</v>
      </c>
      <c r="T34" t="str">
        <f>_xlfn.XLOOKUP(Table1[[#This Row],[Customer_ID]],Customers!A:A,Customers!B:B)</f>
        <v>Rahul Gupta</v>
      </c>
      <c r="U34" t="str">
        <f>_xlfn.XLOOKUP(Table1[[#This Row],[Restaurant_ID]],Restaurants!A:A,Restaurants!B:B)</f>
        <v>Royal Thali</v>
      </c>
      <c r="V34" t="str">
        <f>_xlfn.XLOOKUP(Table1[[#This Row],[Delivery_Partner_ID]],Delivery_Partners!A:A,Delivery_Partners!B:B)</f>
        <v>Suresh</v>
      </c>
      <c r="W34" t="str">
        <f>_xlfn.XLOOKUP(Table1[[#This Row],[Campaign_ID]],Campaigns!A:A,Campaigns!B:B)</f>
        <v>Budget Bites</v>
      </c>
      <c r="X34" s="3">
        <f>Table1[[#This Row],[Order_Value]]+Table1[[#This Row],[Delivery_Fee]]-Table1[[#This Row],[Discount]]</f>
        <v>657.7</v>
      </c>
      <c r="Y34" t="str" cm="1">
        <f t="array" ref="Y34">_xlfn.IFS(Table1[[#This Row],[Delivery_Time_Min]]&lt;=30,"On Time",Table1[[#This Row],[Delivery_Time_Min]]&lt;=45,"At Risk",TRUE,"SLA Breach")</f>
        <v>At Risk</v>
      </c>
      <c r="Z34" t="str" cm="1">
        <f t="array" ref="Z34">_xlfn.IFS(
Table1[[#This Row],[Order_Status]]="Cancelled","Critical - Cancelled",
Table1[[#This Row],[Delivery SLA Status]]="SLA Breach","Critical - Late Delivery",
Table1[[#This Row],[Customer_Rating]]&lt;3,"Attention - Low Rating",
TRUE,"Normal"
)</f>
        <v>Critical - Cancelled</v>
      </c>
      <c r="AA34" t="str">
        <f>_xlfn.XLOOKUP(Table1[[#This Row],[Customer_ID]],Customers!A:A,Customers!C:C)</f>
        <v>Nagpur</v>
      </c>
      <c r="AB34" t="str">
        <f>TEXT(Table1[[#This Row],[Order_Date]],"mmm")</f>
        <v>May</v>
      </c>
    </row>
    <row r="35" spans="1:28" x14ac:dyDescent="0.35">
      <c r="A35" t="s">
        <v>355</v>
      </c>
      <c r="B35" s="2">
        <v>46193</v>
      </c>
      <c r="C35" t="s">
        <v>174</v>
      </c>
      <c r="D35" t="s">
        <v>86</v>
      </c>
      <c r="E35" t="s">
        <v>69</v>
      </c>
      <c r="F35" s="3">
        <v>1877.12</v>
      </c>
      <c r="G35" s="3">
        <v>50</v>
      </c>
      <c r="H35" s="3">
        <v>229.78</v>
      </c>
      <c r="I35" s="4">
        <v>4.5999999999999996</v>
      </c>
      <c r="J35" s="5">
        <v>38</v>
      </c>
      <c r="K35" s="4"/>
      <c r="L35" t="s">
        <v>63</v>
      </c>
      <c r="M35" t="str">
        <f t="shared" si="0"/>
        <v>Cancelled</v>
      </c>
      <c r="N35" t="s">
        <v>28</v>
      </c>
      <c r="O35" t="str">
        <f t="shared" si="1"/>
        <v>UPI</v>
      </c>
      <c r="P35" t="s">
        <v>52</v>
      </c>
      <c r="Q35" t="str">
        <f t="shared" si="2"/>
        <v>LUNCH15</v>
      </c>
      <c r="R35" t="s">
        <v>70</v>
      </c>
      <c r="S35" t="s">
        <v>65</v>
      </c>
      <c r="T35" t="str">
        <f>_xlfn.XLOOKUP(Table1[[#This Row],[Customer_ID]],Customers!A:A,Customers!B:B)</f>
        <v>Neha Shinde</v>
      </c>
      <c r="U35" t="str">
        <f>_xlfn.XLOOKUP(Table1[[#This Row],[Restaurant_ID]],Restaurants!A:A,Restaurants!B:B)</f>
        <v>Wrap Street</v>
      </c>
      <c r="V35" t="str">
        <f>_xlfn.XLOOKUP(Table1[[#This Row],[Delivery_Partner_ID]],Delivery_Partners!A:A,Delivery_Partners!B:B)</f>
        <v>Suresh</v>
      </c>
      <c r="W35" t="str">
        <f>_xlfn.XLOOKUP(Table1[[#This Row],[Campaign_ID]],Campaigns!A:A,Campaigns!B:B)</f>
        <v>Monsoon Meals</v>
      </c>
      <c r="X35" s="3">
        <f>Table1[[#This Row],[Order_Value]]+Table1[[#This Row],[Delivery_Fee]]-Table1[[#This Row],[Discount]]</f>
        <v>1697.34</v>
      </c>
      <c r="Y35" t="str" cm="1">
        <f t="array" ref="Y35">_xlfn.IFS(Table1[[#This Row],[Delivery_Time_Min]]&lt;=30,"On Time",Table1[[#This Row],[Delivery_Time_Min]]&lt;=45,"At Risk",TRUE,"SLA Breach")</f>
        <v>At Risk</v>
      </c>
      <c r="Z35" t="str" cm="1">
        <f t="array" ref="Z35">_xlfn.IFS(
Table1[[#This Row],[Order_Status]]="Cancelled","Critical - Cancelled",
Table1[[#This Row],[Delivery SLA Status]]="SLA Breach","Critical - Late Delivery",
Table1[[#This Row],[Customer_Rating]]&lt;3,"Attention - Low Rating",
TRUE,"Normal"
)</f>
        <v>Critical - Cancelled</v>
      </c>
      <c r="AA35" t="str">
        <f>_xlfn.XLOOKUP(Table1[[#This Row],[Customer_ID]],Customers!A:A,Customers!C:C)</f>
        <v>Bengaluru</v>
      </c>
      <c r="AB35" t="str">
        <f>TEXT(Table1[[#This Row],[Order_Date]],"mmm")</f>
        <v>Jun</v>
      </c>
    </row>
    <row r="36" spans="1:28" x14ac:dyDescent="0.35">
      <c r="A36" t="s">
        <v>358</v>
      </c>
      <c r="B36" s="2">
        <v>46178</v>
      </c>
      <c r="C36" t="s">
        <v>359</v>
      </c>
      <c r="D36" t="s">
        <v>144</v>
      </c>
      <c r="E36" t="s">
        <v>128</v>
      </c>
      <c r="F36" s="3">
        <v>557.17999999999995</v>
      </c>
      <c r="G36" s="3">
        <v>20</v>
      </c>
      <c r="H36" s="3">
        <v>52.57</v>
      </c>
      <c r="I36" s="4">
        <v>6.7</v>
      </c>
      <c r="J36" s="5">
        <v>42</v>
      </c>
      <c r="K36" s="4"/>
      <c r="L36" t="s">
        <v>63</v>
      </c>
      <c r="M36" t="str">
        <f t="shared" si="0"/>
        <v>Cancelled</v>
      </c>
      <c r="N36" t="s">
        <v>28</v>
      </c>
      <c r="O36" t="str">
        <f t="shared" si="1"/>
        <v>UPI</v>
      </c>
      <c r="P36" t="s">
        <v>104</v>
      </c>
      <c r="Q36" t="str">
        <f t="shared" si="2"/>
        <v>MONSOON20</v>
      </c>
      <c r="R36" t="s">
        <v>70</v>
      </c>
      <c r="S36" t="s">
        <v>65</v>
      </c>
      <c r="T36" t="str">
        <f>_xlfn.XLOOKUP(Table1[[#This Row],[Customer_ID]],Customers!A:A,Customers!B:B)</f>
        <v>Vivaan Kulkarni</v>
      </c>
      <c r="U36" t="str">
        <f>_xlfn.XLOOKUP(Table1[[#This Row],[Restaurant_ID]],Restaurants!A:A,Restaurants!B:B)</f>
        <v>Kebab Nation</v>
      </c>
      <c r="V36" t="str">
        <f>_xlfn.XLOOKUP(Table1[[#This Row],[Delivery_Partner_ID]],Delivery_Partners!A:A,Delivery_Partners!B:B)</f>
        <v>Prakash</v>
      </c>
      <c r="W36" t="str">
        <f>_xlfn.XLOOKUP(Table1[[#This Row],[Campaign_ID]],Campaigns!A:A,Campaigns!B:B)</f>
        <v>Monsoon Meals</v>
      </c>
      <c r="X36" s="3">
        <f>Table1[[#This Row],[Order_Value]]+Table1[[#This Row],[Delivery_Fee]]-Table1[[#This Row],[Discount]]</f>
        <v>524.6099999999999</v>
      </c>
      <c r="Y36" t="str" cm="1">
        <f t="array" ref="Y36">_xlfn.IFS(Table1[[#This Row],[Delivery_Time_Min]]&lt;=30,"On Time",Table1[[#This Row],[Delivery_Time_Min]]&lt;=45,"At Risk",TRUE,"SLA Breach")</f>
        <v>At Risk</v>
      </c>
      <c r="Z36" t="str" cm="1">
        <f t="array" ref="Z36">_xlfn.IFS(
Table1[[#This Row],[Order_Status]]="Cancelled","Critical - Cancelled",
Table1[[#This Row],[Delivery SLA Status]]="SLA Breach","Critical - Late Delivery",
Table1[[#This Row],[Customer_Rating]]&lt;3,"Attention - Low Rating",
TRUE,"Normal"
)</f>
        <v>Critical - Cancelled</v>
      </c>
      <c r="AA36" t="str">
        <f>_xlfn.XLOOKUP(Table1[[#This Row],[Customer_ID]],Customers!A:A,Customers!C:C)</f>
        <v>Pune</v>
      </c>
      <c r="AB36" t="str">
        <f>TEXT(Table1[[#This Row],[Order_Date]],"mmm")</f>
        <v>Jun</v>
      </c>
    </row>
    <row r="37" spans="1:28" x14ac:dyDescent="0.35">
      <c r="A37" t="s">
        <v>363</v>
      </c>
      <c r="B37" s="2">
        <v>46214</v>
      </c>
      <c r="C37" t="s">
        <v>364</v>
      </c>
      <c r="D37" t="s">
        <v>82</v>
      </c>
      <c r="E37" t="s">
        <v>107</v>
      </c>
      <c r="F37" s="3">
        <v>1241.6300000000001</v>
      </c>
      <c r="G37" s="3">
        <v>60</v>
      </c>
      <c r="H37" s="3">
        <v>154.36000000000001</v>
      </c>
      <c r="I37" s="4">
        <v>10</v>
      </c>
      <c r="J37" s="5">
        <v>45</v>
      </c>
      <c r="K37" s="4"/>
      <c r="L37" t="s">
        <v>63</v>
      </c>
      <c r="M37" t="str">
        <f t="shared" si="0"/>
        <v>Cancelled</v>
      </c>
      <c r="N37" t="s">
        <v>40</v>
      </c>
      <c r="O37" t="str">
        <f t="shared" si="1"/>
        <v>Debit Card</v>
      </c>
      <c r="P37" t="s">
        <v>45</v>
      </c>
      <c r="Q37" t="str">
        <f t="shared" si="2"/>
        <v>FESTIVE25</v>
      </c>
      <c r="R37" t="s">
        <v>115</v>
      </c>
      <c r="S37" t="s">
        <v>125</v>
      </c>
      <c r="T37" t="str">
        <f>_xlfn.XLOOKUP(Table1[[#This Row],[Customer_ID]],Customers!A:A,Customers!B:B)</f>
        <v>Aditya Sharma</v>
      </c>
      <c r="U37" t="str">
        <f>_xlfn.XLOOKUP(Table1[[#This Row],[Restaurant_ID]],Restaurants!A:A,Restaurants!B:B)</f>
        <v>Mumbai Masala</v>
      </c>
      <c r="V37" t="str">
        <f>_xlfn.XLOOKUP(Table1[[#This Row],[Delivery_Partner_ID]],Delivery_Partners!A:A,Delivery_Partners!B:B)</f>
        <v>Sameer</v>
      </c>
      <c r="W37" t="str">
        <f>_xlfn.XLOOKUP(Table1[[#This Row],[Campaign_ID]],Campaigns!A:A,Campaigns!B:B)</f>
        <v>Budget Bites</v>
      </c>
      <c r="X37" s="3">
        <f>Table1[[#This Row],[Order_Value]]+Table1[[#This Row],[Delivery_Fee]]-Table1[[#This Row],[Discount]]</f>
        <v>1147.27</v>
      </c>
      <c r="Y37" t="str" cm="1">
        <f t="array" ref="Y37">_xlfn.IFS(Table1[[#This Row],[Delivery_Time_Min]]&lt;=30,"On Time",Table1[[#This Row],[Delivery_Time_Min]]&lt;=45,"At Risk",TRUE,"SLA Breach")</f>
        <v>At Risk</v>
      </c>
      <c r="Z37" t="str" cm="1">
        <f t="array" ref="Z37">_xlfn.IFS(
Table1[[#This Row],[Order_Status]]="Cancelled","Critical - Cancelled",
Table1[[#This Row],[Delivery SLA Status]]="SLA Breach","Critical - Late Delivery",
Table1[[#This Row],[Customer_Rating]]&lt;3,"Attention - Low Rating",
TRUE,"Normal"
)</f>
        <v>Critical - Cancelled</v>
      </c>
      <c r="AA37" t="str">
        <f>_xlfn.XLOOKUP(Table1[[#This Row],[Customer_ID]],Customers!A:A,Customers!C:C)</f>
        <v>Nagpur</v>
      </c>
      <c r="AB37" t="str">
        <f>TEXT(Table1[[#This Row],[Order_Date]],"mmm")</f>
        <v>Jul</v>
      </c>
    </row>
    <row r="38" spans="1:28" x14ac:dyDescent="0.35">
      <c r="A38" t="s">
        <v>383</v>
      </c>
      <c r="B38" s="2">
        <v>46179</v>
      </c>
      <c r="C38" t="s">
        <v>238</v>
      </c>
      <c r="D38" t="s">
        <v>112</v>
      </c>
      <c r="E38" t="s">
        <v>158</v>
      </c>
      <c r="F38" s="3">
        <v>1293.28</v>
      </c>
      <c r="G38" s="3">
        <v>60</v>
      </c>
      <c r="H38" s="3">
        <v>178.51</v>
      </c>
      <c r="I38" s="4">
        <v>1.1000000000000001</v>
      </c>
      <c r="J38" s="5">
        <v>27</v>
      </c>
      <c r="K38" s="4"/>
      <c r="L38" t="s">
        <v>63</v>
      </c>
      <c r="M38" t="str">
        <f t="shared" si="0"/>
        <v>Cancelled</v>
      </c>
      <c r="N38" t="s">
        <v>58</v>
      </c>
      <c r="O38" t="str">
        <f t="shared" si="1"/>
        <v>Wallet</v>
      </c>
      <c r="P38" t="s">
        <v>76</v>
      </c>
      <c r="Q38" t="str">
        <f t="shared" si="2"/>
        <v>PREMIUM10</v>
      </c>
      <c r="R38" t="s">
        <v>53</v>
      </c>
      <c r="S38" t="s">
        <v>125</v>
      </c>
      <c r="T38" t="str">
        <f>_xlfn.XLOOKUP(Table1[[#This Row],[Customer_ID]],Customers!A:A,Customers!B:B)</f>
        <v>Rahul Kulkarni</v>
      </c>
      <c r="U38" t="str">
        <f>_xlfn.XLOOKUP(Table1[[#This Row],[Restaurant_ID]],Restaurants!A:A,Restaurants!B:B)</f>
        <v>Pune Bites</v>
      </c>
      <c r="V38" t="str">
        <f>_xlfn.XLOOKUP(Table1[[#This Row],[Delivery_Partner_ID]],Delivery_Partners!A:A,Delivery_Partners!B:B)</f>
        <v>Akash</v>
      </c>
      <c r="W38" t="str">
        <f>_xlfn.XLOOKUP(Table1[[#This Row],[Campaign_ID]],Campaigns!A:A,Campaigns!B:B)</f>
        <v>Festival Special</v>
      </c>
      <c r="X38" s="3">
        <f>Table1[[#This Row],[Order_Value]]+Table1[[#This Row],[Delivery_Fee]]-Table1[[#This Row],[Discount]]</f>
        <v>1174.77</v>
      </c>
      <c r="Y38" t="str" cm="1">
        <f t="array" ref="Y38">_xlfn.IFS(Table1[[#This Row],[Delivery_Time_Min]]&lt;=30,"On Time",Table1[[#This Row],[Delivery_Time_Min]]&lt;=45,"At Risk",TRUE,"SLA Breach")</f>
        <v>On Time</v>
      </c>
      <c r="Z38" t="str" cm="1">
        <f t="array" ref="Z38">_xlfn.IFS(
Table1[[#This Row],[Order_Status]]="Cancelled","Critical - Cancelled",
Table1[[#This Row],[Delivery SLA Status]]="SLA Breach","Critical - Late Delivery",
Table1[[#This Row],[Customer_Rating]]&lt;3,"Attention - Low Rating",
TRUE,"Normal"
)</f>
        <v>Critical - Cancelled</v>
      </c>
      <c r="AA38" t="str">
        <f>_xlfn.XLOOKUP(Table1[[#This Row],[Customer_ID]],Customers!A:A,Customers!C:C)</f>
        <v>Nagpur</v>
      </c>
      <c r="AB38" t="str">
        <f>TEXT(Table1[[#This Row],[Order_Date]],"mmm")</f>
        <v>Jun</v>
      </c>
    </row>
    <row r="39" spans="1:28" x14ac:dyDescent="0.35">
      <c r="A39" t="s">
        <v>399</v>
      </c>
      <c r="B39" s="2">
        <v>46190</v>
      </c>
      <c r="C39" t="s">
        <v>148</v>
      </c>
      <c r="D39" t="s">
        <v>153</v>
      </c>
      <c r="E39" t="s">
        <v>107</v>
      </c>
      <c r="F39" s="3">
        <v>528.66</v>
      </c>
      <c r="G39" s="3">
        <v>50</v>
      </c>
      <c r="H39" s="3">
        <v>0</v>
      </c>
      <c r="I39" s="4">
        <v>10.1</v>
      </c>
      <c r="J39" s="5">
        <v>42</v>
      </c>
      <c r="K39" s="4"/>
      <c r="L39" t="s">
        <v>63</v>
      </c>
      <c r="M39" t="str">
        <f t="shared" si="0"/>
        <v>Cancelled</v>
      </c>
      <c r="N39" t="s">
        <v>28</v>
      </c>
      <c r="O39" t="str">
        <f t="shared" si="1"/>
        <v>UPI</v>
      </c>
      <c r="P39" t="s">
        <v>22</v>
      </c>
      <c r="Q39" t="str">
        <f t="shared" si="2"/>
        <v>NONE</v>
      </c>
      <c r="R39" t="s">
        <v>46</v>
      </c>
      <c r="S39" t="s">
        <v>105</v>
      </c>
      <c r="T39" t="str">
        <f>_xlfn.XLOOKUP(Table1[[#This Row],[Customer_ID]],Customers!A:A,Customers!B:B)</f>
        <v>Vivaan Kulkarni</v>
      </c>
      <c r="U39" t="str">
        <f>_xlfn.XLOOKUP(Table1[[#This Row],[Restaurant_ID]],Restaurants!A:A,Restaurants!B:B)</f>
        <v>Spice Hub</v>
      </c>
      <c r="V39" t="str">
        <f>_xlfn.XLOOKUP(Table1[[#This Row],[Delivery_Partner_ID]],Delivery_Partners!A:A,Delivery_Partners!B:B)</f>
        <v>Sameer</v>
      </c>
      <c r="W39" t="str">
        <f>_xlfn.XLOOKUP(Table1[[#This Row],[Campaign_ID]],Campaigns!A:A,Campaigns!B:B)</f>
        <v>Weekend Feast</v>
      </c>
      <c r="X39" s="3">
        <f>Table1[[#This Row],[Order_Value]]+Table1[[#This Row],[Delivery_Fee]]-Table1[[#This Row],[Discount]]</f>
        <v>578.66</v>
      </c>
      <c r="Y39" t="str" cm="1">
        <f t="array" ref="Y39">_xlfn.IFS(Table1[[#This Row],[Delivery_Time_Min]]&lt;=30,"On Time",Table1[[#This Row],[Delivery_Time_Min]]&lt;=45,"At Risk",TRUE,"SLA Breach")</f>
        <v>At Risk</v>
      </c>
      <c r="Z39" t="str" cm="1">
        <f t="array" ref="Z39">_xlfn.IFS(
Table1[[#This Row],[Order_Status]]="Cancelled","Critical - Cancelled",
Table1[[#This Row],[Delivery SLA Status]]="SLA Breach","Critical - Late Delivery",
Table1[[#This Row],[Customer_Rating]]&lt;3,"Attention - Low Rating",
TRUE,"Normal"
)</f>
        <v>Critical - Cancelled</v>
      </c>
      <c r="AA39" t="str">
        <f>_xlfn.XLOOKUP(Table1[[#This Row],[Customer_ID]],Customers!A:A,Customers!C:C)</f>
        <v>Mumbai</v>
      </c>
      <c r="AB39" t="str">
        <f>TEXT(Table1[[#This Row],[Order_Date]],"mmm")</f>
        <v>Jun</v>
      </c>
    </row>
    <row r="40" spans="1:28" x14ac:dyDescent="0.35">
      <c r="A40" t="s">
        <v>405</v>
      </c>
      <c r="B40" s="2">
        <v>46164</v>
      </c>
      <c r="C40" t="s">
        <v>300</v>
      </c>
      <c r="D40" t="s">
        <v>178</v>
      </c>
      <c r="E40" t="s">
        <v>158</v>
      </c>
      <c r="F40" s="3">
        <v>1734.03</v>
      </c>
      <c r="G40" s="3">
        <v>50</v>
      </c>
      <c r="H40" s="3">
        <v>293.11</v>
      </c>
      <c r="I40" s="4">
        <v>7.6</v>
      </c>
      <c r="J40" s="5">
        <v>48</v>
      </c>
      <c r="K40" s="4"/>
      <c r="L40" t="s">
        <v>63</v>
      </c>
      <c r="M40" t="str">
        <f t="shared" si="0"/>
        <v>Cancelled</v>
      </c>
      <c r="N40" t="s">
        <v>21</v>
      </c>
      <c r="O40" t="str">
        <f t="shared" si="1"/>
        <v>Credit Card</v>
      </c>
      <c r="P40" t="s">
        <v>34</v>
      </c>
      <c r="Q40" t="str">
        <f t="shared" si="2"/>
        <v>SAVE100</v>
      </c>
      <c r="R40" t="s">
        <v>35</v>
      </c>
      <c r="S40" t="s">
        <v>210</v>
      </c>
      <c r="T40" t="str">
        <f>_xlfn.XLOOKUP(Table1[[#This Row],[Customer_ID]],Customers!A:A,Customers!B:B)</f>
        <v>Aarav More</v>
      </c>
      <c r="U40" t="str">
        <f>_xlfn.XLOOKUP(Table1[[#This Row],[Restaurant_ID]],Restaurants!A:A,Restaurants!B:B)</f>
        <v>Green Bowl</v>
      </c>
      <c r="V40" t="str">
        <f>_xlfn.XLOOKUP(Table1[[#This Row],[Delivery_Partner_ID]],Delivery_Partners!A:A,Delivery_Partners!B:B)</f>
        <v>Akash</v>
      </c>
      <c r="W40" t="str">
        <f>_xlfn.XLOOKUP(Table1[[#This Row],[Campaign_ID]],Campaigns!A:A,Campaigns!B:B)</f>
        <v>Premium Treat</v>
      </c>
      <c r="X40" s="3">
        <f>Table1[[#This Row],[Order_Value]]+Table1[[#This Row],[Delivery_Fee]]-Table1[[#This Row],[Discount]]</f>
        <v>1490.92</v>
      </c>
      <c r="Y40" t="str" cm="1">
        <f t="array" ref="Y40">_xlfn.IFS(Table1[[#This Row],[Delivery_Time_Min]]&lt;=30,"On Time",Table1[[#This Row],[Delivery_Time_Min]]&lt;=45,"At Risk",TRUE,"SLA Breach")</f>
        <v>SLA Breach</v>
      </c>
      <c r="Z40" t="str" cm="1">
        <f t="array" ref="Z40">_xlfn.IFS(
Table1[[#This Row],[Order_Status]]="Cancelled","Critical - Cancelled",
Table1[[#This Row],[Delivery SLA Status]]="SLA Breach","Critical - Late Delivery",
Table1[[#This Row],[Customer_Rating]]&lt;3,"Attention - Low Rating",
TRUE,"Normal"
)</f>
        <v>Critical - Cancelled</v>
      </c>
      <c r="AA40" t="str">
        <f>_xlfn.XLOOKUP(Table1[[#This Row],[Customer_ID]],Customers!A:A,Customers!C:C)</f>
        <v>Nashik</v>
      </c>
      <c r="AB40" t="str">
        <f>TEXT(Table1[[#This Row],[Order_Date]],"mmm")</f>
        <v>May</v>
      </c>
    </row>
    <row r="41" spans="1:28" x14ac:dyDescent="0.35">
      <c r="A41" t="s">
        <v>408</v>
      </c>
      <c r="B41" s="2">
        <v>46193</v>
      </c>
      <c r="C41" t="s">
        <v>274</v>
      </c>
      <c r="D41" t="s">
        <v>181</v>
      </c>
      <c r="E41" t="s">
        <v>43</v>
      </c>
      <c r="F41" s="3">
        <v>1167.32</v>
      </c>
      <c r="G41" s="3">
        <v>35</v>
      </c>
      <c r="H41" s="3">
        <v>154.74</v>
      </c>
      <c r="I41" s="4">
        <v>9.8000000000000007</v>
      </c>
      <c r="J41" s="5">
        <v>61</v>
      </c>
      <c r="K41" s="4"/>
      <c r="L41" t="s">
        <v>63</v>
      </c>
      <c r="M41" t="str">
        <f t="shared" si="0"/>
        <v>Cancelled</v>
      </c>
      <c r="N41" t="s">
        <v>58</v>
      </c>
      <c r="O41" t="str">
        <f t="shared" si="1"/>
        <v>Wallet</v>
      </c>
      <c r="P41" t="s">
        <v>29</v>
      </c>
      <c r="Q41" t="str">
        <f t="shared" si="2"/>
        <v>BUDGET50</v>
      </c>
      <c r="R41" t="s">
        <v>53</v>
      </c>
      <c r="S41" t="s">
        <v>65</v>
      </c>
      <c r="T41" t="str">
        <f>_xlfn.XLOOKUP(Table1[[#This Row],[Customer_ID]],Customers!A:A,Customers!B:B)</f>
        <v>Tanvi Joshi</v>
      </c>
      <c r="U41" t="str">
        <f>_xlfn.XLOOKUP(Table1[[#This Row],[Restaurant_ID]],Restaurants!A:A,Restaurants!B:B)</f>
        <v>Healthy Harvest</v>
      </c>
      <c r="V41" t="str">
        <f>_xlfn.XLOOKUP(Table1[[#This Row],[Delivery_Partner_ID]],Delivery_Partners!A:A,Delivery_Partners!B:B)</f>
        <v>Arjun</v>
      </c>
      <c r="W41" t="str">
        <f>_xlfn.XLOOKUP(Table1[[#This Row],[Campaign_ID]],Campaigns!A:A,Campaigns!B:B)</f>
        <v>Festival Special</v>
      </c>
      <c r="X41" s="3">
        <f>Table1[[#This Row],[Order_Value]]+Table1[[#This Row],[Delivery_Fee]]-Table1[[#This Row],[Discount]]</f>
        <v>1047.58</v>
      </c>
      <c r="Y41" t="str" cm="1">
        <f t="array" ref="Y41">_xlfn.IFS(Table1[[#This Row],[Delivery_Time_Min]]&lt;=30,"On Time",Table1[[#This Row],[Delivery_Time_Min]]&lt;=45,"At Risk",TRUE,"SLA Breach")</f>
        <v>SLA Breach</v>
      </c>
      <c r="Z41" t="str" cm="1">
        <f t="array" ref="Z41">_xlfn.IFS(
Table1[[#This Row],[Order_Status]]="Cancelled","Critical - Cancelled",
Table1[[#This Row],[Delivery SLA Status]]="SLA Breach","Critical - Late Delivery",
Table1[[#This Row],[Customer_Rating]]&lt;3,"Attention - Low Rating",
TRUE,"Normal"
)</f>
        <v>Critical - Cancelled</v>
      </c>
      <c r="AA41" t="str">
        <f>_xlfn.XLOOKUP(Table1[[#This Row],[Customer_ID]],Customers!A:A,Customers!C:C)</f>
        <v>Bengaluru</v>
      </c>
      <c r="AB41" t="str">
        <f>TEXT(Table1[[#This Row],[Order_Date]],"mmm")</f>
        <v>Jun</v>
      </c>
    </row>
    <row r="42" spans="1:28" x14ac:dyDescent="0.35">
      <c r="A42" t="s">
        <v>418</v>
      </c>
      <c r="B42" s="2">
        <v>46232</v>
      </c>
      <c r="C42" t="s">
        <v>99</v>
      </c>
      <c r="D42" t="s">
        <v>144</v>
      </c>
      <c r="E42" t="s">
        <v>87</v>
      </c>
      <c r="F42" s="3">
        <v>614.01</v>
      </c>
      <c r="G42" s="3">
        <v>60</v>
      </c>
      <c r="H42" s="3">
        <v>130.66</v>
      </c>
      <c r="I42" s="4">
        <v>11.4</v>
      </c>
      <c r="J42" s="5">
        <v>48</v>
      </c>
      <c r="K42" s="4"/>
      <c r="L42" t="s">
        <v>63</v>
      </c>
      <c r="M42" t="str">
        <f t="shared" si="0"/>
        <v>Cancelled</v>
      </c>
      <c r="N42" t="s">
        <v>40</v>
      </c>
      <c r="O42" t="str">
        <f t="shared" si="1"/>
        <v>Debit Card</v>
      </c>
      <c r="P42" t="s">
        <v>191</v>
      </c>
      <c r="Q42" t="str">
        <f t="shared" si="2"/>
        <v>WEEKEND20</v>
      </c>
      <c r="R42" t="s">
        <v>46</v>
      </c>
      <c r="S42" t="s">
        <v>65</v>
      </c>
      <c r="T42" t="str">
        <f>_xlfn.XLOOKUP(Table1[[#This Row],[Customer_ID]],Customers!A:A,Customers!B:B)</f>
        <v>Aarav More</v>
      </c>
      <c r="U42" t="str">
        <f>_xlfn.XLOOKUP(Table1[[#This Row],[Restaurant_ID]],Restaurants!A:A,Restaurants!B:B)</f>
        <v>Kebab Nation</v>
      </c>
      <c r="V42" t="str">
        <f>_xlfn.XLOOKUP(Table1[[#This Row],[Delivery_Partner_ID]],Delivery_Partners!A:A,Delivery_Partners!B:B)</f>
        <v>Vikas</v>
      </c>
      <c r="W42" t="str">
        <f>_xlfn.XLOOKUP(Table1[[#This Row],[Campaign_ID]],Campaigns!A:A,Campaigns!B:B)</f>
        <v>Weekend Feast</v>
      </c>
      <c r="X42" s="3">
        <f>Table1[[#This Row],[Order_Value]]+Table1[[#This Row],[Delivery_Fee]]-Table1[[#This Row],[Discount]]</f>
        <v>543.35</v>
      </c>
      <c r="Y42" t="str" cm="1">
        <f t="array" ref="Y42">_xlfn.IFS(Table1[[#This Row],[Delivery_Time_Min]]&lt;=30,"On Time",Table1[[#This Row],[Delivery_Time_Min]]&lt;=45,"At Risk",TRUE,"SLA Breach")</f>
        <v>SLA Breach</v>
      </c>
      <c r="Z42" t="str" cm="1">
        <f t="array" ref="Z42">_xlfn.IFS(
Table1[[#This Row],[Order_Status]]="Cancelled","Critical - Cancelled",
Table1[[#This Row],[Delivery SLA Status]]="SLA Breach","Critical - Late Delivery",
Table1[[#This Row],[Customer_Rating]]&lt;3,"Attention - Low Rating",
TRUE,"Normal"
)</f>
        <v>Critical - Cancelled</v>
      </c>
      <c r="AA42" t="str">
        <f>_xlfn.XLOOKUP(Table1[[#This Row],[Customer_ID]],Customers!A:A,Customers!C:C)</f>
        <v>Bengaluru</v>
      </c>
      <c r="AB42" t="str">
        <f>TEXT(Table1[[#This Row],[Order_Date]],"mmm")</f>
        <v>Jul</v>
      </c>
    </row>
    <row r="43" spans="1:28" x14ac:dyDescent="0.35">
      <c r="A43" t="s">
        <v>425</v>
      </c>
      <c r="B43" s="2">
        <v>46167</v>
      </c>
      <c r="C43" t="s">
        <v>37</v>
      </c>
      <c r="D43" t="s">
        <v>33</v>
      </c>
      <c r="E43" t="s">
        <v>27</v>
      </c>
      <c r="F43" s="3">
        <v>934.19</v>
      </c>
      <c r="G43" s="3">
        <v>60</v>
      </c>
      <c r="H43" s="3">
        <v>86.81</v>
      </c>
      <c r="I43" s="4">
        <v>2.8</v>
      </c>
      <c r="J43" s="5">
        <v>21</v>
      </c>
      <c r="K43" s="4"/>
      <c r="L43" t="s">
        <v>63</v>
      </c>
      <c r="M43" t="str">
        <f t="shared" si="0"/>
        <v>Cancelled</v>
      </c>
      <c r="N43" t="s">
        <v>21</v>
      </c>
      <c r="O43" t="str">
        <f t="shared" si="1"/>
        <v>Credit Card</v>
      </c>
      <c r="P43" t="s">
        <v>83</v>
      </c>
      <c r="Q43" t="str">
        <f t="shared" si="2"/>
        <v>WELCOME50</v>
      </c>
      <c r="R43" t="s">
        <v>70</v>
      </c>
      <c r="S43" t="s">
        <v>125</v>
      </c>
      <c r="T43" t="str">
        <f>_xlfn.XLOOKUP(Table1[[#This Row],[Customer_ID]],Customers!A:A,Customers!B:B)</f>
        <v>Neha Kulkarni</v>
      </c>
      <c r="U43" t="str">
        <f>_xlfn.XLOOKUP(Table1[[#This Row],[Restaurant_ID]],Restaurants!A:A,Restaurants!B:B)</f>
        <v>Dosa Junction</v>
      </c>
      <c r="V43" t="str">
        <f>_xlfn.XLOOKUP(Table1[[#This Row],[Delivery_Partner_ID]],Delivery_Partners!A:A,Delivery_Partners!B:B)</f>
        <v>Anil</v>
      </c>
      <c r="W43" t="str">
        <f>_xlfn.XLOOKUP(Table1[[#This Row],[Campaign_ID]],Campaigns!A:A,Campaigns!B:B)</f>
        <v>Monsoon Meals</v>
      </c>
      <c r="X43" s="3">
        <f>Table1[[#This Row],[Order_Value]]+Table1[[#This Row],[Delivery_Fee]]-Table1[[#This Row],[Discount]]</f>
        <v>907.38000000000011</v>
      </c>
      <c r="Y43" t="str" cm="1">
        <f t="array" ref="Y43">_xlfn.IFS(Table1[[#This Row],[Delivery_Time_Min]]&lt;=30,"On Time",Table1[[#This Row],[Delivery_Time_Min]]&lt;=45,"At Risk",TRUE,"SLA Breach")</f>
        <v>On Time</v>
      </c>
      <c r="Z43" t="str" cm="1">
        <f t="array" ref="Z43">_xlfn.IFS(
Table1[[#This Row],[Order_Status]]="Cancelled","Critical - Cancelled",
Table1[[#This Row],[Delivery SLA Status]]="SLA Breach","Critical - Late Delivery",
Table1[[#This Row],[Customer_Rating]]&lt;3,"Attention - Low Rating",
TRUE,"Normal"
)</f>
        <v>Critical - Cancelled</v>
      </c>
      <c r="AA43" t="str">
        <f>_xlfn.XLOOKUP(Table1[[#This Row],[Customer_ID]],Customers!A:A,Customers!C:C)</f>
        <v>Nagpur</v>
      </c>
      <c r="AB43" t="str">
        <f>TEXT(Table1[[#This Row],[Order_Date]],"mmm")</f>
        <v>May</v>
      </c>
    </row>
    <row r="44" spans="1:28" x14ac:dyDescent="0.35">
      <c r="A44" t="s">
        <v>436</v>
      </c>
      <c r="B44" s="2">
        <v>46222</v>
      </c>
      <c r="C44" t="s">
        <v>49</v>
      </c>
      <c r="D44" t="s">
        <v>153</v>
      </c>
      <c r="E44" t="s">
        <v>69</v>
      </c>
      <c r="F44" s="3">
        <v>703.21</v>
      </c>
      <c r="G44" s="3">
        <v>35</v>
      </c>
      <c r="H44" s="3">
        <v>109.2</v>
      </c>
      <c r="I44" s="4">
        <v>4.0999999999999996</v>
      </c>
      <c r="J44" s="5">
        <v>27</v>
      </c>
      <c r="K44" s="4"/>
      <c r="L44" t="s">
        <v>63</v>
      </c>
      <c r="M44" t="str">
        <f t="shared" si="0"/>
        <v>Cancelled</v>
      </c>
      <c r="N44" t="s">
        <v>64</v>
      </c>
      <c r="O44" t="str">
        <f t="shared" si="1"/>
        <v>Cash on Delivery</v>
      </c>
      <c r="P44" t="s">
        <v>76</v>
      </c>
      <c r="Q44" t="str">
        <f t="shared" si="2"/>
        <v>PREMIUM10</v>
      </c>
      <c r="R44" t="s">
        <v>70</v>
      </c>
      <c r="S44" t="s">
        <v>65</v>
      </c>
      <c r="T44" t="str">
        <f>_xlfn.XLOOKUP(Table1[[#This Row],[Customer_ID]],Customers!A:A,Customers!B:B)</f>
        <v>Akash Pawar</v>
      </c>
      <c r="U44" t="str">
        <f>_xlfn.XLOOKUP(Table1[[#This Row],[Restaurant_ID]],Restaurants!A:A,Restaurants!B:B)</f>
        <v>Spice Hub</v>
      </c>
      <c r="V44" t="str">
        <f>_xlfn.XLOOKUP(Table1[[#This Row],[Delivery_Partner_ID]],Delivery_Partners!A:A,Delivery_Partners!B:B)</f>
        <v>Suresh</v>
      </c>
      <c r="W44" t="str">
        <f>_xlfn.XLOOKUP(Table1[[#This Row],[Campaign_ID]],Campaigns!A:A,Campaigns!B:B)</f>
        <v>Monsoon Meals</v>
      </c>
      <c r="X44" s="3">
        <f>Table1[[#This Row],[Order_Value]]+Table1[[#This Row],[Delivery_Fee]]-Table1[[#This Row],[Discount]]</f>
        <v>629.01</v>
      </c>
      <c r="Y44" t="str" cm="1">
        <f t="array" ref="Y44">_xlfn.IFS(Table1[[#This Row],[Delivery_Time_Min]]&lt;=30,"On Time",Table1[[#This Row],[Delivery_Time_Min]]&lt;=45,"At Risk",TRUE,"SLA Breach")</f>
        <v>On Time</v>
      </c>
      <c r="Z44" t="str" cm="1">
        <f t="array" ref="Z44">_xlfn.IFS(
Table1[[#This Row],[Order_Status]]="Cancelled","Critical - Cancelled",
Table1[[#This Row],[Delivery SLA Status]]="SLA Breach","Critical - Late Delivery",
Table1[[#This Row],[Customer_Rating]]&lt;3,"Attention - Low Rating",
TRUE,"Normal"
)</f>
        <v>Critical - Cancelled</v>
      </c>
      <c r="AA44" t="str">
        <f>_xlfn.XLOOKUP(Table1[[#This Row],[Customer_ID]],Customers!A:A,Customers!C:C)</f>
        <v>Pune</v>
      </c>
      <c r="AB44" t="str">
        <f>TEXT(Table1[[#This Row],[Order_Date]],"mmm")</f>
        <v>Jul</v>
      </c>
    </row>
    <row r="45" spans="1:28" x14ac:dyDescent="0.35">
      <c r="A45" t="s">
        <v>439</v>
      </c>
      <c r="B45" s="2">
        <v>46147</v>
      </c>
      <c r="C45" t="s">
        <v>81</v>
      </c>
      <c r="D45" t="s">
        <v>79</v>
      </c>
      <c r="E45" t="s">
        <v>107</v>
      </c>
      <c r="F45" s="3">
        <v>1904.04</v>
      </c>
      <c r="G45" s="3">
        <v>50</v>
      </c>
      <c r="H45" s="3">
        <v>300</v>
      </c>
      <c r="I45" s="4">
        <v>4.5999999999999996</v>
      </c>
      <c r="J45" s="5">
        <v>32</v>
      </c>
      <c r="K45" s="4"/>
      <c r="L45" t="s">
        <v>63</v>
      </c>
      <c r="M45" t="str">
        <f t="shared" si="0"/>
        <v>Cancelled</v>
      </c>
      <c r="N45" t="s">
        <v>40</v>
      </c>
      <c r="O45" t="str">
        <f t="shared" si="1"/>
        <v>Debit Card</v>
      </c>
      <c r="P45" t="s">
        <v>191</v>
      </c>
      <c r="Q45" t="str">
        <f t="shared" si="2"/>
        <v>WEEKEND20</v>
      </c>
      <c r="R45" t="s">
        <v>59</v>
      </c>
      <c r="S45" t="s">
        <v>65</v>
      </c>
      <c r="T45" t="str">
        <f>_xlfn.XLOOKUP(Table1[[#This Row],[Customer_ID]],Customers!A:A,Customers!B:B)</f>
        <v>Neha Gupta</v>
      </c>
      <c r="U45" t="str">
        <f>_xlfn.XLOOKUP(Table1[[#This Row],[Restaurant_ID]],Restaurants!A:A,Restaurants!B:B)</f>
        <v>Royal Thali</v>
      </c>
      <c r="V45" t="str">
        <f>_xlfn.XLOOKUP(Table1[[#This Row],[Delivery_Partner_ID]],Delivery_Partners!A:A,Delivery_Partners!B:B)</f>
        <v>Sameer</v>
      </c>
      <c r="W45" t="str">
        <f>_xlfn.XLOOKUP(Table1[[#This Row],[Campaign_ID]],Campaigns!A:A,Campaigns!B:B)</f>
        <v>New User Boost</v>
      </c>
      <c r="X45" s="3">
        <f>Table1[[#This Row],[Order_Value]]+Table1[[#This Row],[Delivery_Fee]]-Table1[[#This Row],[Discount]]</f>
        <v>1654.04</v>
      </c>
      <c r="Y45" t="str" cm="1">
        <f t="array" ref="Y45">_xlfn.IFS(Table1[[#This Row],[Delivery_Time_Min]]&lt;=30,"On Time",Table1[[#This Row],[Delivery_Time_Min]]&lt;=45,"At Risk",TRUE,"SLA Breach")</f>
        <v>At Risk</v>
      </c>
      <c r="Z45" t="str" cm="1">
        <f t="array" ref="Z45">_xlfn.IFS(
Table1[[#This Row],[Order_Status]]="Cancelled","Critical - Cancelled",
Table1[[#This Row],[Delivery SLA Status]]="SLA Breach","Critical - Late Delivery",
Table1[[#This Row],[Customer_Rating]]&lt;3,"Attention - Low Rating",
TRUE,"Normal"
)</f>
        <v>Critical - Cancelled</v>
      </c>
      <c r="AA45" t="str">
        <f>_xlfn.XLOOKUP(Table1[[#This Row],[Customer_ID]],Customers!A:A,Customers!C:C)</f>
        <v>Pune</v>
      </c>
      <c r="AB45" t="str">
        <f>TEXT(Table1[[#This Row],[Order_Date]],"mmm")</f>
        <v>May</v>
      </c>
    </row>
    <row r="46" spans="1:28" x14ac:dyDescent="0.35">
      <c r="A46" t="s">
        <v>448</v>
      </c>
      <c r="B46" s="2">
        <v>46161</v>
      </c>
      <c r="C46" t="s">
        <v>297</v>
      </c>
      <c r="D46" t="s">
        <v>164</v>
      </c>
      <c r="E46" t="s">
        <v>113</v>
      </c>
      <c r="F46" s="3">
        <v>624.59</v>
      </c>
      <c r="G46" s="3">
        <v>50</v>
      </c>
      <c r="H46" s="3">
        <v>135.31</v>
      </c>
      <c r="I46" s="4">
        <v>4.8</v>
      </c>
      <c r="J46" s="5">
        <v>24</v>
      </c>
      <c r="K46" s="4"/>
      <c r="L46" t="s">
        <v>63</v>
      </c>
      <c r="M46" t="str">
        <f t="shared" si="0"/>
        <v>Cancelled</v>
      </c>
      <c r="N46" t="s">
        <v>64</v>
      </c>
      <c r="O46" t="str">
        <f t="shared" si="1"/>
        <v>Cash on Delivery</v>
      </c>
      <c r="P46" t="s">
        <v>191</v>
      </c>
      <c r="Q46" t="str">
        <f t="shared" si="2"/>
        <v>WEEKEND20</v>
      </c>
      <c r="R46" t="s">
        <v>23</v>
      </c>
      <c r="S46" t="s">
        <v>65</v>
      </c>
      <c r="T46" t="str">
        <f>_xlfn.XLOOKUP(Table1[[#This Row],[Customer_ID]],Customers!A:A,Customers!B:B)</f>
        <v>Sneha Kulkarni</v>
      </c>
      <c r="U46" t="str">
        <f>_xlfn.XLOOKUP(Table1[[#This Row],[Restaurant_ID]],Restaurants!A:A,Restaurants!B:B)</f>
        <v>Burger Garage</v>
      </c>
      <c r="V46" t="str">
        <f>_xlfn.XLOOKUP(Table1[[#This Row],[Delivery_Partner_ID]],Delivery_Partners!A:A,Delivery_Partners!B:B)</f>
        <v>Ajay</v>
      </c>
      <c r="W46" t="str">
        <f>_xlfn.XLOOKUP(Table1[[#This Row],[Campaign_ID]],Campaigns!A:A,Campaigns!B:B)</f>
        <v>First Order</v>
      </c>
      <c r="X46" s="3">
        <f>Table1[[#This Row],[Order_Value]]+Table1[[#This Row],[Delivery_Fee]]-Table1[[#This Row],[Discount]]</f>
        <v>539.28</v>
      </c>
      <c r="Y46" t="str" cm="1">
        <f t="array" ref="Y46">_xlfn.IFS(Table1[[#This Row],[Delivery_Time_Min]]&lt;=30,"On Time",Table1[[#This Row],[Delivery_Time_Min]]&lt;=45,"At Risk",TRUE,"SLA Breach")</f>
        <v>On Time</v>
      </c>
      <c r="Z46" t="str" cm="1">
        <f t="array" ref="Z46">_xlfn.IFS(
Table1[[#This Row],[Order_Status]]="Cancelled","Critical - Cancelled",
Table1[[#This Row],[Delivery SLA Status]]="SLA Breach","Critical - Late Delivery",
Table1[[#This Row],[Customer_Rating]]&lt;3,"Attention - Low Rating",
TRUE,"Normal"
)</f>
        <v>Critical - Cancelled</v>
      </c>
      <c r="AA46" t="str">
        <f>_xlfn.XLOOKUP(Table1[[#This Row],[Customer_ID]],Customers!A:A,Customers!C:C)</f>
        <v>Mumbai</v>
      </c>
      <c r="AB46" t="str">
        <f>TEXT(Table1[[#This Row],[Order_Date]],"mmm")</f>
        <v>May</v>
      </c>
    </row>
    <row r="47" spans="1:28" x14ac:dyDescent="0.35">
      <c r="A47" t="s">
        <v>457</v>
      </c>
      <c r="B47" s="2">
        <v>46200</v>
      </c>
      <c r="C47" t="s">
        <v>196</v>
      </c>
      <c r="D47" t="s">
        <v>151</v>
      </c>
      <c r="E47" t="s">
        <v>19</v>
      </c>
      <c r="F47" s="3">
        <v>1799.12</v>
      </c>
      <c r="G47" s="3">
        <v>35</v>
      </c>
      <c r="H47" s="3">
        <v>150.15</v>
      </c>
      <c r="I47" s="4">
        <v>5</v>
      </c>
      <c r="J47" s="5">
        <v>42</v>
      </c>
      <c r="K47" s="4"/>
      <c r="L47" t="s">
        <v>63</v>
      </c>
      <c r="M47" t="str">
        <f t="shared" si="0"/>
        <v>Cancelled</v>
      </c>
      <c r="N47" t="s">
        <v>64</v>
      </c>
      <c r="O47" t="str">
        <f t="shared" si="1"/>
        <v>Cash on Delivery</v>
      </c>
      <c r="P47" t="s">
        <v>34</v>
      </c>
      <c r="Q47" t="str">
        <f t="shared" si="2"/>
        <v>SAVE100</v>
      </c>
      <c r="R47" t="s">
        <v>30</v>
      </c>
      <c r="S47" t="s">
        <v>105</v>
      </c>
      <c r="T47" t="str">
        <f>_xlfn.XLOOKUP(Table1[[#This Row],[Customer_ID]],Customers!A:A,Customers!B:B)</f>
        <v>Vivaan Sharma</v>
      </c>
      <c r="U47" t="str">
        <f>_xlfn.XLOOKUP(Table1[[#This Row],[Restaurant_ID]],Restaurants!A:A,Restaurants!B:B)</f>
        <v>Urban Tadka</v>
      </c>
      <c r="V47" t="str">
        <f>_xlfn.XLOOKUP(Table1[[#This Row],[Delivery_Partner_ID]],Delivery_Partners!A:A,Delivery_Partners!B:B)</f>
        <v>Vivek</v>
      </c>
      <c r="W47" t="str">
        <f>_xlfn.XLOOKUP(Table1[[#This Row],[Campaign_ID]],Campaigns!A:A,Campaigns!B:B)</f>
        <v>Lunch Saver</v>
      </c>
      <c r="X47" s="3">
        <f>Table1[[#This Row],[Order_Value]]+Table1[[#This Row],[Delivery_Fee]]-Table1[[#This Row],[Discount]]</f>
        <v>1683.9699999999998</v>
      </c>
      <c r="Y47" t="str" cm="1">
        <f t="array" ref="Y47">_xlfn.IFS(Table1[[#This Row],[Delivery_Time_Min]]&lt;=30,"On Time",Table1[[#This Row],[Delivery_Time_Min]]&lt;=45,"At Risk",TRUE,"SLA Breach")</f>
        <v>At Risk</v>
      </c>
      <c r="Z47" t="str" cm="1">
        <f t="array" ref="Z47">_xlfn.IFS(
Table1[[#This Row],[Order_Status]]="Cancelled","Critical - Cancelled",
Table1[[#This Row],[Delivery SLA Status]]="SLA Breach","Critical - Late Delivery",
Table1[[#This Row],[Customer_Rating]]&lt;3,"Attention - Low Rating",
TRUE,"Normal"
)</f>
        <v>Critical - Cancelled</v>
      </c>
      <c r="AA47" t="str">
        <f>_xlfn.XLOOKUP(Table1[[#This Row],[Customer_ID]],Customers!A:A,Customers!C:C)</f>
        <v>Nashik</v>
      </c>
      <c r="AB47" t="str">
        <f>TEXT(Table1[[#This Row],[Order_Date]],"mmm")</f>
        <v>Jun</v>
      </c>
    </row>
    <row r="48" spans="1:28" x14ac:dyDescent="0.35">
      <c r="A48" t="s">
        <v>464</v>
      </c>
      <c r="B48" s="2">
        <v>46198</v>
      </c>
      <c r="C48" t="s">
        <v>85</v>
      </c>
      <c r="D48" t="s">
        <v>164</v>
      </c>
      <c r="E48" t="s">
        <v>190</v>
      </c>
      <c r="F48" s="3">
        <v>1335.58</v>
      </c>
      <c r="G48" s="3">
        <v>30</v>
      </c>
      <c r="H48" s="3">
        <v>0</v>
      </c>
      <c r="I48" s="4">
        <v>3.2</v>
      </c>
      <c r="J48" s="5">
        <v>30</v>
      </c>
      <c r="K48" s="4"/>
      <c r="L48" t="s">
        <v>63</v>
      </c>
      <c r="M48" t="str">
        <f t="shared" si="0"/>
        <v>Cancelled</v>
      </c>
      <c r="N48" t="s">
        <v>40</v>
      </c>
      <c r="O48" t="str">
        <f t="shared" si="1"/>
        <v>Debit Card</v>
      </c>
      <c r="P48" t="s">
        <v>22</v>
      </c>
      <c r="Q48" t="str">
        <f t="shared" si="2"/>
        <v>NONE</v>
      </c>
      <c r="R48" t="s">
        <v>23</v>
      </c>
      <c r="S48" t="s">
        <v>210</v>
      </c>
      <c r="T48" t="str">
        <f>_xlfn.XLOOKUP(Table1[[#This Row],[Customer_ID]],Customers!A:A,Customers!B:B)</f>
        <v>Sakshi More</v>
      </c>
      <c r="U48" t="str">
        <f>_xlfn.XLOOKUP(Table1[[#This Row],[Restaurant_ID]],Restaurants!A:A,Restaurants!B:B)</f>
        <v>Burger Garage</v>
      </c>
      <c r="V48" t="str">
        <f>_xlfn.XLOOKUP(Table1[[#This Row],[Delivery_Partner_ID]],Delivery_Partners!A:A,Delivery_Partners!B:B)</f>
        <v>Mahesh</v>
      </c>
      <c r="W48" t="str">
        <f>_xlfn.XLOOKUP(Table1[[#This Row],[Campaign_ID]],Campaigns!A:A,Campaigns!B:B)</f>
        <v>First Order</v>
      </c>
      <c r="X48" s="3">
        <f>Table1[[#This Row],[Order_Value]]+Table1[[#This Row],[Delivery_Fee]]-Table1[[#This Row],[Discount]]</f>
        <v>1365.58</v>
      </c>
      <c r="Y48" t="str" cm="1">
        <f t="array" ref="Y48">_xlfn.IFS(Table1[[#This Row],[Delivery_Time_Min]]&lt;=30,"On Time",Table1[[#This Row],[Delivery_Time_Min]]&lt;=45,"At Risk",TRUE,"SLA Breach")</f>
        <v>On Time</v>
      </c>
      <c r="Z48" t="str" cm="1">
        <f t="array" ref="Z48">_xlfn.IFS(
Table1[[#This Row],[Order_Status]]="Cancelled","Critical - Cancelled",
Table1[[#This Row],[Delivery SLA Status]]="SLA Breach","Critical - Late Delivery",
Table1[[#This Row],[Customer_Rating]]&lt;3,"Attention - Low Rating",
TRUE,"Normal"
)</f>
        <v>Critical - Cancelled</v>
      </c>
      <c r="AA48" t="str">
        <f>_xlfn.XLOOKUP(Table1[[#This Row],[Customer_ID]],Customers!A:A,Customers!C:C)</f>
        <v>Bengaluru</v>
      </c>
      <c r="AB48" t="str">
        <f>TEXT(Table1[[#This Row],[Order_Date]],"mmm")</f>
        <v>Jun</v>
      </c>
    </row>
    <row r="49" spans="1:28" x14ac:dyDescent="0.35">
      <c r="A49" t="s">
        <v>467</v>
      </c>
      <c r="B49" s="2">
        <v>46165</v>
      </c>
      <c r="C49" t="s">
        <v>85</v>
      </c>
      <c r="D49" t="s">
        <v>68</v>
      </c>
      <c r="E49" t="s">
        <v>190</v>
      </c>
      <c r="F49" s="3">
        <v>1563.63</v>
      </c>
      <c r="G49" s="3">
        <v>25</v>
      </c>
      <c r="H49" s="3">
        <v>0</v>
      </c>
      <c r="I49" s="4">
        <v>8.4</v>
      </c>
      <c r="J49" s="5">
        <v>33</v>
      </c>
      <c r="K49" s="4"/>
      <c r="L49" t="s">
        <v>63</v>
      </c>
      <c r="M49" t="str">
        <f t="shared" si="0"/>
        <v>Cancelled</v>
      </c>
      <c r="N49" t="s">
        <v>64</v>
      </c>
      <c r="O49" t="str">
        <f t="shared" si="1"/>
        <v>Cash on Delivery</v>
      </c>
      <c r="P49" t="s">
        <v>22</v>
      </c>
      <c r="Q49" t="str">
        <f t="shared" si="2"/>
        <v>NONE</v>
      </c>
      <c r="R49" t="s">
        <v>53</v>
      </c>
      <c r="S49" t="s">
        <v>125</v>
      </c>
      <c r="T49" t="str">
        <f>_xlfn.XLOOKUP(Table1[[#This Row],[Customer_ID]],Customers!A:A,Customers!B:B)</f>
        <v>Sakshi More</v>
      </c>
      <c r="U49" t="str">
        <f>_xlfn.XLOOKUP(Table1[[#This Row],[Restaurant_ID]],Restaurants!A:A,Restaurants!B:B)</f>
        <v>Tandoor Tales</v>
      </c>
      <c r="V49" t="str">
        <f>_xlfn.XLOOKUP(Table1[[#This Row],[Delivery_Partner_ID]],Delivery_Partners!A:A,Delivery_Partners!B:B)</f>
        <v>Mahesh</v>
      </c>
      <c r="W49" t="str">
        <f>_xlfn.XLOOKUP(Table1[[#This Row],[Campaign_ID]],Campaigns!A:A,Campaigns!B:B)</f>
        <v>Festival Special</v>
      </c>
      <c r="X49" s="3">
        <f>Table1[[#This Row],[Order_Value]]+Table1[[#This Row],[Delivery_Fee]]-Table1[[#This Row],[Discount]]</f>
        <v>1588.63</v>
      </c>
      <c r="Y49" t="str" cm="1">
        <f t="array" ref="Y49">_xlfn.IFS(Table1[[#This Row],[Delivery_Time_Min]]&lt;=30,"On Time",Table1[[#This Row],[Delivery_Time_Min]]&lt;=45,"At Risk",TRUE,"SLA Breach")</f>
        <v>At Risk</v>
      </c>
      <c r="Z49" t="str" cm="1">
        <f t="array" ref="Z49">_xlfn.IFS(
Table1[[#This Row],[Order_Status]]="Cancelled","Critical - Cancelled",
Table1[[#This Row],[Delivery SLA Status]]="SLA Breach","Critical - Late Delivery",
Table1[[#This Row],[Customer_Rating]]&lt;3,"Attention - Low Rating",
TRUE,"Normal"
)</f>
        <v>Critical - Cancelled</v>
      </c>
      <c r="AA49" t="str">
        <f>_xlfn.XLOOKUP(Table1[[#This Row],[Customer_ID]],Customers!A:A,Customers!C:C)</f>
        <v>Bengaluru</v>
      </c>
      <c r="AB49" t="str">
        <f>TEXT(Table1[[#This Row],[Order_Date]],"mmm")</f>
        <v>May</v>
      </c>
    </row>
    <row r="50" spans="1:28" x14ac:dyDescent="0.35">
      <c r="A50" t="s">
        <v>468</v>
      </c>
      <c r="B50" s="2">
        <v>46193</v>
      </c>
      <c r="C50" t="s">
        <v>193</v>
      </c>
      <c r="D50" t="s">
        <v>68</v>
      </c>
      <c r="E50" t="s">
        <v>113</v>
      </c>
      <c r="F50" s="3">
        <v>594.4</v>
      </c>
      <c r="G50" s="3">
        <v>50</v>
      </c>
      <c r="H50" s="3">
        <v>102.32</v>
      </c>
      <c r="I50" s="4">
        <v>12</v>
      </c>
      <c r="J50" s="5">
        <v>33</v>
      </c>
      <c r="K50" s="4"/>
      <c r="L50" t="s">
        <v>63</v>
      </c>
      <c r="M50" t="str">
        <f t="shared" si="0"/>
        <v>Cancelled</v>
      </c>
      <c r="N50" t="s">
        <v>21</v>
      </c>
      <c r="O50" t="str">
        <f t="shared" si="1"/>
        <v>Credit Card</v>
      </c>
      <c r="P50" t="s">
        <v>34</v>
      </c>
      <c r="Q50" t="str">
        <f t="shared" si="2"/>
        <v>SAVE100</v>
      </c>
      <c r="R50" t="s">
        <v>46</v>
      </c>
      <c r="S50" t="s">
        <v>90</v>
      </c>
      <c r="T50" t="str">
        <f>_xlfn.XLOOKUP(Table1[[#This Row],[Customer_ID]],Customers!A:A,Customers!B:B)</f>
        <v>Aditya More</v>
      </c>
      <c r="U50" t="str">
        <f>_xlfn.XLOOKUP(Table1[[#This Row],[Restaurant_ID]],Restaurants!A:A,Restaurants!B:B)</f>
        <v>Tandoor Tales</v>
      </c>
      <c r="V50" t="str">
        <f>_xlfn.XLOOKUP(Table1[[#This Row],[Delivery_Partner_ID]],Delivery_Partners!A:A,Delivery_Partners!B:B)</f>
        <v>Ajay</v>
      </c>
      <c r="W50" t="str">
        <f>_xlfn.XLOOKUP(Table1[[#This Row],[Campaign_ID]],Campaigns!A:A,Campaigns!B:B)</f>
        <v>Weekend Feast</v>
      </c>
      <c r="X50" s="3">
        <f>Table1[[#This Row],[Order_Value]]+Table1[[#This Row],[Delivery_Fee]]-Table1[[#This Row],[Discount]]</f>
        <v>542.07999999999993</v>
      </c>
      <c r="Y50" t="str" cm="1">
        <f t="array" ref="Y50">_xlfn.IFS(Table1[[#This Row],[Delivery_Time_Min]]&lt;=30,"On Time",Table1[[#This Row],[Delivery_Time_Min]]&lt;=45,"At Risk",TRUE,"SLA Breach")</f>
        <v>At Risk</v>
      </c>
      <c r="Z50" t="str" cm="1">
        <f t="array" ref="Z50">_xlfn.IFS(
Table1[[#This Row],[Order_Status]]="Cancelled","Critical - Cancelled",
Table1[[#This Row],[Delivery SLA Status]]="SLA Breach","Critical - Late Delivery",
Table1[[#This Row],[Customer_Rating]]&lt;3,"Attention - Low Rating",
TRUE,"Normal"
)</f>
        <v>Critical - Cancelled</v>
      </c>
      <c r="AA50" t="str">
        <f>_xlfn.XLOOKUP(Table1[[#This Row],[Customer_ID]],Customers!A:A,Customers!C:C)</f>
        <v>Pune</v>
      </c>
      <c r="AB50" t="str">
        <f>TEXT(Table1[[#This Row],[Order_Date]],"mmm")</f>
        <v>Jun</v>
      </c>
    </row>
    <row r="51" spans="1:28" x14ac:dyDescent="0.35">
      <c r="A51" t="s">
        <v>469</v>
      </c>
      <c r="B51" s="2">
        <v>46152</v>
      </c>
      <c r="C51" t="s">
        <v>357</v>
      </c>
      <c r="D51" t="s">
        <v>38</v>
      </c>
      <c r="E51" t="s">
        <v>190</v>
      </c>
      <c r="F51" s="3">
        <v>847.13</v>
      </c>
      <c r="G51" s="3">
        <v>20</v>
      </c>
      <c r="H51" s="3">
        <v>0</v>
      </c>
      <c r="I51" s="4">
        <v>11.3</v>
      </c>
      <c r="J51" s="5">
        <v>49</v>
      </c>
      <c r="K51" s="4"/>
      <c r="L51" t="s">
        <v>63</v>
      </c>
      <c r="M51" t="str">
        <f t="shared" si="0"/>
        <v>Cancelled</v>
      </c>
      <c r="N51" t="s">
        <v>58</v>
      </c>
      <c r="O51" t="str">
        <f t="shared" si="1"/>
        <v>Wallet</v>
      </c>
      <c r="P51" t="s">
        <v>22</v>
      </c>
      <c r="Q51" t="str">
        <f t="shared" si="2"/>
        <v>NONE</v>
      </c>
      <c r="R51" t="s">
        <v>59</v>
      </c>
      <c r="S51" t="s">
        <v>105</v>
      </c>
      <c r="T51" t="str">
        <f>_xlfn.XLOOKUP(Table1[[#This Row],[Customer_ID]],Customers!A:A,Customers!B:B)</f>
        <v>Vivaan Pawar</v>
      </c>
      <c r="U51" t="str">
        <f>_xlfn.XLOOKUP(Table1[[#This Row],[Restaurant_ID]],Restaurants!A:A,Restaurants!B:B)</f>
        <v>Grill House</v>
      </c>
      <c r="V51" t="str">
        <f>_xlfn.XLOOKUP(Table1[[#This Row],[Delivery_Partner_ID]],Delivery_Partners!A:A,Delivery_Partners!B:B)</f>
        <v>Mahesh</v>
      </c>
      <c r="W51" t="str">
        <f>_xlfn.XLOOKUP(Table1[[#This Row],[Campaign_ID]],Campaigns!A:A,Campaigns!B:B)</f>
        <v>New User Boost</v>
      </c>
      <c r="X51" s="3">
        <f>Table1[[#This Row],[Order_Value]]+Table1[[#This Row],[Delivery_Fee]]-Table1[[#This Row],[Discount]]</f>
        <v>867.13</v>
      </c>
      <c r="Y51" t="str" cm="1">
        <f t="array" ref="Y51">_xlfn.IFS(Table1[[#This Row],[Delivery_Time_Min]]&lt;=30,"On Time",Table1[[#This Row],[Delivery_Time_Min]]&lt;=45,"At Risk",TRUE,"SLA Breach")</f>
        <v>SLA Breach</v>
      </c>
      <c r="Z51" t="str" cm="1">
        <f t="array" ref="Z51">_xlfn.IFS(
Table1[[#This Row],[Order_Status]]="Cancelled","Critical - Cancelled",
Table1[[#This Row],[Delivery SLA Status]]="SLA Breach","Critical - Late Delivery",
Table1[[#This Row],[Customer_Rating]]&lt;3,"Attention - Low Rating",
TRUE,"Normal"
)</f>
        <v>Critical - Cancelled</v>
      </c>
      <c r="AA51" t="str">
        <f>_xlfn.XLOOKUP(Table1[[#This Row],[Customer_ID]],Customers!A:A,Customers!C:C)</f>
        <v>Mumbai</v>
      </c>
      <c r="AB51" t="str">
        <f>TEXT(Table1[[#This Row],[Order_Date]],"mmm")</f>
        <v>May</v>
      </c>
    </row>
    <row r="52" spans="1:28" x14ac:dyDescent="0.35">
      <c r="A52" t="s">
        <v>470</v>
      </c>
      <c r="B52" s="2">
        <v>46177</v>
      </c>
      <c r="C52" t="s">
        <v>49</v>
      </c>
      <c r="D52" t="s">
        <v>82</v>
      </c>
      <c r="E52" t="s">
        <v>190</v>
      </c>
      <c r="F52" s="3">
        <v>1212.54</v>
      </c>
      <c r="G52" s="3">
        <v>40</v>
      </c>
      <c r="H52" s="3">
        <v>124.62</v>
      </c>
      <c r="I52" s="4">
        <v>9.1</v>
      </c>
      <c r="J52" s="5">
        <v>57</v>
      </c>
      <c r="K52" s="4"/>
      <c r="L52" t="s">
        <v>63</v>
      </c>
      <c r="M52" t="str">
        <f t="shared" si="0"/>
        <v>Cancelled</v>
      </c>
      <c r="N52" t="s">
        <v>40</v>
      </c>
      <c r="O52" t="str">
        <f t="shared" si="1"/>
        <v>Debit Card</v>
      </c>
      <c r="P52" t="s">
        <v>52</v>
      </c>
      <c r="Q52" t="str">
        <f t="shared" si="2"/>
        <v>LUNCH15</v>
      </c>
      <c r="R52" t="s">
        <v>46</v>
      </c>
      <c r="S52" t="s">
        <v>125</v>
      </c>
      <c r="T52" t="str">
        <f>_xlfn.XLOOKUP(Table1[[#This Row],[Customer_ID]],Customers!A:A,Customers!B:B)</f>
        <v>Akash Pawar</v>
      </c>
      <c r="U52" t="str">
        <f>_xlfn.XLOOKUP(Table1[[#This Row],[Restaurant_ID]],Restaurants!A:A,Restaurants!B:B)</f>
        <v>Mumbai Masala</v>
      </c>
      <c r="V52" t="str">
        <f>_xlfn.XLOOKUP(Table1[[#This Row],[Delivery_Partner_ID]],Delivery_Partners!A:A,Delivery_Partners!B:B)</f>
        <v>Mahesh</v>
      </c>
      <c r="W52" t="str">
        <f>_xlfn.XLOOKUP(Table1[[#This Row],[Campaign_ID]],Campaigns!A:A,Campaigns!B:B)</f>
        <v>Weekend Feast</v>
      </c>
      <c r="X52" s="3">
        <f>Table1[[#This Row],[Order_Value]]+Table1[[#This Row],[Delivery_Fee]]-Table1[[#This Row],[Discount]]</f>
        <v>1127.92</v>
      </c>
      <c r="Y52" t="str" cm="1">
        <f t="array" ref="Y52">_xlfn.IFS(Table1[[#This Row],[Delivery_Time_Min]]&lt;=30,"On Time",Table1[[#This Row],[Delivery_Time_Min]]&lt;=45,"At Risk",TRUE,"SLA Breach")</f>
        <v>SLA Breach</v>
      </c>
      <c r="Z52" t="str" cm="1">
        <f t="array" ref="Z52">_xlfn.IFS(
Table1[[#This Row],[Order_Status]]="Cancelled","Critical - Cancelled",
Table1[[#This Row],[Delivery SLA Status]]="SLA Breach","Critical - Late Delivery",
Table1[[#This Row],[Customer_Rating]]&lt;3,"Attention - Low Rating",
TRUE,"Normal"
)</f>
        <v>Critical - Cancelled</v>
      </c>
      <c r="AA52" t="str">
        <f>_xlfn.XLOOKUP(Table1[[#This Row],[Customer_ID]],Customers!A:A,Customers!C:C)</f>
        <v>Pune</v>
      </c>
      <c r="AB52" t="str">
        <f>TEXT(Table1[[#This Row],[Order_Date]],"mmm")</f>
        <v>Jun</v>
      </c>
    </row>
    <row r="53" spans="1:28" x14ac:dyDescent="0.35">
      <c r="A53" t="s">
        <v>16</v>
      </c>
      <c r="B53" s="2">
        <v>46170</v>
      </c>
      <c r="C53" t="s">
        <v>17</v>
      </c>
      <c r="D53" t="s">
        <v>18</v>
      </c>
      <c r="E53" t="s">
        <v>19</v>
      </c>
      <c r="F53" s="3">
        <v>2038.96</v>
      </c>
      <c r="G53" s="3">
        <v>40</v>
      </c>
      <c r="H53" s="3">
        <v>0</v>
      </c>
      <c r="I53" s="4">
        <v>1.6</v>
      </c>
      <c r="J53" s="5">
        <v>22</v>
      </c>
      <c r="K53" s="4">
        <v>4</v>
      </c>
      <c r="L53" t="s">
        <v>20</v>
      </c>
      <c r="M53" t="str">
        <f t="shared" si="0"/>
        <v>Delivered</v>
      </c>
      <c r="N53" t="s">
        <v>21</v>
      </c>
      <c r="O53" t="str">
        <f t="shared" si="1"/>
        <v>Credit Card</v>
      </c>
      <c r="P53" t="s">
        <v>22</v>
      </c>
      <c r="Q53" t="str">
        <f t="shared" si="2"/>
        <v>NONE</v>
      </c>
      <c r="R53" t="s">
        <v>23</v>
      </c>
      <c r="T53" t="str">
        <f>_xlfn.XLOOKUP(Table1[[#This Row],[Customer_ID]],Customers!A:A,Customers!B:B)</f>
        <v>Priya Jadhav</v>
      </c>
      <c r="U53" t="str">
        <f>_xlfn.XLOOKUP(Table1[[#This Row],[Restaurant_ID]],Restaurants!A:A,Restaurants!B:B)</f>
        <v>Sweet Truth</v>
      </c>
      <c r="V53" t="str">
        <f>_xlfn.XLOOKUP(Table1[[#This Row],[Delivery_Partner_ID]],Delivery_Partners!A:A,Delivery_Partners!B:B)</f>
        <v>Vivek</v>
      </c>
      <c r="W53" t="str">
        <f>_xlfn.XLOOKUP(Table1[[#This Row],[Campaign_ID]],Campaigns!A:A,Campaigns!B:B)</f>
        <v>First Order</v>
      </c>
      <c r="X53" s="3">
        <f>Table1[[#This Row],[Order_Value]]+Table1[[#This Row],[Delivery_Fee]]-Table1[[#This Row],[Discount]]</f>
        <v>2078.96</v>
      </c>
      <c r="Y53" t="str" cm="1">
        <f t="array" ref="Y53">_xlfn.IFS(Table1[[#This Row],[Delivery_Time_Min]]&lt;=30,"On Time",Table1[[#This Row],[Delivery_Time_Min]]&lt;=45,"At Risk",TRUE,"SLA Breach")</f>
        <v>On Time</v>
      </c>
      <c r="Z53" t="str" cm="1">
        <f t="array" ref="Z53">_xlfn.IFS(
Table1[[#This Row],[Order_Status]]="Cancelled","Critical - Cancelled",
Table1[[#This Row],[Delivery SLA Status]]="SLA Breach","Critical - Late Delivery",
Table1[[#This Row],[Customer_Rating]]&lt;3,"Attention - Low Rating",
TRUE,"Normal"
)</f>
        <v>Normal</v>
      </c>
      <c r="AA53" t="str">
        <f>_xlfn.XLOOKUP(Table1[[#This Row],[Customer_ID]],Customers!A:A,Customers!C:C)</f>
        <v>Hyderabad</v>
      </c>
      <c r="AB53" t="str">
        <f>TEXT(Table1[[#This Row],[Order_Date]],"mmm")</f>
        <v>May</v>
      </c>
    </row>
    <row r="54" spans="1:28" x14ac:dyDescent="0.35">
      <c r="A54" t="s">
        <v>24</v>
      </c>
      <c r="B54" s="2">
        <v>46211</v>
      </c>
      <c r="C54" t="s">
        <v>25</v>
      </c>
      <c r="D54" t="s">
        <v>26</v>
      </c>
      <c r="E54" t="s">
        <v>27</v>
      </c>
      <c r="F54" s="3">
        <v>478.31</v>
      </c>
      <c r="G54" s="3">
        <v>60</v>
      </c>
      <c r="H54" s="3">
        <v>49.15</v>
      </c>
      <c r="I54" s="4">
        <v>11</v>
      </c>
      <c r="J54" s="5">
        <v>48</v>
      </c>
      <c r="K54" s="4">
        <v>5</v>
      </c>
      <c r="L54" t="s">
        <v>20</v>
      </c>
      <c r="M54" t="str">
        <f t="shared" si="0"/>
        <v>Delivered</v>
      </c>
      <c r="N54" t="s">
        <v>28</v>
      </c>
      <c r="O54" t="str">
        <f t="shared" si="1"/>
        <v>UPI</v>
      </c>
      <c r="P54" t="s">
        <v>29</v>
      </c>
      <c r="Q54" t="str">
        <f t="shared" si="2"/>
        <v>BUDGET50</v>
      </c>
      <c r="R54" t="s">
        <v>30</v>
      </c>
      <c r="T54" t="str">
        <f>_xlfn.XLOOKUP(Table1[[#This Row],[Customer_ID]],Customers!A:A,Customers!B:B)</f>
        <v>Sakshi Sharma</v>
      </c>
      <c r="U54" t="str">
        <f>_xlfn.XLOOKUP(Table1[[#This Row],[Restaurant_ID]],Restaurants!A:A,Restaurants!B:B)</f>
        <v>Biryani House</v>
      </c>
      <c r="V54" t="str">
        <f>_xlfn.XLOOKUP(Table1[[#This Row],[Delivery_Partner_ID]],Delivery_Partners!A:A,Delivery_Partners!B:B)</f>
        <v>Anil</v>
      </c>
      <c r="W54" t="str">
        <f>_xlfn.XLOOKUP(Table1[[#This Row],[Campaign_ID]],Campaigns!A:A,Campaigns!B:B)</f>
        <v>Lunch Saver</v>
      </c>
      <c r="X54" s="3">
        <f>Table1[[#This Row],[Order_Value]]+Table1[[#This Row],[Delivery_Fee]]-Table1[[#This Row],[Discount]]</f>
        <v>489.15999999999997</v>
      </c>
      <c r="Y54" t="str" cm="1">
        <f t="array" ref="Y54">_xlfn.IFS(Table1[[#This Row],[Delivery_Time_Min]]&lt;=30,"On Time",Table1[[#This Row],[Delivery_Time_Min]]&lt;=45,"At Risk",TRUE,"SLA Breach")</f>
        <v>SLA Breach</v>
      </c>
      <c r="Z54" t="str" cm="1">
        <f t="array" ref="Z54">_xlfn.IFS(
Table1[[#This Row],[Order_Status]]="Cancelled","Critical - Cancelled",
Table1[[#This Row],[Delivery SLA Status]]="SLA Breach","Critical - Late Delivery",
Table1[[#This Row],[Customer_Rating]]&lt;3,"Attention - Low Rating",
TRUE,"Normal"
)</f>
        <v>Critical - Late Delivery</v>
      </c>
      <c r="AA54" t="str">
        <f>_xlfn.XLOOKUP(Table1[[#This Row],[Customer_ID]],Customers!A:A,Customers!C:C)</f>
        <v>Pune</v>
      </c>
      <c r="AB54" t="str">
        <f>TEXT(Table1[[#This Row],[Order_Date]],"mmm")</f>
        <v>Jul</v>
      </c>
    </row>
    <row r="55" spans="1:28" x14ac:dyDescent="0.35">
      <c r="A55" t="s">
        <v>31</v>
      </c>
      <c r="B55" s="2">
        <v>46191</v>
      </c>
      <c r="C55" t="s">
        <v>32</v>
      </c>
      <c r="D55" t="s">
        <v>33</v>
      </c>
      <c r="E55" t="s">
        <v>27</v>
      </c>
      <c r="F55" s="3">
        <v>1850.12</v>
      </c>
      <c r="G55" s="3">
        <v>40</v>
      </c>
      <c r="H55" s="3">
        <v>300</v>
      </c>
      <c r="I55" s="4">
        <v>5.2</v>
      </c>
      <c r="J55" s="5">
        <v>31</v>
      </c>
      <c r="K55" s="4">
        <v>5</v>
      </c>
      <c r="L55" t="s">
        <v>20</v>
      </c>
      <c r="M55" t="str">
        <f t="shared" si="0"/>
        <v>Delivered</v>
      </c>
      <c r="N55" t="s">
        <v>28</v>
      </c>
      <c r="O55" t="str">
        <f t="shared" si="1"/>
        <v>UPI</v>
      </c>
      <c r="P55" t="s">
        <v>34</v>
      </c>
      <c r="Q55" t="str">
        <f t="shared" si="2"/>
        <v>SAVE100</v>
      </c>
      <c r="R55" t="s">
        <v>35</v>
      </c>
      <c r="T55" t="str">
        <f>_xlfn.XLOOKUP(Table1[[#This Row],[Customer_ID]],Customers!A:A,Customers!B:B)</f>
        <v>Meera Desai</v>
      </c>
      <c r="U55" t="str">
        <f>_xlfn.XLOOKUP(Table1[[#This Row],[Restaurant_ID]],Restaurants!A:A,Restaurants!B:B)</f>
        <v>Dosa Junction</v>
      </c>
      <c r="V55" t="str">
        <f>_xlfn.XLOOKUP(Table1[[#This Row],[Delivery_Partner_ID]],Delivery_Partners!A:A,Delivery_Partners!B:B)</f>
        <v>Anil</v>
      </c>
      <c r="W55" t="str">
        <f>_xlfn.XLOOKUP(Table1[[#This Row],[Campaign_ID]],Campaigns!A:A,Campaigns!B:B)</f>
        <v>Premium Treat</v>
      </c>
      <c r="X55" s="3">
        <f>Table1[[#This Row],[Order_Value]]+Table1[[#This Row],[Delivery_Fee]]-Table1[[#This Row],[Discount]]</f>
        <v>1590.12</v>
      </c>
      <c r="Y55" t="str" cm="1">
        <f t="array" ref="Y55">_xlfn.IFS(Table1[[#This Row],[Delivery_Time_Min]]&lt;=30,"On Time",Table1[[#This Row],[Delivery_Time_Min]]&lt;=45,"At Risk",TRUE,"SLA Breach")</f>
        <v>At Risk</v>
      </c>
      <c r="Z55" t="str" cm="1">
        <f t="array" ref="Z55">_xlfn.IFS(
Table1[[#This Row],[Order_Status]]="Cancelled","Critical - Cancelled",
Table1[[#This Row],[Delivery SLA Status]]="SLA Breach","Critical - Late Delivery",
Table1[[#This Row],[Customer_Rating]]&lt;3,"Attention - Low Rating",
TRUE,"Normal"
)</f>
        <v>Normal</v>
      </c>
      <c r="AA55" t="str">
        <f>_xlfn.XLOOKUP(Table1[[#This Row],[Customer_ID]],Customers!A:A,Customers!C:C)</f>
        <v>Bengaluru</v>
      </c>
      <c r="AB55" t="str">
        <f>TEXT(Table1[[#This Row],[Order_Date]],"mmm")</f>
        <v>Jun</v>
      </c>
    </row>
    <row r="56" spans="1:28" x14ac:dyDescent="0.35">
      <c r="A56" t="s">
        <v>36</v>
      </c>
      <c r="B56" s="2">
        <v>46216</v>
      </c>
      <c r="C56" t="s">
        <v>37</v>
      </c>
      <c r="D56" t="s">
        <v>38</v>
      </c>
      <c r="E56" t="s">
        <v>39</v>
      </c>
      <c r="F56" s="3">
        <v>1279.8699999999999</v>
      </c>
      <c r="G56" s="3">
        <v>25</v>
      </c>
      <c r="H56" s="3">
        <v>0</v>
      </c>
      <c r="I56" s="4">
        <v>7.1</v>
      </c>
      <c r="J56" s="5">
        <v>40</v>
      </c>
      <c r="K56" s="4">
        <v>4.5</v>
      </c>
      <c r="L56" t="s">
        <v>20</v>
      </c>
      <c r="M56" t="str">
        <f t="shared" si="0"/>
        <v>Delivered</v>
      </c>
      <c r="N56" t="s">
        <v>40</v>
      </c>
      <c r="O56" t="str">
        <f t="shared" si="1"/>
        <v>Debit Card</v>
      </c>
      <c r="P56" t="s">
        <v>22</v>
      </c>
      <c r="Q56" t="str">
        <f t="shared" si="2"/>
        <v>NONE</v>
      </c>
      <c r="R56" t="s">
        <v>23</v>
      </c>
      <c r="T56" t="str">
        <f>_xlfn.XLOOKUP(Table1[[#This Row],[Customer_ID]],Customers!A:A,Customers!B:B)</f>
        <v>Neha Kulkarni</v>
      </c>
      <c r="U56" t="str">
        <f>_xlfn.XLOOKUP(Table1[[#This Row],[Restaurant_ID]],Restaurants!A:A,Restaurants!B:B)</f>
        <v>Grill House</v>
      </c>
      <c r="V56" t="str">
        <f>_xlfn.XLOOKUP(Table1[[#This Row],[Delivery_Partner_ID]],Delivery_Partners!A:A,Delivery_Partners!B:B)</f>
        <v>Rohit</v>
      </c>
      <c r="W56" t="str">
        <f>_xlfn.XLOOKUP(Table1[[#This Row],[Campaign_ID]],Campaigns!A:A,Campaigns!B:B)</f>
        <v>First Order</v>
      </c>
      <c r="X56" s="3">
        <f>Table1[[#This Row],[Order_Value]]+Table1[[#This Row],[Delivery_Fee]]-Table1[[#This Row],[Discount]]</f>
        <v>1304.8699999999999</v>
      </c>
      <c r="Y56" t="str" cm="1">
        <f t="array" ref="Y56">_xlfn.IFS(Table1[[#This Row],[Delivery_Time_Min]]&lt;=30,"On Time",Table1[[#This Row],[Delivery_Time_Min]]&lt;=45,"At Risk",TRUE,"SLA Breach")</f>
        <v>At Risk</v>
      </c>
      <c r="Z56" t="str" cm="1">
        <f t="array" ref="Z56">_xlfn.IFS(
Table1[[#This Row],[Order_Status]]="Cancelled","Critical - Cancelled",
Table1[[#This Row],[Delivery SLA Status]]="SLA Breach","Critical - Late Delivery",
Table1[[#This Row],[Customer_Rating]]&lt;3,"Attention - Low Rating",
TRUE,"Normal"
)</f>
        <v>Normal</v>
      </c>
      <c r="AA56" t="str">
        <f>_xlfn.XLOOKUP(Table1[[#This Row],[Customer_ID]],Customers!A:A,Customers!C:C)</f>
        <v>Nagpur</v>
      </c>
      <c r="AB56" t="str">
        <f>TEXT(Table1[[#This Row],[Order_Date]],"mmm")</f>
        <v>Jul</v>
      </c>
    </row>
    <row r="57" spans="1:28" x14ac:dyDescent="0.35">
      <c r="A57" t="s">
        <v>48</v>
      </c>
      <c r="B57" s="2">
        <v>46206</v>
      </c>
      <c r="C57" t="s">
        <v>49</v>
      </c>
      <c r="D57" t="s">
        <v>50</v>
      </c>
      <c r="E57" t="s">
        <v>51</v>
      </c>
      <c r="F57" s="3">
        <v>1364.64</v>
      </c>
      <c r="G57" s="3">
        <v>35</v>
      </c>
      <c r="H57" s="3">
        <v>259.08</v>
      </c>
      <c r="I57" s="4">
        <v>8</v>
      </c>
      <c r="J57" s="5">
        <v>49</v>
      </c>
      <c r="K57" s="4">
        <v>5</v>
      </c>
      <c r="L57" t="s">
        <v>20</v>
      </c>
      <c r="M57" t="str">
        <f t="shared" si="0"/>
        <v>Delivered</v>
      </c>
      <c r="N57" t="s">
        <v>21</v>
      </c>
      <c r="O57" t="str">
        <f t="shared" si="1"/>
        <v>Credit Card</v>
      </c>
      <c r="P57" t="s">
        <v>52</v>
      </c>
      <c r="Q57" t="str">
        <f t="shared" si="2"/>
        <v>LUNCH15</v>
      </c>
      <c r="R57" t="s">
        <v>53</v>
      </c>
      <c r="T57" t="str">
        <f>_xlfn.XLOOKUP(Table1[[#This Row],[Customer_ID]],Customers!A:A,Customers!B:B)</f>
        <v>Akash Pawar</v>
      </c>
      <c r="U57" t="str">
        <f>_xlfn.XLOOKUP(Table1[[#This Row],[Restaurant_ID]],Restaurants!A:A,Restaurants!B:B)</f>
        <v>Pizza Craft</v>
      </c>
      <c r="V57" t="str">
        <f>_xlfn.XLOOKUP(Table1[[#This Row],[Delivery_Partner_ID]],Delivery_Partners!A:A,Delivery_Partners!B:B)</f>
        <v>Rahul</v>
      </c>
      <c r="W57" t="str">
        <f>_xlfn.XLOOKUP(Table1[[#This Row],[Campaign_ID]],Campaigns!A:A,Campaigns!B:B)</f>
        <v>Festival Special</v>
      </c>
      <c r="X57" s="3">
        <f>Table1[[#This Row],[Order_Value]]+Table1[[#This Row],[Delivery_Fee]]-Table1[[#This Row],[Discount]]</f>
        <v>1140.5600000000002</v>
      </c>
      <c r="Y57" t="str" cm="1">
        <f t="array" ref="Y57">_xlfn.IFS(Table1[[#This Row],[Delivery_Time_Min]]&lt;=30,"On Time",Table1[[#This Row],[Delivery_Time_Min]]&lt;=45,"At Risk",TRUE,"SLA Breach")</f>
        <v>SLA Breach</v>
      </c>
      <c r="Z57" t="str" cm="1">
        <f t="array" ref="Z57">_xlfn.IFS(
Table1[[#This Row],[Order_Status]]="Cancelled","Critical - Cancelled",
Table1[[#This Row],[Delivery SLA Status]]="SLA Breach","Critical - Late Delivery",
Table1[[#This Row],[Customer_Rating]]&lt;3,"Attention - Low Rating",
TRUE,"Normal"
)</f>
        <v>Critical - Late Delivery</v>
      </c>
      <c r="AA57" t="str">
        <f>_xlfn.XLOOKUP(Table1[[#This Row],[Customer_ID]],Customers!A:A,Customers!C:C)</f>
        <v>Pune</v>
      </c>
      <c r="AB57" t="str">
        <f>TEXT(Table1[[#This Row],[Order_Date]],"mmm")</f>
        <v>Jul</v>
      </c>
    </row>
    <row r="58" spans="1:28" x14ac:dyDescent="0.35">
      <c r="A58" t="s">
        <v>54</v>
      </c>
      <c r="B58" s="2">
        <v>46223</v>
      </c>
      <c r="C58" t="s">
        <v>55</v>
      </c>
      <c r="D58" t="s">
        <v>56</v>
      </c>
      <c r="E58" t="s">
        <v>57</v>
      </c>
      <c r="F58" s="3">
        <v>673.86</v>
      </c>
      <c r="G58" s="3">
        <v>40</v>
      </c>
      <c r="H58" s="3">
        <v>102.4</v>
      </c>
      <c r="I58" s="4">
        <v>9.6</v>
      </c>
      <c r="J58" s="5">
        <v>28</v>
      </c>
      <c r="K58" s="4">
        <v>4.5</v>
      </c>
      <c r="L58" t="s">
        <v>20</v>
      </c>
      <c r="M58" t="str">
        <f t="shared" si="0"/>
        <v>Delivered</v>
      </c>
      <c r="N58" t="s">
        <v>58</v>
      </c>
      <c r="O58" t="str">
        <f t="shared" si="1"/>
        <v>Wallet</v>
      </c>
      <c r="P58" t="s">
        <v>52</v>
      </c>
      <c r="Q58" t="str">
        <f t="shared" si="2"/>
        <v>LUNCH15</v>
      </c>
      <c r="R58" t="s">
        <v>59</v>
      </c>
      <c r="T58" t="str">
        <f>_xlfn.XLOOKUP(Table1[[#This Row],[Customer_ID]],Customers!A:A,Customers!B:B)</f>
        <v>Aditya Desai</v>
      </c>
      <c r="U58" t="str">
        <f>_xlfn.XLOOKUP(Table1[[#This Row],[Restaurant_ID]],Restaurants!A:A,Restaurants!B:B)</f>
        <v>South Spice</v>
      </c>
      <c r="V58" t="str">
        <f>_xlfn.XLOOKUP(Table1[[#This Row],[Delivery_Partner_ID]],Delivery_Partners!A:A,Delivery_Partners!B:B)</f>
        <v>Amit</v>
      </c>
      <c r="W58" t="str">
        <f>_xlfn.XLOOKUP(Table1[[#This Row],[Campaign_ID]],Campaigns!A:A,Campaigns!B:B)</f>
        <v>New User Boost</v>
      </c>
      <c r="X58" s="3">
        <f>Table1[[#This Row],[Order_Value]]+Table1[[#This Row],[Delivery_Fee]]-Table1[[#This Row],[Discount]]</f>
        <v>611.46</v>
      </c>
      <c r="Y58" t="str" cm="1">
        <f t="array" ref="Y58">_xlfn.IFS(Table1[[#This Row],[Delivery_Time_Min]]&lt;=30,"On Time",Table1[[#This Row],[Delivery_Time_Min]]&lt;=45,"At Risk",TRUE,"SLA Breach")</f>
        <v>On Time</v>
      </c>
      <c r="Z58" t="str" cm="1">
        <f t="array" ref="Z58">_xlfn.IFS(
Table1[[#This Row],[Order_Status]]="Cancelled","Critical - Cancelled",
Table1[[#This Row],[Delivery SLA Status]]="SLA Breach","Critical - Late Delivery",
Table1[[#This Row],[Customer_Rating]]&lt;3,"Attention - Low Rating",
TRUE,"Normal"
)</f>
        <v>Normal</v>
      </c>
      <c r="AA58" t="str">
        <f>_xlfn.XLOOKUP(Table1[[#This Row],[Customer_ID]],Customers!A:A,Customers!C:C)</f>
        <v>Mumbai</v>
      </c>
      <c r="AB58" t="str">
        <f>TEXT(Table1[[#This Row],[Order_Date]],"mmm")</f>
        <v>Jul</v>
      </c>
    </row>
    <row r="59" spans="1:28" x14ac:dyDescent="0.35">
      <c r="A59" t="s">
        <v>72</v>
      </c>
      <c r="B59" s="2">
        <v>46143</v>
      </c>
      <c r="C59" t="s">
        <v>73</v>
      </c>
      <c r="D59" t="s">
        <v>74</v>
      </c>
      <c r="E59" t="s">
        <v>75</v>
      </c>
      <c r="F59" s="3">
        <v>662.87</v>
      </c>
      <c r="G59" s="3">
        <v>20</v>
      </c>
      <c r="H59" s="3">
        <v>116.86</v>
      </c>
      <c r="I59" s="4">
        <v>6.6</v>
      </c>
      <c r="J59" s="5">
        <v>29</v>
      </c>
      <c r="K59" s="4">
        <v>4</v>
      </c>
      <c r="L59" t="s">
        <v>20</v>
      </c>
      <c r="M59" t="str">
        <f t="shared" si="0"/>
        <v>Delivered</v>
      </c>
      <c r="N59" t="s">
        <v>40</v>
      </c>
      <c r="O59" t="str">
        <f t="shared" si="1"/>
        <v>Debit Card</v>
      </c>
      <c r="P59" t="s">
        <v>76</v>
      </c>
      <c r="Q59" t="str">
        <f t="shared" si="2"/>
        <v>PREMIUM10</v>
      </c>
      <c r="R59" t="s">
        <v>59</v>
      </c>
      <c r="T59" t="str">
        <f>_xlfn.XLOOKUP(Table1[[#This Row],[Customer_ID]],Customers!A:A,Customers!B:B)</f>
        <v>Isha Gupta</v>
      </c>
      <c r="U59" t="str">
        <f>_xlfn.XLOOKUP(Table1[[#This Row],[Restaurant_ID]],Restaurants!A:A,Restaurants!B:B)</f>
        <v>Cafe Aroma</v>
      </c>
      <c r="V59" t="str">
        <f>_xlfn.XLOOKUP(Table1[[#This Row],[Delivery_Partner_ID]],Delivery_Partners!A:A,Delivery_Partners!B:B)</f>
        <v>Manoj</v>
      </c>
      <c r="W59" t="str">
        <f>_xlfn.XLOOKUP(Table1[[#This Row],[Campaign_ID]],Campaigns!A:A,Campaigns!B:B)</f>
        <v>New User Boost</v>
      </c>
      <c r="X59" s="3">
        <f>Table1[[#This Row],[Order_Value]]+Table1[[#This Row],[Delivery_Fee]]-Table1[[#This Row],[Discount]]</f>
        <v>566.01</v>
      </c>
      <c r="Y59" t="str" cm="1">
        <f t="array" ref="Y59">_xlfn.IFS(Table1[[#This Row],[Delivery_Time_Min]]&lt;=30,"On Time",Table1[[#This Row],[Delivery_Time_Min]]&lt;=45,"At Risk",TRUE,"SLA Breach")</f>
        <v>On Time</v>
      </c>
      <c r="Z59" t="str" cm="1">
        <f t="array" ref="Z59">_xlfn.IFS(
Table1[[#This Row],[Order_Status]]="Cancelled","Critical - Cancelled",
Table1[[#This Row],[Delivery SLA Status]]="SLA Breach","Critical - Late Delivery",
Table1[[#This Row],[Customer_Rating]]&lt;3,"Attention - Low Rating",
TRUE,"Normal"
)</f>
        <v>Normal</v>
      </c>
      <c r="AA59" t="str">
        <f>_xlfn.XLOOKUP(Table1[[#This Row],[Customer_ID]],Customers!A:A,Customers!C:C)</f>
        <v>Bengaluru</v>
      </c>
      <c r="AB59" t="str">
        <f>TEXT(Table1[[#This Row],[Order_Date]],"mmm")</f>
        <v>May</v>
      </c>
    </row>
    <row r="60" spans="1:28" x14ac:dyDescent="0.35">
      <c r="A60" t="s">
        <v>84</v>
      </c>
      <c r="B60" s="2">
        <v>46184</v>
      </c>
      <c r="C60" t="s">
        <v>85</v>
      </c>
      <c r="D60" t="s">
        <v>86</v>
      </c>
      <c r="E60" t="s">
        <v>87</v>
      </c>
      <c r="F60" s="3">
        <v>1142.75</v>
      </c>
      <c r="G60" s="3">
        <v>20</v>
      </c>
      <c r="H60" s="3">
        <v>185.31</v>
      </c>
      <c r="I60" s="4">
        <v>9.1999999999999993</v>
      </c>
      <c r="J60" s="5">
        <v>52</v>
      </c>
      <c r="K60" s="4">
        <v>4.5</v>
      </c>
      <c r="L60" t="s">
        <v>20</v>
      </c>
      <c r="M60" t="str">
        <f t="shared" si="0"/>
        <v>Delivered</v>
      </c>
      <c r="N60" t="s">
        <v>58</v>
      </c>
      <c r="O60" t="str">
        <f t="shared" si="1"/>
        <v>Wallet</v>
      </c>
      <c r="P60" t="s">
        <v>76</v>
      </c>
      <c r="Q60" t="str">
        <f t="shared" si="2"/>
        <v>PREMIUM10</v>
      </c>
      <c r="R60" t="s">
        <v>59</v>
      </c>
      <c r="T60" t="str">
        <f>_xlfn.XLOOKUP(Table1[[#This Row],[Customer_ID]],Customers!A:A,Customers!B:B)</f>
        <v>Sakshi More</v>
      </c>
      <c r="U60" t="str">
        <f>_xlfn.XLOOKUP(Table1[[#This Row],[Restaurant_ID]],Restaurants!A:A,Restaurants!B:B)</f>
        <v>Wrap Street</v>
      </c>
      <c r="V60" t="str">
        <f>_xlfn.XLOOKUP(Table1[[#This Row],[Delivery_Partner_ID]],Delivery_Partners!A:A,Delivery_Partners!B:B)</f>
        <v>Vikas</v>
      </c>
      <c r="W60" t="str">
        <f>_xlfn.XLOOKUP(Table1[[#This Row],[Campaign_ID]],Campaigns!A:A,Campaigns!B:B)</f>
        <v>New User Boost</v>
      </c>
      <c r="X60" s="3">
        <f>Table1[[#This Row],[Order_Value]]+Table1[[#This Row],[Delivery_Fee]]-Table1[[#This Row],[Discount]]</f>
        <v>977.44</v>
      </c>
      <c r="Y60" t="str" cm="1">
        <f t="array" ref="Y60">_xlfn.IFS(Table1[[#This Row],[Delivery_Time_Min]]&lt;=30,"On Time",Table1[[#This Row],[Delivery_Time_Min]]&lt;=45,"At Risk",TRUE,"SLA Breach")</f>
        <v>SLA Breach</v>
      </c>
      <c r="Z60" t="str" cm="1">
        <f t="array" ref="Z60">_xlfn.IFS(
Table1[[#This Row],[Order_Status]]="Cancelled","Critical - Cancelled",
Table1[[#This Row],[Delivery SLA Status]]="SLA Breach","Critical - Late Delivery",
Table1[[#This Row],[Customer_Rating]]&lt;3,"Attention - Low Rating",
TRUE,"Normal"
)</f>
        <v>Critical - Late Delivery</v>
      </c>
      <c r="AA60" t="str">
        <f>_xlfn.XLOOKUP(Table1[[#This Row],[Customer_ID]],Customers!A:A,Customers!C:C)</f>
        <v>Bengaluru</v>
      </c>
      <c r="AB60" t="str">
        <f>TEXT(Table1[[#This Row],[Order_Date]],"mmm")</f>
        <v>Jun</v>
      </c>
    </row>
    <row r="61" spans="1:28" x14ac:dyDescent="0.35">
      <c r="A61" t="s">
        <v>91</v>
      </c>
      <c r="B61" s="2">
        <v>46199</v>
      </c>
      <c r="C61" t="s">
        <v>25</v>
      </c>
      <c r="D61" t="s">
        <v>92</v>
      </c>
      <c r="E61" t="s">
        <v>93</v>
      </c>
      <c r="F61" s="3">
        <v>1594.09</v>
      </c>
      <c r="G61" s="3">
        <v>25</v>
      </c>
      <c r="H61" s="3">
        <v>0</v>
      </c>
      <c r="I61" s="4">
        <v>6.4</v>
      </c>
      <c r="J61" s="5">
        <v>37</v>
      </c>
      <c r="K61" s="4">
        <v>4.5</v>
      </c>
      <c r="L61" t="s">
        <v>20</v>
      </c>
      <c r="M61" t="str">
        <f t="shared" si="0"/>
        <v>Delivered</v>
      </c>
      <c r="N61" t="s">
        <v>40</v>
      </c>
      <c r="O61" t="str">
        <f t="shared" si="1"/>
        <v>Debit Card</v>
      </c>
      <c r="P61" t="s">
        <v>22</v>
      </c>
      <c r="Q61" t="str">
        <f t="shared" si="2"/>
        <v>NONE</v>
      </c>
      <c r="R61" t="s">
        <v>59</v>
      </c>
      <c r="T61" t="str">
        <f>_xlfn.XLOOKUP(Table1[[#This Row],[Customer_ID]],Customers!A:A,Customers!B:B)</f>
        <v>Sakshi Sharma</v>
      </c>
      <c r="U61" t="str">
        <f>_xlfn.XLOOKUP(Table1[[#This Row],[Restaurant_ID]],Restaurants!A:A,Restaurants!B:B)</f>
        <v>Pasta Point</v>
      </c>
      <c r="V61" t="str">
        <f>_xlfn.XLOOKUP(Table1[[#This Row],[Delivery_Partner_ID]],Delivery_Partners!A:A,Delivery_Partners!B:B)</f>
        <v>Kunal</v>
      </c>
      <c r="W61" t="str">
        <f>_xlfn.XLOOKUP(Table1[[#This Row],[Campaign_ID]],Campaigns!A:A,Campaigns!B:B)</f>
        <v>New User Boost</v>
      </c>
      <c r="X61" s="3">
        <f>Table1[[#This Row],[Order_Value]]+Table1[[#This Row],[Delivery_Fee]]-Table1[[#This Row],[Discount]]</f>
        <v>1619.09</v>
      </c>
      <c r="Y61" t="str" cm="1">
        <f t="array" ref="Y61">_xlfn.IFS(Table1[[#This Row],[Delivery_Time_Min]]&lt;=30,"On Time",Table1[[#This Row],[Delivery_Time_Min]]&lt;=45,"At Risk",TRUE,"SLA Breach")</f>
        <v>At Risk</v>
      </c>
      <c r="Z61" t="str" cm="1">
        <f t="array" ref="Z61">_xlfn.IFS(
Table1[[#This Row],[Order_Status]]="Cancelled","Critical - Cancelled",
Table1[[#This Row],[Delivery SLA Status]]="SLA Breach","Critical - Late Delivery",
Table1[[#This Row],[Customer_Rating]]&lt;3,"Attention - Low Rating",
TRUE,"Normal"
)</f>
        <v>Normal</v>
      </c>
      <c r="AA61" t="str">
        <f>_xlfn.XLOOKUP(Table1[[#This Row],[Customer_ID]],Customers!A:A,Customers!C:C)</f>
        <v>Pune</v>
      </c>
      <c r="AB61" t="str">
        <f>TEXT(Table1[[#This Row],[Order_Date]],"mmm")</f>
        <v>Jun</v>
      </c>
    </row>
    <row r="62" spans="1:28" x14ac:dyDescent="0.35">
      <c r="A62" t="s">
        <v>94</v>
      </c>
      <c r="B62" s="2">
        <v>46153</v>
      </c>
      <c r="C62" t="s">
        <v>95</v>
      </c>
      <c r="D62" t="s">
        <v>96</v>
      </c>
      <c r="E62" t="s">
        <v>97</v>
      </c>
      <c r="F62" s="3">
        <v>764.88</v>
      </c>
      <c r="G62" s="3">
        <v>60</v>
      </c>
      <c r="H62" s="3">
        <v>136.91999999999999</v>
      </c>
      <c r="I62" s="4">
        <v>9.4</v>
      </c>
      <c r="J62" s="5">
        <v>47</v>
      </c>
      <c r="K62" s="4">
        <v>4.5</v>
      </c>
      <c r="L62" t="s">
        <v>20</v>
      </c>
      <c r="M62" t="str">
        <f t="shared" si="0"/>
        <v>Delivered</v>
      </c>
      <c r="N62" t="s">
        <v>64</v>
      </c>
      <c r="O62" t="str">
        <f t="shared" si="1"/>
        <v>Cash on Delivery</v>
      </c>
      <c r="P62" t="s">
        <v>76</v>
      </c>
      <c r="Q62" t="str">
        <f t="shared" si="2"/>
        <v>PREMIUM10</v>
      </c>
      <c r="R62" t="s">
        <v>30</v>
      </c>
      <c r="T62" t="str">
        <f>_xlfn.XLOOKUP(Table1[[#This Row],[Customer_ID]],Customers!A:A,Customers!B:B)</f>
        <v>Yash Kulkarni</v>
      </c>
      <c r="U62" t="str">
        <f>_xlfn.XLOOKUP(Table1[[#This Row],[Restaurant_ID]],Restaurants!A:A,Restaurants!B:B)</f>
        <v>The Breakfast Club</v>
      </c>
      <c r="V62" t="str">
        <f>_xlfn.XLOOKUP(Table1[[#This Row],[Delivery_Partner_ID]],Delivery_Partners!A:A,Delivery_Partners!B:B)</f>
        <v>Deepak</v>
      </c>
      <c r="W62" t="str">
        <f>_xlfn.XLOOKUP(Table1[[#This Row],[Campaign_ID]],Campaigns!A:A,Campaigns!B:B)</f>
        <v>Lunch Saver</v>
      </c>
      <c r="X62" s="3">
        <f>Table1[[#This Row],[Order_Value]]+Table1[[#This Row],[Delivery_Fee]]-Table1[[#This Row],[Discount]]</f>
        <v>687.96</v>
      </c>
      <c r="Y62" t="str" cm="1">
        <f t="array" ref="Y62">_xlfn.IFS(Table1[[#This Row],[Delivery_Time_Min]]&lt;=30,"On Time",Table1[[#This Row],[Delivery_Time_Min]]&lt;=45,"At Risk",TRUE,"SLA Breach")</f>
        <v>SLA Breach</v>
      </c>
      <c r="Z62" t="str" cm="1">
        <f t="array" ref="Z62">_xlfn.IFS(
Table1[[#This Row],[Order_Status]]="Cancelled","Critical - Cancelled",
Table1[[#This Row],[Delivery SLA Status]]="SLA Breach","Critical - Late Delivery",
Table1[[#This Row],[Customer_Rating]]&lt;3,"Attention - Low Rating",
TRUE,"Normal"
)</f>
        <v>Critical - Late Delivery</v>
      </c>
      <c r="AA62" t="str">
        <f>_xlfn.XLOOKUP(Table1[[#This Row],[Customer_ID]],Customers!A:A,Customers!C:C)</f>
        <v>Nagpur</v>
      </c>
      <c r="AB62" t="str">
        <f>TEXT(Table1[[#This Row],[Order_Date]],"mmm")</f>
        <v>May</v>
      </c>
    </row>
    <row r="63" spans="1:28" x14ac:dyDescent="0.35">
      <c r="A63" t="s">
        <v>98</v>
      </c>
      <c r="B63" s="2">
        <v>46215</v>
      </c>
      <c r="C63" t="s">
        <v>99</v>
      </c>
      <c r="D63" t="s">
        <v>100</v>
      </c>
      <c r="E63" t="s">
        <v>69</v>
      </c>
      <c r="F63" s="3">
        <v>823.62</v>
      </c>
      <c r="G63" s="3">
        <v>20</v>
      </c>
      <c r="H63" s="3">
        <v>89.15</v>
      </c>
      <c r="I63" s="4">
        <v>8.5</v>
      </c>
      <c r="J63" s="5">
        <v>26</v>
      </c>
      <c r="K63" s="4">
        <v>4</v>
      </c>
      <c r="L63" t="s">
        <v>20</v>
      </c>
      <c r="M63" t="str">
        <f t="shared" si="0"/>
        <v>Delivered</v>
      </c>
      <c r="N63" t="s">
        <v>28</v>
      </c>
      <c r="O63" t="str">
        <f t="shared" si="1"/>
        <v>UPI</v>
      </c>
      <c r="P63" t="s">
        <v>76</v>
      </c>
      <c r="Q63" t="str">
        <f t="shared" si="2"/>
        <v>PREMIUM10</v>
      </c>
      <c r="R63" t="s">
        <v>46</v>
      </c>
      <c r="T63" t="str">
        <f>_xlfn.XLOOKUP(Table1[[#This Row],[Customer_ID]],Customers!A:A,Customers!B:B)</f>
        <v>Aarav More</v>
      </c>
      <c r="U63" t="str">
        <f>_xlfn.XLOOKUP(Table1[[#This Row],[Restaurant_ID]],Restaurants!A:A,Restaurants!B:B)</f>
        <v>Wok Express</v>
      </c>
      <c r="V63" t="str">
        <f>_xlfn.XLOOKUP(Table1[[#This Row],[Delivery_Partner_ID]],Delivery_Partners!A:A,Delivery_Partners!B:B)</f>
        <v>Suresh</v>
      </c>
      <c r="W63" t="str">
        <f>_xlfn.XLOOKUP(Table1[[#This Row],[Campaign_ID]],Campaigns!A:A,Campaigns!B:B)</f>
        <v>Weekend Feast</v>
      </c>
      <c r="X63" s="3">
        <f>Table1[[#This Row],[Order_Value]]+Table1[[#This Row],[Delivery_Fee]]-Table1[[#This Row],[Discount]]</f>
        <v>754.47</v>
      </c>
      <c r="Y63" t="str" cm="1">
        <f t="array" ref="Y63">_xlfn.IFS(Table1[[#This Row],[Delivery_Time_Min]]&lt;=30,"On Time",Table1[[#This Row],[Delivery_Time_Min]]&lt;=45,"At Risk",TRUE,"SLA Breach")</f>
        <v>On Time</v>
      </c>
      <c r="Z63" t="str" cm="1">
        <f t="array" ref="Z63">_xlfn.IFS(
Table1[[#This Row],[Order_Status]]="Cancelled","Critical - Cancelled",
Table1[[#This Row],[Delivery SLA Status]]="SLA Breach","Critical - Late Delivery",
Table1[[#This Row],[Customer_Rating]]&lt;3,"Attention - Low Rating",
TRUE,"Normal"
)</f>
        <v>Normal</v>
      </c>
      <c r="AA63" t="str">
        <f>_xlfn.XLOOKUP(Table1[[#This Row],[Customer_ID]],Customers!A:A,Customers!C:C)</f>
        <v>Bengaluru</v>
      </c>
      <c r="AB63" t="str">
        <f>TEXT(Table1[[#This Row],[Order_Date]],"mmm")</f>
        <v>Jul</v>
      </c>
    </row>
    <row r="64" spans="1:28" x14ac:dyDescent="0.35">
      <c r="A64" t="s">
        <v>101</v>
      </c>
      <c r="B64" s="2">
        <v>46218</v>
      </c>
      <c r="C64" t="s">
        <v>102</v>
      </c>
      <c r="D64" t="s">
        <v>79</v>
      </c>
      <c r="E64" t="s">
        <v>93</v>
      </c>
      <c r="F64" s="3">
        <v>1045.5999999999999</v>
      </c>
      <c r="G64" s="3">
        <v>30</v>
      </c>
      <c r="H64" s="3">
        <v>143.44999999999999</v>
      </c>
      <c r="I64" s="4">
        <v>11.3</v>
      </c>
      <c r="J64" s="5">
        <v>47</v>
      </c>
      <c r="K64" s="4"/>
      <c r="L64" t="s">
        <v>103</v>
      </c>
      <c r="M64" t="str">
        <f t="shared" si="0"/>
        <v>Delivered</v>
      </c>
      <c r="N64" t="s">
        <v>40</v>
      </c>
      <c r="O64" t="str">
        <f t="shared" si="1"/>
        <v>Debit Card</v>
      </c>
      <c r="P64" t="s">
        <v>104</v>
      </c>
      <c r="Q64" t="str">
        <f t="shared" si="2"/>
        <v>MONSOON20</v>
      </c>
      <c r="R64" t="s">
        <v>23</v>
      </c>
      <c r="S64" t="s">
        <v>105</v>
      </c>
      <c r="T64" t="str">
        <f>_xlfn.XLOOKUP(Table1[[#This Row],[Customer_ID]],Customers!A:A,Customers!B:B)</f>
        <v>Rahul Jadhav</v>
      </c>
      <c r="U64" t="str">
        <f>_xlfn.XLOOKUP(Table1[[#This Row],[Restaurant_ID]],Restaurants!A:A,Restaurants!B:B)</f>
        <v>Royal Thali</v>
      </c>
      <c r="V64" t="str">
        <f>_xlfn.XLOOKUP(Table1[[#This Row],[Delivery_Partner_ID]],Delivery_Partners!A:A,Delivery_Partners!B:B)</f>
        <v>Kunal</v>
      </c>
      <c r="W64" t="str">
        <f>_xlfn.XLOOKUP(Table1[[#This Row],[Campaign_ID]],Campaigns!A:A,Campaigns!B:B)</f>
        <v>First Order</v>
      </c>
      <c r="X64" s="3">
        <f>Table1[[#This Row],[Order_Value]]+Table1[[#This Row],[Delivery_Fee]]-Table1[[#This Row],[Discount]]</f>
        <v>932.14999999999986</v>
      </c>
      <c r="Y64" t="str" cm="1">
        <f t="array" ref="Y64">_xlfn.IFS(Table1[[#This Row],[Delivery_Time_Min]]&lt;=30,"On Time",Table1[[#This Row],[Delivery_Time_Min]]&lt;=45,"At Risk",TRUE,"SLA Breach")</f>
        <v>SLA Breach</v>
      </c>
      <c r="Z64" t="str" cm="1">
        <f t="array" ref="Z64">_xlfn.IFS(
Table1[[#This Row],[Order_Status]]="Cancelled","Critical - Cancelled",
Table1[[#This Row],[Delivery SLA Status]]="SLA Breach","Critical - Late Delivery",
Table1[[#This Row],[Customer_Rating]]&lt;3,"Attention - Low Rating",
TRUE,"Normal"
)</f>
        <v>Critical - Late Delivery</v>
      </c>
      <c r="AA64" t="str">
        <f>_xlfn.XLOOKUP(Table1[[#This Row],[Customer_ID]],Customers!A:A,Customers!C:C)</f>
        <v>Pune</v>
      </c>
      <c r="AB64" t="str">
        <f>TEXT(Table1[[#This Row],[Order_Date]],"mmm")</f>
        <v>Jul</v>
      </c>
    </row>
    <row r="65" spans="1:28" x14ac:dyDescent="0.35">
      <c r="A65" t="s">
        <v>108</v>
      </c>
      <c r="B65" s="2">
        <v>46208</v>
      </c>
      <c r="C65" t="s">
        <v>109</v>
      </c>
      <c r="D65" t="s">
        <v>68</v>
      </c>
      <c r="E65" t="s">
        <v>27</v>
      </c>
      <c r="F65" s="3">
        <v>2305.9499999999998</v>
      </c>
      <c r="G65" s="3">
        <v>50</v>
      </c>
      <c r="H65" s="3">
        <v>300</v>
      </c>
      <c r="I65" s="4">
        <v>5.8</v>
      </c>
      <c r="J65" s="5">
        <v>32</v>
      </c>
      <c r="K65" s="4">
        <v>3.5</v>
      </c>
      <c r="L65" t="s">
        <v>20</v>
      </c>
      <c r="M65" t="str">
        <f t="shared" si="0"/>
        <v>Delivered</v>
      </c>
      <c r="N65" t="s">
        <v>58</v>
      </c>
      <c r="O65" t="str">
        <f t="shared" si="1"/>
        <v>Wallet</v>
      </c>
      <c r="P65" t="s">
        <v>45</v>
      </c>
      <c r="Q65" t="str">
        <f t="shared" si="2"/>
        <v>FESTIVE25</v>
      </c>
      <c r="R65" t="s">
        <v>70</v>
      </c>
      <c r="T65" t="str">
        <f>_xlfn.XLOOKUP(Table1[[#This Row],[Customer_ID]],Customers!A:A,Customers!B:B)</f>
        <v>Aarav Joshi</v>
      </c>
      <c r="U65" t="str">
        <f>_xlfn.XLOOKUP(Table1[[#This Row],[Restaurant_ID]],Restaurants!A:A,Restaurants!B:B)</f>
        <v>Tandoor Tales</v>
      </c>
      <c r="V65" t="str">
        <f>_xlfn.XLOOKUP(Table1[[#This Row],[Delivery_Partner_ID]],Delivery_Partners!A:A,Delivery_Partners!B:B)</f>
        <v>Anil</v>
      </c>
      <c r="W65" t="str">
        <f>_xlfn.XLOOKUP(Table1[[#This Row],[Campaign_ID]],Campaigns!A:A,Campaigns!B:B)</f>
        <v>Monsoon Meals</v>
      </c>
      <c r="X65" s="3">
        <f>Table1[[#This Row],[Order_Value]]+Table1[[#This Row],[Delivery_Fee]]-Table1[[#This Row],[Discount]]</f>
        <v>2055.9499999999998</v>
      </c>
      <c r="Y65" t="str" cm="1">
        <f t="array" ref="Y65">_xlfn.IFS(Table1[[#This Row],[Delivery_Time_Min]]&lt;=30,"On Time",Table1[[#This Row],[Delivery_Time_Min]]&lt;=45,"At Risk",TRUE,"SLA Breach")</f>
        <v>At Risk</v>
      </c>
      <c r="Z65" t="str" cm="1">
        <f t="array" ref="Z65">_xlfn.IFS(
Table1[[#This Row],[Order_Status]]="Cancelled","Critical - Cancelled",
Table1[[#This Row],[Delivery SLA Status]]="SLA Breach","Critical - Late Delivery",
Table1[[#This Row],[Customer_Rating]]&lt;3,"Attention - Low Rating",
TRUE,"Normal"
)</f>
        <v>Normal</v>
      </c>
      <c r="AA65" t="str">
        <f>_xlfn.XLOOKUP(Table1[[#This Row],[Customer_ID]],Customers!A:A,Customers!C:C)</f>
        <v>Nagpur</v>
      </c>
      <c r="AB65" t="str">
        <f>TEXT(Table1[[#This Row],[Order_Date]],"mmm")</f>
        <v>Jul</v>
      </c>
    </row>
    <row r="66" spans="1:28" x14ac:dyDescent="0.35">
      <c r="A66" t="s">
        <v>110</v>
      </c>
      <c r="B66" s="2">
        <v>46169</v>
      </c>
      <c r="C66" t="s">
        <v>111</v>
      </c>
      <c r="D66" t="s">
        <v>112</v>
      </c>
      <c r="E66" t="s">
        <v>113</v>
      </c>
      <c r="F66" s="3">
        <v>1230.17</v>
      </c>
      <c r="G66" s="3">
        <v>35</v>
      </c>
      <c r="H66" s="3">
        <v>235.16</v>
      </c>
      <c r="I66" s="4">
        <v>7.8</v>
      </c>
      <c r="J66" s="5">
        <v>43</v>
      </c>
      <c r="K66" s="4">
        <v>4.5</v>
      </c>
      <c r="L66" t="s">
        <v>20</v>
      </c>
      <c r="M66" t="str">
        <f t="shared" si="0"/>
        <v>Delivered</v>
      </c>
      <c r="N66" t="s">
        <v>58</v>
      </c>
      <c r="O66" t="str">
        <f t="shared" si="1"/>
        <v>Wallet</v>
      </c>
      <c r="P66" t="s">
        <v>34</v>
      </c>
      <c r="Q66" t="str">
        <f t="shared" si="2"/>
        <v>SAVE100</v>
      </c>
      <c r="R66" t="s">
        <v>53</v>
      </c>
      <c r="T66" t="str">
        <f>_xlfn.XLOOKUP(Table1[[#This Row],[Customer_ID]],Customers!A:A,Customers!B:B)</f>
        <v>Amit Desai</v>
      </c>
      <c r="U66" t="str">
        <f>_xlfn.XLOOKUP(Table1[[#This Row],[Restaurant_ID]],Restaurants!A:A,Restaurants!B:B)</f>
        <v>Pune Bites</v>
      </c>
      <c r="V66" t="str">
        <f>_xlfn.XLOOKUP(Table1[[#This Row],[Delivery_Partner_ID]],Delivery_Partners!A:A,Delivery_Partners!B:B)</f>
        <v>Ajay</v>
      </c>
      <c r="W66" t="str">
        <f>_xlfn.XLOOKUP(Table1[[#This Row],[Campaign_ID]],Campaigns!A:A,Campaigns!B:B)</f>
        <v>Festival Special</v>
      </c>
      <c r="X66" s="3">
        <f>Table1[[#This Row],[Order_Value]]+Table1[[#This Row],[Delivery_Fee]]-Table1[[#This Row],[Discount]]</f>
        <v>1030.01</v>
      </c>
      <c r="Y66" t="str" cm="1">
        <f t="array" ref="Y66">_xlfn.IFS(Table1[[#This Row],[Delivery_Time_Min]]&lt;=30,"On Time",Table1[[#This Row],[Delivery_Time_Min]]&lt;=45,"At Risk",TRUE,"SLA Breach")</f>
        <v>At Risk</v>
      </c>
      <c r="Z66" t="str" cm="1">
        <f t="array" ref="Z66">_xlfn.IFS(
Table1[[#This Row],[Order_Status]]="Cancelled","Critical - Cancelled",
Table1[[#This Row],[Delivery SLA Status]]="SLA Breach","Critical - Late Delivery",
Table1[[#This Row],[Customer_Rating]]&lt;3,"Attention - Low Rating",
TRUE,"Normal"
)</f>
        <v>Normal</v>
      </c>
      <c r="AA66" t="str">
        <f>_xlfn.XLOOKUP(Table1[[#This Row],[Customer_ID]],Customers!A:A,Customers!C:C)</f>
        <v>Nagpur</v>
      </c>
      <c r="AB66" t="str">
        <f>TEXT(Table1[[#This Row],[Order_Date]],"mmm")</f>
        <v>May</v>
      </c>
    </row>
    <row r="67" spans="1:28" x14ac:dyDescent="0.35">
      <c r="A67" t="s">
        <v>114</v>
      </c>
      <c r="B67" s="2">
        <v>46155</v>
      </c>
      <c r="C67" t="s">
        <v>55</v>
      </c>
      <c r="D67" t="s">
        <v>68</v>
      </c>
      <c r="E67" t="s">
        <v>51</v>
      </c>
      <c r="F67" s="3">
        <v>1615.01</v>
      </c>
      <c r="G67" s="3">
        <v>60</v>
      </c>
      <c r="H67" s="3">
        <v>300</v>
      </c>
      <c r="I67" s="4">
        <v>10.6</v>
      </c>
      <c r="J67" s="5">
        <v>39</v>
      </c>
      <c r="K67" s="4">
        <v>3</v>
      </c>
      <c r="L67" t="s">
        <v>20</v>
      </c>
      <c r="M67" t="str">
        <f t="shared" ref="M67:M130" si="3">PROPER(TRIM(L67))</f>
        <v>Delivered</v>
      </c>
      <c r="N67" t="s">
        <v>64</v>
      </c>
      <c r="O67" t="str">
        <f t="shared" ref="O67:O130" si="4">TRIM(N67)</f>
        <v>Cash on Delivery</v>
      </c>
      <c r="P67" t="s">
        <v>45</v>
      </c>
      <c r="Q67" t="str">
        <f t="shared" ref="Q67:Q130" si="5">TRIM(P67)</f>
        <v>FESTIVE25</v>
      </c>
      <c r="R67" t="s">
        <v>115</v>
      </c>
      <c r="T67" t="str">
        <f>_xlfn.XLOOKUP(Table1[[#This Row],[Customer_ID]],Customers!A:A,Customers!B:B)</f>
        <v>Aditya Desai</v>
      </c>
      <c r="U67" t="str">
        <f>_xlfn.XLOOKUP(Table1[[#This Row],[Restaurant_ID]],Restaurants!A:A,Restaurants!B:B)</f>
        <v>Tandoor Tales</v>
      </c>
      <c r="V67" t="str">
        <f>_xlfn.XLOOKUP(Table1[[#This Row],[Delivery_Partner_ID]],Delivery_Partners!A:A,Delivery_Partners!B:B)</f>
        <v>Rahul</v>
      </c>
      <c r="W67" t="str">
        <f>_xlfn.XLOOKUP(Table1[[#This Row],[Campaign_ID]],Campaigns!A:A,Campaigns!B:B)</f>
        <v>Budget Bites</v>
      </c>
      <c r="X67" s="3">
        <f>Table1[[#This Row],[Order_Value]]+Table1[[#This Row],[Delivery_Fee]]-Table1[[#This Row],[Discount]]</f>
        <v>1375.01</v>
      </c>
      <c r="Y67" t="str" cm="1">
        <f t="array" ref="Y67">_xlfn.IFS(Table1[[#This Row],[Delivery_Time_Min]]&lt;=30,"On Time",Table1[[#This Row],[Delivery_Time_Min]]&lt;=45,"At Risk",TRUE,"SLA Breach")</f>
        <v>At Risk</v>
      </c>
      <c r="Z67" t="str" cm="1">
        <f t="array" ref="Z67">_xlfn.IFS(
Table1[[#This Row],[Order_Status]]="Cancelled","Critical - Cancelled",
Table1[[#This Row],[Delivery SLA Status]]="SLA Breach","Critical - Late Delivery",
Table1[[#This Row],[Customer_Rating]]&lt;3,"Attention - Low Rating",
TRUE,"Normal"
)</f>
        <v>Normal</v>
      </c>
      <c r="AA67" t="str">
        <f>_xlfn.XLOOKUP(Table1[[#This Row],[Customer_ID]],Customers!A:A,Customers!C:C)</f>
        <v>Mumbai</v>
      </c>
      <c r="AB67" t="str">
        <f>TEXT(Table1[[#This Row],[Order_Date]],"mmm")</f>
        <v>May</v>
      </c>
    </row>
    <row r="68" spans="1:28" x14ac:dyDescent="0.35">
      <c r="A68" t="s">
        <v>116</v>
      </c>
      <c r="B68" s="2">
        <v>46185</v>
      </c>
      <c r="C68" t="s">
        <v>78</v>
      </c>
      <c r="D68" t="s">
        <v>92</v>
      </c>
      <c r="E68" t="s">
        <v>19</v>
      </c>
      <c r="F68" s="3">
        <v>727.41</v>
      </c>
      <c r="G68" s="3">
        <v>30</v>
      </c>
      <c r="H68" s="3">
        <v>59.44</v>
      </c>
      <c r="I68" s="4">
        <v>7.6</v>
      </c>
      <c r="J68" s="5">
        <v>60</v>
      </c>
      <c r="K68" s="4">
        <v>4.5</v>
      </c>
      <c r="L68" t="s">
        <v>20</v>
      </c>
      <c r="M68" t="str">
        <f t="shared" si="3"/>
        <v>Delivered</v>
      </c>
      <c r="N68" t="s">
        <v>58</v>
      </c>
      <c r="O68" t="str">
        <f t="shared" si="4"/>
        <v>Wallet</v>
      </c>
      <c r="P68" t="s">
        <v>104</v>
      </c>
      <c r="Q68" t="str">
        <f t="shared" si="5"/>
        <v>MONSOON20</v>
      </c>
      <c r="R68" t="s">
        <v>115</v>
      </c>
      <c r="T68" t="str">
        <f>_xlfn.XLOOKUP(Table1[[#This Row],[Customer_ID]],Customers!A:A,Customers!B:B)</f>
        <v>Aarav Sharma</v>
      </c>
      <c r="U68" t="str">
        <f>_xlfn.XLOOKUP(Table1[[#This Row],[Restaurant_ID]],Restaurants!A:A,Restaurants!B:B)</f>
        <v>Pasta Point</v>
      </c>
      <c r="V68" t="str">
        <f>_xlfn.XLOOKUP(Table1[[#This Row],[Delivery_Partner_ID]],Delivery_Partners!A:A,Delivery_Partners!B:B)</f>
        <v>Vivek</v>
      </c>
      <c r="W68" t="str">
        <f>_xlfn.XLOOKUP(Table1[[#This Row],[Campaign_ID]],Campaigns!A:A,Campaigns!B:B)</f>
        <v>Budget Bites</v>
      </c>
      <c r="X68" s="3">
        <f>Table1[[#This Row],[Order_Value]]+Table1[[#This Row],[Delivery_Fee]]-Table1[[#This Row],[Discount]]</f>
        <v>697.97</v>
      </c>
      <c r="Y68" t="str" cm="1">
        <f t="array" ref="Y68">_xlfn.IFS(Table1[[#This Row],[Delivery_Time_Min]]&lt;=30,"On Time",Table1[[#This Row],[Delivery_Time_Min]]&lt;=45,"At Risk",TRUE,"SLA Breach")</f>
        <v>SLA Breach</v>
      </c>
      <c r="Z68" t="str" cm="1">
        <f t="array" ref="Z68">_xlfn.IFS(
Table1[[#This Row],[Order_Status]]="Cancelled","Critical - Cancelled",
Table1[[#This Row],[Delivery SLA Status]]="SLA Breach","Critical - Late Delivery",
Table1[[#This Row],[Customer_Rating]]&lt;3,"Attention - Low Rating",
TRUE,"Normal"
)</f>
        <v>Critical - Late Delivery</v>
      </c>
      <c r="AA68" t="str">
        <f>_xlfn.XLOOKUP(Table1[[#This Row],[Customer_ID]],Customers!A:A,Customers!C:C)</f>
        <v>Pune</v>
      </c>
      <c r="AB68" t="str">
        <f>TEXT(Table1[[#This Row],[Order_Date]],"mmm")</f>
        <v>Jun</v>
      </c>
    </row>
    <row r="69" spans="1:28" x14ac:dyDescent="0.35">
      <c r="A69" t="s">
        <v>120</v>
      </c>
      <c r="B69" s="2">
        <v>46163</v>
      </c>
      <c r="C69" t="s">
        <v>121</v>
      </c>
      <c r="D69" t="s">
        <v>50</v>
      </c>
      <c r="E69" t="s">
        <v>75</v>
      </c>
      <c r="F69" s="3">
        <v>879.64</v>
      </c>
      <c r="G69" s="3">
        <v>25</v>
      </c>
      <c r="H69" s="3">
        <v>83.21</v>
      </c>
      <c r="I69" s="4">
        <v>10.199999999999999</v>
      </c>
      <c r="J69" s="5">
        <v>53</v>
      </c>
      <c r="K69" s="4">
        <v>3.5</v>
      </c>
      <c r="L69" t="s">
        <v>20</v>
      </c>
      <c r="M69" t="str">
        <f t="shared" si="3"/>
        <v>Delivered</v>
      </c>
      <c r="N69" t="s">
        <v>64</v>
      </c>
      <c r="O69" t="str">
        <f t="shared" si="4"/>
        <v>Cash on Delivery</v>
      </c>
      <c r="P69" t="s">
        <v>83</v>
      </c>
      <c r="Q69" t="str">
        <f t="shared" si="5"/>
        <v>WELCOME50</v>
      </c>
      <c r="R69" t="s">
        <v>30</v>
      </c>
      <c r="T69" t="str">
        <f>_xlfn.XLOOKUP(Table1[[#This Row],[Customer_ID]],Customers!A:A,Customers!B:B)</f>
        <v>Sneha Desai</v>
      </c>
      <c r="U69" t="str">
        <f>_xlfn.XLOOKUP(Table1[[#This Row],[Restaurant_ID]],Restaurants!A:A,Restaurants!B:B)</f>
        <v>Pizza Craft</v>
      </c>
      <c r="V69" t="str">
        <f>_xlfn.XLOOKUP(Table1[[#This Row],[Delivery_Partner_ID]],Delivery_Partners!A:A,Delivery_Partners!B:B)</f>
        <v>Manoj</v>
      </c>
      <c r="W69" t="str">
        <f>_xlfn.XLOOKUP(Table1[[#This Row],[Campaign_ID]],Campaigns!A:A,Campaigns!B:B)</f>
        <v>Lunch Saver</v>
      </c>
      <c r="X69" s="3">
        <f>Table1[[#This Row],[Order_Value]]+Table1[[#This Row],[Delivery_Fee]]-Table1[[#This Row],[Discount]]</f>
        <v>821.43</v>
      </c>
      <c r="Y69" t="str" cm="1">
        <f t="array" ref="Y69">_xlfn.IFS(Table1[[#This Row],[Delivery_Time_Min]]&lt;=30,"On Time",Table1[[#This Row],[Delivery_Time_Min]]&lt;=45,"At Risk",TRUE,"SLA Breach")</f>
        <v>SLA Breach</v>
      </c>
      <c r="Z69" t="str" cm="1">
        <f t="array" ref="Z69">_xlfn.IFS(
Table1[[#This Row],[Order_Status]]="Cancelled","Critical - Cancelled",
Table1[[#This Row],[Delivery SLA Status]]="SLA Breach","Critical - Late Delivery",
Table1[[#This Row],[Customer_Rating]]&lt;3,"Attention - Low Rating",
TRUE,"Normal"
)</f>
        <v>Critical - Late Delivery</v>
      </c>
      <c r="AA69" t="str">
        <f>_xlfn.XLOOKUP(Table1[[#This Row],[Customer_ID]],Customers!A:A,Customers!C:C)</f>
        <v>Hyderabad</v>
      </c>
      <c r="AB69" t="str">
        <f>TEXT(Table1[[#This Row],[Order_Date]],"mmm")</f>
        <v>May</v>
      </c>
    </row>
    <row r="70" spans="1:28" x14ac:dyDescent="0.35">
      <c r="A70" t="s">
        <v>126</v>
      </c>
      <c r="B70" s="2">
        <v>46167</v>
      </c>
      <c r="C70" t="s">
        <v>127</v>
      </c>
      <c r="D70" t="s">
        <v>86</v>
      </c>
      <c r="E70" t="s">
        <v>128</v>
      </c>
      <c r="F70" s="3">
        <v>641.09</v>
      </c>
      <c r="G70" s="3">
        <v>60</v>
      </c>
      <c r="H70" s="3">
        <v>71.45</v>
      </c>
      <c r="I70" s="4">
        <v>6</v>
      </c>
      <c r="J70" s="5">
        <v>26</v>
      </c>
      <c r="K70" s="4">
        <v>4</v>
      </c>
      <c r="L70" t="s">
        <v>20</v>
      </c>
      <c r="M70" t="str">
        <f t="shared" si="3"/>
        <v>Delivered</v>
      </c>
      <c r="N70" t="s">
        <v>64</v>
      </c>
      <c r="O70" t="str">
        <f t="shared" si="4"/>
        <v>Cash on Delivery</v>
      </c>
      <c r="P70" t="s">
        <v>52</v>
      </c>
      <c r="Q70" t="str">
        <f t="shared" si="5"/>
        <v>LUNCH15</v>
      </c>
      <c r="R70" t="s">
        <v>53</v>
      </c>
      <c r="T70" t="str">
        <f>_xlfn.XLOOKUP(Table1[[#This Row],[Customer_ID]],Customers!A:A,Customers!B:B)</f>
        <v>Tanvi Kulkarni</v>
      </c>
      <c r="U70" t="str">
        <f>_xlfn.XLOOKUP(Table1[[#This Row],[Restaurant_ID]],Restaurants!A:A,Restaurants!B:B)</f>
        <v>Wrap Street</v>
      </c>
      <c r="V70" t="str">
        <f>_xlfn.XLOOKUP(Table1[[#This Row],[Delivery_Partner_ID]],Delivery_Partners!A:A,Delivery_Partners!B:B)</f>
        <v>Prakash</v>
      </c>
      <c r="W70" t="str">
        <f>_xlfn.XLOOKUP(Table1[[#This Row],[Campaign_ID]],Campaigns!A:A,Campaigns!B:B)</f>
        <v>Festival Special</v>
      </c>
      <c r="X70" s="3">
        <f>Table1[[#This Row],[Order_Value]]+Table1[[#This Row],[Delivery_Fee]]-Table1[[#This Row],[Discount]]</f>
        <v>629.64</v>
      </c>
      <c r="Y70" t="str" cm="1">
        <f t="array" ref="Y70">_xlfn.IFS(Table1[[#This Row],[Delivery_Time_Min]]&lt;=30,"On Time",Table1[[#This Row],[Delivery_Time_Min]]&lt;=45,"At Risk",TRUE,"SLA Breach")</f>
        <v>On Time</v>
      </c>
      <c r="Z70" t="str" cm="1">
        <f t="array" ref="Z70">_xlfn.IFS(
Table1[[#This Row],[Order_Status]]="Cancelled","Critical - Cancelled",
Table1[[#This Row],[Delivery SLA Status]]="SLA Breach","Critical - Late Delivery",
Table1[[#This Row],[Customer_Rating]]&lt;3,"Attention - Low Rating",
TRUE,"Normal"
)</f>
        <v>Normal</v>
      </c>
      <c r="AA70" t="str">
        <f>_xlfn.XLOOKUP(Table1[[#This Row],[Customer_ID]],Customers!A:A,Customers!C:C)</f>
        <v>Pune</v>
      </c>
      <c r="AB70" t="str">
        <f>TEXT(Table1[[#This Row],[Order_Date]],"mmm")</f>
        <v>May</v>
      </c>
    </row>
    <row r="71" spans="1:28" x14ac:dyDescent="0.35">
      <c r="A71" t="s">
        <v>131</v>
      </c>
      <c r="B71" s="2">
        <v>46172</v>
      </c>
      <c r="C71" t="s">
        <v>127</v>
      </c>
      <c r="D71" t="s">
        <v>26</v>
      </c>
      <c r="E71" t="s">
        <v>62</v>
      </c>
      <c r="F71" s="3">
        <v>850.37</v>
      </c>
      <c r="G71" s="3">
        <v>30</v>
      </c>
      <c r="H71" s="3">
        <v>174.94</v>
      </c>
      <c r="I71" s="4">
        <v>3.3</v>
      </c>
      <c r="J71" s="5">
        <v>31</v>
      </c>
      <c r="K71" s="4">
        <v>2.5</v>
      </c>
      <c r="L71" t="s">
        <v>20</v>
      </c>
      <c r="M71" t="str">
        <f t="shared" si="3"/>
        <v>Delivered</v>
      </c>
      <c r="N71" t="s">
        <v>21</v>
      </c>
      <c r="O71" t="str">
        <f t="shared" si="4"/>
        <v>Credit Card</v>
      </c>
      <c r="P71" t="s">
        <v>34</v>
      </c>
      <c r="Q71" t="str">
        <f t="shared" si="5"/>
        <v>SAVE100</v>
      </c>
      <c r="R71" t="s">
        <v>23</v>
      </c>
      <c r="T71" t="str">
        <f>_xlfn.XLOOKUP(Table1[[#This Row],[Customer_ID]],Customers!A:A,Customers!B:B)</f>
        <v>Tanvi Kulkarni</v>
      </c>
      <c r="U71" t="str">
        <f>_xlfn.XLOOKUP(Table1[[#This Row],[Restaurant_ID]],Restaurants!A:A,Restaurants!B:B)</f>
        <v>Biryani House</v>
      </c>
      <c r="V71" t="str">
        <f>_xlfn.XLOOKUP(Table1[[#This Row],[Delivery_Partner_ID]],Delivery_Partners!A:A,Delivery_Partners!B:B)</f>
        <v>Sanjay</v>
      </c>
      <c r="W71" t="str">
        <f>_xlfn.XLOOKUP(Table1[[#This Row],[Campaign_ID]],Campaigns!A:A,Campaigns!B:B)</f>
        <v>First Order</v>
      </c>
      <c r="X71" s="3">
        <f>Table1[[#This Row],[Order_Value]]+Table1[[#This Row],[Delivery_Fee]]-Table1[[#This Row],[Discount]]</f>
        <v>705.43000000000006</v>
      </c>
      <c r="Y71" t="str" cm="1">
        <f t="array" ref="Y71">_xlfn.IFS(Table1[[#This Row],[Delivery_Time_Min]]&lt;=30,"On Time",Table1[[#This Row],[Delivery_Time_Min]]&lt;=45,"At Risk",TRUE,"SLA Breach")</f>
        <v>At Risk</v>
      </c>
      <c r="Z71" t="str" cm="1">
        <f t="array" ref="Z71">_xlfn.IFS(
Table1[[#This Row],[Order_Status]]="Cancelled","Critical - Cancelled",
Table1[[#This Row],[Delivery SLA Status]]="SLA Breach","Critical - Late Delivery",
Table1[[#This Row],[Customer_Rating]]&lt;3,"Attention - Low Rating",
TRUE,"Normal"
)</f>
        <v>Attention - Low Rating</v>
      </c>
      <c r="AA71" t="str">
        <f>_xlfn.XLOOKUP(Table1[[#This Row],[Customer_ID]],Customers!A:A,Customers!C:C)</f>
        <v>Pune</v>
      </c>
      <c r="AB71" t="str">
        <f>TEXT(Table1[[#This Row],[Order_Date]],"mmm")</f>
        <v>May</v>
      </c>
    </row>
    <row r="72" spans="1:28" x14ac:dyDescent="0.35">
      <c r="A72" t="s">
        <v>133</v>
      </c>
      <c r="B72" s="2">
        <v>46209</v>
      </c>
      <c r="C72" t="s">
        <v>134</v>
      </c>
      <c r="D72" t="s">
        <v>33</v>
      </c>
      <c r="E72" t="s">
        <v>119</v>
      </c>
      <c r="F72" s="3">
        <v>697.04</v>
      </c>
      <c r="G72" s="3">
        <v>60</v>
      </c>
      <c r="H72" s="3">
        <v>125.63</v>
      </c>
      <c r="I72" s="4">
        <v>8.1999999999999993</v>
      </c>
      <c r="J72" s="5">
        <v>52</v>
      </c>
      <c r="K72" s="4">
        <v>4.5</v>
      </c>
      <c r="L72" t="s">
        <v>20</v>
      </c>
      <c r="M72" t="str">
        <f t="shared" si="3"/>
        <v>Delivered</v>
      </c>
      <c r="N72" t="s">
        <v>40</v>
      </c>
      <c r="O72" t="str">
        <f t="shared" si="4"/>
        <v>Debit Card</v>
      </c>
      <c r="P72" t="s">
        <v>34</v>
      </c>
      <c r="Q72" t="str">
        <f t="shared" si="5"/>
        <v>SAVE100</v>
      </c>
      <c r="R72" t="s">
        <v>35</v>
      </c>
      <c r="T72" t="str">
        <f>_xlfn.XLOOKUP(Table1[[#This Row],[Customer_ID]],Customers!A:A,Customers!B:B)</f>
        <v>Tanvi Patil</v>
      </c>
      <c r="U72" t="str">
        <f>_xlfn.XLOOKUP(Table1[[#This Row],[Restaurant_ID]],Restaurants!A:A,Restaurants!B:B)</f>
        <v>Dosa Junction</v>
      </c>
      <c r="V72" t="str">
        <f>_xlfn.XLOOKUP(Table1[[#This Row],[Delivery_Partner_ID]],Delivery_Partners!A:A,Delivery_Partners!B:B)</f>
        <v>Nitin</v>
      </c>
      <c r="W72" t="str">
        <f>_xlfn.XLOOKUP(Table1[[#This Row],[Campaign_ID]],Campaigns!A:A,Campaigns!B:B)</f>
        <v>Premium Treat</v>
      </c>
      <c r="X72" s="3">
        <f>Table1[[#This Row],[Order_Value]]+Table1[[#This Row],[Delivery_Fee]]-Table1[[#This Row],[Discount]]</f>
        <v>631.41</v>
      </c>
      <c r="Y72" t="str" cm="1">
        <f t="array" ref="Y72">_xlfn.IFS(Table1[[#This Row],[Delivery_Time_Min]]&lt;=30,"On Time",Table1[[#This Row],[Delivery_Time_Min]]&lt;=45,"At Risk",TRUE,"SLA Breach")</f>
        <v>SLA Breach</v>
      </c>
      <c r="Z72" t="str" cm="1">
        <f t="array" ref="Z72">_xlfn.IFS(
Table1[[#This Row],[Order_Status]]="Cancelled","Critical - Cancelled",
Table1[[#This Row],[Delivery SLA Status]]="SLA Breach","Critical - Late Delivery",
Table1[[#This Row],[Customer_Rating]]&lt;3,"Attention - Low Rating",
TRUE,"Normal"
)</f>
        <v>Critical - Late Delivery</v>
      </c>
      <c r="AA72" t="str">
        <f>_xlfn.XLOOKUP(Table1[[#This Row],[Customer_ID]],Customers!A:A,Customers!C:C)</f>
        <v>Bengaluru</v>
      </c>
      <c r="AB72" t="str">
        <f>TEXT(Table1[[#This Row],[Order_Date]],"mmm")</f>
        <v>Jul</v>
      </c>
    </row>
    <row r="73" spans="1:28" x14ac:dyDescent="0.35">
      <c r="A73" t="s">
        <v>138</v>
      </c>
      <c r="B73" s="2">
        <v>46202</v>
      </c>
      <c r="C73" t="s">
        <v>139</v>
      </c>
      <c r="D73" t="s">
        <v>137</v>
      </c>
      <c r="E73" t="s">
        <v>43</v>
      </c>
      <c r="F73" s="3">
        <v>879.33</v>
      </c>
      <c r="G73" s="3">
        <v>25</v>
      </c>
      <c r="H73" s="3">
        <v>174.76</v>
      </c>
      <c r="I73" s="4">
        <v>2.4</v>
      </c>
      <c r="J73" s="5">
        <v>27</v>
      </c>
      <c r="K73" s="4">
        <v>4.5</v>
      </c>
      <c r="L73" t="s">
        <v>20</v>
      </c>
      <c r="M73" t="str">
        <f t="shared" si="3"/>
        <v>Delivered</v>
      </c>
      <c r="N73" t="s">
        <v>21</v>
      </c>
      <c r="O73" t="str">
        <f t="shared" si="4"/>
        <v>Credit Card</v>
      </c>
      <c r="P73" t="s">
        <v>104</v>
      </c>
      <c r="Q73" t="str">
        <f t="shared" si="5"/>
        <v>MONSOON20</v>
      </c>
      <c r="R73" t="s">
        <v>23</v>
      </c>
      <c r="T73" t="str">
        <f>_xlfn.XLOOKUP(Table1[[#This Row],[Customer_ID]],Customers!A:A,Customers!B:B)</f>
        <v>Aditya Kulkarni</v>
      </c>
      <c r="U73" t="str">
        <f>_xlfn.XLOOKUP(Table1[[#This Row],[Restaurant_ID]],Restaurants!A:A,Restaurants!B:B)</f>
        <v>Chinese Wok</v>
      </c>
      <c r="V73" t="str">
        <f>_xlfn.XLOOKUP(Table1[[#This Row],[Delivery_Partner_ID]],Delivery_Partners!A:A,Delivery_Partners!B:B)</f>
        <v>Arjun</v>
      </c>
      <c r="W73" t="str">
        <f>_xlfn.XLOOKUP(Table1[[#This Row],[Campaign_ID]],Campaigns!A:A,Campaigns!B:B)</f>
        <v>First Order</v>
      </c>
      <c r="X73" s="3">
        <f>Table1[[#This Row],[Order_Value]]+Table1[[#This Row],[Delivery_Fee]]-Table1[[#This Row],[Discount]]</f>
        <v>729.57</v>
      </c>
      <c r="Y73" t="str" cm="1">
        <f t="array" ref="Y73">_xlfn.IFS(Table1[[#This Row],[Delivery_Time_Min]]&lt;=30,"On Time",Table1[[#This Row],[Delivery_Time_Min]]&lt;=45,"At Risk",TRUE,"SLA Breach")</f>
        <v>On Time</v>
      </c>
      <c r="Z73" t="str" cm="1">
        <f t="array" ref="Z73">_xlfn.IFS(
Table1[[#This Row],[Order_Status]]="Cancelled","Critical - Cancelled",
Table1[[#This Row],[Delivery SLA Status]]="SLA Breach","Critical - Late Delivery",
Table1[[#This Row],[Customer_Rating]]&lt;3,"Attention - Low Rating",
TRUE,"Normal"
)</f>
        <v>Normal</v>
      </c>
      <c r="AA73" t="str">
        <f>_xlfn.XLOOKUP(Table1[[#This Row],[Customer_ID]],Customers!A:A,Customers!C:C)</f>
        <v>Mumbai</v>
      </c>
      <c r="AB73" t="str">
        <f>TEXT(Table1[[#This Row],[Order_Date]],"mmm")</f>
        <v>Jun</v>
      </c>
    </row>
    <row r="74" spans="1:28" x14ac:dyDescent="0.35">
      <c r="A74" t="s">
        <v>145</v>
      </c>
      <c r="B74" s="2">
        <v>46167</v>
      </c>
      <c r="C74" t="s">
        <v>146</v>
      </c>
      <c r="D74" t="s">
        <v>100</v>
      </c>
      <c r="E74" t="s">
        <v>43</v>
      </c>
      <c r="F74" s="3">
        <v>1796.62</v>
      </c>
      <c r="G74" s="3">
        <v>50</v>
      </c>
      <c r="H74" s="3">
        <v>300</v>
      </c>
      <c r="I74" s="4">
        <v>6.5</v>
      </c>
      <c r="J74" s="5">
        <v>45</v>
      </c>
      <c r="K74" s="4">
        <v>4.5</v>
      </c>
      <c r="L74" t="s">
        <v>20</v>
      </c>
      <c r="M74" t="str">
        <f t="shared" si="3"/>
        <v>Delivered</v>
      </c>
      <c r="N74" t="s">
        <v>21</v>
      </c>
      <c r="O74" t="str">
        <f t="shared" si="4"/>
        <v>Credit Card</v>
      </c>
      <c r="P74" t="s">
        <v>76</v>
      </c>
      <c r="Q74" t="str">
        <f t="shared" si="5"/>
        <v>PREMIUM10</v>
      </c>
      <c r="R74" t="s">
        <v>30</v>
      </c>
      <c r="T74" t="str">
        <f>_xlfn.XLOOKUP(Table1[[#This Row],[Customer_ID]],Customers!A:A,Customers!B:B)</f>
        <v>Neha Shinde</v>
      </c>
      <c r="U74" t="str">
        <f>_xlfn.XLOOKUP(Table1[[#This Row],[Restaurant_ID]],Restaurants!A:A,Restaurants!B:B)</f>
        <v>Wok Express</v>
      </c>
      <c r="V74" t="str">
        <f>_xlfn.XLOOKUP(Table1[[#This Row],[Delivery_Partner_ID]],Delivery_Partners!A:A,Delivery_Partners!B:B)</f>
        <v>Arjun</v>
      </c>
      <c r="W74" t="str">
        <f>_xlfn.XLOOKUP(Table1[[#This Row],[Campaign_ID]],Campaigns!A:A,Campaigns!B:B)</f>
        <v>Lunch Saver</v>
      </c>
      <c r="X74" s="3">
        <f>Table1[[#This Row],[Order_Value]]+Table1[[#This Row],[Delivery_Fee]]-Table1[[#This Row],[Discount]]</f>
        <v>1546.62</v>
      </c>
      <c r="Y74" t="str" cm="1">
        <f t="array" ref="Y74">_xlfn.IFS(Table1[[#This Row],[Delivery_Time_Min]]&lt;=30,"On Time",Table1[[#This Row],[Delivery_Time_Min]]&lt;=45,"At Risk",TRUE,"SLA Breach")</f>
        <v>At Risk</v>
      </c>
      <c r="Z74" t="str" cm="1">
        <f t="array" ref="Z74">_xlfn.IFS(
Table1[[#This Row],[Order_Status]]="Cancelled","Critical - Cancelled",
Table1[[#This Row],[Delivery SLA Status]]="SLA Breach","Critical - Late Delivery",
Table1[[#This Row],[Customer_Rating]]&lt;3,"Attention - Low Rating",
TRUE,"Normal"
)</f>
        <v>Normal</v>
      </c>
      <c r="AA74" t="str">
        <f>_xlfn.XLOOKUP(Table1[[#This Row],[Customer_ID]],Customers!A:A,Customers!C:C)</f>
        <v>Hyderabad</v>
      </c>
      <c r="AB74" t="str">
        <f>TEXT(Table1[[#This Row],[Order_Date]],"mmm")</f>
        <v>May</v>
      </c>
    </row>
    <row r="75" spans="1:28" x14ac:dyDescent="0.35">
      <c r="A75" t="s">
        <v>149</v>
      </c>
      <c r="B75" s="2">
        <v>46196</v>
      </c>
      <c r="C75" t="s">
        <v>150</v>
      </c>
      <c r="D75" t="s">
        <v>151</v>
      </c>
      <c r="E75" t="s">
        <v>128</v>
      </c>
      <c r="F75" s="3">
        <v>1241.42</v>
      </c>
      <c r="G75" s="3">
        <v>25</v>
      </c>
      <c r="H75" s="3">
        <v>149.49</v>
      </c>
      <c r="I75" s="4">
        <v>4.9000000000000004</v>
      </c>
      <c r="J75" s="5">
        <v>28</v>
      </c>
      <c r="K75" s="4">
        <v>4.5</v>
      </c>
      <c r="L75" t="s">
        <v>20</v>
      </c>
      <c r="M75" t="str">
        <f t="shared" si="3"/>
        <v>Delivered</v>
      </c>
      <c r="N75" t="s">
        <v>58</v>
      </c>
      <c r="O75" t="str">
        <f t="shared" si="4"/>
        <v>Wallet</v>
      </c>
      <c r="P75" t="s">
        <v>52</v>
      </c>
      <c r="Q75" t="str">
        <f t="shared" si="5"/>
        <v>LUNCH15</v>
      </c>
      <c r="R75" t="s">
        <v>46</v>
      </c>
      <c r="T75" t="str">
        <f>_xlfn.XLOOKUP(Table1[[#This Row],[Customer_ID]],Customers!A:A,Customers!B:B)</f>
        <v>Aditya Shinde</v>
      </c>
      <c r="U75" t="str">
        <f>_xlfn.XLOOKUP(Table1[[#This Row],[Restaurant_ID]],Restaurants!A:A,Restaurants!B:B)</f>
        <v>Urban Tadka</v>
      </c>
      <c r="V75" t="str">
        <f>_xlfn.XLOOKUP(Table1[[#This Row],[Delivery_Partner_ID]],Delivery_Partners!A:A,Delivery_Partners!B:B)</f>
        <v>Prakash</v>
      </c>
      <c r="W75" t="str">
        <f>_xlfn.XLOOKUP(Table1[[#This Row],[Campaign_ID]],Campaigns!A:A,Campaigns!B:B)</f>
        <v>Weekend Feast</v>
      </c>
      <c r="X75" s="3">
        <f>Table1[[#This Row],[Order_Value]]+Table1[[#This Row],[Delivery_Fee]]-Table1[[#This Row],[Discount]]</f>
        <v>1116.93</v>
      </c>
      <c r="Y75" t="str" cm="1">
        <f t="array" ref="Y75">_xlfn.IFS(Table1[[#This Row],[Delivery_Time_Min]]&lt;=30,"On Time",Table1[[#This Row],[Delivery_Time_Min]]&lt;=45,"At Risk",TRUE,"SLA Breach")</f>
        <v>On Time</v>
      </c>
      <c r="Z75" t="str" cm="1">
        <f t="array" ref="Z75">_xlfn.IFS(
Table1[[#This Row],[Order_Status]]="Cancelled","Critical - Cancelled",
Table1[[#This Row],[Delivery SLA Status]]="SLA Breach","Critical - Late Delivery",
Table1[[#This Row],[Customer_Rating]]&lt;3,"Attention - Low Rating",
TRUE,"Normal"
)</f>
        <v>Normal</v>
      </c>
      <c r="AA75" t="str">
        <f>_xlfn.XLOOKUP(Table1[[#This Row],[Customer_ID]],Customers!A:A,Customers!C:C)</f>
        <v>Pune</v>
      </c>
      <c r="AB75" t="str">
        <f>TEXT(Table1[[#This Row],[Order_Date]],"mmm")</f>
        <v>Jun</v>
      </c>
    </row>
    <row r="76" spans="1:28" x14ac:dyDescent="0.35">
      <c r="A76" t="s">
        <v>154</v>
      </c>
      <c r="B76" s="2">
        <v>46186</v>
      </c>
      <c r="C76" t="s">
        <v>37</v>
      </c>
      <c r="D76" t="s">
        <v>68</v>
      </c>
      <c r="E76" t="s">
        <v>128</v>
      </c>
      <c r="F76" s="3">
        <v>565.25</v>
      </c>
      <c r="G76" s="3">
        <v>30</v>
      </c>
      <c r="H76" s="3">
        <v>100.19</v>
      </c>
      <c r="I76" s="4">
        <v>4</v>
      </c>
      <c r="J76" s="5">
        <v>29</v>
      </c>
      <c r="K76" s="4">
        <v>3</v>
      </c>
      <c r="L76" t="s">
        <v>20</v>
      </c>
      <c r="M76" t="str">
        <f t="shared" si="3"/>
        <v>Delivered</v>
      </c>
      <c r="N76" t="s">
        <v>40</v>
      </c>
      <c r="O76" t="str">
        <f t="shared" si="4"/>
        <v>Debit Card</v>
      </c>
      <c r="P76" t="s">
        <v>104</v>
      </c>
      <c r="Q76" t="str">
        <f t="shared" si="5"/>
        <v>MONSOON20</v>
      </c>
      <c r="R76" t="s">
        <v>70</v>
      </c>
      <c r="T76" t="str">
        <f>_xlfn.XLOOKUP(Table1[[#This Row],[Customer_ID]],Customers!A:A,Customers!B:B)</f>
        <v>Neha Kulkarni</v>
      </c>
      <c r="U76" t="str">
        <f>_xlfn.XLOOKUP(Table1[[#This Row],[Restaurant_ID]],Restaurants!A:A,Restaurants!B:B)</f>
        <v>Tandoor Tales</v>
      </c>
      <c r="V76" t="str">
        <f>_xlfn.XLOOKUP(Table1[[#This Row],[Delivery_Partner_ID]],Delivery_Partners!A:A,Delivery_Partners!B:B)</f>
        <v>Prakash</v>
      </c>
      <c r="W76" t="str">
        <f>_xlfn.XLOOKUP(Table1[[#This Row],[Campaign_ID]],Campaigns!A:A,Campaigns!B:B)</f>
        <v>Monsoon Meals</v>
      </c>
      <c r="X76" s="3">
        <f>Table1[[#This Row],[Order_Value]]+Table1[[#This Row],[Delivery_Fee]]-Table1[[#This Row],[Discount]]</f>
        <v>495.06</v>
      </c>
      <c r="Y76" t="str" cm="1">
        <f t="array" ref="Y76">_xlfn.IFS(Table1[[#This Row],[Delivery_Time_Min]]&lt;=30,"On Time",Table1[[#This Row],[Delivery_Time_Min]]&lt;=45,"At Risk",TRUE,"SLA Breach")</f>
        <v>On Time</v>
      </c>
      <c r="Z76" t="str" cm="1">
        <f t="array" ref="Z76">_xlfn.IFS(
Table1[[#This Row],[Order_Status]]="Cancelled","Critical - Cancelled",
Table1[[#This Row],[Delivery SLA Status]]="SLA Breach","Critical - Late Delivery",
Table1[[#This Row],[Customer_Rating]]&lt;3,"Attention - Low Rating",
TRUE,"Normal"
)</f>
        <v>Normal</v>
      </c>
      <c r="AA76" t="str">
        <f>_xlfn.XLOOKUP(Table1[[#This Row],[Customer_ID]],Customers!A:A,Customers!C:C)</f>
        <v>Nagpur</v>
      </c>
      <c r="AB76" t="str">
        <f>TEXT(Table1[[#This Row],[Order_Date]],"mmm")</f>
        <v>Jun</v>
      </c>
    </row>
    <row r="77" spans="1:28" x14ac:dyDescent="0.35">
      <c r="A77" t="s">
        <v>155</v>
      </c>
      <c r="B77" s="2">
        <v>46222</v>
      </c>
      <c r="C77" t="s">
        <v>17</v>
      </c>
      <c r="D77" t="s">
        <v>144</v>
      </c>
      <c r="E77" t="s">
        <v>119</v>
      </c>
      <c r="F77" s="3">
        <v>632.32000000000005</v>
      </c>
      <c r="G77" s="3">
        <v>50</v>
      </c>
      <c r="H77" s="3">
        <v>0</v>
      </c>
      <c r="I77" s="4">
        <v>9.1</v>
      </c>
      <c r="J77" s="5">
        <v>40</v>
      </c>
      <c r="K77" s="4">
        <v>4.5</v>
      </c>
      <c r="L77" t="s">
        <v>20</v>
      </c>
      <c r="M77" t="str">
        <f t="shared" si="3"/>
        <v>Delivered</v>
      </c>
      <c r="N77" t="s">
        <v>28</v>
      </c>
      <c r="O77" t="str">
        <f t="shared" si="4"/>
        <v>UPI</v>
      </c>
      <c r="P77" t="s">
        <v>22</v>
      </c>
      <c r="Q77" t="str">
        <f t="shared" si="5"/>
        <v>NONE</v>
      </c>
      <c r="R77" t="s">
        <v>46</v>
      </c>
      <c r="T77" t="str">
        <f>_xlfn.XLOOKUP(Table1[[#This Row],[Customer_ID]],Customers!A:A,Customers!B:B)</f>
        <v>Priya Jadhav</v>
      </c>
      <c r="U77" t="str">
        <f>_xlfn.XLOOKUP(Table1[[#This Row],[Restaurant_ID]],Restaurants!A:A,Restaurants!B:B)</f>
        <v>Kebab Nation</v>
      </c>
      <c r="V77" t="str">
        <f>_xlfn.XLOOKUP(Table1[[#This Row],[Delivery_Partner_ID]],Delivery_Partners!A:A,Delivery_Partners!B:B)</f>
        <v>Nitin</v>
      </c>
      <c r="W77" t="str">
        <f>_xlfn.XLOOKUP(Table1[[#This Row],[Campaign_ID]],Campaigns!A:A,Campaigns!B:B)</f>
        <v>Weekend Feast</v>
      </c>
      <c r="X77" s="3">
        <f>Table1[[#This Row],[Order_Value]]+Table1[[#This Row],[Delivery_Fee]]-Table1[[#This Row],[Discount]]</f>
        <v>682.32</v>
      </c>
      <c r="Y77" t="str" cm="1">
        <f t="array" ref="Y77">_xlfn.IFS(Table1[[#This Row],[Delivery_Time_Min]]&lt;=30,"On Time",Table1[[#This Row],[Delivery_Time_Min]]&lt;=45,"At Risk",TRUE,"SLA Breach")</f>
        <v>At Risk</v>
      </c>
      <c r="Z77" t="str" cm="1">
        <f t="array" ref="Z77">_xlfn.IFS(
Table1[[#This Row],[Order_Status]]="Cancelled","Critical - Cancelled",
Table1[[#This Row],[Delivery SLA Status]]="SLA Breach","Critical - Late Delivery",
Table1[[#This Row],[Customer_Rating]]&lt;3,"Attention - Low Rating",
TRUE,"Normal"
)</f>
        <v>Normal</v>
      </c>
      <c r="AA77" t="str">
        <f>_xlfn.XLOOKUP(Table1[[#This Row],[Customer_ID]],Customers!A:A,Customers!C:C)</f>
        <v>Hyderabad</v>
      </c>
      <c r="AB77" t="str">
        <f>TEXT(Table1[[#This Row],[Order_Date]],"mmm")</f>
        <v>Jul</v>
      </c>
    </row>
    <row r="78" spans="1:28" x14ac:dyDescent="0.35">
      <c r="A78" t="s">
        <v>156</v>
      </c>
      <c r="B78" s="2">
        <v>46156</v>
      </c>
      <c r="C78" t="s">
        <v>157</v>
      </c>
      <c r="D78" t="s">
        <v>79</v>
      </c>
      <c r="E78" t="s">
        <v>158</v>
      </c>
      <c r="F78" s="3">
        <v>1001.99</v>
      </c>
      <c r="G78" s="3">
        <v>60</v>
      </c>
      <c r="H78" s="3">
        <v>0</v>
      </c>
      <c r="I78" s="4">
        <v>7.1</v>
      </c>
      <c r="J78" s="5">
        <v>39</v>
      </c>
      <c r="K78" s="4">
        <v>5</v>
      </c>
      <c r="L78" t="s">
        <v>20</v>
      </c>
      <c r="M78" t="str">
        <f t="shared" si="3"/>
        <v>Delivered</v>
      </c>
      <c r="N78" t="s">
        <v>58</v>
      </c>
      <c r="O78" t="str">
        <f t="shared" si="4"/>
        <v>Wallet</v>
      </c>
      <c r="P78" t="s">
        <v>22</v>
      </c>
      <c r="Q78" t="str">
        <f t="shared" si="5"/>
        <v>NONE</v>
      </c>
      <c r="R78" t="s">
        <v>115</v>
      </c>
      <c r="T78" t="str">
        <f>_xlfn.XLOOKUP(Table1[[#This Row],[Customer_ID]],Customers!A:A,Customers!B:B)</f>
        <v>Yash Gupta</v>
      </c>
      <c r="U78" t="str">
        <f>_xlfn.XLOOKUP(Table1[[#This Row],[Restaurant_ID]],Restaurants!A:A,Restaurants!B:B)</f>
        <v>Royal Thali</v>
      </c>
      <c r="V78" t="str">
        <f>_xlfn.XLOOKUP(Table1[[#This Row],[Delivery_Partner_ID]],Delivery_Partners!A:A,Delivery_Partners!B:B)</f>
        <v>Akash</v>
      </c>
      <c r="W78" t="str">
        <f>_xlfn.XLOOKUP(Table1[[#This Row],[Campaign_ID]],Campaigns!A:A,Campaigns!B:B)</f>
        <v>Budget Bites</v>
      </c>
      <c r="X78" s="3">
        <f>Table1[[#This Row],[Order_Value]]+Table1[[#This Row],[Delivery_Fee]]-Table1[[#This Row],[Discount]]</f>
        <v>1061.99</v>
      </c>
      <c r="Y78" t="str" cm="1">
        <f t="array" ref="Y78">_xlfn.IFS(Table1[[#This Row],[Delivery_Time_Min]]&lt;=30,"On Time",Table1[[#This Row],[Delivery_Time_Min]]&lt;=45,"At Risk",TRUE,"SLA Breach")</f>
        <v>At Risk</v>
      </c>
      <c r="Z78" t="str" cm="1">
        <f t="array" ref="Z78">_xlfn.IFS(
Table1[[#This Row],[Order_Status]]="Cancelled","Critical - Cancelled",
Table1[[#This Row],[Delivery SLA Status]]="SLA Breach","Critical - Late Delivery",
Table1[[#This Row],[Customer_Rating]]&lt;3,"Attention - Low Rating",
TRUE,"Normal"
)</f>
        <v>Normal</v>
      </c>
      <c r="AA78" t="str">
        <f>_xlfn.XLOOKUP(Table1[[#This Row],[Customer_ID]],Customers!A:A,Customers!C:C)</f>
        <v>Mumbai</v>
      </c>
      <c r="AB78" t="str">
        <f>TEXT(Table1[[#This Row],[Order_Date]],"mmm")</f>
        <v>May</v>
      </c>
    </row>
    <row r="79" spans="1:28" x14ac:dyDescent="0.35">
      <c r="A79" t="s">
        <v>162</v>
      </c>
      <c r="B79" s="2">
        <v>46224</v>
      </c>
      <c r="C79" t="s">
        <v>163</v>
      </c>
      <c r="D79" t="s">
        <v>164</v>
      </c>
      <c r="E79" t="s">
        <v>57</v>
      </c>
      <c r="F79" s="3">
        <v>719.42</v>
      </c>
      <c r="G79" s="3">
        <v>20</v>
      </c>
      <c r="H79" s="3">
        <v>89.31</v>
      </c>
      <c r="I79" s="4">
        <v>6.9</v>
      </c>
      <c r="J79" s="5">
        <v>46</v>
      </c>
      <c r="K79" s="4">
        <v>4</v>
      </c>
      <c r="L79" t="s">
        <v>20</v>
      </c>
      <c r="M79" t="str">
        <f t="shared" si="3"/>
        <v>Delivered</v>
      </c>
      <c r="N79" t="s">
        <v>58</v>
      </c>
      <c r="O79" t="str">
        <f t="shared" si="4"/>
        <v>Wallet</v>
      </c>
      <c r="P79" t="s">
        <v>83</v>
      </c>
      <c r="Q79" t="str">
        <f t="shared" si="5"/>
        <v>WELCOME50</v>
      </c>
      <c r="R79" t="s">
        <v>35</v>
      </c>
      <c r="T79" t="str">
        <f>_xlfn.XLOOKUP(Table1[[#This Row],[Customer_ID]],Customers!A:A,Customers!B:B)</f>
        <v>Aditya Patil</v>
      </c>
      <c r="U79" t="str">
        <f>_xlfn.XLOOKUP(Table1[[#This Row],[Restaurant_ID]],Restaurants!A:A,Restaurants!B:B)</f>
        <v>Burger Garage</v>
      </c>
      <c r="V79" t="str">
        <f>_xlfn.XLOOKUP(Table1[[#This Row],[Delivery_Partner_ID]],Delivery_Partners!A:A,Delivery_Partners!B:B)</f>
        <v>Amit</v>
      </c>
      <c r="W79" t="str">
        <f>_xlfn.XLOOKUP(Table1[[#This Row],[Campaign_ID]],Campaigns!A:A,Campaigns!B:B)</f>
        <v>Premium Treat</v>
      </c>
      <c r="X79" s="3">
        <f>Table1[[#This Row],[Order_Value]]+Table1[[#This Row],[Delivery_Fee]]-Table1[[#This Row],[Discount]]</f>
        <v>650.1099999999999</v>
      </c>
      <c r="Y79" t="str" cm="1">
        <f t="array" ref="Y79">_xlfn.IFS(Table1[[#This Row],[Delivery_Time_Min]]&lt;=30,"On Time",Table1[[#This Row],[Delivery_Time_Min]]&lt;=45,"At Risk",TRUE,"SLA Breach")</f>
        <v>SLA Breach</v>
      </c>
      <c r="Z79" t="str" cm="1">
        <f t="array" ref="Z79">_xlfn.IFS(
Table1[[#This Row],[Order_Status]]="Cancelled","Critical - Cancelled",
Table1[[#This Row],[Delivery SLA Status]]="SLA Breach","Critical - Late Delivery",
Table1[[#This Row],[Customer_Rating]]&lt;3,"Attention - Low Rating",
TRUE,"Normal"
)</f>
        <v>Critical - Late Delivery</v>
      </c>
      <c r="AA79" t="str">
        <f>_xlfn.XLOOKUP(Table1[[#This Row],[Customer_ID]],Customers!A:A,Customers!C:C)</f>
        <v>Nashik</v>
      </c>
      <c r="AB79" t="str">
        <f>TEXT(Table1[[#This Row],[Order_Date]],"mmm")</f>
        <v>Jul</v>
      </c>
    </row>
    <row r="80" spans="1:28" x14ac:dyDescent="0.35">
      <c r="A80" t="s">
        <v>165</v>
      </c>
      <c r="B80" s="2">
        <v>46171</v>
      </c>
      <c r="C80" t="s">
        <v>109</v>
      </c>
      <c r="D80" t="s">
        <v>50</v>
      </c>
      <c r="E80" t="s">
        <v>57</v>
      </c>
      <c r="F80" s="3">
        <v>1278.1400000000001</v>
      </c>
      <c r="G80" s="3">
        <v>50</v>
      </c>
      <c r="H80" s="3">
        <v>170.96</v>
      </c>
      <c r="I80" s="4">
        <v>11.3</v>
      </c>
      <c r="J80" s="5">
        <v>46</v>
      </c>
      <c r="K80" s="4">
        <v>2.5</v>
      </c>
      <c r="L80" t="s">
        <v>20</v>
      </c>
      <c r="M80" t="str">
        <f t="shared" si="3"/>
        <v>Delivered</v>
      </c>
      <c r="N80" t="s">
        <v>28</v>
      </c>
      <c r="O80" t="str">
        <f t="shared" si="4"/>
        <v>UPI</v>
      </c>
      <c r="P80" t="s">
        <v>34</v>
      </c>
      <c r="Q80" t="str">
        <f t="shared" si="5"/>
        <v>SAVE100</v>
      </c>
      <c r="R80" t="s">
        <v>23</v>
      </c>
      <c r="T80" t="str">
        <f>_xlfn.XLOOKUP(Table1[[#This Row],[Customer_ID]],Customers!A:A,Customers!B:B)</f>
        <v>Aarav Joshi</v>
      </c>
      <c r="U80" t="str">
        <f>_xlfn.XLOOKUP(Table1[[#This Row],[Restaurant_ID]],Restaurants!A:A,Restaurants!B:B)</f>
        <v>Pizza Craft</v>
      </c>
      <c r="V80" t="str">
        <f>_xlfn.XLOOKUP(Table1[[#This Row],[Delivery_Partner_ID]],Delivery_Partners!A:A,Delivery_Partners!B:B)</f>
        <v>Amit</v>
      </c>
      <c r="W80" t="str">
        <f>_xlfn.XLOOKUP(Table1[[#This Row],[Campaign_ID]],Campaigns!A:A,Campaigns!B:B)</f>
        <v>First Order</v>
      </c>
      <c r="X80" s="3">
        <f>Table1[[#This Row],[Order_Value]]+Table1[[#This Row],[Delivery_Fee]]-Table1[[#This Row],[Discount]]</f>
        <v>1157.18</v>
      </c>
      <c r="Y80" t="str" cm="1">
        <f t="array" ref="Y80">_xlfn.IFS(Table1[[#This Row],[Delivery_Time_Min]]&lt;=30,"On Time",Table1[[#This Row],[Delivery_Time_Min]]&lt;=45,"At Risk",TRUE,"SLA Breach")</f>
        <v>SLA Breach</v>
      </c>
      <c r="Z80" t="str" cm="1">
        <f t="array" ref="Z80">_xlfn.IFS(
Table1[[#This Row],[Order_Status]]="Cancelled","Critical - Cancelled",
Table1[[#This Row],[Delivery SLA Status]]="SLA Breach","Critical - Late Delivery",
Table1[[#This Row],[Customer_Rating]]&lt;3,"Attention - Low Rating",
TRUE,"Normal"
)</f>
        <v>Critical - Late Delivery</v>
      </c>
      <c r="AA80" t="str">
        <f>_xlfn.XLOOKUP(Table1[[#This Row],[Customer_ID]],Customers!A:A,Customers!C:C)</f>
        <v>Nagpur</v>
      </c>
      <c r="AB80" t="str">
        <f>TEXT(Table1[[#This Row],[Order_Date]],"mmm")</f>
        <v>May</v>
      </c>
    </row>
    <row r="81" spans="1:28" x14ac:dyDescent="0.35">
      <c r="A81" t="s">
        <v>166</v>
      </c>
      <c r="B81" s="2">
        <v>46145</v>
      </c>
      <c r="C81" t="s">
        <v>167</v>
      </c>
      <c r="D81" t="s">
        <v>38</v>
      </c>
      <c r="E81" t="s">
        <v>75</v>
      </c>
      <c r="F81" s="3">
        <v>552.75</v>
      </c>
      <c r="G81" s="3">
        <v>40</v>
      </c>
      <c r="H81" s="3">
        <v>70.25</v>
      </c>
      <c r="I81" s="4">
        <v>6.7</v>
      </c>
      <c r="J81" s="5">
        <v>41</v>
      </c>
      <c r="K81" s="4">
        <v>3.5</v>
      </c>
      <c r="L81" t="s">
        <v>20</v>
      </c>
      <c r="M81" t="str">
        <f t="shared" si="3"/>
        <v>Delivered</v>
      </c>
      <c r="N81" t="s">
        <v>21</v>
      </c>
      <c r="O81" t="str">
        <f t="shared" si="4"/>
        <v>Credit Card</v>
      </c>
      <c r="P81" t="s">
        <v>83</v>
      </c>
      <c r="Q81" t="str">
        <f t="shared" si="5"/>
        <v>WELCOME50</v>
      </c>
      <c r="R81" t="s">
        <v>46</v>
      </c>
      <c r="T81" t="str">
        <f>_xlfn.XLOOKUP(Table1[[#This Row],[Customer_ID]],Customers!A:A,Customers!B:B)</f>
        <v>Nikhil Desai</v>
      </c>
      <c r="U81" t="str">
        <f>_xlfn.XLOOKUP(Table1[[#This Row],[Restaurant_ID]],Restaurants!A:A,Restaurants!B:B)</f>
        <v>Grill House</v>
      </c>
      <c r="V81" t="str">
        <f>_xlfn.XLOOKUP(Table1[[#This Row],[Delivery_Partner_ID]],Delivery_Partners!A:A,Delivery_Partners!B:B)</f>
        <v>Manoj</v>
      </c>
      <c r="W81" t="str">
        <f>_xlfn.XLOOKUP(Table1[[#This Row],[Campaign_ID]],Campaigns!A:A,Campaigns!B:B)</f>
        <v>Weekend Feast</v>
      </c>
      <c r="X81" s="3">
        <f>Table1[[#This Row],[Order_Value]]+Table1[[#This Row],[Delivery_Fee]]-Table1[[#This Row],[Discount]]</f>
        <v>522.5</v>
      </c>
      <c r="Y81" t="str" cm="1">
        <f t="array" ref="Y81">_xlfn.IFS(Table1[[#This Row],[Delivery_Time_Min]]&lt;=30,"On Time",Table1[[#This Row],[Delivery_Time_Min]]&lt;=45,"At Risk",TRUE,"SLA Breach")</f>
        <v>At Risk</v>
      </c>
      <c r="Z81" t="str" cm="1">
        <f t="array" ref="Z81">_xlfn.IFS(
Table1[[#This Row],[Order_Status]]="Cancelled","Critical - Cancelled",
Table1[[#This Row],[Delivery SLA Status]]="SLA Breach","Critical - Late Delivery",
Table1[[#This Row],[Customer_Rating]]&lt;3,"Attention - Low Rating",
TRUE,"Normal"
)</f>
        <v>Normal</v>
      </c>
      <c r="AA81" t="str">
        <f>_xlfn.XLOOKUP(Table1[[#This Row],[Customer_ID]],Customers!A:A,Customers!C:C)</f>
        <v>Mumbai</v>
      </c>
      <c r="AB81" t="str">
        <f>TEXT(Table1[[#This Row],[Order_Date]],"mmm")</f>
        <v>May</v>
      </c>
    </row>
    <row r="82" spans="1:28" x14ac:dyDescent="0.35">
      <c r="A82" t="s">
        <v>170</v>
      </c>
      <c r="B82" s="2">
        <v>46196</v>
      </c>
      <c r="C82" t="s">
        <v>130</v>
      </c>
      <c r="D82" t="s">
        <v>112</v>
      </c>
      <c r="E82" t="s">
        <v>43</v>
      </c>
      <c r="F82" s="3">
        <v>2784.71</v>
      </c>
      <c r="G82" s="3">
        <v>40</v>
      </c>
      <c r="H82" s="3">
        <v>0</v>
      </c>
      <c r="I82" s="4">
        <v>3.5</v>
      </c>
      <c r="J82" s="5">
        <v>26</v>
      </c>
      <c r="K82" s="4">
        <v>5</v>
      </c>
      <c r="L82" t="s">
        <v>20</v>
      </c>
      <c r="M82" t="str">
        <f t="shared" si="3"/>
        <v>Delivered</v>
      </c>
      <c r="N82" t="s">
        <v>40</v>
      </c>
      <c r="O82" t="str">
        <f t="shared" si="4"/>
        <v>Debit Card</v>
      </c>
      <c r="P82" t="s">
        <v>22</v>
      </c>
      <c r="Q82" t="str">
        <f t="shared" si="5"/>
        <v>NONE</v>
      </c>
      <c r="R82" t="s">
        <v>70</v>
      </c>
      <c r="T82" t="str">
        <f>_xlfn.XLOOKUP(Table1[[#This Row],[Customer_ID]],Customers!A:A,Customers!B:B)</f>
        <v>Sakshi Shinde</v>
      </c>
      <c r="U82" t="str">
        <f>_xlfn.XLOOKUP(Table1[[#This Row],[Restaurant_ID]],Restaurants!A:A,Restaurants!B:B)</f>
        <v>Pune Bites</v>
      </c>
      <c r="V82" t="str">
        <f>_xlfn.XLOOKUP(Table1[[#This Row],[Delivery_Partner_ID]],Delivery_Partners!A:A,Delivery_Partners!B:B)</f>
        <v>Arjun</v>
      </c>
      <c r="W82" t="str">
        <f>_xlfn.XLOOKUP(Table1[[#This Row],[Campaign_ID]],Campaigns!A:A,Campaigns!B:B)</f>
        <v>Monsoon Meals</v>
      </c>
      <c r="X82" s="3">
        <f>Table1[[#This Row],[Order_Value]]+Table1[[#This Row],[Delivery_Fee]]-Table1[[#This Row],[Discount]]</f>
        <v>2824.71</v>
      </c>
      <c r="Y82" t="str" cm="1">
        <f t="array" ref="Y82">_xlfn.IFS(Table1[[#This Row],[Delivery_Time_Min]]&lt;=30,"On Time",Table1[[#This Row],[Delivery_Time_Min]]&lt;=45,"At Risk",TRUE,"SLA Breach")</f>
        <v>On Time</v>
      </c>
      <c r="Z82" t="str" cm="1">
        <f t="array" ref="Z82">_xlfn.IFS(
Table1[[#This Row],[Order_Status]]="Cancelled","Critical - Cancelled",
Table1[[#This Row],[Delivery SLA Status]]="SLA Breach","Critical - Late Delivery",
Table1[[#This Row],[Customer_Rating]]&lt;3,"Attention - Low Rating",
TRUE,"Normal"
)</f>
        <v>Normal</v>
      </c>
      <c r="AA82" t="str">
        <f>_xlfn.XLOOKUP(Table1[[#This Row],[Customer_ID]],Customers!A:A,Customers!C:C)</f>
        <v>Hyderabad</v>
      </c>
      <c r="AB82" t="str">
        <f>TEXT(Table1[[#This Row],[Order_Date]],"mmm")</f>
        <v>Jun</v>
      </c>
    </row>
    <row r="83" spans="1:28" x14ac:dyDescent="0.35">
      <c r="A83" t="s">
        <v>171</v>
      </c>
      <c r="B83" s="2">
        <v>46162</v>
      </c>
      <c r="C83" t="s">
        <v>172</v>
      </c>
      <c r="D83" t="s">
        <v>100</v>
      </c>
      <c r="E83" t="s">
        <v>57</v>
      </c>
      <c r="F83" s="3">
        <v>871.55</v>
      </c>
      <c r="G83" s="3">
        <v>25</v>
      </c>
      <c r="H83" s="3">
        <v>76.78</v>
      </c>
      <c r="I83" s="4">
        <v>11.7</v>
      </c>
      <c r="J83" s="5">
        <v>43</v>
      </c>
      <c r="K83" s="4">
        <v>4</v>
      </c>
      <c r="L83" t="s">
        <v>20</v>
      </c>
      <c r="M83" t="str">
        <f t="shared" si="3"/>
        <v>Delivered</v>
      </c>
      <c r="N83" t="s">
        <v>28</v>
      </c>
      <c r="O83" t="str">
        <f t="shared" si="4"/>
        <v>UPI</v>
      </c>
      <c r="P83" t="s">
        <v>52</v>
      </c>
      <c r="Q83" t="str">
        <f t="shared" si="5"/>
        <v>LUNCH15</v>
      </c>
      <c r="R83" t="s">
        <v>46</v>
      </c>
      <c r="T83" t="str">
        <f>_xlfn.XLOOKUP(Table1[[#This Row],[Customer_ID]],Customers!A:A,Customers!B:B)</f>
        <v>Isha Gupta</v>
      </c>
      <c r="U83" t="str">
        <f>_xlfn.XLOOKUP(Table1[[#This Row],[Restaurant_ID]],Restaurants!A:A,Restaurants!B:B)</f>
        <v>Wok Express</v>
      </c>
      <c r="V83" t="str">
        <f>_xlfn.XLOOKUP(Table1[[#This Row],[Delivery_Partner_ID]],Delivery_Partners!A:A,Delivery_Partners!B:B)</f>
        <v>Amit</v>
      </c>
      <c r="W83" t="str">
        <f>_xlfn.XLOOKUP(Table1[[#This Row],[Campaign_ID]],Campaigns!A:A,Campaigns!B:B)</f>
        <v>Weekend Feast</v>
      </c>
      <c r="X83" s="3">
        <f>Table1[[#This Row],[Order_Value]]+Table1[[#This Row],[Delivery_Fee]]-Table1[[#This Row],[Discount]]</f>
        <v>819.77</v>
      </c>
      <c r="Y83" t="str" cm="1">
        <f t="array" ref="Y83">_xlfn.IFS(Table1[[#This Row],[Delivery_Time_Min]]&lt;=30,"On Time",Table1[[#This Row],[Delivery_Time_Min]]&lt;=45,"At Risk",TRUE,"SLA Breach")</f>
        <v>At Risk</v>
      </c>
      <c r="Z83" t="str" cm="1">
        <f t="array" ref="Z83">_xlfn.IFS(
Table1[[#This Row],[Order_Status]]="Cancelled","Critical - Cancelled",
Table1[[#This Row],[Delivery SLA Status]]="SLA Breach","Critical - Late Delivery",
Table1[[#This Row],[Customer_Rating]]&lt;3,"Attention - Low Rating",
TRUE,"Normal"
)</f>
        <v>Normal</v>
      </c>
      <c r="AA83" t="str">
        <f>_xlfn.XLOOKUP(Table1[[#This Row],[Customer_ID]],Customers!A:A,Customers!C:C)</f>
        <v>Hyderabad</v>
      </c>
      <c r="AB83" t="str">
        <f>TEXT(Table1[[#This Row],[Order_Date]],"mmm")</f>
        <v>May</v>
      </c>
    </row>
    <row r="84" spans="1:28" x14ac:dyDescent="0.35">
      <c r="A84" t="s">
        <v>177</v>
      </c>
      <c r="B84" s="2">
        <v>46161</v>
      </c>
      <c r="C84" t="s">
        <v>130</v>
      </c>
      <c r="D84" t="s">
        <v>178</v>
      </c>
      <c r="E84" t="s">
        <v>39</v>
      </c>
      <c r="F84" s="3">
        <v>1664.94</v>
      </c>
      <c r="G84" s="3">
        <v>35</v>
      </c>
      <c r="H84" s="3">
        <v>259.95</v>
      </c>
      <c r="I84" s="4">
        <v>10.5</v>
      </c>
      <c r="J84" s="5">
        <v>45</v>
      </c>
      <c r="K84" s="4">
        <v>5</v>
      </c>
      <c r="L84" t="s">
        <v>20</v>
      </c>
      <c r="M84" t="str">
        <f t="shared" si="3"/>
        <v>Delivered</v>
      </c>
      <c r="N84" t="s">
        <v>28</v>
      </c>
      <c r="O84" t="str">
        <f t="shared" si="4"/>
        <v>UPI</v>
      </c>
      <c r="P84" t="s">
        <v>29</v>
      </c>
      <c r="Q84" t="str">
        <f t="shared" si="5"/>
        <v>BUDGET50</v>
      </c>
      <c r="R84" t="s">
        <v>115</v>
      </c>
      <c r="T84" t="str">
        <f>_xlfn.XLOOKUP(Table1[[#This Row],[Customer_ID]],Customers!A:A,Customers!B:B)</f>
        <v>Sakshi Shinde</v>
      </c>
      <c r="U84" t="str">
        <f>_xlfn.XLOOKUP(Table1[[#This Row],[Restaurant_ID]],Restaurants!A:A,Restaurants!B:B)</f>
        <v>Green Bowl</v>
      </c>
      <c r="V84" t="str">
        <f>_xlfn.XLOOKUP(Table1[[#This Row],[Delivery_Partner_ID]],Delivery_Partners!A:A,Delivery_Partners!B:B)</f>
        <v>Rohit</v>
      </c>
      <c r="W84" t="str">
        <f>_xlfn.XLOOKUP(Table1[[#This Row],[Campaign_ID]],Campaigns!A:A,Campaigns!B:B)</f>
        <v>Budget Bites</v>
      </c>
      <c r="X84" s="3">
        <f>Table1[[#This Row],[Order_Value]]+Table1[[#This Row],[Delivery_Fee]]-Table1[[#This Row],[Discount]]</f>
        <v>1439.99</v>
      </c>
      <c r="Y84" t="str" cm="1">
        <f t="array" ref="Y84">_xlfn.IFS(Table1[[#This Row],[Delivery_Time_Min]]&lt;=30,"On Time",Table1[[#This Row],[Delivery_Time_Min]]&lt;=45,"At Risk",TRUE,"SLA Breach")</f>
        <v>At Risk</v>
      </c>
      <c r="Z84" t="str" cm="1">
        <f t="array" ref="Z84">_xlfn.IFS(
Table1[[#This Row],[Order_Status]]="Cancelled","Critical - Cancelled",
Table1[[#This Row],[Delivery SLA Status]]="SLA Breach","Critical - Late Delivery",
Table1[[#This Row],[Customer_Rating]]&lt;3,"Attention - Low Rating",
TRUE,"Normal"
)</f>
        <v>Normal</v>
      </c>
      <c r="AA84" t="str">
        <f>_xlfn.XLOOKUP(Table1[[#This Row],[Customer_ID]],Customers!A:A,Customers!C:C)</f>
        <v>Hyderabad</v>
      </c>
      <c r="AB84" t="str">
        <f>TEXT(Table1[[#This Row],[Order_Date]],"mmm")</f>
        <v>May</v>
      </c>
    </row>
    <row r="85" spans="1:28" x14ac:dyDescent="0.35">
      <c r="A85" t="s">
        <v>185</v>
      </c>
      <c r="B85" s="2">
        <v>46210</v>
      </c>
      <c r="C85" t="s">
        <v>130</v>
      </c>
      <c r="D85" t="s">
        <v>96</v>
      </c>
      <c r="E85" t="s">
        <v>184</v>
      </c>
      <c r="F85" s="3">
        <v>1855.05</v>
      </c>
      <c r="G85" s="3">
        <v>30</v>
      </c>
      <c r="H85" s="3">
        <v>300</v>
      </c>
      <c r="I85" s="4">
        <v>9.6999999999999993</v>
      </c>
      <c r="J85" s="5">
        <v>41</v>
      </c>
      <c r="K85" s="4">
        <v>4.5</v>
      </c>
      <c r="L85" t="s">
        <v>20</v>
      </c>
      <c r="M85" t="str">
        <f t="shared" si="3"/>
        <v>Delivered</v>
      </c>
      <c r="N85" t="s">
        <v>28</v>
      </c>
      <c r="O85" t="str">
        <f t="shared" si="4"/>
        <v>UPI</v>
      </c>
      <c r="P85" t="s">
        <v>34</v>
      </c>
      <c r="Q85" t="str">
        <f t="shared" si="5"/>
        <v>SAVE100</v>
      </c>
      <c r="R85" t="s">
        <v>59</v>
      </c>
      <c r="T85" t="str">
        <f>_xlfn.XLOOKUP(Table1[[#This Row],[Customer_ID]],Customers!A:A,Customers!B:B)</f>
        <v>Sakshi Shinde</v>
      </c>
      <c r="U85" t="str">
        <f>_xlfn.XLOOKUP(Table1[[#This Row],[Restaurant_ID]],Restaurants!A:A,Restaurants!B:B)</f>
        <v>The Breakfast Club</v>
      </c>
      <c r="V85" t="str">
        <f>_xlfn.XLOOKUP(Table1[[#This Row],[Delivery_Partner_ID]],Delivery_Partners!A:A,Delivery_Partners!B:B)</f>
        <v>Imran</v>
      </c>
      <c r="W85" t="str">
        <f>_xlfn.XLOOKUP(Table1[[#This Row],[Campaign_ID]],Campaigns!A:A,Campaigns!B:B)</f>
        <v>New User Boost</v>
      </c>
      <c r="X85" s="3">
        <f>Table1[[#This Row],[Order_Value]]+Table1[[#This Row],[Delivery_Fee]]-Table1[[#This Row],[Discount]]</f>
        <v>1585.05</v>
      </c>
      <c r="Y85" t="str" cm="1">
        <f t="array" ref="Y85">_xlfn.IFS(Table1[[#This Row],[Delivery_Time_Min]]&lt;=30,"On Time",Table1[[#This Row],[Delivery_Time_Min]]&lt;=45,"At Risk",TRUE,"SLA Breach")</f>
        <v>At Risk</v>
      </c>
      <c r="Z85" t="str" cm="1">
        <f t="array" ref="Z85">_xlfn.IFS(
Table1[[#This Row],[Order_Status]]="Cancelled","Critical - Cancelled",
Table1[[#This Row],[Delivery SLA Status]]="SLA Breach","Critical - Late Delivery",
Table1[[#This Row],[Customer_Rating]]&lt;3,"Attention - Low Rating",
TRUE,"Normal"
)</f>
        <v>Normal</v>
      </c>
      <c r="AA85" t="str">
        <f>_xlfn.XLOOKUP(Table1[[#This Row],[Customer_ID]],Customers!A:A,Customers!C:C)</f>
        <v>Hyderabad</v>
      </c>
      <c r="AB85" t="str">
        <f>TEXT(Table1[[#This Row],[Order_Date]],"mmm")</f>
        <v>Jul</v>
      </c>
    </row>
    <row r="86" spans="1:28" x14ac:dyDescent="0.35">
      <c r="A86" t="s">
        <v>186</v>
      </c>
      <c r="B86" s="2">
        <v>46194</v>
      </c>
      <c r="C86" t="s">
        <v>157</v>
      </c>
      <c r="D86" t="s">
        <v>137</v>
      </c>
      <c r="E86" t="s">
        <v>62</v>
      </c>
      <c r="F86" s="3">
        <v>843.52</v>
      </c>
      <c r="G86" s="3">
        <v>40</v>
      </c>
      <c r="H86" s="3">
        <v>0</v>
      </c>
      <c r="I86" s="4">
        <v>11.9</v>
      </c>
      <c r="J86" s="5">
        <v>47</v>
      </c>
      <c r="K86" s="4">
        <v>4.5</v>
      </c>
      <c r="L86" t="s">
        <v>20</v>
      </c>
      <c r="M86" t="str">
        <f t="shared" si="3"/>
        <v>Delivered</v>
      </c>
      <c r="N86" t="s">
        <v>64</v>
      </c>
      <c r="O86" t="str">
        <f t="shared" si="4"/>
        <v>Cash on Delivery</v>
      </c>
      <c r="P86" t="s">
        <v>22</v>
      </c>
      <c r="Q86" t="str">
        <f t="shared" si="5"/>
        <v>NONE</v>
      </c>
      <c r="R86" t="s">
        <v>59</v>
      </c>
      <c r="T86" t="str">
        <f>_xlfn.XLOOKUP(Table1[[#This Row],[Customer_ID]],Customers!A:A,Customers!B:B)</f>
        <v>Yash Gupta</v>
      </c>
      <c r="U86" t="str">
        <f>_xlfn.XLOOKUP(Table1[[#This Row],[Restaurant_ID]],Restaurants!A:A,Restaurants!B:B)</f>
        <v>Chinese Wok</v>
      </c>
      <c r="V86" t="str">
        <f>_xlfn.XLOOKUP(Table1[[#This Row],[Delivery_Partner_ID]],Delivery_Partners!A:A,Delivery_Partners!B:B)</f>
        <v>Sanjay</v>
      </c>
      <c r="W86" t="str">
        <f>_xlfn.XLOOKUP(Table1[[#This Row],[Campaign_ID]],Campaigns!A:A,Campaigns!B:B)</f>
        <v>New User Boost</v>
      </c>
      <c r="X86" s="3">
        <f>Table1[[#This Row],[Order_Value]]+Table1[[#This Row],[Delivery_Fee]]-Table1[[#This Row],[Discount]]</f>
        <v>883.52</v>
      </c>
      <c r="Y86" t="str" cm="1">
        <f t="array" ref="Y86">_xlfn.IFS(Table1[[#This Row],[Delivery_Time_Min]]&lt;=30,"On Time",Table1[[#This Row],[Delivery_Time_Min]]&lt;=45,"At Risk",TRUE,"SLA Breach")</f>
        <v>SLA Breach</v>
      </c>
      <c r="Z86" t="str" cm="1">
        <f t="array" ref="Z86">_xlfn.IFS(
Table1[[#This Row],[Order_Status]]="Cancelled","Critical - Cancelled",
Table1[[#This Row],[Delivery SLA Status]]="SLA Breach","Critical - Late Delivery",
Table1[[#This Row],[Customer_Rating]]&lt;3,"Attention - Low Rating",
TRUE,"Normal"
)</f>
        <v>Critical - Late Delivery</v>
      </c>
      <c r="AA86" t="str">
        <f>_xlfn.XLOOKUP(Table1[[#This Row],[Customer_ID]],Customers!A:A,Customers!C:C)</f>
        <v>Mumbai</v>
      </c>
      <c r="AB86" t="str">
        <f>TEXT(Table1[[#This Row],[Order_Date]],"mmm")</f>
        <v>Jun</v>
      </c>
    </row>
    <row r="87" spans="1:28" x14ac:dyDescent="0.35">
      <c r="A87" t="s">
        <v>187</v>
      </c>
      <c r="B87" s="2">
        <v>46155</v>
      </c>
      <c r="C87" t="s">
        <v>160</v>
      </c>
      <c r="D87" t="s">
        <v>100</v>
      </c>
      <c r="E87" t="s">
        <v>51</v>
      </c>
      <c r="F87" s="3">
        <v>1819.99</v>
      </c>
      <c r="G87" s="3">
        <v>20</v>
      </c>
      <c r="H87" s="3">
        <v>186.1</v>
      </c>
      <c r="I87" s="4">
        <v>6.2</v>
      </c>
      <c r="J87" s="5">
        <v>33</v>
      </c>
      <c r="K87" s="4">
        <v>4</v>
      </c>
      <c r="L87" t="s">
        <v>20</v>
      </c>
      <c r="M87" t="str">
        <f t="shared" si="3"/>
        <v>Delivered</v>
      </c>
      <c r="N87" t="s">
        <v>58</v>
      </c>
      <c r="O87" t="str">
        <f t="shared" si="4"/>
        <v>Wallet</v>
      </c>
      <c r="P87" t="s">
        <v>83</v>
      </c>
      <c r="Q87" t="str">
        <f t="shared" si="5"/>
        <v>WELCOME50</v>
      </c>
      <c r="R87" t="s">
        <v>53</v>
      </c>
      <c r="T87" t="str">
        <f>_xlfn.XLOOKUP(Table1[[#This Row],[Customer_ID]],Customers!A:A,Customers!B:B)</f>
        <v>Aditya Joshi</v>
      </c>
      <c r="U87" t="str">
        <f>_xlfn.XLOOKUP(Table1[[#This Row],[Restaurant_ID]],Restaurants!A:A,Restaurants!B:B)</f>
        <v>Wok Express</v>
      </c>
      <c r="V87" t="str">
        <f>_xlfn.XLOOKUP(Table1[[#This Row],[Delivery_Partner_ID]],Delivery_Partners!A:A,Delivery_Partners!B:B)</f>
        <v>Rahul</v>
      </c>
      <c r="W87" t="str">
        <f>_xlfn.XLOOKUP(Table1[[#This Row],[Campaign_ID]],Campaigns!A:A,Campaigns!B:B)</f>
        <v>Festival Special</v>
      </c>
      <c r="X87" s="3">
        <f>Table1[[#This Row],[Order_Value]]+Table1[[#This Row],[Delivery_Fee]]-Table1[[#This Row],[Discount]]</f>
        <v>1653.89</v>
      </c>
      <c r="Y87" t="str" cm="1">
        <f t="array" ref="Y87">_xlfn.IFS(Table1[[#This Row],[Delivery_Time_Min]]&lt;=30,"On Time",Table1[[#This Row],[Delivery_Time_Min]]&lt;=45,"At Risk",TRUE,"SLA Breach")</f>
        <v>At Risk</v>
      </c>
      <c r="Z87" t="str" cm="1">
        <f t="array" ref="Z87">_xlfn.IFS(
Table1[[#This Row],[Order_Status]]="Cancelled","Critical - Cancelled",
Table1[[#This Row],[Delivery SLA Status]]="SLA Breach","Critical - Late Delivery",
Table1[[#This Row],[Customer_Rating]]&lt;3,"Attention - Low Rating",
TRUE,"Normal"
)</f>
        <v>Normal</v>
      </c>
      <c r="AA87" t="str">
        <f>_xlfn.XLOOKUP(Table1[[#This Row],[Customer_ID]],Customers!A:A,Customers!C:C)</f>
        <v>Bengaluru</v>
      </c>
      <c r="AB87" t="str">
        <f>TEXT(Table1[[#This Row],[Order_Date]],"mmm")</f>
        <v>May</v>
      </c>
    </row>
    <row r="88" spans="1:28" x14ac:dyDescent="0.35">
      <c r="A88" t="s">
        <v>188</v>
      </c>
      <c r="B88" s="2">
        <v>46201</v>
      </c>
      <c r="C88" t="s">
        <v>189</v>
      </c>
      <c r="D88" t="s">
        <v>100</v>
      </c>
      <c r="E88" t="s">
        <v>190</v>
      </c>
      <c r="F88" s="3">
        <v>1271.54</v>
      </c>
      <c r="G88" s="3">
        <v>35</v>
      </c>
      <c r="H88" s="3">
        <v>270.99</v>
      </c>
      <c r="I88" s="4">
        <v>2.7</v>
      </c>
      <c r="J88" s="5">
        <v>25</v>
      </c>
      <c r="K88" s="4">
        <v>5</v>
      </c>
      <c r="L88" t="s">
        <v>20</v>
      </c>
      <c r="M88" t="str">
        <f t="shared" si="3"/>
        <v>Delivered</v>
      </c>
      <c r="N88" t="s">
        <v>40</v>
      </c>
      <c r="O88" t="str">
        <f t="shared" si="4"/>
        <v>Debit Card</v>
      </c>
      <c r="P88" t="s">
        <v>191</v>
      </c>
      <c r="Q88" t="str">
        <f t="shared" si="5"/>
        <v>WEEKEND20</v>
      </c>
      <c r="R88" t="s">
        <v>70</v>
      </c>
      <c r="T88" t="str">
        <f>_xlfn.XLOOKUP(Table1[[#This Row],[Customer_ID]],Customers!A:A,Customers!B:B)</f>
        <v>Akash Gupta</v>
      </c>
      <c r="U88" t="str">
        <f>_xlfn.XLOOKUP(Table1[[#This Row],[Restaurant_ID]],Restaurants!A:A,Restaurants!B:B)</f>
        <v>Wok Express</v>
      </c>
      <c r="V88" t="str">
        <f>_xlfn.XLOOKUP(Table1[[#This Row],[Delivery_Partner_ID]],Delivery_Partners!A:A,Delivery_Partners!B:B)</f>
        <v>Mahesh</v>
      </c>
      <c r="W88" t="str">
        <f>_xlfn.XLOOKUP(Table1[[#This Row],[Campaign_ID]],Campaigns!A:A,Campaigns!B:B)</f>
        <v>Monsoon Meals</v>
      </c>
      <c r="X88" s="3">
        <f>Table1[[#This Row],[Order_Value]]+Table1[[#This Row],[Delivery_Fee]]-Table1[[#This Row],[Discount]]</f>
        <v>1035.55</v>
      </c>
      <c r="Y88" t="str" cm="1">
        <f t="array" ref="Y88">_xlfn.IFS(Table1[[#This Row],[Delivery_Time_Min]]&lt;=30,"On Time",Table1[[#This Row],[Delivery_Time_Min]]&lt;=45,"At Risk",TRUE,"SLA Breach")</f>
        <v>On Time</v>
      </c>
      <c r="Z88" t="str" cm="1">
        <f t="array" ref="Z88">_xlfn.IFS(
Table1[[#This Row],[Order_Status]]="Cancelled","Critical - Cancelled",
Table1[[#This Row],[Delivery SLA Status]]="SLA Breach","Critical - Late Delivery",
Table1[[#This Row],[Customer_Rating]]&lt;3,"Attention - Low Rating",
TRUE,"Normal"
)</f>
        <v>Normal</v>
      </c>
      <c r="AA88" t="str">
        <f>_xlfn.XLOOKUP(Table1[[#This Row],[Customer_ID]],Customers!A:A,Customers!C:C)</f>
        <v>Mumbai</v>
      </c>
      <c r="AB88" t="str">
        <f>TEXT(Table1[[#This Row],[Order_Date]],"mmm")</f>
        <v>Jun</v>
      </c>
    </row>
    <row r="89" spans="1:28" x14ac:dyDescent="0.35">
      <c r="A89" t="s">
        <v>192</v>
      </c>
      <c r="B89" s="2">
        <v>46222</v>
      </c>
      <c r="C89" t="s">
        <v>193</v>
      </c>
      <c r="D89" t="s">
        <v>178</v>
      </c>
      <c r="E89" t="s">
        <v>69</v>
      </c>
      <c r="F89" s="3">
        <v>1658.66</v>
      </c>
      <c r="G89" s="3">
        <v>30</v>
      </c>
      <c r="H89" s="3">
        <v>139.91999999999999</v>
      </c>
      <c r="I89" s="4">
        <v>8.1999999999999993</v>
      </c>
      <c r="J89" s="5">
        <v>38</v>
      </c>
      <c r="K89" s="4">
        <v>5</v>
      </c>
      <c r="L89" t="s">
        <v>20</v>
      </c>
      <c r="M89" t="str">
        <f t="shared" si="3"/>
        <v>Delivered</v>
      </c>
      <c r="N89" t="s">
        <v>64</v>
      </c>
      <c r="O89" t="str">
        <f t="shared" si="4"/>
        <v>Cash on Delivery</v>
      </c>
      <c r="P89" t="s">
        <v>34</v>
      </c>
      <c r="Q89" t="str">
        <f t="shared" si="5"/>
        <v>SAVE100</v>
      </c>
      <c r="R89" t="s">
        <v>35</v>
      </c>
      <c r="T89" t="str">
        <f>_xlfn.XLOOKUP(Table1[[#This Row],[Customer_ID]],Customers!A:A,Customers!B:B)</f>
        <v>Aditya More</v>
      </c>
      <c r="U89" t="str">
        <f>_xlfn.XLOOKUP(Table1[[#This Row],[Restaurant_ID]],Restaurants!A:A,Restaurants!B:B)</f>
        <v>Green Bowl</v>
      </c>
      <c r="V89" t="str">
        <f>_xlfn.XLOOKUP(Table1[[#This Row],[Delivery_Partner_ID]],Delivery_Partners!A:A,Delivery_Partners!B:B)</f>
        <v>Suresh</v>
      </c>
      <c r="W89" t="str">
        <f>_xlfn.XLOOKUP(Table1[[#This Row],[Campaign_ID]],Campaigns!A:A,Campaigns!B:B)</f>
        <v>Premium Treat</v>
      </c>
      <c r="X89" s="3">
        <f>Table1[[#This Row],[Order_Value]]+Table1[[#This Row],[Delivery_Fee]]-Table1[[#This Row],[Discount]]</f>
        <v>1548.74</v>
      </c>
      <c r="Y89" t="str" cm="1">
        <f t="array" ref="Y89">_xlfn.IFS(Table1[[#This Row],[Delivery_Time_Min]]&lt;=30,"On Time",Table1[[#This Row],[Delivery_Time_Min]]&lt;=45,"At Risk",TRUE,"SLA Breach")</f>
        <v>At Risk</v>
      </c>
      <c r="Z89" t="str" cm="1">
        <f t="array" ref="Z89">_xlfn.IFS(
Table1[[#This Row],[Order_Status]]="Cancelled","Critical - Cancelled",
Table1[[#This Row],[Delivery SLA Status]]="SLA Breach","Critical - Late Delivery",
Table1[[#This Row],[Customer_Rating]]&lt;3,"Attention - Low Rating",
TRUE,"Normal"
)</f>
        <v>Normal</v>
      </c>
      <c r="AA89" t="str">
        <f>_xlfn.XLOOKUP(Table1[[#This Row],[Customer_ID]],Customers!A:A,Customers!C:C)</f>
        <v>Pune</v>
      </c>
      <c r="AB89" t="str">
        <f>TEXT(Table1[[#This Row],[Order_Date]],"mmm")</f>
        <v>Jul</v>
      </c>
    </row>
    <row r="90" spans="1:28" x14ac:dyDescent="0.35">
      <c r="A90" t="s">
        <v>194</v>
      </c>
      <c r="B90" s="2">
        <v>46145</v>
      </c>
      <c r="C90" t="s">
        <v>150</v>
      </c>
      <c r="D90" t="s">
        <v>68</v>
      </c>
      <c r="E90" t="s">
        <v>62</v>
      </c>
      <c r="F90" s="3">
        <v>1537.98</v>
      </c>
      <c r="G90" s="3">
        <v>35</v>
      </c>
      <c r="H90" s="3">
        <v>257.87</v>
      </c>
      <c r="I90" s="4">
        <v>2.4</v>
      </c>
      <c r="J90" s="5">
        <v>33</v>
      </c>
      <c r="K90" s="4">
        <v>5</v>
      </c>
      <c r="L90" t="s">
        <v>20</v>
      </c>
      <c r="M90" t="str">
        <f t="shared" si="3"/>
        <v>Delivered</v>
      </c>
      <c r="N90" t="s">
        <v>28</v>
      </c>
      <c r="O90" t="str">
        <f t="shared" si="4"/>
        <v>UPI</v>
      </c>
      <c r="P90" t="s">
        <v>104</v>
      </c>
      <c r="Q90" t="str">
        <f t="shared" si="5"/>
        <v>MONSOON20</v>
      </c>
      <c r="R90" t="s">
        <v>115</v>
      </c>
      <c r="T90" t="str">
        <f>_xlfn.XLOOKUP(Table1[[#This Row],[Customer_ID]],Customers!A:A,Customers!B:B)</f>
        <v>Aditya Shinde</v>
      </c>
      <c r="U90" t="str">
        <f>_xlfn.XLOOKUP(Table1[[#This Row],[Restaurant_ID]],Restaurants!A:A,Restaurants!B:B)</f>
        <v>Tandoor Tales</v>
      </c>
      <c r="V90" t="str">
        <f>_xlfn.XLOOKUP(Table1[[#This Row],[Delivery_Partner_ID]],Delivery_Partners!A:A,Delivery_Partners!B:B)</f>
        <v>Sanjay</v>
      </c>
      <c r="W90" t="str">
        <f>_xlfn.XLOOKUP(Table1[[#This Row],[Campaign_ID]],Campaigns!A:A,Campaigns!B:B)</f>
        <v>Budget Bites</v>
      </c>
      <c r="X90" s="3">
        <f>Table1[[#This Row],[Order_Value]]+Table1[[#This Row],[Delivery_Fee]]-Table1[[#This Row],[Discount]]</f>
        <v>1315.1100000000001</v>
      </c>
      <c r="Y90" t="str" cm="1">
        <f t="array" ref="Y90">_xlfn.IFS(Table1[[#This Row],[Delivery_Time_Min]]&lt;=30,"On Time",Table1[[#This Row],[Delivery_Time_Min]]&lt;=45,"At Risk",TRUE,"SLA Breach")</f>
        <v>At Risk</v>
      </c>
      <c r="Z90" t="str" cm="1">
        <f t="array" ref="Z90">_xlfn.IFS(
Table1[[#This Row],[Order_Status]]="Cancelled","Critical - Cancelled",
Table1[[#This Row],[Delivery SLA Status]]="SLA Breach","Critical - Late Delivery",
Table1[[#This Row],[Customer_Rating]]&lt;3,"Attention - Low Rating",
TRUE,"Normal"
)</f>
        <v>Normal</v>
      </c>
      <c r="AA90" t="str">
        <f>_xlfn.XLOOKUP(Table1[[#This Row],[Customer_ID]],Customers!A:A,Customers!C:C)</f>
        <v>Pune</v>
      </c>
      <c r="AB90" t="str">
        <f>TEXT(Table1[[#This Row],[Order_Date]],"mmm")</f>
        <v>May</v>
      </c>
    </row>
    <row r="91" spans="1:28" x14ac:dyDescent="0.35">
      <c r="A91" t="s">
        <v>195</v>
      </c>
      <c r="B91" s="2">
        <v>46214</v>
      </c>
      <c r="C91" t="s">
        <v>196</v>
      </c>
      <c r="D91" t="s">
        <v>112</v>
      </c>
      <c r="E91" t="s">
        <v>62</v>
      </c>
      <c r="F91" s="3">
        <v>850.82</v>
      </c>
      <c r="G91" s="3">
        <v>30</v>
      </c>
      <c r="H91" s="3">
        <v>75.709999999999994</v>
      </c>
      <c r="I91" s="4">
        <v>7.4</v>
      </c>
      <c r="J91" s="5">
        <v>51</v>
      </c>
      <c r="K91" s="4">
        <v>4.5</v>
      </c>
      <c r="L91" t="s">
        <v>20</v>
      </c>
      <c r="M91" t="str">
        <f t="shared" si="3"/>
        <v>Delivered</v>
      </c>
      <c r="N91" t="s">
        <v>58</v>
      </c>
      <c r="O91" t="str">
        <f t="shared" si="4"/>
        <v>Wallet</v>
      </c>
      <c r="P91" t="s">
        <v>76</v>
      </c>
      <c r="Q91" t="str">
        <f t="shared" si="5"/>
        <v>PREMIUM10</v>
      </c>
      <c r="R91" t="s">
        <v>53</v>
      </c>
      <c r="T91" t="str">
        <f>_xlfn.XLOOKUP(Table1[[#This Row],[Customer_ID]],Customers!A:A,Customers!B:B)</f>
        <v>Vivaan Sharma</v>
      </c>
      <c r="U91" t="str">
        <f>_xlfn.XLOOKUP(Table1[[#This Row],[Restaurant_ID]],Restaurants!A:A,Restaurants!B:B)</f>
        <v>Pune Bites</v>
      </c>
      <c r="V91" t="str">
        <f>_xlfn.XLOOKUP(Table1[[#This Row],[Delivery_Partner_ID]],Delivery_Partners!A:A,Delivery_Partners!B:B)</f>
        <v>Sanjay</v>
      </c>
      <c r="W91" t="str">
        <f>_xlfn.XLOOKUP(Table1[[#This Row],[Campaign_ID]],Campaigns!A:A,Campaigns!B:B)</f>
        <v>Festival Special</v>
      </c>
      <c r="X91" s="3">
        <f>Table1[[#This Row],[Order_Value]]+Table1[[#This Row],[Delivery_Fee]]-Table1[[#This Row],[Discount]]</f>
        <v>805.11</v>
      </c>
      <c r="Y91" t="str" cm="1">
        <f t="array" ref="Y91">_xlfn.IFS(Table1[[#This Row],[Delivery_Time_Min]]&lt;=30,"On Time",Table1[[#This Row],[Delivery_Time_Min]]&lt;=45,"At Risk",TRUE,"SLA Breach")</f>
        <v>SLA Breach</v>
      </c>
      <c r="Z91" t="str" cm="1">
        <f t="array" ref="Z91">_xlfn.IFS(
Table1[[#This Row],[Order_Status]]="Cancelled","Critical - Cancelled",
Table1[[#This Row],[Delivery SLA Status]]="SLA Breach","Critical - Late Delivery",
Table1[[#This Row],[Customer_Rating]]&lt;3,"Attention - Low Rating",
TRUE,"Normal"
)</f>
        <v>Critical - Late Delivery</v>
      </c>
      <c r="AA91" t="str">
        <f>_xlfn.XLOOKUP(Table1[[#This Row],[Customer_ID]],Customers!A:A,Customers!C:C)</f>
        <v>Nashik</v>
      </c>
      <c r="AB91" t="str">
        <f>TEXT(Table1[[#This Row],[Order_Date]],"mmm")</f>
        <v>Jul</v>
      </c>
    </row>
    <row r="92" spans="1:28" x14ac:dyDescent="0.35">
      <c r="A92" t="s">
        <v>197</v>
      </c>
      <c r="B92" s="2">
        <v>46153</v>
      </c>
      <c r="C92" t="s">
        <v>136</v>
      </c>
      <c r="D92" t="s">
        <v>38</v>
      </c>
      <c r="E92" t="s">
        <v>27</v>
      </c>
      <c r="F92" s="3">
        <v>940.93</v>
      </c>
      <c r="G92" s="3">
        <v>50</v>
      </c>
      <c r="H92" s="3">
        <v>166.82</v>
      </c>
      <c r="I92" s="4">
        <v>10.5</v>
      </c>
      <c r="J92" s="5">
        <v>28</v>
      </c>
      <c r="K92" s="4">
        <v>5</v>
      </c>
      <c r="L92" t="s">
        <v>20</v>
      </c>
      <c r="M92" t="str">
        <f t="shared" si="3"/>
        <v>Delivered</v>
      </c>
      <c r="N92" t="s">
        <v>40</v>
      </c>
      <c r="O92" t="str">
        <f t="shared" si="4"/>
        <v>Debit Card</v>
      </c>
      <c r="P92" t="s">
        <v>191</v>
      </c>
      <c r="Q92" t="str">
        <f t="shared" si="5"/>
        <v>WEEKEND20</v>
      </c>
      <c r="R92" t="s">
        <v>53</v>
      </c>
      <c r="T92" t="str">
        <f>_xlfn.XLOOKUP(Table1[[#This Row],[Customer_ID]],Customers!A:A,Customers!B:B)</f>
        <v>Sakshi Desai</v>
      </c>
      <c r="U92" t="str">
        <f>_xlfn.XLOOKUP(Table1[[#This Row],[Restaurant_ID]],Restaurants!A:A,Restaurants!B:B)</f>
        <v>Grill House</v>
      </c>
      <c r="V92" t="str">
        <f>_xlfn.XLOOKUP(Table1[[#This Row],[Delivery_Partner_ID]],Delivery_Partners!A:A,Delivery_Partners!B:B)</f>
        <v>Anil</v>
      </c>
      <c r="W92" t="str">
        <f>_xlfn.XLOOKUP(Table1[[#This Row],[Campaign_ID]],Campaigns!A:A,Campaigns!B:B)</f>
        <v>Festival Special</v>
      </c>
      <c r="X92" s="3">
        <f>Table1[[#This Row],[Order_Value]]+Table1[[#This Row],[Delivery_Fee]]-Table1[[#This Row],[Discount]]</f>
        <v>824.1099999999999</v>
      </c>
      <c r="Y92" t="str" cm="1">
        <f t="array" ref="Y92">_xlfn.IFS(Table1[[#This Row],[Delivery_Time_Min]]&lt;=30,"On Time",Table1[[#This Row],[Delivery_Time_Min]]&lt;=45,"At Risk",TRUE,"SLA Breach")</f>
        <v>On Time</v>
      </c>
      <c r="Z92" t="str" cm="1">
        <f t="array" ref="Z92">_xlfn.IFS(
Table1[[#This Row],[Order_Status]]="Cancelled","Critical - Cancelled",
Table1[[#This Row],[Delivery SLA Status]]="SLA Breach","Critical - Late Delivery",
Table1[[#This Row],[Customer_Rating]]&lt;3,"Attention - Low Rating",
TRUE,"Normal"
)</f>
        <v>Normal</v>
      </c>
      <c r="AA92" t="str">
        <f>_xlfn.XLOOKUP(Table1[[#This Row],[Customer_ID]],Customers!A:A,Customers!C:C)</f>
        <v>Hyderabad</v>
      </c>
      <c r="AB92" t="str">
        <f>TEXT(Table1[[#This Row],[Order_Date]],"mmm")</f>
        <v>May</v>
      </c>
    </row>
    <row r="93" spans="1:28" x14ac:dyDescent="0.35">
      <c r="A93" t="s">
        <v>198</v>
      </c>
      <c r="B93" s="2">
        <v>46144</v>
      </c>
      <c r="C93" t="s">
        <v>199</v>
      </c>
      <c r="D93" t="s">
        <v>144</v>
      </c>
      <c r="E93" t="s">
        <v>75</v>
      </c>
      <c r="F93" s="3">
        <v>996.26</v>
      </c>
      <c r="G93" s="3">
        <v>20</v>
      </c>
      <c r="H93" s="3">
        <v>127.96</v>
      </c>
      <c r="I93" s="4">
        <v>9.5</v>
      </c>
      <c r="J93" s="5">
        <v>43</v>
      </c>
      <c r="K93" s="4">
        <v>4</v>
      </c>
      <c r="L93" t="s">
        <v>20</v>
      </c>
      <c r="M93" t="str">
        <f t="shared" si="3"/>
        <v>Delivered</v>
      </c>
      <c r="N93" t="s">
        <v>28</v>
      </c>
      <c r="O93" t="str">
        <f t="shared" si="4"/>
        <v>UPI</v>
      </c>
      <c r="P93" t="s">
        <v>34</v>
      </c>
      <c r="Q93" t="str">
        <f t="shared" si="5"/>
        <v>SAVE100</v>
      </c>
      <c r="R93" t="s">
        <v>46</v>
      </c>
      <c r="T93" t="str">
        <f>_xlfn.XLOOKUP(Table1[[#This Row],[Customer_ID]],Customers!A:A,Customers!B:B)</f>
        <v>Sakshi Gupta</v>
      </c>
      <c r="U93" t="str">
        <f>_xlfn.XLOOKUP(Table1[[#This Row],[Restaurant_ID]],Restaurants!A:A,Restaurants!B:B)</f>
        <v>Kebab Nation</v>
      </c>
      <c r="V93" t="str">
        <f>_xlfn.XLOOKUP(Table1[[#This Row],[Delivery_Partner_ID]],Delivery_Partners!A:A,Delivery_Partners!B:B)</f>
        <v>Manoj</v>
      </c>
      <c r="W93" t="str">
        <f>_xlfn.XLOOKUP(Table1[[#This Row],[Campaign_ID]],Campaigns!A:A,Campaigns!B:B)</f>
        <v>Weekend Feast</v>
      </c>
      <c r="X93" s="3">
        <f>Table1[[#This Row],[Order_Value]]+Table1[[#This Row],[Delivery_Fee]]-Table1[[#This Row],[Discount]]</f>
        <v>888.3</v>
      </c>
      <c r="Y93" t="str" cm="1">
        <f t="array" ref="Y93">_xlfn.IFS(Table1[[#This Row],[Delivery_Time_Min]]&lt;=30,"On Time",Table1[[#This Row],[Delivery_Time_Min]]&lt;=45,"At Risk",TRUE,"SLA Breach")</f>
        <v>At Risk</v>
      </c>
      <c r="Z93" t="str" cm="1">
        <f t="array" ref="Z93">_xlfn.IFS(
Table1[[#This Row],[Order_Status]]="Cancelled","Critical - Cancelled",
Table1[[#This Row],[Delivery SLA Status]]="SLA Breach","Critical - Late Delivery",
Table1[[#This Row],[Customer_Rating]]&lt;3,"Attention - Low Rating",
TRUE,"Normal"
)</f>
        <v>Normal</v>
      </c>
      <c r="AA93" t="str">
        <f>_xlfn.XLOOKUP(Table1[[#This Row],[Customer_ID]],Customers!A:A,Customers!C:C)</f>
        <v>Nagpur</v>
      </c>
      <c r="AB93" t="str">
        <f>TEXT(Table1[[#This Row],[Order_Date]],"mmm")</f>
        <v>May</v>
      </c>
    </row>
    <row r="94" spans="1:28" x14ac:dyDescent="0.35">
      <c r="A94" t="s">
        <v>201</v>
      </c>
      <c r="B94" s="2">
        <v>46222</v>
      </c>
      <c r="C94" t="s">
        <v>174</v>
      </c>
      <c r="D94" t="s">
        <v>202</v>
      </c>
      <c r="E94" t="s">
        <v>93</v>
      </c>
      <c r="F94" s="3">
        <v>2339.0500000000002</v>
      </c>
      <c r="G94" s="3">
        <v>35</v>
      </c>
      <c r="H94" s="3">
        <v>300</v>
      </c>
      <c r="I94" s="4">
        <v>4.7</v>
      </c>
      <c r="J94" s="5">
        <v>35</v>
      </c>
      <c r="K94" s="4">
        <v>4.5</v>
      </c>
      <c r="L94" t="s">
        <v>20</v>
      </c>
      <c r="M94" t="str">
        <f t="shared" si="3"/>
        <v>Delivered</v>
      </c>
      <c r="N94" t="s">
        <v>21</v>
      </c>
      <c r="O94" t="str">
        <f t="shared" si="4"/>
        <v>Credit Card</v>
      </c>
      <c r="P94" t="s">
        <v>29</v>
      </c>
      <c r="Q94" t="str">
        <f t="shared" si="5"/>
        <v>BUDGET50</v>
      </c>
      <c r="R94" t="s">
        <v>46</v>
      </c>
      <c r="T94" t="str">
        <f>_xlfn.XLOOKUP(Table1[[#This Row],[Customer_ID]],Customers!A:A,Customers!B:B)</f>
        <v>Neha Shinde</v>
      </c>
      <c r="U94" t="str">
        <f>_xlfn.XLOOKUP(Table1[[#This Row],[Restaurant_ID]],Restaurants!A:A,Restaurants!B:B)</f>
        <v>Curry Leaf</v>
      </c>
      <c r="V94" t="str">
        <f>_xlfn.XLOOKUP(Table1[[#This Row],[Delivery_Partner_ID]],Delivery_Partners!A:A,Delivery_Partners!B:B)</f>
        <v>Kunal</v>
      </c>
      <c r="W94" t="str">
        <f>_xlfn.XLOOKUP(Table1[[#This Row],[Campaign_ID]],Campaigns!A:A,Campaigns!B:B)</f>
        <v>Weekend Feast</v>
      </c>
      <c r="X94" s="3">
        <f>Table1[[#This Row],[Order_Value]]+Table1[[#This Row],[Delivery_Fee]]-Table1[[#This Row],[Discount]]</f>
        <v>2074.0500000000002</v>
      </c>
      <c r="Y94" t="str" cm="1">
        <f t="array" ref="Y94">_xlfn.IFS(Table1[[#This Row],[Delivery_Time_Min]]&lt;=30,"On Time",Table1[[#This Row],[Delivery_Time_Min]]&lt;=45,"At Risk",TRUE,"SLA Breach")</f>
        <v>At Risk</v>
      </c>
      <c r="Z94" t="str" cm="1">
        <f t="array" ref="Z94">_xlfn.IFS(
Table1[[#This Row],[Order_Status]]="Cancelled","Critical - Cancelled",
Table1[[#This Row],[Delivery SLA Status]]="SLA Breach","Critical - Late Delivery",
Table1[[#This Row],[Customer_Rating]]&lt;3,"Attention - Low Rating",
TRUE,"Normal"
)</f>
        <v>Normal</v>
      </c>
      <c r="AA94" t="str">
        <f>_xlfn.XLOOKUP(Table1[[#This Row],[Customer_ID]],Customers!A:A,Customers!C:C)</f>
        <v>Bengaluru</v>
      </c>
      <c r="AB94" t="str">
        <f>TEXT(Table1[[#This Row],[Order_Date]],"mmm")</f>
        <v>Jul</v>
      </c>
    </row>
    <row r="95" spans="1:28" x14ac:dyDescent="0.35">
      <c r="A95" t="s">
        <v>204</v>
      </c>
      <c r="B95" s="2">
        <v>46177</v>
      </c>
      <c r="C95" t="s">
        <v>205</v>
      </c>
      <c r="D95" t="s">
        <v>26</v>
      </c>
      <c r="E95" t="s">
        <v>113</v>
      </c>
      <c r="F95" s="3">
        <v>2268.9</v>
      </c>
      <c r="G95" s="3">
        <v>40</v>
      </c>
      <c r="H95" s="3">
        <v>0</v>
      </c>
      <c r="I95" s="4">
        <v>11.7</v>
      </c>
      <c r="J95" s="5">
        <v>50</v>
      </c>
      <c r="K95" s="4">
        <v>3</v>
      </c>
      <c r="L95" t="s">
        <v>20</v>
      </c>
      <c r="M95" t="str">
        <f t="shared" si="3"/>
        <v>Delivered</v>
      </c>
      <c r="N95" t="s">
        <v>58</v>
      </c>
      <c r="O95" t="str">
        <f t="shared" si="4"/>
        <v>Wallet</v>
      </c>
      <c r="P95" t="s">
        <v>22</v>
      </c>
      <c r="Q95" t="str">
        <f t="shared" si="5"/>
        <v>NONE</v>
      </c>
      <c r="R95" t="s">
        <v>30</v>
      </c>
      <c r="T95" t="str">
        <f>_xlfn.XLOOKUP(Table1[[#This Row],[Customer_ID]],Customers!A:A,Customers!B:B)</f>
        <v>Amit More</v>
      </c>
      <c r="U95" t="str">
        <f>_xlfn.XLOOKUP(Table1[[#This Row],[Restaurant_ID]],Restaurants!A:A,Restaurants!B:B)</f>
        <v>Biryani House</v>
      </c>
      <c r="V95" t="str">
        <f>_xlfn.XLOOKUP(Table1[[#This Row],[Delivery_Partner_ID]],Delivery_Partners!A:A,Delivery_Partners!B:B)</f>
        <v>Ajay</v>
      </c>
      <c r="W95" t="str">
        <f>_xlfn.XLOOKUP(Table1[[#This Row],[Campaign_ID]],Campaigns!A:A,Campaigns!B:B)</f>
        <v>Lunch Saver</v>
      </c>
      <c r="X95" s="3">
        <f>Table1[[#This Row],[Order_Value]]+Table1[[#This Row],[Delivery_Fee]]-Table1[[#This Row],[Discount]]</f>
        <v>2308.9</v>
      </c>
      <c r="Y95" t="str" cm="1">
        <f t="array" ref="Y95">_xlfn.IFS(Table1[[#This Row],[Delivery_Time_Min]]&lt;=30,"On Time",Table1[[#This Row],[Delivery_Time_Min]]&lt;=45,"At Risk",TRUE,"SLA Breach")</f>
        <v>SLA Breach</v>
      </c>
      <c r="Z95" t="str" cm="1">
        <f t="array" ref="Z95">_xlfn.IFS(
Table1[[#This Row],[Order_Status]]="Cancelled","Critical - Cancelled",
Table1[[#This Row],[Delivery SLA Status]]="SLA Breach","Critical - Late Delivery",
Table1[[#This Row],[Customer_Rating]]&lt;3,"Attention - Low Rating",
TRUE,"Normal"
)</f>
        <v>Critical - Late Delivery</v>
      </c>
      <c r="AA95" t="str">
        <f>_xlfn.XLOOKUP(Table1[[#This Row],[Customer_ID]],Customers!A:A,Customers!C:C)</f>
        <v>Bengaluru</v>
      </c>
      <c r="AB95" t="str">
        <f>TEXT(Table1[[#This Row],[Order_Date]],"mmm")</f>
        <v>Jun</v>
      </c>
    </row>
    <row r="96" spans="1:28" x14ac:dyDescent="0.35">
      <c r="A96" t="s">
        <v>206</v>
      </c>
      <c r="B96" s="2">
        <v>46192</v>
      </c>
      <c r="C96" t="s">
        <v>123</v>
      </c>
      <c r="D96" t="s">
        <v>79</v>
      </c>
      <c r="E96" t="s">
        <v>51</v>
      </c>
      <c r="F96" s="3">
        <v>1788.33</v>
      </c>
      <c r="G96" s="3">
        <v>20</v>
      </c>
      <c r="H96" s="3">
        <v>249.6</v>
      </c>
      <c r="I96" s="4">
        <v>4.8</v>
      </c>
      <c r="J96" s="5">
        <v>32</v>
      </c>
      <c r="K96" s="4">
        <v>4</v>
      </c>
      <c r="L96" t="s">
        <v>20</v>
      </c>
      <c r="M96" t="str">
        <f t="shared" si="3"/>
        <v>Delivered</v>
      </c>
      <c r="N96" t="s">
        <v>40</v>
      </c>
      <c r="O96" t="str">
        <f t="shared" si="4"/>
        <v>Debit Card</v>
      </c>
      <c r="P96" t="s">
        <v>104</v>
      </c>
      <c r="Q96" t="str">
        <f t="shared" si="5"/>
        <v>MONSOON20</v>
      </c>
      <c r="R96" t="s">
        <v>23</v>
      </c>
      <c r="T96" t="str">
        <f>_xlfn.XLOOKUP(Table1[[#This Row],[Customer_ID]],Customers!A:A,Customers!B:B)</f>
        <v>Nikhil Joshi</v>
      </c>
      <c r="U96" t="str">
        <f>_xlfn.XLOOKUP(Table1[[#This Row],[Restaurant_ID]],Restaurants!A:A,Restaurants!B:B)</f>
        <v>Royal Thali</v>
      </c>
      <c r="V96" t="str">
        <f>_xlfn.XLOOKUP(Table1[[#This Row],[Delivery_Partner_ID]],Delivery_Partners!A:A,Delivery_Partners!B:B)</f>
        <v>Rahul</v>
      </c>
      <c r="W96" t="str">
        <f>_xlfn.XLOOKUP(Table1[[#This Row],[Campaign_ID]],Campaigns!A:A,Campaigns!B:B)</f>
        <v>First Order</v>
      </c>
      <c r="X96" s="3">
        <f>Table1[[#This Row],[Order_Value]]+Table1[[#This Row],[Delivery_Fee]]-Table1[[#This Row],[Discount]]</f>
        <v>1558.73</v>
      </c>
      <c r="Y96" t="str" cm="1">
        <f t="array" ref="Y96">_xlfn.IFS(Table1[[#This Row],[Delivery_Time_Min]]&lt;=30,"On Time",Table1[[#This Row],[Delivery_Time_Min]]&lt;=45,"At Risk",TRUE,"SLA Breach")</f>
        <v>At Risk</v>
      </c>
      <c r="Z96" t="str" cm="1">
        <f t="array" ref="Z96">_xlfn.IFS(
Table1[[#This Row],[Order_Status]]="Cancelled","Critical - Cancelled",
Table1[[#This Row],[Delivery SLA Status]]="SLA Breach","Critical - Late Delivery",
Table1[[#This Row],[Customer_Rating]]&lt;3,"Attention - Low Rating",
TRUE,"Normal"
)</f>
        <v>Normal</v>
      </c>
      <c r="AA96" t="str">
        <f>_xlfn.XLOOKUP(Table1[[#This Row],[Customer_ID]],Customers!A:A,Customers!C:C)</f>
        <v>Nagpur</v>
      </c>
      <c r="AB96" t="str">
        <f>TEXT(Table1[[#This Row],[Order_Date]],"mmm")</f>
        <v>Jun</v>
      </c>
    </row>
    <row r="97" spans="1:28" x14ac:dyDescent="0.35">
      <c r="A97" t="s">
        <v>207</v>
      </c>
      <c r="B97" s="2">
        <v>46182</v>
      </c>
      <c r="C97" t="s">
        <v>25</v>
      </c>
      <c r="D97" t="s">
        <v>38</v>
      </c>
      <c r="E97" t="s">
        <v>57</v>
      </c>
      <c r="F97" s="3">
        <v>2094.98</v>
      </c>
      <c r="G97" s="3">
        <v>40</v>
      </c>
      <c r="H97" s="3">
        <v>300</v>
      </c>
      <c r="I97" s="4">
        <v>4.0999999999999996</v>
      </c>
      <c r="J97" s="5">
        <v>43</v>
      </c>
      <c r="K97" s="4">
        <v>4.5</v>
      </c>
      <c r="L97" t="s">
        <v>20</v>
      </c>
      <c r="M97" t="str">
        <f t="shared" si="3"/>
        <v>Delivered</v>
      </c>
      <c r="N97" t="s">
        <v>28</v>
      </c>
      <c r="O97" t="str">
        <f t="shared" si="4"/>
        <v>UPI</v>
      </c>
      <c r="P97" t="s">
        <v>29</v>
      </c>
      <c r="Q97" t="str">
        <f t="shared" si="5"/>
        <v>BUDGET50</v>
      </c>
      <c r="R97" t="s">
        <v>70</v>
      </c>
      <c r="T97" t="str">
        <f>_xlfn.XLOOKUP(Table1[[#This Row],[Customer_ID]],Customers!A:A,Customers!B:B)</f>
        <v>Sakshi Sharma</v>
      </c>
      <c r="U97" t="str">
        <f>_xlfn.XLOOKUP(Table1[[#This Row],[Restaurant_ID]],Restaurants!A:A,Restaurants!B:B)</f>
        <v>Grill House</v>
      </c>
      <c r="V97" t="str">
        <f>_xlfn.XLOOKUP(Table1[[#This Row],[Delivery_Partner_ID]],Delivery_Partners!A:A,Delivery_Partners!B:B)</f>
        <v>Amit</v>
      </c>
      <c r="W97" t="str">
        <f>_xlfn.XLOOKUP(Table1[[#This Row],[Campaign_ID]],Campaigns!A:A,Campaigns!B:B)</f>
        <v>Monsoon Meals</v>
      </c>
      <c r="X97" s="3">
        <f>Table1[[#This Row],[Order_Value]]+Table1[[#This Row],[Delivery_Fee]]-Table1[[#This Row],[Discount]]</f>
        <v>1834.98</v>
      </c>
      <c r="Y97" t="str" cm="1">
        <f t="array" ref="Y97">_xlfn.IFS(Table1[[#This Row],[Delivery_Time_Min]]&lt;=30,"On Time",Table1[[#This Row],[Delivery_Time_Min]]&lt;=45,"At Risk",TRUE,"SLA Breach")</f>
        <v>At Risk</v>
      </c>
      <c r="Z97" t="str" cm="1">
        <f t="array" ref="Z97">_xlfn.IFS(
Table1[[#This Row],[Order_Status]]="Cancelled","Critical - Cancelled",
Table1[[#This Row],[Delivery SLA Status]]="SLA Breach","Critical - Late Delivery",
Table1[[#This Row],[Customer_Rating]]&lt;3,"Attention - Low Rating",
TRUE,"Normal"
)</f>
        <v>Normal</v>
      </c>
      <c r="AA97" t="str">
        <f>_xlfn.XLOOKUP(Table1[[#This Row],[Customer_ID]],Customers!A:A,Customers!C:C)</f>
        <v>Pune</v>
      </c>
      <c r="AB97" t="str">
        <f>TEXT(Table1[[#This Row],[Order_Date]],"mmm")</f>
        <v>Jun</v>
      </c>
    </row>
    <row r="98" spans="1:28" x14ac:dyDescent="0.35">
      <c r="A98" t="s">
        <v>213</v>
      </c>
      <c r="B98" s="2">
        <v>46226</v>
      </c>
      <c r="C98" t="s">
        <v>183</v>
      </c>
      <c r="D98" t="s">
        <v>202</v>
      </c>
      <c r="E98" t="s">
        <v>43</v>
      </c>
      <c r="F98" s="3">
        <v>439.2</v>
      </c>
      <c r="G98" s="3">
        <v>35</v>
      </c>
      <c r="H98" s="3">
        <v>50.43</v>
      </c>
      <c r="I98" s="4">
        <v>7.8</v>
      </c>
      <c r="J98" s="5">
        <v>41</v>
      </c>
      <c r="K98" s="4">
        <v>4</v>
      </c>
      <c r="L98" t="s">
        <v>20</v>
      </c>
      <c r="M98" t="str">
        <f t="shared" si="3"/>
        <v>Delivered</v>
      </c>
      <c r="N98" t="s">
        <v>28</v>
      </c>
      <c r="O98" t="str">
        <f t="shared" si="4"/>
        <v>UPI</v>
      </c>
      <c r="P98" t="s">
        <v>52</v>
      </c>
      <c r="Q98" t="str">
        <f t="shared" si="5"/>
        <v>LUNCH15</v>
      </c>
      <c r="R98" t="s">
        <v>70</v>
      </c>
      <c r="T98" t="str">
        <f>_xlfn.XLOOKUP(Table1[[#This Row],[Customer_ID]],Customers!A:A,Customers!B:B)</f>
        <v>Priya Desai</v>
      </c>
      <c r="U98" t="str">
        <f>_xlfn.XLOOKUP(Table1[[#This Row],[Restaurant_ID]],Restaurants!A:A,Restaurants!B:B)</f>
        <v>Curry Leaf</v>
      </c>
      <c r="V98" t="str">
        <f>_xlfn.XLOOKUP(Table1[[#This Row],[Delivery_Partner_ID]],Delivery_Partners!A:A,Delivery_Partners!B:B)</f>
        <v>Arjun</v>
      </c>
      <c r="W98" t="str">
        <f>_xlfn.XLOOKUP(Table1[[#This Row],[Campaign_ID]],Campaigns!A:A,Campaigns!B:B)</f>
        <v>Monsoon Meals</v>
      </c>
      <c r="X98" s="3">
        <f>Table1[[#This Row],[Order_Value]]+Table1[[#This Row],[Delivery_Fee]]-Table1[[#This Row],[Discount]]</f>
        <v>423.77</v>
      </c>
      <c r="Y98" t="str" cm="1">
        <f t="array" ref="Y98">_xlfn.IFS(Table1[[#This Row],[Delivery_Time_Min]]&lt;=30,"On Time",Table1[[#This Row],[Delivery_Time_Min]]&lt;=45,"At Risk",TRUE,"SLA Breach")</f>
        <v>At Risk</v>
      </c>
      <c r="Z98" t="str" cm="1">
        <f t="array" ref="Z98">_xlfn.IFS(
Table1[[#This Row],[Order_Status]]="Cancelled","Critical - Cancelled",
Table1[[#This Row],[Delivery SLA Status]]="SLA Breach","Critical - Late Delivery",
Table1[[#This Row],[Customer_Rating]]&lt;3,"Attention - Low Rating",
TRUE,"Normal"
)</f>
        <v>Normal</v>
      </c>
      <c r="AA98" t="str">
        <f>_xlfn.XLOOKUP(Table1[[#This Row],[Customer_ID]],Customers!A:A,Customers!C:C)</f>
        <v>Nagpur</v>
      </c>
      <c r="AB98" t="str">
        <f>TEXT(Table1[[#This Row],[Order_Date]],"mmm")</f>
        <v>Jul</v>
      </c>
    </row>
    <row r="99" spans="1:28" x14ac:dyDescent="0.35">
      <c r="A99" t="s">
        <v>214</v>
      </c>
      <c r="B99" s="2">
        <v>46144</v>
      </c>
      <c r="C99" t="s">
        <v>139</v>
      </c>
      <c r="D99" t="s">
        <v>79</v>
      </c>
      <c r="E99" t="s">
        <v>141</v>
      </c>
      <c r="F99" s="3">
        <v>1875.07</v>
      </c>
      <c r="G99" s="3">
        <v>20</v>
      </c>
      <c r="H99" s="3">
        <v>300</v>
      </c>
      <c r="I99" s="4">
        <v>3.3</v>
      </c>
      <c r="J99" s="5">
        <v>29</v>
      </c>
      <c r="K99" s="4">
        <v>4</v>
      </c>
      <c r="L99" t="s">
        <v>20</v>
      </c>
      <c r="M99" t="str">
        <f t="shared" si="3"/>
        <v>Delivered</v>
      </c>
      <c r="N99" t="s">
        <v>58</v>
      </c>
      <c r="O99" t="str">
        <f t="shared" si="4"/>
        <v>Wallet</v>
      </c>
      <c r="P99" t="s">
        <v>45</v>
      </c>
      <c r="Q99" t="str">
        <f t="shared" si="5"/>
        <v>FESTIVE25</v>
      </c>
      <c r="R99" t="s">
        <v>30</v>
      </c>
      <c r="T99" t="str">
        <f>_xlfn.XLOOKUP(Table1[[#This Row],[Customer_ID]],Customers!A:A,Customers!B:B)</f>
        <v>Aditya Kulkarni</v>
      </c>
      <c r="U99" t="str">
        <f>_xlfn.XLOOKUP(Table1[[#This Row],[Restaurant_ID]],Restaurants!A:A,Restaurants!B:B)</f>
        <v>Royal Thali</v>
      </c>
      <c r="V99" t="str">
        <f>_xlfn.XLOOKUP(Table1[[#This Row],[Delivery_Partner_ID]],Delivery_Partners!A:A,Delivery_Partners!B:B)</f>
        <v>Ravi</v>
      </c>
      <c r="W99" t="str">
        <f>_xlfn.XLOOKUP(Table1[[#This Row],[Campaign_ID]],Campaigns!A:A,Campaigns!B:B)</f>
        <v>Lunch Saver</v>
      </c>
      <c r="X99" s="3">
        <f>Table1[[#This Row],[Order_Value]]+Table1[[#This Row],[Delivery_Fee]]-Table1[[#This Row],[Discount]]</f>
        <v>1595.07</v>
      </c>
      <c r="Y99" t="str" cm="1">
        <f t="array" ref="Y99">_xlfn.IFS(Table1[[#This Row],[Delivery_Time_Min]]&lt;=30,"On Time",Table1[[#This Row],[Delivery_Time_Min]]&lt;=45,"At Risk",TRUE,"SLA Breach")</f>
        <v>On Time</v>
      </c>
      <c r="Z99" t="str" cm="1">
        <f t="array" ref="Z99">_xlfn.IFS(
Table1[[#This Row],[Order_Status]]="Cancelled","Critical - Cancelled",
Table1[[#This Row],[Delivery SLA Status]]="SLA Breach","Critical - Late Delivery",
Table1[[#This Row],[Customer_Rating]]&lt;3,"Attention - Low Rating",
TRUE,"Normal"
)</f>
        <v>Normal</v>
      </c>
      <c r="AA99" t="str">
        <f>_xlfn.XLOOKUP(Table1[[#This Row],[Customer_ID]],Customers!A:A,Customers!C:C)</f>
        <v>Mumbai</v>
      </c>
      <c r="AB99" t="str">
        <f>TEXT(Table1[[#This Row],[Order_Date]],"mmm")</f>
        <v>May</v>
      </c>
    </row>
    <row r="100" spans="1:28" x14ac:dyDescent="0.35">
      <c r="A100" t="s">
        <v>215</v>
      </c>
      <c r="B100" s="2">
        <v>46171</v>
      </c>
      <c r="C100" t="s">
        <v>118</v>
      </c>
      <c r="D100" t="s">
        <v>153</v>
      </c>
      <c r="E100" t="s">
        <v>69</v>
      </c>
      <c r="F100" s="3">
        <v>1243.5999999999999</v>
      </c>
      <c r="G100" s="3">
        <v>20</v>
      </c>
      <c r="H100" s="3">
        <v>183.04</v>
      </c>
      <c r="I100" s="4">
        <v>8.5</v>
      </c>
      <c r="J100" s="5">
        <v>34</v>
      </c>
      <c r="K100" s="4">
        <v>4</v>
      </c>
      <c r="L100" t="s">
        <v>20</v>
      </c>
      <c r="M100" t="str">
        <f t="shared" si="3"/>
        <v>Delivered</v>
      </c>
      <c r="N100" t="s">
        <v>40</v>
      </c>
      <c r="O100" t="str">
        <f t="shared" si="4"/>
        <v>Debit Card</v>
      </c>
      <c r="P100" t="s">
        <v>52</v>
      </c>
      <c r="Q100" t="str">
        <f t="shared" si="5"/>
        <v>LUNCH15</v>
      </c>
      <c r="R100" t="s">
        <v>53</v>
      </c>
      <c r="T100" t="str">
        <f>_xlfn.XLOOKUP(Table1[[#This Row],[Customer_ID]],Customers!A:A,Customers!B:B)</f>
        <v>Isha More</v>
      </c>
      <c r="U100" t="str">
        <f>_xlfn.XLOOKUP(Table1[[#This Row],[Restaurant_ID]],Restaurants!A:A,Restaurants!B:B)</f>
        <v>Spice Hub</v>
      </c>
      <c r="V100" t="str">
        <f>_xlfn.XLOOKUP(Table1[[#This Row],[Delivery_Partner_ID]],Delivery_Partners!A:A,Delivery_Partners!B:B)</f>
        <v>Suresh</v>
      </c>
      <c r="W100" t="str">
        <f>_xlfn.XLOOKUP(Table1[[#This Row],[Campaign_ID]],Campaigns!A:A,Campaigns!B:B)</f>
        <v>Festival Special</v>
      </c>
      <c r="X100" s="3">
        <f>Table1[[#This Row],[Order_Value]]+Table1[[#This Row],[Delivery_Fee]]-Table1[[#This Row],[Discount]]</f>
        <v>1080.56</v>
      </c>
      <c r="Y100" t="str" cm="1">
        <f t="array" ref="Y100">_xlfn.IFS(Table1[[#This Row],[Delivery_Time_Min]]&lt;=30,"On Time",Table1[[#This Row],[Delivery_Time_Min]]&lt;=45,"At Risk",TRUE,"SLA Breach")</f>
        <v>At Risk</v>
      </c>
      <c r="Z100" t="str" cm="1">
        <f t="array" ref="Z100">_xlfn.IFS(
Table1[[#This Row],[Order_Status]]="Cancelled","Critical - Cancelled",
Table1[[#This Row],[Delivery SLA Status]]="SLA Breach","Critical - Late Delivery",
Table1[[#This Row],[Customer_Rating]]&lt;3,"Attention - Low Rating",
TRUE,"Normal"
)</f>
        <v>Normal</v>
      </c>
      <c r="AA100" t="str">
        <f>_xlfn.XLOOKUP(Table1[[#This Row],[Customer_ID]],Customers!A:A,Customers!C:C)</f>
        <v>Pune</v>
      </c>
      <c r="AB100" t="str">
        <f>TEXT(Table1[[#This Row],[Order_Date]],"mmm")</f>
        <v>May</v>
      </c>
    </row>
    <row r="101" spans="1:28" x14ac:dyDescent="0.35">
      <c r="A101" t="s">
        <v>217</v>
      </c>
      <c r="B101" s="2">
        <v>46222</v>
      </c>
      <c r="C101" t="s">
        <v>218</v>
      </c>
      <c r="D101" t="s">
        <v>124</v>
      </c>
      <c r="E101" t="s">
        <v>128</v>
      </c>
      <c r="F101" s="3">
        <v>1239.8499999999999</v>
      </c>
      <c r="G101" s="3">
        <v>50</v>
      </c>
      <c r="H101" s="3">
        <v>237.27</v>
      </c>
      <c r="I101" s="4">
        <v>11.1</v>
      </c>
      <c r="J101" s="5">
        <v>47</v>
      </c>
      <c r="K101" s="4">
        <v>3.5</v>
      </c>
      <c r="L101" t="s">
        <v>20</v>
      </c>
      <c r="M101" t="str">
        <f t="shared" si="3"/>
        <v>Delivered</v>
      </c>
      <c r="N101" t="s">
        <v>58</v>
      </c>
      <c r="O101" t="str">
        <f t="shared" si="4"/>
        <v>Wallet</v>
      </c>
      <c r="P101" t="s">
        <v>34</v>
      </c>
      <c r="Q101" t="str">
        <f t="shared" si="5"/>
        <v>SAVE100</v>
      </c>
      <c r="R101" t="s">
        <v>59</v>
      </c>
      <c r="T101" t="str">
        <f>_xlfn.XLOOKUP(Table1[[#This Row],[Customer_ID]],Customers!A:A,Customers!B:B)</f>
        <v>Neha Kulkarni</v>
      </c>
      <c r="U101" t="str">
        <f>_xlfn.XLOOKUP(Table1[[#This Row],[Restaurant_ID]],Restaurants!A:A,Restaurants!B:B)</f>
        <v>Maharashtra Kitchen</v>
      </c>
      <c r="V101" t="str">
        <f>_xlfn.XLOOKUP(Table1[[#This Row],[Delivery_Partner_ID]],Delivery_Partners!A:A,Delivery_Partners!B:B)</f>
        <v>Prakash</v>
      </c>
      <c r="W101" t="str">
        <f>_xlfn.XLOOKUP(Table1[[#This Row],[Campaign_ID]],Campaigns!A:A,Campaigns!B:B)</f>
        <v>New User Boost</v>
      </c>
      <c r="X101" s="3">
        <f>Table1[[#This Row],[Order_Value]]+Table1[[#This Row],[Delivery_Fee]]-Table1[[#This Row],[Discount]]</f>
        <v>1052.58</v>
      </c>
      <c r="Y101" t="str" cm="1">
        <f t="array" ref="Y101">_xlfn.IFS(Table1[[#This Row],[Delivery_Time_Min]]&lt;=30,"On Time",Table1[[#This Row],[Delivery_Time_Min]]&lt;=45,"At Risk",TRUE,"SLA Breach")</f>
        <v>SLA Breach</v>
      </c>
      <c r="Z101" t="str" cm="1">
        <f t="array" ref="Z101">_xlfn.IFS(
Table1[[#This Row],[Order_Status]]="Cancelled","Critical - Cancelled",
Table1[[#This Row],[Delivery SLA Status]]="SLA Breach","Critical - Late Delivery",
Table1[[#This Row],[Customer_Rating]]&lt;3,"Attention - Low Rating",
TRUE,"Normal"
)</f>
        <v>Critical - Late Delivery</v>
      </c>
      <c r="AA101" t="str">
        <f>_xlfn.XLOOKUP(Table1[[#This Row],[Customer_ID]],Customers!A:A,Customers!C:C)</f>
        <v>Nashik</v>
      </c>
      <c r="AB101" t="str">
        <f>TEXT(Table1[[#This Row],[Order_Date]],"mmm")</f>
        <v>Jul</v>
      </c>
    </row>
    <row r="102" spans="1:28" x14ac:dyDescent="0.35">
      <c r="A102" t="s">
        <v>221</v>
      </c>
      <c r="B102" s="2">
        <v>46227</v>
      </c>
      <c r="C102" t="s">
        <v>102</v>
      </c>
      <c r="D102" t="s">
        <v>222</v>
      </c>
      <c r="E102" t="s">
        <v>57</v>
      </c>
      <c r="F102" s="3">
        <v>1661</v>
      </c>
      <c r="G102" s="3">
        <v>60</v>
      </c>
      <c r="H102" s="3">
        <v>300</v>
      </c>
      <c r="I102" s="4">
        <v>5.0999999999999996</v>
      </c>
      <c r="J102" s="5">
        <v>33</v>
      </c>
      <c r="K102" s="4">
        <v>4.5</v>
      </c>
      <c r="L102" t="s">
        <v>20</v>
      </c>
      <c r="M102" t="str">
        <f t="shared" si="3"/>
        <v>Delivered</v>
      </c>
      <c r="N102" t="s">
        <v>28</v>
      </c>
      <c r="O102" t="str">
        <f t="shared" si="4"/>
        <v>UPI</v>
      </c>
      <c r="P102" t="s">
        <v>191</v>
      </c>
      <c r="Q102" t="str">
        <f t="shared" si="5"/>
        <v>WEEKEND20</v>
      </c>
      <c r="R102" t="s">
        <v>115</v>
      </c>
      <c r="T102" t="str">
        <f>_xlfn.XLOOKUP(Table1[[#This Row],[Customer_ID]],Customers!A:A,Customers!B:B)</f>
        <v>Rahul Jadhav</v>
      </c>
      <c r="U102" t="str">
        <f>_xlfn.XLOOKUP(Table1[[#This Row],[Restaurant_ID]],Restaurants!A:A,Restaurants!B:B)</f>
        <v>The Food Factory</v>
      </c>
      <c r="V102" t="str">
        <f>_xlfn.XLOOKUP(Table1[[#This Row],[Delivery_Partner_ID]],Delivery_Partners!A:A,Delivery_Partners!B:B)</f>
        <v>Amit</v>
      </c>
      <c r="W102" t="str">
        <f>_xlfn.XLOOKUP(Table1[[#This Row],[Campaign_ID]],Campaigns!A:A,Campaigns!B:B)</f>
        <v>Budget Bites</v>
      </c>
      <c r="X102" s="3">
        <f>Table1[[#This Row],[Order_Value]]+Table1[[#This Row],[Delivery_Fee]]-Table1[[#This Row],[Discount]]</f>
        <v>1421</v>
      </c>
      <c r="Y102" t="str" cm="1">
        <f t="array" ref="Y102">_xlfn.IFS(Table1[[#This Row],[Delivery_Time_Min]]&lt;=30,"On Time",Table1[[#This Row],[Delivery_Time_Min]]&lt;=45,"At Risk",TRUE,"SLA Breach")</f>
        <v>At Risk</v>
      </c>
      <c r="Z102" t="str" cm="1">
        <f t="array" ref="Z102">_xlfn.IFS(
Table1[[#This Row],[Order_Status]]="Cancelled","Critical - Cancelled",
Table1[[#This Row],[Delivery SLA Status]]="SLA Breach","Critical - Late Delivery",
Table1[[#This Row],[Customer_Rating]]&lt;3,"Attention - Low Rating",
TRUE,"Normal"
)</f>
        <v>Normal</v>
      </c>
      <c r="AA102" t="str">
        <f>_xlfn.XLOOKUP(Table1[[#This Row],[Customer_ID]],Customers!A:A,Customers!C:C)</f>
        <v>Pune</v>
      </c>
      <c r="AB102" t="str">
        <f>TEXT(Table1[[#This Row],[Order_Date]],"mmm")</f>
        <v>Jul</v>
      </c>
    </row>
    <row r="103" spans="1:28" x14ac:dyDescent="0.35">
      <c r="A103" t="s">
        <v>223</v>
      </c>
      <c r="B103" s="2">
        <v>46220</v>
      </c>
      <c r="C103" t="s">
        <v>148</v>
      </c>
      <c r="D103" t="s">
        <v>112</v>
      </c>
      <c r="E103" t="s">
        <v>19</v>
      </c>
      <c r="F103" s="3">
        <v>1643.66</v>
      </c>
      <c r="G103" s="3">
        <v>25</v>
      </c>
      <c r="H103" s="3">
        <v>233.76</v>
      </c>
      <c r="I103" s="4">
        <v>1.2</v>
      </c>
      <c r="J103" s="5">
        <v>15</v>
      </c>
      <c r="K103" s="4">
        <v>3.5</v>
      </c>
      <c r="L103" t="s">
        <v>20</v>
      </c>
      <c r="M103" t="str">
        <f t="shared" si="3"/>
        <v>Delivered</v>
      </c>
      <c r="N103" t="s">
        <v>21</v>
      </c>
      <c r="O103" t="str">
        <f t="shared" si="4"/>
        <v>Credit Card</v>
      </c>
      <c r="P103" t="s">
        <v>76</v>
      </c>
      <c r="Q103" t="str">
        <f t="shared" si="5"/>
        <v>PREMIUM10</v>
      </c>
      <c r="R103" t="s">
        <v>115</v>
      </c>
      <c r="T103" t="str">
        <f>_xlfn.XLOOKUP(Table1[[#This Row],[Customer_ID]],Customers!A:A,Customers!B:B)</f>
        <v>Vivaan Kulkarni</v>
      </c>
      <c r="U103" t="str">
        <f>_xlfn.XLOOKUP(Table1[[#This Row],[Restaurant_ID]],Restaurants!A:A,Restaurants!B:B)</f>
        <v>Pune Bites</v>
      </c>
      <c r="V103" t="str">
        <f>_xlfn.XLOOKUP(Table1[[#This Row],[Delivery_Partner_ID]],Delivery_Partners!A:A,Delivery_Partners!B:B)</f>
        <v>Vivek</v>
      </c>
      <c r="W103" t="str">
        <f>_xlfn.XLOOKUP(Table1[[#This Row],[Campaign_ID]],Campaigns!A:A,Campaigns!B:B)</f>
        <v>Budget Bites</v>
      </c>
      <c r="X103" s="3">
        <f>Table1[[#This Row],[Order_Value]]+Table1[[#This Row],[Delivery_Fee]]-Table1[[#This Row],[Discount]]</f>
        <v>1434.9</v>
      </c>
      <c r="Y103" t="str" cm="1">
        <f t="array" ref="Y103">_xlfn.IFS(Table1[[#This Row],[Delivery_Time_Min]]&lt;=30,"On Time",Table1[[#This Row],[Delivery_Time_Min]]&lt;=45,"At Risk",TRUE,"SLA Breach")</f>
        <v>On Time</v>
      </c>
      <c r="Z103" t="str" cm="1">
        <f t="array" ref="Z103">_xlfn.IFS(
Table1[[#This Row],[Order_Status]]="Cancelled","Critical - Cancelled",
Table1[[#This Row],[Delivery SLA Status]]="SLA Breach","Critical - Late Delivery",
Table1[[#This Row],[Customer_Rating]]&lt;3,"Attention - Low Rating",
TRUE,"Normal"
)</f>
        <v>Normal</v>
      </c>
      <c r="AA103" t="str">
        <f>_xlfn.XLOOKUP(Table1[[#This Row],[Customer_ID]],Customers!A:A,Customers!C:C)</f>
        <v>Mumbai</v>
      </c>
      <c r="AB103" t="str">
        <f>TEXT(Table1[[#This Row],[Order_Date]],"mmm")</f>
        <v>Jul</v>
      </c>
    </row>
    <row r="104" spans="1:28" x14ac:dyDescent="0.35">
      <c r="A104" t="s">
        <v>224</v>
      </c>
      <c r="B104" s="2">
        <v>46221</v>
      </c>
      <c r="C104" t="s">
        <v>150</v>
      </c>
      <c r="D104" t="s">
        <v>74</v>
      </c>
      <c r="E104" t="s">
        <v>69</v>
      </c>
      <c r="F104" s="3">
        <v>1176.03</v>
      </c>
      <c r="G104" s="3">
        <v>35</v>
      </c>
      <c r="H104" s="3">
        <v>150.27000000000001</v>
      </c>
      <c r="I104" s="4">
        <v>5.2</v>
      </c>
      <c r="J104" s="5">
        <v>42</v>
      </c>
      <c r="K104" s="4">
        <v>4.5</v>
      </c>
      <c r="L104" t="s">
        <v>20</v>
      </c>
      <c r="M104" t="str">
        <f t="shared" si="3"/>
        <v>Delivered</v>
      </c>
      <c r="N104" t="s">
        <v>64</v>
      </c>
      <c r="O104" t="str">
        <f t="shared" si="4"/>
        <v>Cash on Delivery</v>
      </c>
      <c r="P104" t="s">
        <v>83</v>
      </c>
      <c r="Q104" t="str">
        <f t="shared" si="5"/>
        <v>WELCOME50</v>
      </c>
      <c r="R104" t="s">
        <v>115</v>
      </c>
      <c r="T104" t="str">
        <f>_xlfn.XLOOKUP(Table1[[#This Row],[Customer_ID]],Customers!A:A,Customers!B:B)</f>
        <v>Aditya Shinde</v>
      </c>
      <c r="U104" t="str">
        <f>_xlfn.XLOOKUP(Table1[[#This Row],[Restaurant_ID]],Restaurants!A:A,Restaurants!B:B)</f>
        <v>Cafe Aroma</v>
      </c>
      <c r="V104" t="str">
        <f>_xlfn.XLOOKUP(Table1[[#This Row],[Delivery_Partner_ID]],Delivery_Partners!A:A,Delivery_Partners!B:B)</f>
        <v>Suresh</v>
      </c>
      <c r="W104" t="str">
        <f>_xlfn.XLOOKUP(Table1[[#This Row],[Campaign_ID]],Campaigns!A:A,Campaigns!B:B)</f>
        <v>Budget Bites</v>
      </c>
      <c r="X104" s="3">
        <f>Table1[[#This Row],[Order_Value]]+Table1[[#This Row],[Delivery_Fee]]-Table1[[#This Row],[Discount]]</f>
        <v>1060.76</v>
      </c>
      <c r="Y104" t="str" cm="1">
        <f t="array" ref="Y104">_xlfn.IFS(Table1[[#This Row],[Delivery_Time_Min]]&lt;=30,"On Time",Table1[[#This Row],[Delivery_Time_Min]]&lt;=45,"At Risk",TRUE,"SLA Breach")</f>
        <v>At Risk</v>
      </c>
      <c r="Z104" t="str" cm="1">
        <f t="array" ref="Z104">_xlfn.IFS(
Table1[[#This Row],[Order_Status]]="Cancelled","Critical - Cancelled",
Table1[[#This Row],[Delivery SLA Status]]="SLA Breach","Critical - Late Delivery",
Table1[[#This Row],[Customer_Rating]]&lt;3,"Attention - Low Rating",
TRUE,"Normal"
)</f>
        <v>Normal</v>
      </c>
      <c r="AA104" t="str">
        <f>_xlfn.XLOOKUP(Table1[[#This Row],[Customer_ID]],Customers!A:A,Customers!C:C)</f>
        <v>Pune</v>
      </c>
      <c r="AB104" t="str">
        <f>TEXT(Table1[[#This Row],[Order_Date]],"mmm")</f>
        <v>Jul</v>
      </c>
    </row>
    <row r="105" spans="1:28" x14ac:dyDescent="0.35">
      <c r="A105" t="s">
        <v>225</v>
      </c>
      <c r="B105" s="2">
        <v>46167</v>
      </c>
      <c r="C105" t="s">
        <v>226</v>
      </c>
      <c r="D105" t="s">
        <v>100</v>
      </c>
      <c r="E105" t="s">
        <v>39</v>
      </c>
      <c r="F105" s="3">
        <v>1469.51</v>
      </c>
      <c r="G105" s="3">
        <v>35</v>
      </c>
      <c r="H105" s="3">
        <v>157.84</v>
      </c>
      <c r="I105" s="4">
        <v>1.1000000000000001</v>
      </c>
      <c r="J105" s="5">
        <v>32</v>
      </c>
      <c r="K105" s="4">
        <v>5</v>
      </c>
      <c r="L105" t="s">
        <v>20</v>
      </c>
      <c r="M105" t="str">
        <f t="shared" si="3"/>
        <v>Delivered</v>
      </c>
      <c r="N105" t="s">
        <v>40</v>
      </c>
      <c r="O105" t="str">
        <f t="shared" si="4"/>
        <v>Debit Card</v>
      </c>
      <c r="P105" t="s">
        <v>83</v>
      </c>
      <c r="Q105" t="str">
        <f t="shared" si="5"/>
        <v>WELCOME50</v>
      </c>
      <c r="R105" t="s">
        <v>23</v>
      </c>
      <c r="T105" t="str">
        <f>_xlfn.XLOOKUP(Table1[[#This Row],[Customer_ID]],Customers!A:A,Customers!B:B)</f>
        <v>Karan Shinde</v>
      </c>
      <c r="U105" t="str">
        <f>_xlfn.XLOOKUP(Table1[[#This Row],[Restaurant_ID]],Restaurants!A:A,Restaurants!B:B)</f>
        <v>Wok Express</v>
      </c>
      <c r="V105" t="str">
        <f>_xlfn.XLOOKUP(Table1[[#This Row],[Delivery_Partner_ID]],Delivery_Partners!A:A,Delivery_Partners!B:B)</f>
        <v>Rohit</v>
      </c>
      <c r="W105" t="str">
        <f>_xlfn.XLOOKUP(Table1[[#This Row],[Campaign_ID]],Campaigns!A:A,Campaigns!B:B)</f>
        <v>First Order</v>
      </c>
      <c r="X105" s="3">
        <f>Table1[[#This Row],[Order_Value]]+Table1[[#This Row],[Delivery_Fee]]-Table1[[#This Row],[Discount]]</f>
        <v>1346.67</v>
      </c>
      <c r="Y105" t="str" cm="1">
        <f t="array" ref="Y105">_xlfn.IFS(Table1[[#This Row],[Delivery_Time_Min]]&lt;=30,"On Time",Table1[[#This Row],[Delivery_Time_Min]]&lt;=45,"At Risk",TRUE,"SLA Breach")</f>
        <v>At Risk</v>
      </c>
      <c r="Z105" t="str" cm="1">
        <f t="array" ref="Z105">_xlfn.IFS(
Table1[[#This Row],[Order_Status]]="Cancelled","Critical - Cancelled",
Table1[[#This Row],[Delivery SLA Status]]="SLA Breach","Critical - Late Delivery",
Table1[[#This Row],[Customer_Rating]]&lt;3,"Attention - Low Rating",
TRUE,"Normal"
)</f>
        <v>Normal</v>
      </c>
      <c r="AA105" t="str">
        <f>_xlfn.XLOOKUP(Table1[[#This Row],[Customer_ID]],Customers!A:A,Customers!C:C)</f>
        <v>Mumbai</v>
      </c>
      <c r="AB105" t="str">
        <f>TEXT(Table1[[#This Row],[Order_Date]],"mmm")</f>
        <v>May</v>
      </c>
    </row>
    <row r="106" spans="1:28" x14ac:dyDescent="0.35">
      <c r="A106" t="s">
        <v>227</v>
      </c>
      <c r="B106" s="2">
        <v>46178</v>
      </c>
      <c r="C106" t="s">
        <v>111</v>
      </c>
      <c r="D106" t="s">
        <v>79</v>
      </c>
      <c r="E106" t="s">
        <v>87</v>
      </c>
      <c r="F106" s="3">
        <v>609.54999999999995</v>
      </c>
      <c r="G106" s="3">
        <v>50</v>
      </c>
      <c r="H106" s="3">
        <v>93.4</v>
      </c>
      <c r="I106" s="4">
        <v>8.4</v>
      </c>
      <c r="J106" s="5">
        <v>40</v>
      </c>
      <c r="K106" s="4">
        <v>4.5</v>
      </c>
      <c r="L106" t="s">
        <v>20</v>
      </c>
      <c r="M106" t="str">
        <f t="shared" si="3"/>
        <v>Delivered</v>
      </c>
      <c r="N106" t="s">
        <v>21</v>
      </c>
      <c r="O106" t="str">
        <f t="shared" si="4"/>
        <v>Credit Card</v>
      </c>
      <c r="P106" t="s">
        <v>45</v>
      </c>
      <c r="Q106" t="str">
        <f t="shared" si="5"/>
        <v>FESTIVE25</v>
      </c>
      <c r="R106" t="s">
        <v>115</v>
      </c>
      <c r="T106" t="str">
        <f>_xlfn.XLOOKUP(Table1[[#This Row],[Customer_ID]],Customers!A:A,Customers!B:B)</f>
        <v>Amit Desai</v>
      </c>
      <c r="U106" t="str">
        <f>_xlfn.XLOOKUP(Table1[[#This Row],[Restaurant_ID]],Restaurants!A:A,Restaurants!B:B)</f>
        <v>Royal Thali</v>
      </c>
      <c r="V106" t="str">
        <f>_xlfn.XLOOKUP(Table1[[#This Row],[Delivery_Partner_ID]],Delivery_Partners!A:A,Delivery_Partners!B:B)</f>
        <v>Vikas</v>
      </c>
      <c r="W106" t="str">
        <f>_xlfn.XLOOKUP(Table1[[#This Row],[Campaign_ID]],Campaigns!A:A,Campaigns!B:B)</f>
        <v>Budget Bites</v>
      </c>
      <c r="X106" s="3">
        <f>Table1[[#This Row],[Order_Value]]+Table1[[#This Row],[Delivery_Fee]]-Table1[[#This Row],[Discount]]</f>
        <v>566.15</v>
      </c>
      <c r="Y106" t="str" cm="1">
        <f t="array" ref="Y106">_xlfn.IFS(Table1[[#This Row],[Delivery_Time_Min]]&lt;=30,"On Time",Table1[[#This Row],[Delivery_Time_Min]]&lt;=45,"At Risk",TRUE,"SLA Breach")</f>
        <v>At Risk</v>
      </c>
      <c r="Z106" t="str" cm="1">
        <f t="array" ref="Z106">_xlfn.IFS(
Table1[[#This Row],[Order_Status]]="Cancelled","Critical - Cancelled",
Table1[[#This Row],[Delivery SLA Status]]="SLA Breach","Critical - Late Delivery",
Table1[[#This Row],[Customer_Rating]]&lt;3,"Attention - Low Rating",
TRUE,"Normal"
)</f>
        <v>Normal</v>
      </c>
      <c r="AA106" t="str">
        <f>_xlfn.XLOOKUP(Table1[[#This Row],[Customer_ID]],Customers!A:A,Customers!C:C)</f>
        <v>Nagpur</v>
      </c>
      <c r="AB106" t="str">
        <f>TEXT(Table1[[#This Row],[Order_Date]],"mmm")</f>
        <v>Jun</v>
      </c>
    </row>
    <row r="107" spans="1:28" x14ac:dyDescent="0.35">
      <c r="A107" t="s">
        <v>228</v>
      </c>
      <c r="B107" s="2">
        <v>46184</v>
      </c>
      <c r="C107" t="s">
        <v>212</v>
      </c>
      <c r="D107" t="s">
        <v>144</v>
      </c>
      <c r="E107" t="s">
        <v>97</v>
      </c>
      <c r="F107" s="3">
        <v>1192.32</v>
      </c>
      <c r="G107" s="3">
        <v>40</v>
      </c>
      <c r="H107" s="3">
        <v>0</v>
      </c>
      <c r="I107" s="4">
        <v>9.8000000000000007</v>
      </c>
      <c r="J107" s="5">
        <v>52</v>
      </c>
      <c r="K107" s="4">
        <v>4</v>
      </c>
      <c r="L107" t="s">
        <v>20</v>
      </c>
      <c r="M107" t="str">
        <f t="shared" si="3"/>
        <v>Delivered</v>
      </c>
      <c r="N107" t="s">
        <v>21</v>
      </c>
      <c r="O107" t="str">
        <f t="shared" si="4"/>
        <v>Credit Card</v>
      </c>
      <c r="P107" t="s">
        <v>22</v>
      </c>
      <c r="Q107" t="str">
        <f t="shared" si="5"/>
        <v>NONE</v>
      </c>
      <c r="R107" t="s">
        <v>30</v>
      </c>
      <c r="T107" t="str">
        <f>_xlfn.XLOOKUP(Table1[[#This Row],[Customer_ID]],Customers!A:A,Customers!B:B)</f>
        <v>Neha Gupta</v>
      </c>
      <c r="U107" t="str">
        <f>_xlfn.XLOOKUP(Table1[[#This Row],[Restaurant_ID]],Restaurants!A:A,Restaurants!B:B)</f>
        <v>Kebab Nation</v>
      </c>
      <c r="V107" t="str">
        <f>_xlfn.XLOOKUP(Table1[[#This Row],[Delivery_Partner_ID]],Delivery_Partners!A:A,Delivery_Partners!B:B)</f>
        <v>Deepak</v>
      </c>
      <c r="W107" t="str">
        <f>_xlfn.XLOOKUP(Table1[[#This Row],[Campaign_ID]],Campaigns!A:A,Campaigns!B:B)</f>
        <v>Lunch Saver</v>
      </c>
      <c r="X107" s="3">
        <f>Table1[[#This Row],[Order_Value]]+Table1[[#This Row],[Delivery_Fee]]-Table1[[#This Row],[Discount]]</f>
        <v>1232.32</v>
      </c>
      <c r="Y107" t="str" cm="1">
        <f t="array" ref="Y107">_xlfn.IFS(Table1[[#This Row],[Delivery_Time_Min]]&lt;=30,"On Time",Table1[[#This Row],[Delivery_Time_Min]]&lt;=45,"At Risk",TRUE,"SLA Breach")</f>
        <v>SLA Breach</v>
      </c>
      <c r="Z107" t="str" cm="1">
        <f t="array" ref="Z107">_xlfn.IFS(
Table1[[#This Row],[Order_Status]]="Cancelled","Critical - Cancelled",
Table1[[#This Row],[Delivery SLA Status]]="SLA Breach","Critical - Late Delivery",
Table1[[#This Row],[Customer_Rating]]&lt;3,"Attention - Low Rating",
TRUE,"Normal"
)</f>
        <v>Critical - Late Delivery</v>
      </c>
      <c r="AA107" t="str">
        <f>_xlfn.XLOOKUP(Table1[[#This Row],[Customer_ID]],Customers!A:A,Customers!C:C)</f>
        <v>Pune</v>
      </c>
      <c r="AB107" t="str">
        <f>TEXT(Table1[[#This Row],[Order_Date]],"mmm")</f>
        <v>Jun</v>
      </c>
    </row>
    <row r="108" spans="1:28" x14ac:dyDescent="0.35">
      <c r="A108" t="s">
        <v>231</v>
      </c>
      <c r="B108" s="2">
        <v>46174</v>
      </c>
      <c r="C108" t="s">
        <v>172</v>
      </c>
      <c r="D108" t="s">
        <v>153</v>
      </c>
      <c r="E108" t="s">
        <v>27</v>
      </c>
      <c r="F108" s="3">
        <v>1428.03</v>
      </c>
      <c r="G108" s="3">
        <v>30</v>
      </c>
      <c r="H108" s="3">
        <v>133.38</v>
      </c>
      <c r="I108" s="4">
        <v>1.3</v>
      </c>
      <c r="J108" s="5">
        <v>21</v>
      </c>
      <c r="K108" s="4">
        <v>4.5</v>
      </c>
      <c r="L108" t="s">
        <v>20</v>
      </c>
      <c r="M108" t="str">
        <f t="shared" si="3"/>
        <v>Delivered</v>
      </c>
      <c r="N108" t="s">
        <v>21</v>
      </c>
      <c r="O108" t="str">
        <f t="shared" si="4"/>
        <v>Credit Card</v>
      </c>
      <c r="P108" t="s">
        <v>34</v>
      </c>
      <c r="Q108" t="str">
        <f t="shared" si="5"/>
        <v>SAVE100</v>
      </c>
      <c r="R108" t="s">
        <v>115</v>
      </c>
      <c r="T108" t="str">
        <f>_xlfn.XLOOKUP(Table1[[#This Row],[Customer_ID]],Customers!A:A,Customers!B:B)</f>
        <v>Isha Gupta</v>
      </c>
      <c r="U108" t="str">
        <f>_xlfn.XLOOKUP(Table1[[#This Row],[Restaurant_ID]],Restaurants!A:A,Restaurants!B:B)</f>
        <v>Spice Hub</v>
      </c>
      <c r="V108" t="str">
        <f>_xlfn.XLOOKUP(Table1[[#This Row],[Delivery_Partner_ID]],Delivery_Partners!A:A,Delivery_Partners!B:B)</f>
        <v>Anil</v>
      </c>
      <c r="W108" t="str">
        <f>_xlfn.XLOOKUP(Table1[[#This Row],[Campaign_ID]],Campaigns!A:A,Campaigns!B:B)</f>
        <v>Budget Bites</v>
      </c>
      <c r="X108" s="3">
        <f>Table1[[#This Row],[Order_Value]]+Table1[[#This Row],[Delivery_Fee]]-Table1[[#This Row],[Discount]]</f>
        <v>1324.65</v>
      </c>
      <c r="Y108" t="str" cm="1">
        <f t="array" ref="Y108">_xlfn.IFS(Table1[[#This Row],[Delivery_Time_Min]]&lt;=30,"On Time",Table1[[#This Row],[Delivery_Time_Min]]&lt;=45,"At Risk",TRUE,"SLA Breach")</f>
        <v>On Time</v>
      </c>
      <c r="Z108" t="str" cm="1">
        <f t="array" ref="Z108">_xlfn.IFS(
Table1[[#This Row],[Order_Status]]="Cancelled","Critical - Cancelled",
Table1[[#This Row],[Delivery SLA Status]]="SLA Breach","Critical - Late Delivery",
Table1[[#This Row],[Customer_Rating]]&lt;3,"Attention - Low Rating",
TRUE,"Normal"
)</f>
        <v>Normal</v>
      </c>
      <c r="AA108" t="str">
        <f>_xlfn.XLOOKUP(Table1[[#This Row],[Customer_ID]],Customers!A:A,Customers!C:C)</f>
        <v>Hyderabad</v>
      </c>
      <c r="AB108" t="str">
        <f>TEXT(Table1[[#This Row],[Order_Date]],"mmm")</f>
        <v>Jun</v>
      </c>
    </row>
    <row r="109" spans="1:28" x14ac:dyDescent="0.35">
      <c r="A109" t="s">
        <v>232</v>
      </c>
      <c r="B109" s="2">
        <v>46188</v>
      </c>
      <c r="C109" t="s">
        <v>233</v>
      </c>
      <c r="D109" t="s">
        <v>18</v>
      </c>
      <c r="E109" t="s">
        <v>97</v>
      </c>
      <c r="F109" s="3">
        <v>1513.02</v>
      </c>
      <c r="G109" s="3">
        <v>30</v>
      </c>
      <c r="H109" s="3">
        <v>215.47</v>
      </c>
      <c r="I109" s="4">
        <v>9</v>
      </c>
      <c r="J109" s="5">
        <v>31</v>
      </c>
      <c r="K109" s="4">
        <v>4</v>
      </c>
      <c r="L109" t="s">
        <v>20</v>
      </c>
      <c r="M109" t="str">
        <f t="shared" si="3"/>
        <v>Delivered</v>
      </c>
      <c r="N109" t="s">
        <v>64</v>
      </c>
      <c r="O109" t="str">
        <f t="shared" si="4"/>
        <v>Cash on Delivery</v>
      </c>
      <c r="P109" t="s">
        <v>52</v>
      </c>
      <c r="Q109" t="str">
        <f t="shared" si="5"/>
        <v>LUNCH15</v>
      </c>
      <c r="R109" t="s">
        <v>115</v>
      </c>
      <c r="T109" t="str">
        <f>_xlfn.XLOOKUP(Table1[[#This Row],[Customer_ID]],Customers!A:A,Customers!B:B)</f>
        <v>Rahul Sharma</v>
      </c>
      <c r="U109" t="str">
        <f>_xlfn.XLOOKUP(Table1[[#This Row],[Restaurant_ID]],Restaurants!A:A,Restaurants!B:B)</f>
        <v>Sweet Truth</v>
      </c>
      <c r="V109" t="str">
        <f>_xlfn.XLOOKUP(Table1[[#This Row],[Delivery_Partner_ID]],Delivery_Partners!A:A,Delivery_Partners!B:B)</f>
        <v>Deepak</v>
      </c>
      <c r="W109" t="str">
        <f>_xlfn.XLOOKUP(Table1[[#This Row],[Campaign_ID]],Campaigns!A:A,Campaigns!B:B)</f>
        <v>Budget Bites</v>
      </c>
      <c r="X109" s="3">
        <f>Table1[[#This Row],[Order_Value]]+Table1[[#This Row],[Delivery_Fee]]-Table1[[#This Row],[Discount]]</f>
        <v>1327.55</v>
      </c>
      <c r="Y109" t="str" cm="1">
        <f t="array" ref="Y109">_xlfn.IFS(Table1[[#This Row],[Delivery_Time_Min]]&lt;=30,"On Time",Table1[[#This Row],[Delivery_Time_Min]]&lt;=45,"At Risk",TRUE,"SLA Breach")</f>
        <v>At Risk</v>
      </c>
      <c r="Z109" t="str" cm="1">
        <f t="array" ref="Z109">_xlfn.IFS(
Table1[[#This Row],[Order_Status]]="Cancelled","Critical - Cancelled",
Table1[[#This Row],[Delivery SLA Status]]="SLA Breach","Critical - Late Delivery",
Table1[[#This Row],[Customer_Rating]]&lt;3,"Attention - Low Rating",
TRUE,"Normal"
)</f>
        <v>Normal</v>
      </c>
      <c r="AA109" t="str">
        <f>_xlfn.XLOOKUP(Table1[[#This Row],[Customer_ID]],Customers!A:A,Customers!C:C)</f>
        <v>Mumbai</v>
      </c>
      <c r="AB109" t="str">
        <f>TEXT(Table1[[#This Row],[Order_Date]],"mmm")</f>
        <v>Jun</v>
      </c>
    </row>
    <row r="110" spans="1:28" x14ac:dyDescent="0.35">
      <c r="A110" t="s">
        <v>234</v>
      </c>
      <c r="B110" s="2">
        <v>46191</v>
      </c>
      <c r="C110" t="s">
        <v>109</v>
      </c>
      <c r="D110" t="s">
        <v>112</v>
      </c>
      <c r="E110" t="s">
        <v>97</v>
      </c>
      <c r="F110" s="3">
        <v>1601.74</v>
      </c>
      <c r="G110" s="3">
        <v>35</v>
      </c>
      <c r="H110" s="3">
        <v>210.43</v>
      </c>
      <c r="I110" s="4">
        <v>4.8</v>
      </c>
      <c r="J110" s="5">
        <v>24</v>
      </c>
      <c r="K110" s="4">
        <v>3</v>
      </c>
      <c r="L110" t="s">
        <v>20</v>
      </c>
      <c r="M110" t="str">
        <f t="shared" si="3"/>
        <v>Delivered</v>
      </c>
      <c r="N110" t="s">
        <v>21</v>
      </c>
      <c r="O110" t="str">
        <f t="shared" si="4"/>
        <v>Credit Card</v>
      </c>
      <c r="P110" t="s">
        <v>52</v>
      </c>
      <c r="Q110" t="str">
        <f t="shared" si="5"/>
        <v>LUNCH15</v>
      </c>
      <c r="R110" t="s">
        <v>53</v>
      </c>
      <c r="T110" t="str">
        <f>_xlfn.XLOOKUP(Table1[[#This Row],[Customer_ID]],Customers!A:A,Customers!B:B)</f>
        <v>Aarav Joshi</v>
      </c>
      <c r="U110" t="str">
        <f>_xlfn.XLOOKUP(Table1[[#This Row],[Restaurant_ID]],Restaurants!A:A,Restaurants!B:B)</f>
        <v>Pune Bites</v>
      </c>
      <c r="V110" t="str">
        <f>_xlfn.XLOOKUP(Table1[[#This Row],[Delivery_Partner_ID]],Delivery_Partners!A:A,Delivery_Partners!B:B)</f>
        <v>Deepak</v>
      </c>
      <c r="W110" t="str">
        <f>_xlfn.XLOOKUP(Table1[[#This Row],[Campaign_ID]],Campaigns!A:A,Campaigns!B:B)</f>
        <v>Festival Special</v>
      </c>
      <c r="X110" s="3">
        <f>Table1[[#This Row],[Order_Value]]+Table1[[#This Row],[Delivery_Fee]]-Table1[[#This Row],[Discount]]</f>
        <v>1426.31</v>
      </c>
      <c r="Y110" t="str" cm="1">
        <f t="array" ref="Y110">_xlfn.IFS(Table1[[#This Row],[Delivery_Time_Min]]&lt;=30,"On Time",Table1[[#This Row],[Delivery_Time_Min]]&lt;=45,"At Risk",TRUE,"SLA Breach")</f>
        <v>On Time</v>
      </c>
      <c r="Z110" t="str" cm="1">
        <f t="array" ref="Z110">_xlfn.IFS(
Table1[[#This Row],[Order_Status]]="Cancelled","Critical - Cancelled",
Table1[[#This Row],[Delivery SLA Status]]="SLA Breach","Critical - Late Delivery",
Table1[[#This Row],[Customer_Rating]]&lt;3,"Attention - Low Rating",
TRUE,"Normal"
)</f>
        <v>Normal</v>
      </c>
      <c r="AA110" t="str">
        <f>_xlfn.XLOOKUP(Table1[[#This Row],[Customer_ID]],Customers!A:A,Customers!C:C)</f>
        <v>Nagpur</v>
      </c>
      <c r="AB110" t="str">
        <f>TEXT(Table1[[#This Row],[Order_Date]],"mmm")</f>
        <v>Jun</v>
      </c>
    </row>
    <row r="111" spans="1:28" x14ac:dyDescent="0.35">
      <c r="A111" t="s">
        <v>239</v>
      </c>
      <c r="B111" s="2">
        <v>46163</v>
      </c>
      <c r="C111" t="s">
        <v>42</v>
      </c>
      <c r="D111" t="s">
        <v>181</v>
      </c>
      <c r="E111" t="s">
        <v>75</v>
      </c>
      <c r="F111" s="3">
        <v>907.24</v>
      </c>
      <c r="G111" s="3">
        <v>35</v>
      </c>
      <c r="H111" s="3">
        <v>0</v>
      </c>
      <c r="I111" s="4">
        <v>11.2</v>
      </c>
      <c r="J111" s="5">
        <v>36</v>
      </c>
      <c r="K111" s="4">
        <v>5</v>
      </c>
      <c r="L111" t="s">
        <v>20</v>
      </c>
      <c r="M111" t="str">
        <f t="shared" si="3"/>
        <v>Delivered</v>
      </c>
      <c r="N111" t="s">
        <v>21</v>
      </c>
      <c r="O111" t="str">
        <f t="shared" si="4"/>
        <v>Credit Card</v>
      </c>
      <c r="P111" t="s">
        <v>22</v>
      </c>
      <c r="Q111" t="str">
        <f t="shared" si="5"/>
        <v>NONE</v>
      </c>
      <c r="R111" t="s">
        <v>70</v>
      </c>
      <c r="T111" t="str">
        <f>_xlfn.XLOOKUP(Table1[[#This Row],[Customer_ID]],Customers!A:A,Customers!B:B)</f>
        <v>Priya Desai</v>
      </c>
      <c r="U111" t="str">
        <f>_xlfn.XLOOKUP(Table1[[#This Row],[Restaurant_ID]],Restaurants!A:A,Restaurants!B:B)</f>
        <v>Healthy Harvest</v>
      </c>
      <c r="V111" t="str">
        <f>_xlfn.XLOOKUP(Table1[[#This Row],[Delivery_Partner_ID]],Delivery_Partners!A:A,Delivery_Partners!B:B)</f>
        <v>Manoj</v>
      </c>
      <c r="W111" t="str">
        <f>_xlfn.XLOOKUP(Table1[[#This Row],[Campaign_ID]],Campaigns!A:A,Campaigns!B:B)</f>
        <v>Monsoon Meals</v>
      </c>
      <c r="X111" s="3">
        <f>Table1[[#This Row],[Order_Value]]+Table1[[#This Row],[Delivery_Fee]]-Table1[[#This Row],[Discount]]</f>
        <v>942.24</v>
      </c>
      <c r="Y111" t="str" cm="1">
        <f t="array" ref="Y111">_xlfn.IFS(Table1[[#This Row],[Delivery_Time_Min]]&lt;=30,"On Time",Table1[[#This Row],[Delivery_Time_Min]]&lt;=45,"At Risk",TRUE,"SLA Breach")</f>
        <v>At Risk</v>
      </c>
      <c r="Z111" t="str" cm="1">
        <f t="array" ref="Z111">_xlfn.IFS(
Table1[[#This Row],[Order_Status]]="Cancelled","Critical - Cancelled",
Table1[[#This Row],[Delivery SLA Status]]="SLA Breach","Critical - Late Delivery",
Table1[[#This Row],[Customer_Rating]]&lt;3,"Attention - Low Rating",
TRUE,"Normal"
)</f>
        <v>Normal</v>
      </c>
      <c r="AA111" t="str">
        <f>_xlfn.XLOOKUP(Table1[[#This Row],[Customer_ID]],Customers!A:A,Customers!C:C)</f>
        <v>Hyderabad</v>
      </c>
      <c r="AB111" t="str">
        <f>TEXT(Table1[[#This Row],[Order_Date]],"mmm")</f>
        <v>May</v>
      </c>
    </row>
    <row r="112" spans="1:28" x14ac:dyDescent="0.35">
      <c r="A112" t="s">
        <v>240</v>
      </c>
      <c r="B112" s="2">
        <v>46144</v>
      </c>
      <c r="C112" t="s">
        <v>136</v>
      </c>
      <c r="D112" t="s">
        <v>112</v>
      </c>
      <c r="E112" t="s">
        <v>51</v>
      </c>
      <c r="F112" s="3">
        <v>1416.05</v>
      </c>
      <c r="G112" s="3">
        <v>30</v>
      </c>
      <c r="H112" s="3">
        <v>173.38</v>
      </c>
      <c r="I112" s="4">
        <v>3.9</v>
      </c>
      <c r="J112" s="5">
        <v>35</v>
      </c>
      <c r="K112" s="4">
        <v>4</v>
      </c>
      <c r="L112" t="s">
        <v>20</v>
      </c>
      <c r="M112" t="str">
        <f t="shared" si="3"/>
        <v>Delivered</v>
      </c>
      <c r="N112" t="s">
        <v>28</v>
      </c>
      <c r="O112" t="str">
        <f t="shared" si="4"/>
        <v>UPI</v>
      </c>
      <c r="P112" t="s">
        <v>83</v>
      </c>
      <c r="Q112" t="str">
        <f t="shared" si="5"/>
        <v>WELCOME50</v>
      </c>
      <c r="R112" t="s">
        <v>115</v>
      </c>
      <c r="T112" t="str">
        <f>_xlfn.XLOOKUP(Table1[[#This Row],[Customer_ID]],Customers!A:A,Customers!B:B)</f>
        <v>Sakshi Desai</v>
      </c>
      <c r="U112" t="str">
        <f>_xlfn.XLOOKUP(Table1[[#This Row],[Restaurant_ID]],Restaurants!A:A,Restaurants!B:B)</f>
        <v>Pune Bites</v>
      </c>
      <c r="V112" t="str">
        <f>_xlfn.XLOOKUP(Table1[[#This Row],[Delivery_Partner_ID]],Delivery_Partners!A:A,Delivery_Partners!B:B)</f>
        <v>Rahul</v>
      </c>
      <c r="W112" t="str">
        <f>_xlfn.XLOOKUP(Table1[[#This Row],[Campaign_ID]],Campaigns!A:A,Campaigns!B:B)</f>
        <v>Budget Bites</v>
      </c>
      <c r="X112" s="3">
        <f>Table1[[#This Row],[Order_Value]]+Table1[[#This Row],[Delivery_Fee]]-Table1[[#This Row],[Discount]]</f>
        <v>1272.67</v>
      </c>
      <c r="Y112" t="str" cm="1">
        <f t="array" ref="Y112">_xlfn.IFS(Table1[[#This Row],[Delivery_Time_Min]]&lt;=30,"On Time",Table1[[#This Row],[Delivery_Time_Min]]&lt;=45,"At Risk",TRUE,"SLA Breach")</f>
        <v>At Risk</v>
      </c>
      <c r="Z112" t="str" cm="1">
        <f t="array" ref="Z112">_xlfn.IFS(
Table1[[#This Row],[Order_Status]]="Cancelled","Critical - Cancelled",
Table1[[#This Row],[Delivery SLA Status]]="SLA Breach","Critical - Late Delivery",
Table1[[#This Row],[Customer_Rating]]&lt;3,"Attention - Low Rating",
TRUE,"Normal"
)</f>
        <v>Normal</v>
      </c>
      <c r="AA112" t="str">
        <f>_xlfn.XLOOKUP(Table1[[#This Row],[Customer_ID]],Customers!A:A,Customers!C:C)</f>
        <v>Hyderabad</v>
      </c>
      <c r="AB112" t="str">
        <f>TEXT(Table1[[#This Row],[Order_Date]],"mmm")</f>
        <v>May</v>
      </c>
    </row>
    <row r="113" spans="1:28" x14ac:dyDescent="0.35">
      <c r="A113" t="s">
        <v>241</v>
      </c>
      <c r="B113" s="2">
        <v>46154</v>
      </c>
      <c r="C113" t="s">
        <v>233</v>
      </c>
      <c r="D113" t="s">
        <v>153</v>
      </c>
      <c r="E113" t="s">
        <v>128</v>
      </c>
      <c r="F113" s="3">
        <v>699.38</v>
      </c>
      <c r="G113" s="3">
        <v>60</v>
      </c>
      <c r="H113" s="3">
        <v>145.97</v>
      </c>
      <c r="I113" s="4">
        <v>6.5</v>
      </c>
      <c r="J113" s="5">
        <v>21</v>
      </c>
      <c r="K113" s="4">
        <v>4.5</v>
      </c>
      <c r="L113" t="s">
        <v>20</v>
      </c>
      <c r="M113" t="str">
        <f t="shared" si="3"/>
        <v>Delivered</v>
      </c>
      <c r="N113" t="s">
        <v>28</v>
      </c>
      <c r="O113" t="str">
        <f t="shared" si="4"/>
        <v>UPI</v>
      </c>
      <c r="P113" t="s">
        <v>76</v>
      </c>
      <c r="Q113" t="str">
        <f t="shared" si="5"/>
        <v>PREMIUM10</v>
      </c>
      <c r="R113" t="s">
        <v>35</v>
      </c>
      <c r="T113" t="str">
        <f>_xlfn.XLOOKUP(Table1[[#This Row],[Customer_ID]],Customers!A:A,Customers!B:B)</f>
        <v>Rahul Sharma</v>
      </c>
      <c r="U113" t="str">
        <f>_xlfn.XLOOKUP(Table1[[#This Row],[Restaurant_ID]],Restaurants!A:A,Restaurants!B:B)</f>
        <v>Spice Hub</v>
      </c>
      <c r="V113" t="str">
        <f>_xlfn.XLOOKUP(Table1[[#This Row],[Delivery_Partner_ID]],Delivery_Partners!A:A,Delivery_Partners!B:B)</f>
        <v>Prakash</v>
      </c>
      <c r="W113" t="str">
        <f>_xlfn.XLOOKUP(Table1[[#This Row],[Campaign_ID]],Campaigns!A:A,Campaigns!B:B)</f>
        <v>Premium Treat</v>
      </c>
      <c r="X113" s="3">
        <f>Table1[[#This Row],[Order_Value]]+Table1[[#This Row],[Delivery_Fee]]-Table1[[#This Row],[Discount]]</f>
        <v>613.41</v>
      </c>
      <c r="Y113" t="str" cm="1">
        <f t="array" ref="Y113">_xlfn.IFS(Table1[[#This Row],[Delivery_Time_Min]]&lt;=30,"On Time",Table1[[#This Row],[Delivery_Time_Min]]&lt;=45,"At Risk",TRUE,"SLA Breach")</f>
        <v>On Time</v>
      </c>
      <c r="Z113" t="str" cm="1">
        <f t="array" ref="Z113">_xlfn.IFS(
Table1[[#This Row],[Order_Status]]="Cancelled","Critical - Cancelled",
Table1[[#This Row],[Delivery SLA Status]]="SLA Breach","Critical - Late Delivery",
Table1[[#This Row],[Customer_Rating]]&lt;3,"Attention - Low Rating",
TRUE,"Normal"
)</f>
        <v>Normal</v>
      </c>
      <c r="AA113" t="str">
        <f>_xlfn.XLOOKUP(Table1[[#This Row],[Customer_ID]],Customers!A:A,Customers!C:C)</f>
        <v>Mumbai</v>
      </c>
      <c r="AB113" t="str">
        <f>TEXT(Table1[[#This Row],[Order_Date]],"mmm")</f>
        <v>May</v>
      </c>
    </row>
    <row r="114" spans="1:28" x14ac:dyDescent="0.35">
      <c r="A114" t="s">
        <v>242</v>
      </c>
      <c r="B114" s="2">
        <v>46157</v>
      </c>
      <c r="C114" t="s">
        <v>109</v>
      </c>
      <c r="D114" t="s">
        <v>82</v>
      </c>
      <c r="E114" t="s">
        <v>27</v>
      </c>
      <c r="F114" s="3">
        <v>1672.53</v>
      </c>
      <c r="G114" s="3">
        <v>40</v>
      </c>
      <c r="H114" s="3">
        <v>0</v>
      </c>
      <c r="I114" s="4">
        <v>9.6999999999999993</v>
      </c>
      <c r="J114" s="5">
        <v>41</v>
      </c>
      <c r="K114" s="4">
        <v>4.5</v>
      </c>
      <c r="L114" t="s">
        <v>20</v>
      </c>
      <c r="M114" t="str">
        <f t="shared" si="3"/>
        <v>Delivered</v>
      </c>
      <c r="N114" t="s">
        <v>40</v>
      </c>
      <c r="O114" t="str">
        <f t="shared" si="4"/>
        <v>Debit Card</v>
      </c>
      <c r="P114" t="s">
        <v>22</v>
      </c>
      <c r="Q114" t="str">
        <f t="shared" si="5"/>
        <v>NONE</v>
      </c>
      <c r="R114" t="s">
        <v>115</v>
      </c>
      <c r="T114" t="str">
        <f>_xlfn.XLOOKUP(Table1[[#This Row],[Customer_ID]],Customers!A:A,Customers!B:B)</f>
        <v>Aarav Joshi</v>
      </c>
      <c r="U114" t="str">
        <f>_xlfn.XLOOKUP(Table1[[#This Row],[Restaurant_ID]],Restaurants!A:A,Restaurants!B:B)</f>
        <v>Mumbai Masala</v>
      </c>
      <c r="V114" t="str">
        <f>_xlfn.XLOOKUP(Table1[[#This Row],[Delivery_Partner_ID]],Delivery_Partners!A:A,Delivery_Partners!B:B)</f>
        <v>Anil</v>
      </c>
      <c r="W114" t="str">
        <f>_xlfn.XLOOKUP(Table1[[#This Row],[Campaign_ID]],Campaigns!A:A,Campaigns!B:B)</f>
        <v>Budget Bites</v>
      </c>
      <c r="X114" s="3">
        <f>Table1[[#This Row],[Order_Value]]+Table1[[#This Row],[Delivery_Fee]]-Table1[[#This Row],[Discount]]</f>
        <v>1712.53</v>
      </c>
      <c r="Y114" t="str" cm="1">
        <f t="array" ref="Y114">_xlfn.IFS(Table1[[#This Row],[Delivery_Time_Min]]&lt;=30,"On Time",Table1[[#This Row],[Delivery_Time_Min]]&lt;=45,"At Risk",TRUE,"SLA Breach")</f>
        <v>At Risk</v>
      </c>
      <c r="Z114" t="str" cm="1">
        <f t="array" ref="Z114">_xlfn.IFS(
Table1[[#This Row],[Order_Status]]="Cancelled","Critical - Cancelled",
Table1[[#This Row],[Delivery SLA Status]]="SLA Breach","Critical - Late Delivery",
Table1[[#This Row],[Customer_Rating]]&lt;3,"Attention - Low Rating",
TRUE,"Normal"
)</f>
        <v>Normal</v>
      </c>
      <c r="AA114" t="str">
        <f>_xlfn.XLOOKUP(Table1[[#This Row],[Customer_ID]],Customers!A:A,Customers!C:C)</f>
        <v>Nagpur</v>
      </c>
      <c r="AB114" t="str">
        <f>TEXT(Table1[[#This Row],[Order_Date]],"mmm")</f>
        <v>May</v>
      </c>
    </row>
    <row r="115" spans="1:28" x14ac:dyDescent="0.35">
      <c r="A115" t="s">
        <v>243</v>
      </c>
      <c r="B115" s="2">
        <v>46196</v>
      </c>
      <c r="C115" t="s">
        <v>32</v>
      </c>
      <c r="D115" t="s">
        <v>151</v>
      </c>
      <c r="E115" t="s">
        <v>69</v>
      </c>
      <c r="F115" s="3">
        <v>1190.23</v>
      </c>
      <c r="G115" s="3">
        <v>50</v>
      </c>
      <c r="H115" s="3">
        <v>175.09</v>
      </c>
      <c r="I115" s="4">
        <v>4.5</v>
      </c>
      <c r="J115" s="5">
        <v>36</v>
      </c>
      <c r="K115" s="4">
        <v>4.5</v>
      </c>
      <c r="L115" t="s">
        <v>20</v>
      </c>
      <c r="M115" t="str">
        <f t="shared" si="3"/>
        <v>Delivered</v>
      </c>
      <c r="N115" t="s">
        <v>58</v>
      </c>
      <c r="O115" t="str">
        <f t="shared" si="4"/>
        <v>Wallet</v>
      </c>
      <c r="P115" t="s">
        <v>45</v>
      </c>
      <c r="Q115" t="str">
        <f t="shared" si="5"/>
        <v>FESTIVE25</v>
      </c>
      <c r="R115" t="s">
        <v>59</v>
      </c>
      <c r="T115" t="str">
        <f>_xlfn.XLOOKUP(Table1[[#This Row],[Customer_ID]],Customers!A:A,Customers!B:B)</f>
        <v>Meera Desai</v>
      </c>
      <c r="U115" t="str">
        <f>_xlfn.XLOOKUP(Table1[[#This Row],[Restaurant_ID]],Restaurants!A:A,Restaurants!B:B)</f>
        <v>Urban Tadka</v>
      </c>
      <c r="V115" t="str">
        <f>_xlfn.XLOOKUP(Table1[[#This Row],[Delivery_Partner_ID]],Delivery_Partners!A:A,Delivery_Partners!B:B)</f>
        <v>Suresh</v>
      </c>
      <c r="W115" t="str">
        <f>_xlfn.XLOOKUP(Table1[[#This Row],[Campaign_ID]],Campaigns!A:A,Campaigns!B:B)</f>
        <v>New User Boost</v>
      </c>
      <c r="X115" s="3">
        <f>Table1[[#This Row],[Order_Value]]+Table1[[#This Row],[Delivery_Fee]]-Table1[[#This Row],[Discount]]</f>
        <v>1065.1400000000001</v>
      </c>
      <c r="Y115" t="str" cm="1">
        <f t="array" ref="Y115">_xlfn.IFS(Table1[[#This Row],[Delivery_Time_Min]]&lt;=30,"On Time",Table1[[#This Row],[Delivery_Time_Min]]&lt;=45,"At Risk",TRUE,"SLA Breach")</f>
        <v>At Risk</v>
      </c>
      <c r="Z115" t="str" cm="1">
        <f t="array" ref="Z115">_xlfn.IFS(
Table1[[#This Row],[Order_Status]]="Cancelled","Critical - Cancelled",
Table1[[#This Row],[Delivery SLA Status]]="SLA Breach","Critical - Late Delivery",
Table1[[#This Row],[Customer_Rating]]&lt;3,"Attention - Low Rating",
TRUE,"Normal"
)</f>
        <v>Normal</v>
      </c>
      <c r="AA115" t="str">
        <f>_xlfn.XLOOKUP(Table1[[#This Row],[Customer_ID]],Customers!A:A,Customers!C:C)</f>
        <v>Bengaluru</v>
      </c>
      <c r="AB115" t="str">
        <f>TEXT(Table1[[#This Row],[Order_Date]],"mmm")</f>
        <v>Jun</v>
      </c>
    </row>
    <row r="116" spans="1:28" x14ac:dyDescent="0.35">
      <c r="A116" t="s">
        <v>244</v>
      </c>
      <c r="B116" s="2">
        <v>46202</v>
      </c>
      <c r="C116" t="s">
        <v>78</v>
      </c>
      <c r="D116" t="s">
        <v>202</v>
      </c>
      <c r="E116" t="s">
        <v>69</v>
      </c>
      <c r="F116" s="3">
        <v>1419.84</v>
      </c>
      <c r="G116" s="3">
        <v>60</v>
      </c>
      <c r="H116" s="3">
        <v>214.19</v>
      </c>
      <c r="I116" s="4">
        <v>3.6</v>
      </c>
      <c r="J116" s="5">
        <v>38</v>
      </c>
      <c r="K116" s="4">
        <v>4</v>
      </c>
      <c r="L116" t="s">
        <v>20</v>
      </c>
      <c r="M116" t="str">
        <f t="shared" si="3"/>
        <v>Delivered</v>
      </c>
      <c r="N116" t="s">
        <v>58</v>
      </c>
      <c r="O116" t="str">
        <f t="shared" si="4"/>
        <v>Wallet</v>
      </c>
      <c r="P116" t="s">
        <v>76</v>
      </c>
      <c r="Q116" t="str">
        <f t="shared" si="5"/>
        <v>PREMIUM10</v>
      </c>
      <c r="R116" t="s">
        <v>46</v>
      </c>
      <c r="T116" t="str">
        <f>_xlfn.XLOOKUP(Table1[[#This Row],[Customer_ID]],Customers!A:A,Customers!B:B)</f>
        <v>Aarav Sharma</v>
      </c>
      <c r="U116" t="str">
        <f>_xlfn.XLOOKUP(Table1[[#This Row],[Restaurant_ID]],Restaurants!A:A,Restaurants!B:B)</f>
        <v>Curry Leaf</v>
      </c>
      <c r="V116" t="str">
        <f>_xlfn.XLOOKUP(Table1[[#This Row],[Delivery_Partner_ID]],Delivery_Partners!A:A,Delivery_Partners!B:B)</f>
        <v>Suresh</v>
      </c>
      <c r="W116" t="str">
        <f>_xlfn.XLOOKUP(Table1[[#This Row],[Campaign_ID]],Campaigns!A:A,Campaigns!B:B)</f>
        <v>Weekend Feast</v>
      </c>
      <c r="X116" s="3">
        <f>Table1[[#This Row],[Order_Value]]+Table1[[#This Row],[Delivery_Fee]]-Table1[[#This Row],[Discount]]</f>
        <v>1265.6499999999999</v>
      </c>
      <c r="Y116" t="str" cm="1">
        <f t="array" ref="Y116">_xlfn.IFS(Table1[[#This Row],[Delivery_Time_Min]]&lt;=30,"On Time",Table1[[#This Row],[Delivery_Time_Min]]&lt;=45,"At Risk",TRUE,"SLA Breach")</f>
        <v>At Risk</v>
      </c>
      <c r="Z116" t="str" cm="1">
        <f t="array" ref="Z116">_xlfn.IFS(
Table1[[#This Row],[Order_Status]]="Cancelled","Critical - Cancelled",
Table1[[#This Row],[Delivery SLA Status]]="SLA Breach","Critical - Late Delivery",
Table1[[#This Row],[Customer_Rating]]&lt;3,"Attention - Low Rating",
TRUE,"Normal"
)</f>
        <v>Normal</v>
      </c>
      <c r="AA116" t="str">
        <f>_xlfn.XLOOKUP(Table1[[#This Row],[Customer_ID]],Customers!A:A,Customers!C:C)</f>
        <v>Pune</v>
      </c>
      <c r="AB116" t="str">
        <f>TEXT(Table1[[#This Row],[Order_Date]],"mmm")</f>
        <v>Jun</v>
      </c>
    </row>
    <row r="117" spans="1:28" x14ac:dyDescent="0.35">
      <c r="A117" t="s">
        <v>245</v>
      </c>
      <c r="B117" s="2">
        <v>46163</v>
      </c>
      <c r="C117" t="s">
        <v>121</v>
      </c>
      <c r="D117" t="s">
        <v>151</v>
      </c>
      <c r="E117" t="s">
        <v>113</v>
      </c>
      <c r="F117" s="3">
        <v>846.1</v>
      </c>
      <c r="G117" s="3">
        <v>20</v>
      </c>
      <c r="H117" s="3">
        <v>150.02000000000001</v>
      </c>
      <c r="I117" s="4">
        <v>11.8</v>
      </c>
      <c r="J117" s="5">
        <v>47</v>
      </c>
      <c r="K117" s="4">
        <v>3.5</v>
      </c>
      <c r="L117" t="s">
        <v>20</v>
      </c>
      <c r="M117" t="str">
        <f t="shared" si="3"/>
        <v>Delivered</v>
      </c>
      <c r="N117" t="s">
        <v>64</v>
      </c>
      <c r="O117" t="str">
        <f t="shared" si="4"/>
        <v>Cash on Delivery</v>
      </c>
      <c r="P117" t="s">
        <v>83</v>
      </c>
      <c r="Q117" t="str">
        <f t="shared" si="5"/>
        <v>WELCOME50</v>
      </c>
      <c r="R117" t="s">
        <v>23</v>
      </c>
      <c r="T117" t="str">
        <f>_xlfn.XLOOKUP(Table1[[#This Row],[Customer_ID]],Customers!A:A,Customers!B:B)</f>
        <v>Sneha Desai</v>
      </c>
      <c r="U117" t="str">
        <f>_xlfn.XLOOKUP(Table1[[#This Row],[Restaurant_ID]],Restaurants!A:A,Restaurants!B:B)</f>
        <v>Urban Tadka</v>
      </c>
      <c r="V117" t="str">
        <f>_xlfn.XLOOKUP(Table1[[#This Row],[Delivery_Partner_ID]],Delivery_Partners!A:A,Delivery_Partners!B:B)</f>
        <v>Ajay</v>
      </c>
      <c r="W117" t="str">
        <f>_xlfn.XLOOKUP(Table1[[#This Row],[Campaign_ID]],Campaigns!A:A,Campaigns!B:B)</f>
        <v>First Order</v>
      </c>
      <c r="X117" s="3">
        <f>Table1[[#This Row],[Order_Value]]+Table1[[#This Row],[Delivery_Fee]]-Table1[[#This Row],[Discount]]</f>
        <v>716.08</v>
      </c>
      <c r="Y117" t="str" cm="1">
        <f t="array" ref="Y117">_xlfn.IFS(Table1[[#This Row],[Delivery_Time_Min]]&lt;=30,"On Time",Table1[[#This Row],[Delivery_Time_Min]]&lt;=45,"At Risk",TRUE,"SLA Breach")</f>
        <v>SLA Breach</v>
      </c>
      <c r="Z117" t="str" cm="1">
        <f t="array" ref="Z117">_xlfn.IFS(
Table1[[#This Row],[Order_Status]]="Cancelled","Critical - Cancelled",
Table1[[#This Row],[Delivery SLA Status]]="SLA Breach","Critical - Late Delivery",
Table1[[#This Row],[Customer_Rating]]&lt;3,"Attention - Low Rating",
TRUE,"Normal"
)</f>
        <v>Critical - Late Delivery</v>
      </c>
      <c r="AA117" t="str">
        <f>_xlfn.XLOOKUP(Table1[[#This Row],[Customer_ID]],Customers!A:A,Customers!C:C)</f>
        <v>Hyderabad</v>
      </c>
      <c r="AB117" t="str">
        <f>TEXT(Table1[[#This Row],[Order_Date]],"mmm")</f>
        <v>May</v>
      </c>
    </row>
    <row r="118" spans="1:28" x14ac:dyDescent="0.35">
      <c r="A118" t="s">
        <v>246</v>
      </c>
      <c r="B118" s="2">
        <v>46194</v>
      </c>
      <c r="C118" t="s">
        <v>167</v>
      </c>
      <c r="D118" t="s">
        <v>18</v>
      </c>
      <c r="E118" t="s">
        <v>113</v>
      </c>
      <c r="F118" s="3">
        <v>968.12</v>
      </c>
      <c r="G118" s="3">
        <v>35</v>
      </c>
      <c r="H118" s="3">
        <v>0</v>
      </c>
      <c r="I118" s="4">
        <v>10</v>
      </c>
      <c r="J118" s="5">
        <v>45</v>
      </c>
      <c r="K118" s="4">
        <v>3.5</v>
      </c>
      <c r="L118" t="s">
        <v>20</v>
      </c>
      <c r="M118" t="str">
        <f t="shared" si="3"/>
        <v>Delivered</v>
      </c>
      <c r="N118" t="s">
        <v>64</v>
      </c>
      <c r="O118" t="str">
        <f t="shared" si="4"/>
        <v>Cash on Delivery</v>
      </c>
      <c r="P118" t="s">
        <v>22</v>
      </c>
      <c r="Q118" t="str">
        <f t="shared" si="5"/>
        <v>NONE</v>
      </c>
      <c r="R118" t="s">
        <v>23</v>
      </c>
      <c r="T118" t="str">
        <f>_xlfn.XLOOKUP(Table1[[#This Row],[Customer_ID]],Customers!A:A,Customers!B:B)</f>
        <v>Nikhil Desai</v>
      </c>
      <c r="U118" t="str">
        <f>_xlfn.XLOOKUP(Table1[[#This Row],[Restaurant_ID]],Restaurants!A:A,Restaurants!B:B)</f>
        <v>Sweet Truth</v>
      </c>
      <c r="V118" t="str">
        <f>_xlfn.XLOOKUP(Table1[[#This Row],[Delivery_Partner_ID]],Delivery_Partners!A:A,Delivery_Partners!B:B)</f>
        <v>Ajay</v>
      </c>
      <c r="W118" t="str">
        <f>_xlfn.XLOOKUP(Table1[[#This Row],[Campaign_ID]],Campaigns!A:A,Campaigns!B:B)</f>
        <v>First Order</v>
      </c>
      <c r="X118" s="3">
        <f>Table1[[#This Row],[Order_Value]]+Table1[[#This Row],[Delivery_Fee]]-Table1[[#This Row],[Discount]]</f>
        <v>1003.12</v>
      </c>
      <c r="Y118" t="str" cm="1">
        <f t="array" ref="Y118">_xlfn.IFS(Table1[[#This Row],[Delivery_Time_Min]]&lt;=30,"On Time",Table1[[#This Row],[Delivery_Time_Min]]&lt;=45,"At Risk",TRUE,"SLA Breach")</f>
        <v>At Risk</v>
      </c>
      <c r="Z118" t="str" cm="1">
        <f t="array" ref="Z118">_xlfn.IFS(
Table1[[#This Row],[Order_Status]]="Cancelled","Critical - Cancelled",
Table1[[#This Row],[Delivery SLA Status]]="SLA Breach","Critical - Late Delivery",
Table1[[#This Row],[Customer_Rating]]&lt;3,"Attention - Low Rating",
TRUE,"Normal"
)</f>
        <v>Normal</v>
      </c>
      <c r="AA118" t="str">
        <f>_xlfn.XLOOKUP(Table1[[#This Row],[Customer_ID]],Customers!A:A,Customers!C:C)</f>
        <v>Mumbai</v>
      </c>
      <c r="AB118" t="str">
        <f>TEXT(Table1[[#This Row],[Order_Date]],"mmm")</f>
        <v>Jun</v>
      </c>
    </row>
    <row r="119" spans="1:28" x14ac:dyDescent="0.35">
      <c r="A119" t="s">
        <v>247</v>
      </c>
      <c r="B119" s="2">
        <v>46228</v>
      </c>
      <c r="C119" t="s">
        <v>55</v>
      </c>
      <c r="D119" t="s">
        <v>112</v>
      </c>
      <c r="E119" t="s">
        <v>27</v>
      </c>
      <c r="F119" s="3">
        <v>949.24</v>
      </c>
      <c r="G119" s="3">
        <v>40</v>
      </c>
      <c r="H119" s="3">
        <v>145.78</v>
      </c>
      <c r="I119" s="4">
        <v>6.3</v>
      </c>
      <c r="J119" s="5">
        <v>45</v>
      </c>
      <c r="K119" s="4">
        <v>4.5</v>
      </c>
      <c r="L119" t="s">
        <v>20</v>
      </c>
      <c r="M119" t="str">
        <f t="shared" si="3"/>
        <v>Delivered</v>
      </c>
      <c r="N119" t="s">
        <v>21</v>
      </c>
      <c r="O119" t="str">
        <f t="shared" si="4"/>
        <v>Credit Card</v>
      </c>
      <c r="P119" t="s">
        <v>52</v>
      </c>
      <c r="Q119" t="str">
        <f t="shared" si="5"/>
        <v>LUNCH15</v>
      </c>
      <c r="R119" t="s">
        <v>23</v>
      </c>
      <c r="T119" t="str">
        <f>_xlfn.XLOOKUP(Table1[[#This Row],[Customer_ID]],Customers!A:A,Customers!B:B)</f>
        <v>Aditya Desai</v>
      </c>
      <c r="U119" t="str">
        <f>_xlfn.XLOOKUP(Table1[[#This Row],[Restaurant_ID]],Restaurants!A:A,Restaurants!B:B)</f>
        <v>Pune Bites</v>
      </c>
      <c r="V119" t="str">
        <f>_xlfn.XLOOKUP(Table1[[#This Row],[Delivery_Partner_ID]],Delivery_Partners!A:A,Delivery_Partners!B:B)</f>
        <v>Anil</v>
      </c>
      <c r="W119" t="str">
        <f>_xlfn.XLOOKUP(Table1[[#This Row],[Campaign_ID]],Campaigns!A:A,Campaigns!B:B)</f>
        <v>First Order</v>
      </c>
      <c r="X119" s="3">
        <f>Table1[[#This Row],[Order_Value]]+Table1[[#This Row],[Delivery_Fee]]-Table1[[#This Row],[Discount]]</f>
        <v>843.46</v>
      </c>
      <c r="Y119" t="str" cm="1">
        <f t="array" ref="Y119">_xlfn.IFS(Table1[[#This Row],[Delivery_Time_Min]]&lt;=30,"On Time",Table1[[#This Row],[Delivery_Time_Min]]&lt;=45,"At Risk",TRUE,"SLA Breach")</f>
        <v>At Risk</v>
      </c>
      <c r="Z119" t="str" cm="1">
        <f t="array" ref="Z119">_xlfn.IFS(
Table1[[#This Row],[Order_Status]]="Cancelled","Critical - Cancelled",
Table1[[#This Row],[Delivery SLA Status]]="SLA Breach","Critical - Late Delivery",
Table1[[#This Row],[Customer_Rating]]&lt;3,"Attention - Low Rating",
TRUE,"Normal"
)</f>
        <v>Normal</v>
      </c>
      <c r="AA119" t="str">
        <f>_xlfn.XLOOKUP(Table1[[#This Row],[Customer_ID]],Customers!A:A,Customers!C:C)</f>
        <v>Mumbai</v>
      </c>
      <c r="AB119" t="str">
        <f>TEXT(Table1[[#This Row],[Order_Date]],"mmm")</f>
        <v>Jul</v>
      </c>
    </row>
    <row r="120" spans="1:28" x14ac:dyDescent="0.35">
      <c r="A120" t="s">
        <v>248</v>
      </c>
      <c r="B120" s="2">
        <v>46187</v>
      </c>
      <c r="C120" t="s">
        <v>167</v>
      </c>
      <c r="D120" t="s">
        <v>38</v>
      </c>
      <c r="E120" t="s">
        <v>93</v>
      </c>
      <c r="F120" s="3">
        <v>2286.7800000000002</v>
      </c>
      <c r="G120" s="3">
        <v>35</v>
      </c>
      <c r="H120" s="3">
        <v>286.51</v>
      </c>
      <c r="I120" s="4">
        <v>10.199999999999999</v>
      </c>
      <c r="J120" s="5">
        <v>49</v>
      </c>
      <c r="K120" s="4">
        <v>3.5</v>
      </c>
      <c r="L120" t="s">
        <v>20</v>
      </c>
      <c r="M120" t="str">
        <f t="shared" si="3"/>
        <v>Delivered</v>
      </c>
      <c r="N120" t="s">
        <v>28</v>
      </c>
      <c r="O120" t="str">
        <f t="shared" si="4"/>
        <v>UPI</v>
      </c>
      <c r="P120" t="s">
        <v>45</v>
      </c>
      <c r="Q120" t="str">
        <f t="shared" si="5"/>
        <v>FESTIVE25</v>
      </c>
      <c r="R120" t="s">
        <v>23</v>
      </c>
      <c r="T120" t="str">
        <f>_xlfn.XLOOKUP(Table1[[#This Row],[Customer_ID]],Customers!A:A,Customers!B:B)</f>
        <v>Nikhil Desai</v>
      </c>
      <c r="U120" t="str">
        <f>_xlfn.XLOOKUP(Table1[[#This Row],[Restaurant_ID]],Restaurants!A:A,Restaurants!B:B)</f>
        <v>Grill House</v>
      </c>
      <c r="V120" t="str">
        <f>_xlfn.XLOOKUP(Table1[[#This Row],[Delivery_Partner_ID]],Delivery_Partners!A:A,Delivery_Partners!B:B)</f>
        <v>Kunal</v>
      </c>
      <c r="W120" t="str">
        <f>_xlfn.XLOOKUP(Table1[[#This Row],[Campaign_ID]],Campaigns!A:A,Campaigns!B:B)</f>
        <v>First Order</v>
      </c>
      <c r="X120" s="3">
        <f>Table1[[#This Row],[Order_Value]]+Table1[[#This Row],[Delivery_Fee]]-Table1[[#This Row],[Discount]]</f>
        <v>2035.2700000000002</v>
      </c>
      <c r="Y120" t="str" cm="1">
        <f t="array" ref="Y120">_xlfn.IFS(Table1[[#This Row],[Delivery_Time_Min]]&lt;=30,"On Time",Table1[[#This Row],[Delivery_Time_Min]]&lt;=45,"At Risk",TRUE,"SLA Breach")</f>
        <v>SLA Breach</v>
      </c>
      <c r="Z120" t="str" cm="1">
        <f t="array" ref="Z120">_xlfn.IFS(
Table1[[#This Row],[Order_Status]]="Cancelled","Critical - Cancelled",
Table1[[#This Row],[Delivery SLA Status]]="SLA Breach","Critical - Late Delivery",
Table1[[#This Row],[Customer_Rating]]&lt;3,"Attention - Low Rating",
TRUE,"Normal"
)</f>
        <v>Critical - Late Delivery</v>
      </c>
      <c r="AA120" t="str">
        <f>_xlfn.XLOOKUP(Table1[[#This Row],[Customer_ID]],Customers!A:A,Customers!C:C)</f>
        <v>Mumbai</v>
      </c>
      <c r="AB120" t="str">
        <f>TEXT(Table1[[#This Row],[Order_Date]],"mmm")</f>
        <v>Jun</v>
      </c>
    </row>
    <row r="121" spans="1:28" x14ac:dyDescent="0.35">
      <c r="A121" t="s">
        <v>252</v>
      </c>
      <c r="B121" s="2">
        <v>46214</v>
      </c>
      <c r="C121" t="s">
        <v>95</v>
      </c>
      <c r="D121" t="s">
        <v>137</v>
      </c>
      <c r="E121" t="s">
        <v>107</v>
      </c>
      <c r="F121" s="3">
        <v>864.75</v>
      </c>
      <c r="G121" s="3">
        <v>20</v>
      </c>
      <c r="H121" s="3">
        <v>158.46</v>
      </c>
      <c r="I121" s="4">
        <v>6.6</v>
      </c>
      <c r="J121" s="5">
        <v>38</v>
      </c>
      <c r="K121" s="4">
        <v>3</v>
      </c>
      <c r="L121" t="s">
        <v>20</v>
      </c>
      <c r="M121" t="str">
        <f t="shared" si="3"/>
        <v>Delivered</v>
      </c>
      <c r="N121" t="s">
        <v>40</v>
      </c>
      <c r="O121" t="str">
        <f t="shared" si="4"/>
        <v>Debit Card</v>
      </c>
      <c r="P121" t="s">
        <v>34</v>
      </c>
      <c r="Q121" t="str">
        <f t="shared" si="5"/>
        <v>SAVE100</v>
      </c>
      <c r="R121" t="s">
        <v>46</v>
      </c>
      <c r="T121" t="str">
        <f>_xlfn.XLOOKUP(Table1[[#This Row],[Customer_ID]],Customers!A:A,Customers!B:B)</f>
        <v>Yash Kulkarni</v>
      </c>
      <c r="U121" t="str">
        <f>_xlfn.XLOOKUP(Table1[[#This Row],[Restaurant_ID]],Restaurants!A:A,Restaurants!B:B)</f>
        <v>Chinese Wok</v>
      </c>
      <c r="V121" t="str">
        <f>_xlfn.XLOOKUP(Table1[[#This Row],[Delivery_Partner_ID]],Delivery_Partners!A:A,Delivery_Partners!B:B)</f>
        <v>Sameer</v>
      </c>
      <c r="W121" t="str">
        <f>_xlfn.XLOOKUP(Table1[[#This Row],[Campaign_ID]],Campaigns!A:A,Campaigns!B:B)</f>
        <v>Weekend Feast</v>
      </c>
      <c r="X121" s="3">
        <f>Table1[[#This Row],[Order_Value]]+Table1[[#This Row],[Delivery_Fee]]-Table1[[#This Row],[Discount]]</f>
        <v>726.29</v>
      </c>
      <c r="Y121" t="str" cm="1">
        <f t="array" ref="Y121">_xlfn.IFS(Table1[[#This Row],[Delivery_Time_Min]]&lt;=30,"On Time",Table1[[#This Row],[Delivery_Time_Min]]&lt;=45,"At Risk",TRUE,"SLA Breach")</f>
        <v>At Risk</v>
      </c>
      <c r="Z121" t="str" cm="1">
        <f t="array" ref="Z121">_xlfn.IFS(
Table1[[#This Row],[Order_Status]]="Cancelled","Critical - Cancelled",
Table1[[#This Row],[Delivery SLA Status]]="SLA Breach","Critical - Late Delivery",
Table1[[#This Row],[Customer_Rating]]&lt;3,"Attention - Low Rating",
TRUE,"Normal"
)</f>
        <v>Normal</v>
      </c>
      <c r="AA121" t="str">
        <f>_xlfn.XLOOKUP(Table1[[#This Row],[Customer_ID]],Customers!A:A,Customers!C:C)</f>
        <v>Nagpur</v>
      </c>
      <c r="AB121" t="str">
        <f>TEXT(Table1[[#This Row],[Order_Date]],"mmm")</f>
        <v>Jul</v>
      </c>
    </row>
    <row r="122" spans="1:28" x14ac:dyDescent="0.35">
      <c r="A122" t="s">
        <v>253</v>
      </c>
      <c r="B122" s="2">
        <v>46170</v>
      </c>
      <c r="C122" t="s">
        <v>37</v>
      </c>
      <c r="D122" t="s">
        <v>164</v>
      </c>
      <c r="E122" t="s">
        <v>113</v>
      </c>
      <c r="F122" s="3">
        <v>375.93</v>
      </c>
      <c r="G122" s="3">
        <v>30</v>
      </c>
      <c r="H122" s="3">
        <v>0</v>
      </c>
      <c r="I122" s="4">
        <v>11.7</v>
      </c>
      <c r="J122" s="5">
        <v>48</v>
      </c>
      <c r="K122" s="4">
        <v>4.5</v>
      </c>
      <c r="L122" t="s">
        <v>20</v>
      </c>
      <c r="M122" t="str">
        <f t="shared" si="3"/>
        <v>Delivered</v>
      </c>
      <c r="N122" t="s">
        <v>40</v>
      </c>
      <c r="O122" t="str">
        <f t="shared" si="4"/>
        <v>Debit Card</v>
      </c>
      <c r="P122" t="s">
        <v>22</v>
      </c>
      <c r="Q122" t="str">
        <f t="shared" si="5"/>
        <v>NONE</v>
      </c>
      <c r="R122" t="s">
        <v>70</v>
      </c>
      <c r="T122" t="str">
        <f>_xlfn.XLOOKUP(Table1[[#This Row],[Customer_ID]],Customers!A:A,Customers!B:B)</f>
        <v>Neha Kulkarni</v>
      </c>
      <c r="U122" t="str">
        <f>_xlfn.XLOOKUP(Table1[[#This Row],[Restaurant_ID]],Restaurants!A:A,Restaurants!B:B)</f>
        <v>Burger Garage</v>
      </c>
      <c r="V122" t="str">
        <f>_xlfn.XLOOKUP(Table1[[#This Row],[Delivery_Partner_ID]],Delivery_Partners!A:A,Delivery_Partners!B:B)</f>
        <v>Ajay</v>
      </c>
      <c r="W122" t="str">
        <f>_xlfn.XLOOKUP(Table1[[#This Row],[Campaign_ID]],Campaigns!A:A,Campaigns!B:B)</f>
        <v>Monsoon Meals</v>
      </c>
      <c r="X122" s="3">
        <f>Table1[[#This Row],[Order_Value]]+Table1[[#This Row],[Delivery_Fee]]-Table1[[#This Row],[Discount]]</f>
        <v>405.93</v>
      </c>
      <c r="Y122" t="str" cm="1">
        <f t="array" ref="Y122">_xlfn.IFS(Table1[[#This Row],[Delivery_Time_Min]]&lt;=30,"On Time",Table1[[#This Row],[Delivery_Time_Min]]&lt;=45,"At Risk",TRUE,"SLA Breach")</f>
        <v>SLA Breach</v>
      </c>
      <c r="Z122" t="str" cm="1">
        <f t="array" ref="Z122">_xlfn.IFS(
Table1[[#This Row],[Order_Status]]="Cancelled","Critical - Cancelled",
Table1[[#This Row],[Delivery SLA Status]]="SLA Breach","Critical - Late Delivery",
Table1[[#This Row],[Customer_Rating]]&lt;3,"Attention - Low Rating",
TRUE,"Normal"
)</f>
        <v>Critical - Late Delivery</v>
      </c>
      <c r="AA122" t="str">
        <f>_xlfn.XLOOKUP(Table1[[#This Row],[Customer_ID]],Customers!A:A,Customers!C:C)</f>
        <v>Nagpur</v>
      </c>
      <c r="AB122" t="str">
        <f>TEXT(Table1[[#This Row],[Order_Date]],"mmm")</f>
        <v>May</v>
      </c>
    </row>
    <row r="123" spans="1:28" x14ac:dyDescent="0.35">
      <c r="A123" t="s">
        <v>256</v>
      </c>
      <c r="B123" s="2">
        <v>46144</v>
      </c>
      <c r="C123" t="s">
        <v>257</v>
      </c>
      <c r="D123" t="s">
        <v>144</v>
      </c>
      <c r="E123" t="s">
        <v>87</v>
      </c>
      <c r="F123" s="3">
        <v>1046.45</v>
      </c>
      <c r="G123" s="3">
        <v>50</v>
      </c>
      <c r="H123" s="3">
        <v>214.96</v>
      </c>
      <c r="I123" s="4">
        <v>4.5</v>
      </c>
      <c r="J123" s="5">
        <v>32</v>
      </c>
      <c r="K123" s="4">
        <v>4</v>
      </c>
      <c r="L123" t="s">
        <v>20</v>
      </c>
      <c r="M123" t="str">
        <f t="shared" si="3"/>
        <v>Delivered</v>
      </c>
      <c r="N123" t="s">
        <v>58</v>
      </c>
      <c r="O123" t="str">
        <f t="shared" si="4"/>
        <v>Wallet</v>
      </c>
      <c r="P123" t="s">
        <v>76</v>
      </c>
      <c r="Q123" t="str">
        <f t="shared" si="5"/>
        <v>PREMIUM10</v>
      </c>
      <c r="R123" t="s">
        <v>53</v>
      </c>
      <c r="T123" t="str">
        <f>_xlfn.XLOOKUP(Table1[[#This Row],[Customer_ID]],Customers!A:A,Customers!B:B)</f>
        <v>Yash Gupta</v>
      </c>
      <c r="U123" t="str">
        <f>_xlfn.XLOOKUP(Table1[[#This Row],[Restaurant_ID]],Restaurants!A:A,Restaurants!B:B)</f>
        <v>Kebab Nation</v>
      </c>
      <c r="V123" t="str">
        <f>_xlfn.XLOOKUP(Table1[[#This Row],[Delivery_Partner_ID]],Delivery_Partners!A:A,Delivery_Partners!B:B)</f>
        <v>Vikas</v>
      </c>
      <c r="W123" t="str">
        <f>_xlfn.XLOOKUP(Table1[[#This Row],[Campaign_ID]],Campaigns!A:A,Campaigns!B:B)</f>
        <v>Festival Special</v>
      </c>
      <c r="X123" s="3">
        <f>Table1[[#This Row],[Order_Value]]+Table1[[#This Row],[Delivery_Fee]]-Table1[[#This Row],[Discount]]</f>
        <v>881.49</v>
      </c>
      <c r="Y123" t="str" cm="1">
        <f t="array" ref="Y123">_xlfn.IFS(Table1[[#This Row],[Delivery_Time_Min]]&lt;=30,"On Time",Table1[[#This Row],[Delivery_Time_Min]]&lt;=45,"At Risk",TRUE,"SLA Breach")</f>
        <v>At Risk</v>
      </c>
      <c r="Z123" t="str" cm="1">
        <f t="array" ref="Z123">_xlfn.IFS(
Table1[[#This Row],[Order_Status]]="Cancelled","Critical - Cancelled",
Table1[[#This Row],[Delivery SLA Status]]="SLA Breach","Critical - Late Delivery",
Table1[[#This Row],[Customer_Rating]]&lt;3,"Attention - Low Rating",
TRUE,"Normal"
)</f>
        <v>Normal</v>
      </c>
      <c r="AA123" t="str">
        <f>_xlfn.XLOOKUP(Table1[[#This Row],[Customer_ID]],Customers!A:A,Customers!C:C)</f>
        <v>Mumbai</v>
      </c>
      <c r="AB123" t="str">
        <f>TEXT(Table1[[#This Row],[Order_Date]],"mmm")</f>
        <v>May</v>
      </c>
    </row>
    <row r="124" spans="1:28" x14ac:dyDescent="0.35">
      <c r="A124" t="s">
        <v>258</v>
      </c>
      <c r="B124" s="2">
        <v>46227</v>
      </c>
      <c r="C124" t="s">
        <v>259</v>
      </c>
      <c r="D124" t="s">
        <v>181</v>
      </c>
      <c r="E124" t="s">
        <v>57</v>
      </c>
      <c r="F124" s="3">
        <v>793.71</v>
      </c>
      <c r="G124" s="3">
        <v>35</v>
      </c>
      <c r="H124" s="3">
        <v>106.68</v>
      </c>
      <c r="I124" s="4">
        <v>2.8</v>
      </c>
      <c r="J124" s="5">
        <v>31</v>
      </c>
      <c r="K124" s="4">
        <v>4</v>
      </c>
      <c r="L124" t="s">
        <v>20</v>
      </c>
      <c r="M124" t="str">
        <f t="shared" si="3"/>
        <v>Delivered</v>
      </c>
      <c r="N124" t="s">
        <v>40</v>
      </c>
      <c r="O124" t="str">
        <f t="shared" si="4"/>
        <v>Debit Card</v>
      </c>
      <c r="P124" t="s">
        <v>76</v>
      </c>
      <c r="Q124" t="str">
        <f t="shared" si="5"/>
        <v>PREMIUM10</v>
      </c>
      <c r="R124" t="s">
        <v>35</v>
      </c>
      <c r="T124" t="str">
        <f>_xlfn.XLOOKUP(Table1[[#This Row],[Customer_ID]],Customers!A:A,Customers!B:B)</f>
        <v>Aditya Sharma</v>
      </c>
      <c r="U124" t="str">
        <f>_xlfn.XLOOKUP(Table1[[#This Row],[Restaurant_ID]],Restaurants!A:A,Restaurants!B:B)</f>
        <v>Healthy Harvest</v>
      </c>
      <c r="V124" t="str">
        <f>_xlfn.XLOOKUP(Table1[[#This Row],[Delivery_Partner_ID]],Delivery_Partners!A:A,Delivery_Partners!B:B)</f>
        <v>Amit</v>
      </c>
      <c r="W124" t="str">
        <f>_xlfn.XLOOKUP(Table1[[#This Row],[Campaign_ID]],Campaigns!A:A,Campaigns!B:B)</f>
        <v>Premium Treat</v>
      </c>
      <c r="X124" s="3">
        <f>Table1[[#This Row],[Order_Value]]+Table1[[#This Row],[Delivery_Fee]]-Table1[[#This Row],[Discount]]</f>
        <v>722.03</v>
      </c>
      <c r="Y124" t="str" cm="1">
        <f t="array" ref="Y124">_xlfn.IFS(Table1[[#This Row],[Delivery_Time_Min]]&lt;=30,"On Time",Table1[[#This Row],[Delivery_Time_Min]]&lt;=45,"At Risk",TRUE,"SLA Breach")</f>
        <v>At Risk</v>
      </c>
      <c r="Z124" t="str" cm="1">
        <f t="array" ref="Z124">_xlfn.IFS(
Table1[[#This Row],[Order_Status]]="Cancelled","Critical - Cancelled",
Table1[[#This Row],[Delivery SLA Status]]="SLA Breach","Critical - Late Delivery",
Table1[[#This Row],[Customer_Rating]]&lt;3,"Attention - Low Rating",
TRUE,"Normal"
)</f>
        <v>Normal</v>
      </c>
      <c r="AA124" t="str">
        <f>_xlfn.XLOOKUP(Table1[[#This Row],[Customer_ID]],Customers!A:A,Customers!C:C)</f>
        <v>Pune</v>
      </c>
      <c r="AB124" t="str">
        <f>TEXT(Table1[[#This Row],[Order_Date]],"mmm")</f>
        <v>Jul</v>
      </c>
    </row>
    <row r="125" spans="1:28" x14ac:dyDescent="0.35">
      <c r="A125" t="s">
        <v>260</v>
      </c>
      <c r="B125" s="2">
        <v>46188</v>
      </c>
      <c r="C125" t="s">
        <v>150</v>
      </c>
      <c r="D125" t="s">
        <v>144</v>
      </c>
      <c r="E125" t="s">
        <v>69</v>
      </c>
      <c r="F125" s="3">
        <v>1304.01</v>
      </c>
      <c r="G125" s="3">
        <v>50</v>
      </c>
      <c r="H125" s="3">
        <v>0</v>
      </c>
      <c r="I125" s="4">
        <v>3.8</v>
      </c>
      <c r="J125" s="5">
        <v>33</v>
      </c>
      <c r="K125" s="4">
        <v>5</v>
      </c>
      <c r="L125" t="s">
        <v>20</v>
      </c>
      <c r="M125" t="str">
        <f t="shared" si="3"/>
        <v>Delivered</v>
      </c>
      <c r="N125" t="s">
        <v>64</v>
      </c>
      <c r="O125" t="str">
        <f t="shared" si="4"/>
        <v>Cash on Delivery</v>
      </c>
      <c r="P125" t="s">
        <v>22</v>
      </c>
      <c r="Q125" t="str">
        <f t="shared" si="5"/>
        <v>NONE</v>
      </c>
      <c r="R125" t="s">
        <v>59</v>
      </c>
      <c r="T125" t="str">
        <f>_xlfn.XLOOKUP(Table1[[#This Row],[Customer_ID]],Customers!A:A,Customers!B:B)</f>
        <v>Aditya Shinde</v>
      </c>
      <c r="U125" t="str">
        <f>_xlfn.XLOOKUP(Table1[[#This Row],[Restaurant_ID]],Restaurants!A:A,Restaurants!B:B)</f>
        <v>Kebab Nation</v>
      </c>
      <c r="V125" t="str">
        <f>_xlfn.XLOOKUP(Table1[[#This Row],[Delivery_Partner_ID]],Delivery_Partners!A:A,Delivery_Partners!B:B)</f>
        <v>Suresh</v>
      </c>
      <c r="W125" t="str">
        <f>_xlfn.XLOOKUP(Table1[[#This Row],[Campaign_ID]],Campaigns!A:A,Campaigns!B:B)</f>
        <v>New User Boost</v>
      </c>
      <c r="X125" s="3">
        <f>Table1[[#This Row],[Order_Value]]+Table1[[#This Row],[Delivery_Fee]]-Table1[[#This Row],[Discount]]</f>
        <v>1354.01</v>
      </c>
      <c r="Y125" t="str" cm="1">
        <f t="array" ref="Y125">_xlfn.IFS(Table1[[#This Row],[Delivery_Time_Min]]&lt;=30,"On Time",Table1[[#This Row],[Delivery_Time_Min]]&lt;=45,"At Risk",TRUE,"SLA Breach")</f>
        <v>At Risk</v>
      </c>
      <c r="Z125" t="str" cm="1">
        <f t="array" ref="Z125">_xlfn.IFS(
Table1[[#This Row],[Order_Status]]="Cancelled","Critical - Cancelled",
Table1[[#This Row],[Delivery SLA Status]]="SLA Breach","Critical - Late Delivery",
Table1[[#This Row],[Customer_Rating]]&lt;3,"Attention - Low Rating",
TRUE,"Normal"
)</f>
        <v>Normal</v>
      </c>
      <c r="AA125" t="str">
        <f>_xlfn.XLOOKUP(Table1[[#This Row],[Customer_ID]],Customers!A:A,Customers!C:C)</f>
        <v>Pune</v>
      </c>
      <c r="AB125" t="str">
        <f>TEXT(Table1[[#This Row],[Order_Date]],"mmm")</f>
        <v>Jun</v>
      </c>
    </row>
    <row r="126" spans="1:28" x14ac:dyDescent="0.35">
      <c r="A126" t="s">
        <v>261</v>
      </c>
      <c r="B126" s="2">
        <v>46186</v>
      </c>
      <c r="C126" t="s">
        <v>102</v>
      </c>
      <c r="D126" t="s">
        <v>137</v>
      </c>
      <c r="E126" t="s">
        <v>128</v>
      </c>
      <c r="F126" s="3">
        <v>1101.01</v>
      </c>
      <c r="G126" s="3">
        <v>40</v>
      </c>
      <c r="H126" s="3">
        <v>0</v>
      </c>
      <c r="I126" s="4">
        <v>3.3</v>
      </c>
      <c r="J126" s="5">
        <v>29</v>
      </c>
      <c r="K126" s="4">
        <v>3.5</v>
      </c>
      <c r="L126" t="s">
        <v>20</v>
      </c>
      <c r="M126" t="str">
        <f t="shared" si="3"/>
        <v>Delivered</v>
      </c>
      <c r="N126" t="s">
        <v>40</v>
      </c>
      <c r="O126" t="str">
        <f t="shared" si="4"/>
        <v>Debit Card</v>
      </c>
      <c r="P126" t="s">
        <v>22</v>
      </c>
      <c r="Q126" t="str">
        <f t="shared" si="5"/>
        <v>NONE</v>
      </c>
      <c r="R126" t="s">
        <v>46</v>
      </c>
      <c r="T126" t="str">
        <f>_xlfn.XLOOKUP(Table1[[#This Row],[Customer_ID]],Customers!A:A,Customers!B:B)</f>
        <v>Rahul Jadhav</v>
      </c>
      <c r="U126" t="str">
        <f>_xlfn.XLOOKUP(Table1[[#This Row],[Restaurant_ID]],Restaurants!A:A,Restaurants!B:B)</f>
        <v>Chinese Wok</v>
      </c>
      <c r="V126" t="str">
        <f>_xlfn.XLOOKUP(Table1[[#This Row],[Delivery_Partner_ID]],Delivery_Partners!A:A,Delivery_Partners!B:B)</f>
        <v>Prakash</v>
      </c>
      <c r="W126" t="str">
        <f>_xlfn.XLOOKUP(Table1[[#This Row],[Campaign_ID]],Campaigns!A:A,Campaigns!B:B)</f>
        <v>Weekend Feast</v>
      </c>
      <c r="X126" s="3">
        <f>Table1[[#This Row],[Order_Value]]+Table1[[#This Row],[Delivery_Fee]]-Table1[[#This Row],[Discount]]</f>
        <v>1141.01</v>
      </c>
      <c r="Y126" t="str" cm="1">
        <f t="array" ref="Y126">_xlfn.IFS(Table1[[#This Row],[Delivery_Time_Min]]&lt;=30,"On Time",Table1[[#This Row],[Delivery_Time_Min]]&lt;=45,"At Risk",TRUE,"SLA Breach")</f>
        <v>On Time</v>
      </c>
      <c r="Z126" t="str" cm="1">
        <f t="array" ref="Z126">_xlfn.IFS(
Table1[[#This Row],[Order_Status]]="Cancelled","Critical - Cancelled",
Table1[[#This Row],[Delivery SLA Status]]="SLA Breach","Critical - Late Delivery",
Table1[[#This Row],[Customer_Rating]]&lt;3,"Attention - Low Rating",
TRUE,"Normal"
)</f>
        <v>Normal</v>
      </c>
      <c r="AA126" t="str">
        <f>_xlfn.XLOOKUP(Table1[[#This Row],[Customer_ID]],Customers!A:A,Customers!C:C)</f>
        <v>Pune</v>
      </c>
      <c r="AB126" t="str">
        <f>TEXT(Table1[[#This Row],[Order_Date]],"mmm")</f>
        <v>Jun</v>
      </c>
    </row>
    <row r="127" spans="1:28" x14ac:dyDescent="0.35">
      <c r="A127" t="s">
        <v>263</v>
      </c>
      <c r="B127" s="2">
        <v>46155</v>
      </c>
      <c r="C127" t="s">
        <v>61</v>
      </c>
      <c r="D127" t="s">
        <v>26</v>
      </c>
      <c r="E127" t="s">
        <v>69</v>
      </c>
      <c r="F127" s="3">
        <v>1323</v>
      </c>
      <c r="G127" s="3">
        <v>20</v>
      </c>
      <c r="H127" s="3">
        <v>256.82</v>
      </c>
      <c r="I127" s="4">
        <v>7.8</v>
      </c>
      <c r="J127" s="5">
        <v>45</v>
      </c>
      <c r="K127" s="4">
        <v>4</v>
      </c>
      <c r="L127" t="s">
        <v>20</v>
      </c>
      <c r="M127" t="str">
        <f t="shared" si="3"/>
        <v>Delivered</v>
      </c>
      <c r="N127" t="s">
        <v>64</v>
      </c>
      <c r="O127" t="str">
        <f t="shared" si="4"/>
        <v>Cash on Delivery</v>
      </c>
      <c r="P127" t="s">
        <v>104</v>
      </c>
      <c r="Q127" t="str">
        <f t="shared" si="5"/>
        <v>MONSOON20</v>
      </c>
      <c r="R127" t="s">
        <v>70</v>
      </c>
      <c r="T127" t="str">
        <f>_xlfn.XLOOKUP(Table1[[#This Row],[Customer_ID]],Customers!A:A,Customers!B:B)</f>
        <v>Isha Pawar</v>
      </c>
      <c r="U127" t="str">
        <f>_xlfn.XLOOKUP(Table1[[#This Row],[Restaurant_ID]],Restaurants!A:A,Restaurants!B:B)</f>
        <v>Biryani House</v>
      </c>
      <c r="V127" t="str">
        <f>_xlfn.XLOOKUP(Table1[[#This Row],[Delivery_Partner_ID]],Delivery_Partners!A:A,Delivery_Partners!B:B)</f>
        <v>Suresh</v>
      </c>
      <c r="W127" t="str">
        <f>_xlfn.XLOOKUP(Table1[[#This Row],[Campaign_ID]],Campaigns!A:A,Campaigns!B:B)</f>
        <v>Monsoon Meals</v>
      </c>
      <c r="X127" s="3">
        <f>Table1[[#This Row],[Order_Value]]+Table1[[#This Row],[Delivery_Fee]]-Table1[[#This Row],[Discount]]</f>
        <v>1086.18</v>
      </c>
      <c r="Y127" t="str" cm="1">
        <f t="array" ref="Y127">_xlfn.IFS(Table1[[#This Row],[Delivery_Time_Min]]&lt;=30,"On Time",Table1[[#This Row],[Delivery_Time_Min]]&lt;=45,"At Risk",TRUE,"SLA Breach")</f>
        <v>At Risk</v>
      </c>
      <c r="Z127" t="str" cm="1">
        <f t="array" ref="Z127">_xlfn.IFS(
Table1[[#This Row],[Order_Status]]="Cancelled","Critical - Cancelled",
Table1[[#This Row],[Delivery SLA Status]]="SLA Breach","Critical - Late Delivery",
Table1[[#This Row],[Customer_Rating]]&lt;3,"Attention - Low Rating",
TRUE,"Normal"
)</f>
        <v>Normal</v>
      </c>
      <c r="AA127" t="str">
        <f>_xlfn.XLOOKUP(Table1[[#This Row],[Customer_ID]],Customers!A:A,Customers!C:C)</f>
        <v>Pune</v>
      </c>
      <c r="AB127" t="str">
        <f>TEXT(Table1[[#This Row],[Order_Date]],"mmm")</f>
        <v>May</v>
      </c>
    </row>
    <row r="128" spans="1:28" x14ac:dyDescent="0.35">
      <c r="A128" t="s">
        <v>264</v>
      </c>
      <c r="B128" s="2">
        <v>46212</v>
      </c>
      <c r="C128" t="s">
        <v>25</v>
      </c>
      <c r="D128" t="s">
        <v>137</v>
      </c>
      <c r="E128" t="s">
        <v>119</v>
      </c>
      <c r="F128" s="3">
        <v>1308.57</v>
      </c>
      <c r="G128" s="3">
        <v>30</v>
      </c>
      <c r="H128" s="3">
        <v>243.67</v>
      </c>
      <c r="I128" s="4">
        <v>8.5</v>
      </c>
      <c r="J128" s="5">
        <v>43</v>
      </c>
      <c r="K128" s="4">
        <v>5</v>
      </c>
      <c r="L128" t="s">
        <v>20</v>
      </c>
      <c r="M128" t="str">
        <f t="shared" si="3"/>
        <v>Delivered</v>
      </c>
      <c r="N128" t="s">
        <v>58</v>
      </c>
      <c r="O128" t="str">
        <f t="shared" si="4"/>
        <v>Wallet</v>
      </c>
      <c r="P128" t="s">
        <v>104</v>
      </c>
      <c r="Q128" t="str">
        <f t="shared" si="5"/>
        <v>MONSOON20</v>
      </c>
      <c r="R128" t="s">
        <v>59</v>
      </c>
      <c r="T128" t="str">
        <f>_xlfn.XLOOKUP(Table1[[#This Row],[Customer_ID]],Customers!A:A,Customers!B:B)</f>
        <v>Sakshi Sharma</v>
      </c>
      <c r="U128" t="str">
        <f>_xlfn.XLOOKUP(Table1[[#This Row],[Restaurant_ID]],Restaurants!A:A,Restaurants!B:B)</f>
        <v>Chinese Wok</v>
      </c>
      <c r="V128" t="str">
        <f>_xlfn.XLOOKUP(Table1[[#This Row],[Delivery_Partner_ID]],Delivery_Partners!A:A,Delivery_Partners!B:B)</f>
        <v>Nitin</v>
      </c>
      <c r="W128" t="str">
        <f>_xlfn.XLOOKUP(Table1[[#This Row],[Campaign_ID]],Campaigns!A:A,Campaigns!B:B)</f>
        <v>New User Boost</v>
      </c>
      <c r="X128" s="3">
        <f>Table1[[#This Row],[Order_Value]]+Table1[[#This Row],[Delivery_Fee]]-Table1[[#This Row],[Discount]]</f>
        <v>1094.8999999999999</v>
      </c>
      <c r="Y128" t="str" cm="1">
        <f t="array" ref="Y128">_xlfn.IFS(Table1[[#This Row],[Delivery_Time_Min]]&lt;=30,"On Time",Table1[[#This Row],[Delivery_Time_Min]]&lt;=45,"At Risk",TRUE,"SLA Breach")</f>
        <v>At Risk</v>
      </c>
      <c r="Z128" t="str" cm="1">
        <f t="array" ref="Z128">_xlfn.IFS(
Table1[[#This Row],[Order_Status]]="Cancelled","Critical - Cancelled",
Table1[[#This Row],[Delivery SLA Status]]="SLA Breach","Critical - Late Delivery",
Table1[[#This Row],[Customer_Rating]]&lt;3,"Attention - Low Rating",
TRUE,"Normal"
)</f>
        <v>Normal</v>
      </c>
      <c r="AA128" t="str">
        <f>_xlfn.XLOOKUP(Table1[[#This Row],[Customer_ID]],Customers!A:A,Customers!C:C)</f>
        <v>Pune</v>
      </c>
      <c r="AB128" t="str">
        <f>TEXT(Table1[[#This Row],[Order_Date]],"mmm")</f>
        <v>Jul</v>
      </c>
    </row>
    <row r="129" spans="1:28" x14ac:dyDescent="0.35">
      <c r="A129" t="s">
        <v>265</v>
      </c>
      <c r="B129" s="2">
        <v>46180</v>
      </c>
      <c r="C129" t="s">
        <v>255</v>
      </c>
      <c r="D129" t="s">
        <v>222</v>
      </c>
      <c r="E129" t="s">
        <v>19</v>
      </c>
      <c r="F129" s="3">
        <v>1872.38</v>
      </c>
      <c r="G129" s="3">
        <v>50</v>
      </c>
      <c r="H129" s="3">
        <v>300</v>
      </c>
      <c r="I129" s="4">
        <v>1</v>
      </c>
      <c r="J129" s="5">
        <v>30</v>
      </c>
      <c r="K129" s="4">
        <v>2.5</v>
      </c>
      <c r="L129" t="s">
        <v>20</v>
      </c>
      <c r="M129" t="str">
        <f t="shared" si="3"/>
        <v>Delivered</v>
      </c>
      <c r="N129" t="s">
        <v>64</v>
      </c>
      <c r="O129" t="str">
        <f t="shared" si="4"/>
        <v>Cash on Delivery</v>
      </c>
      <c r="P129" t="s">
        <v>34</v>
      </c>
      <c r="Q129" t="str">
        <f t="shared" si="5"/>
        <v>SAVE100</v>
      </c>
      <c r="R129" t="s">
        <v>115</v>
      </c>
      <c r="T129" t="str">
        <f>_xlfn.XLOOKUP(Table1[[#This Row],[Customer_ID]],Customers!A:A,Customers!B:B)</f>
        <v>Pooja Patil</v>
      </c>
      <c r="U129" t="str">
        <f>_xlfn.XLOOKUP(Table1[[#This Row],[Restaurant_ID]],Restaurants!A:A,Restaurants!B:B)</f>
        <v>The Food Factory</v>
      </c>
      <c r="V129" t="str">
        <f>_xlfn.XLOOKUP(Table1[[#This Row],[Delivery_Partner_ID]],Delivery_Partners!A:A,Delivery_Partners!B:B)</f>
        <v>Vivek</v>
      </c>
      <c r="W129" t="str">
        <f>_xlfn.XLOOKUP(Table1[[#This Row],[Campaign_ID]],Campaigns!A:A,Campaigns!B:B)</f>
        <v>Budget Bites</v>
      </c>
      <c r="X129" s="3">
        <f>Table1[[#This Row],[Order_Value]]+Table1[[#This Row],[Delivery_Fee]]-Table1[[#This Row],[Discount]]</f>
        <v>1622.38</v>
      </c>
      <c r="Y129" t="str" cm="1">
        <f t="array" ref="Y129">_xlfn.IFS(Table1[[#This Row],[Delivery_Time_Min]]&lt;=30,"On Time",Table1[[#This Row],[Delivery_Time_Min]]&lt;=45,"At Risk",TRUE,"SLA Breach")</f>
        <v>On Time</v>
      </c>
      <c r="Z129" t="str" cm="1">
        <f t="array" ref="Z129">_xlfn.IFS(
Table1[[#This Row],[Order_Status]]="Cancelled","Critical - Cancelled",
Table1[[#This Row],[Delivery SLA Status]]="SLA Breach","Critical - Late Delivery",
Table1[[#This Row],[Customer_Rating]]&lt;3,"Attention - Low Rating",
TRUE,"Normal"
)</f>
        <v>Attention - Low Rating</v>
      </c>
      <c r="AA129" t="str">
        <f>_xlfn.XLOOKUP(Table1[[#This Row],[Customer_ID]],Customers!A:A,Customers!C:C)</f>
        <v>Mumbai</v>
      </c>
      <c r="AB129" t="str">
        <f>TEXT(Table1[[#This Row],[Order_Date]],"mmm")</f>
        <v>Jun</v>
      </c>
    </row>
    <row r="130" spans="1:28" x14ac:dyDescent="0.35">
      <c r="A130" t="s">
        <v>266</v>
      </c>
      <c r="B130" s="2">
        <v>46166</v>
      </c>
      <c r="C130" t="s">
        <v>163</v>
      </c>
      <c r="D130" t="s">
        <v>68</v>
      </c>
      <c r="E130" t="s">
        <v>97</v>
      </c>
      <c r="F130" s="3">
        <v>1713.22</v>
      </c>
      <c r="G130" s="3">
        <v>25</v>
      </c>
      <c r="H130" s="3">
        <v>162.04</v>
      </c>
      <c r="I130" s="4">
        <v>3.5</v>
      </c>
      <c r="J130" s="5">
        <v>29</v>
      </c>
      <c r="K130" s="4">
        <v>4.5</v>
      </c>
      <c r="L130" t="s">
        <v>20</v>
      </c>
      <c r="M130" t="str">
        <f t="shared" si="3"/>
        <v>Delivered</v>
      </c>
      <c r="N130" t="s">
        <v>21</v>
      </c>
      <c r="O130" t="str">
        <f t="shared" si="4"/>
        <v>Credit Card</v>
      </c>
      <c r="P130" t="s">
        <v>104</v>
      </c>
      <c r="Q130" t="str">
        <f t="shared" si="5"/>
        <v>MONSOON20</v>
      </c>
      <c r="R130" t="s">
        <v>30</v>
      </c>
      <c r="T130" t="str">
        <f>_xlfn.XLOOKUP(Table1[[#This Row],[Customer_ID]],Customers!A:A,Customers!B:B)</f>
        <v>Aditya Patil</v>
      </c>
      <c r="U130" t="str">
        <f>_xlfn.XLOOKUP(Table1[[#This Row],[Restaurant_ID]],Restaurants!A:A,Restaurants!B:B)</f>
        <v>Tandoor Tales</v>
      </c>
      <c r="V130" t="str">
        <f>_xlfn.XLOOKUP(Table1[[#This Row],[Delivery_Partner_ID]],Delivery_Partners!A:A,Delivery_Partners!B:B)</f>
        <v>Deepak</v>
      </c>
      <c r="W130" t="str">
        <f>_xlfn.XLOOKUP(Table1[[#This Row],[Campaign_ID]],Campaigns!A:A,Campaigns!B:B)</f>
        <v>Lunch Saver</v>
      </c>
      <c r="X130" s="3">
        <f>Table1[[#This Row],[Order_Value]]+Table1[[#This Row],[Delivery_Fee]]-Table1[[#This Row],[Discount]]</f>
        <v>1576.18</v>
      </c>
      <c r="Y130" t="str" cm="1">
        <f t="array" ref="Y130">_xlfn.IFS(Table1[[#This Row],[Delivery_Time_Min]]&lt;=30,"On Time",Table1[[#This Row],[Delivery_Time_Min]]&lt;=45,"At Risk",TRUE,"SLA Breach")</f>
        <v>On Time</v>
      </c>
      <c r="Z130" t="str" cm="1">
        <f t="array" ref="Z130">_xlfn.IFS(
Table1[[#This Row],[Order_Status]]="Cancelled","Critical - Cancelled",
Table1[[#This Row],[Delivery SLA Status]]="SLA Breach","Critical - Late Delivery",
Table1[[#This Row],[Customer_Rating]]&lt;3,"Attention - Low Rating",
TRUE,"Normal"
)</f>
        <v>Normal</v>
      </c>
      <c r="AA130" t="str">
        <f>_xlfn.XLOOKUP(Table1[[#This Row],[Customer_ID]],Customers!A:A,Customers!C:C)</f>
        <v>Nashik</v>
      </c>
      <c r="AB130" t="str">
        <f>TEXT(Table1[[#This Row],[Order_Date]],"mmm")</f>
        <v>May</v>
      </c>
    </row>
    <row r="131" spans="1:28" x14ac:dyDescent="0.35">
      <c r="A131" t="s">
        <v>267</v>
      </c>
      <c r="B131" s="2">
        <v>46197</v>
      </c>
      <c r="C131" t="s">
        <v>268</v>
      </c>
      <c r="D131" t="s">
        <v>96</v>
      </c>
      <c r="E131" t="s">
        <v>62</v>
      </c>
      <c r="F131" s="3">
        <v>1805.55</v>
      </c>
      <c r="G131" s="3">
        <v>20</v>
      </c>
      <c r="H131" s="3">
        <v>275.2</v>
      </c>
      <c r="I131" s="4">
        <v>5.8</v>
      </c>
      <c r="J131" s="5">
        <v>31</v>
      </c>
      <c r="K131" s="4">
        <v>3.5</v>
      </c>
      <c r="L131" t="s">
        <v>20</v>
      </c>
      <c r="M131" t="str">
        <f t="shared" ref="M131:M194" si="6">PROPER(TRIM(L131))</f>
        <v>Delivered</v>
      </c>
      <c r="N131" t="s">
        <v>21</v>
      </c>
      <c r="O131" t="str">
        <f t="shared" ref="O131:O194" si="7">TRIM(N131)</f>
        <v>Credit Card</v>
      </c>
      <c r="P131" t="s">
        <v>104</v>
      </c>
      <c r="Q131" t="str">
        <f t="shared" ref="Q131:Q194" si="8">TRIM(P131)</f>
        <v>MONSOON20</v>
      </c>
      <c r="R131" t="s">
        <v>23</v>
      </c>
      <c r="T131" t="str">
        <f>_xlfn.XLOOKUP(Table1[[#This Row],[Customer_ID]],Customers!A:A,Customers!B:B)</f>
        <v>Sakshi Jadhav</v>
      </c>
      <c r="U131" t="str">
        <f>_xlfn.XLOOKUP(Table1[[#This Row],[Restaurant_ID]],Restaurants!A:A,Restaurants!B:B)</f>
        <v>The Breakfast Club</v>
      </c>
      <c r="V131" t="str">
        <f>_xlfn.XLOOKUP(Table1[[#This Row],[Delivery_Partner_ID]],Delivery_Partners!A:A,Delivery_Partners!B:B)</f>
        <v>Sanjay</v>
      </c>
      <c r="W131" t="str">
        <f>_xlfn.XLOOKUP(Table1[[#This Row],[Campaign_ID]],Campaigns!A:A,Campaigns!B:B)</f>
        <v>First Order</v>
      </c>
      <c r="X131" s="3">
        <f>Table1[[#This Row],[Order_Value]]+Table1[[#This Row],[Delivery_Fee]]-Table1[[#This Row],[Discount]]</f>
        <v>1550.35</v>
      </c>
      <c r="Y131" t="str" cm="1">
        <f t="array" ref="Y131">_xlfn.IFS(Table1[[#This Row],[Delivery_Time_Min]]&lt;=30,"On Time",Table1[[#This Row],[Delivery_Time_Min]]&lt;=45,"At Risk",TRUE,"SLA Breach")</f>
        <v>At Risk</v>
      </c>
      <c r="Z131" t="str" cm="1">
        <f t="array" ref="Z131">_xlfn.IFS(
Table1[[#This Row],[Order_Status]]="Cancelled","Critical - Cancelled",
Table1[[#This Row],[Delivery SLA Status]]="SLA Breach","Critical - Late Delivery",
Table1[[#This Row],[Customer_Rating]]&lt;3,"Attention - Low Rating",
TRUE,"Normal"
)</f>
        <v>Normal</v>
      </c>
      <c r="AA131" t="str">
        <f>_xlfn.XLOOKUP(Table1[[#This Row],[Customer_ID]],Customers!A:A,Customers!C:C)</f>
        <v>Mumbai</v>
      </c>
      <c r="AB131" t="str">
        <f>TEXT(Table1[[#This Row],[Order_Date]],"mmm")</f>
        <v>Jun</v>
      </c>
    </row>
    <row r="132" spans="1:28" x14ac:dyDescent="0.35">
      <c r="A132" t="s">
        <v>269</v>
      </c>
      <c r="B132" s="2">
        <v>46233</v>
      </c>
      <c r="C132" t="s">
        <v>127</v>
      </c>
      <c r="D132" t="s">
        <v>86</v>
      </c>
      <c r="E132" t="s">
        <v>62</v>
      </c>
      <c r="F132" s="3">
        <v>1483.21</v>
      </c>
      <c r="G132" s="3">
        <v>60</v>
      </c>
      <c r="H132" s="3">
        <v>154.68</v>
      </c>
      <c r="I132" s="4">
        <v>8</v>
      </c>
      <c r="J132" s="5">
        <v>44</v>
      </c>
      <c r="K132" s="4">
        <v>4.5</v>
      </c>
      <c r="L132" t="s">
        <v>20</v>
      </c>
      <c r="M132" t="str">
        <f t="shared" si="6"/>
        <v>Delivered</v>
      </c>
      <c r="N132" t="s">
        <v>64</v>
      </c>
      <c r="O132" t="str">
        <f t="shared" si="7"/>
        <v>Cash on Delivery</v>
      </c>
      <c r="P132" t="s">
        <v>191</v>
      </c>
      <c r="Q132" t="str">
        <f t="shared" si="8"/>
        <v>WEEKEND20</v>
      </c>
      <c r="R132" t="s">
        <v>35</v>
      </c>
      <c r="T132" t="str">
        <f>_xlfn.XLOOKUP(Table1[[#This Row],[Customer_ID]],Customers!A:A,Customers!B:B)</f>
        <v>Tanvi Kulkarni</v>
      </c>
      <c r="U132" t="str">
        <f>_xlfn.XLOOKUP(Table1[[#This Row],[Restaurant_ID]],Restaurants!A:A,Restaurants!B:B)</f>
        <v>Wrap Street</v>
      </c>
      <c r="V132" t="str">
        <f>_xlfn.XLOOKUP(Table1[[#This Row],[Delivery_Partner_ID]],Delivery_Partners!A:A,Delivery_Partners!B:B)</f>
        <v>Sanjay</v>
      </c>
      <c r="W132" t="str">
        <f>_xlfn.XLOOKUP(Table1[[#This Row],[Campaign_ID]],Campaigns!A:A,Campaigns!B:B)</f>
        <v>Premium Treat</v>
      </c>
      <c r="X132" s="3">
        <f>Table1[[#This Row],[Order_Value]]+Table1[[#This Row],[Delivery_Fee]]-Table1[[#This Row],[Discount]]</f>
        <v>1388.53</v>
      </c>
      <c r="Y132" t="str" cm="1">
        <f t="array" ref="Y132">_xlfn.IFS(Table1[[#This Row],[Delivery_Time_Min]]&lt;=30,"On Time",Table1[[#This Row],[Delivery_Time_Min]]&lt;=45,"At Risk",TRUE,"SLA Breach")</f>
        <v>At Risk</v>
      </c>
      <c r="Z132" t="str" cm="1">
        <f t="array" ref="Z132">_xlfn.IFS(
Table1[[#This Row],[Order_Status]]="Cancelled","Critical - Cancelled",
Table1[[#This Row],[Delivery SLA Status]]="SLA Breach","Critical - Late Delivery",
Table1[[#This Row],[Customer_Rating]]&lt;3,"Attention - Low Rating",
TRUE,"Normal"
)</f>
        <v>Normal</v>
      </c>
      <c r="AA132" t="str">
        <f>_xlfn.XLOOKUP(Table1[[#This Row],[Customer_ID]],Customers!A:A,Customers!C:C)</f>
        <v>Pune</v>
      </c>
      <c r="AB132" t="str">
        <f>TEXT(Table1[[#This Row],[Order_Date]],"mmm")</f>
        <v>Jul</v>
      </c>
    </row>
    <row r="133" spans="1:28" x14ac:dyDescent="0.35">
      <c r="A133" t="s">
        <v>270</v>
      </c>
      <c r="B133" s="2">
        <v>46223</v>
      </c>
      <c r="C133" t="s">
        <v>102</v>
      </c>
      <c r="D133" t="s">
        <v>112</v>
      </c>
      <c r="E133" t="s">
        <v>158</v>
      </c>
      <c r="F133" s="3">
        <v>652.16</v>
      </c>
      <c r="G133" s="3">
        <v>30</v>
      </c>
      <c r="H133" s="3">
        <v>54.56</v>
      </c>
      <c r="I133" s="4">
        <v>1.3</v>
      </c>
      <c r="J133" s="5">
        <v>29</v>
      </c>
      <c r="K133" s="4">
        <v>4</v>
      </c>
      <c r="L133" t="s">
        <v>20</v>
      </c>
      <c r="M133" t="str">
        <f t="shared" si="6"/>
        <v>Delivered</v>
      </c>
      <c r="N133" t="s">
        <v>58</v>
      </c>
      <c r="O133" t="str">
        <f t="shared" si="7"/>
        <v>Wallet</v>
      </c>
      <c r="P133" t="s">
        <v>191</v>
      </c>
      <c r="Q133" t="str">
        <f t="shared" si="8"/>
        <v>WEEKEND20</v>
      </c>
      <c r="R133" t="s">
        <v>59</v>
      </c>
      <c r="T133" t="str">
        <f>_xlfn.XLOOKUP(Table1[[#This Row],[Customer_ID]],Customers!A:A,Customers!B:B)</f>
        <v>Rahul Jadhav</v>
      </c>
      <c r="U133" t="str">
        <f>_xlfn.XLOOKUP(Table1[[#This Row],[Restaurant_ID]],Restaurants!A:A,Restaurants!B:B)</f>
        <v>Pune Bites</v>
      </c>
      <c r="V133" t="str">
        <f>_xlfn.XLOOKUP(Table1[[#This Row],[Delivery_Partner_ID]],Delivery_Partners!A:A,Delivery_Partners!B:B)</f>
        <v>Akash</v>
      </c>
      <c r="W133" t="str">
        <f>_xlfn.XLOOKUP(Table1[[#This Row],[Campaign_ID]],Campaigns!A:A,Campaigns!B:B)</f>
        <v>New User Boost</v>
      </c>
      <c r="X133" s="3">
        <f>Table1[[#This Row],[Order_Value]]+Table1[[#This Row],[Delivery_Fee]]-Table1[[#This Row],[Discount]]</f>
        <v>627.59999999999991</v>
      </c>
      <c r="Y133" t="str" cm="1">
        <f t="array" ref="Y133">_xlfn.IFS(Table1[[#This Row],[Delivery_Time_Min]]&lt;=30,"On Time",Table1[[#This Row],[Delivery_Time_Min]]&lt;=45,"At Risk",TRUE,"SLA Breach")</f>
        <v>On Time</v>
      </c>
      <c r="Z133" t="str" cm="1">
        <f t="array" ref="Z133">_xlfn.IFS(
Table1[[#This Row],[Order_Status]]="Cancelled","Critical - Cancelled",
Table1[[#This Row],[Delivery SLA Status]]="SLA Breach","Critical - Late Delivery",
Table1[[#This Row],[Customer_Rating]]&lt;3,"Attention - Low Rating",
TRUE,"Normal"
)</f>
        <v>Normal</v>
      </c>
      <c r="AA133" t="str">
        <f>_xlfn.XLOOKUP(Table1[[#This Row],[Customer_ID]],Customers!A:A,Customers!C:C)</f>
        <v>Pune</v>
      </c>
      <c r="AB133" t="str">
        <f>TEXT(Table1[[#This Row],[Order_Date]],"mmm")</f>
        <v>Jul</v>
      </c>
    </row>
    <row r="134" spans="1:28" x14ac:dyDescent="0.35">
      <c r="A134" t="s">
        <v>271</v>
      </c>
      <c r="B134" s="2">
        <v>46232</v>
      </c>
      <c r="C134" t="s">
        <v>111</v>
      </c>
      <c r="D134" t="s">
        <v>38</v>
      </c>
      <c r="E134" t="s">
        <v>113</v>
      </c>
      <c r="F134" s="3">
        <v>958.19</v>
      </c>
      <c r="G134" s="3">
        <v>35</v>
      </c>
      <c r="H134" s="3">
        <v>141.16999999999999</v>
      </c>
      <c r="I134" s="4">
        <v>5.8</v>
      </c>
      <c r="J134" s="5">
        <v>39</v>
      </c>
      <c r="K134" s="4">
        <v>4.5</v>
      </c>
      <c r="L134" t="s">
        <v>20</v>
      </c>
      <c r="M134" t="str">
        <f t="shared" si="6"/>
        <v>Delivered</v>
      </c>
      <c r="N134" t="s">
        <v>21</v>
      </c>
      <c r="O134" t="str">
        <f t="shared" si="7"/>
        <v>Credit Card</v>
      </c>
      <c r="P134" t="s">
        <v>76</v>
      </c>
      <c r="Q134" t="str">
        <f t="shared" si="8"/>
        <v>PREMIUM10</v>
      </c>
      <c r="R134" t="s">
        <v>59</v>
      </c>
      <c r="T134" t="str">
        <f>_xlfn.XLOOKUP(Table1[[#This Row],[Customer_ID]],Customers!A:A,Customers!B:B)</f>
        <v>Amit Desai</v>
      </c>
      <c r="U134" t="str">
        <f>_xlfn.XLOOKUP(Table1[[#This Row],[Restaurant_ID]],Restaurants!A:A,Restaurants!B:B)</f>
        <v>Grill House</v>
      </c>
      <c r="V134" t="str">
        <f>_xlfn.XLOOKUP(Table1[[#This Row],[Delivery_Partner_ID]],Delivery_Partners!A:A,Delivery_Partners!B:B)</f>
        <v>Ajay</v>
      </c>
      <c r="W134" t="str">
        <f>_xlfn.XLOOKUP(Table1[[#This Row],[Campaign_ID]],Campaigns!A:A,Campaigns!B:B)</f>
        <v>New User Boost</v>
      </c>
      <c r="X134" s="3">
        <f>Table1[[#This Row],[Order_Value]]+Table1[[#This Row],[Delivery_Fee]]-Table1[[#This Row],[Discount]]</f>
        <v>852.0200000000001</v>
      </c>
      <c r="Y134" t="str" cm="1">
        <f t="array" ref="Y134">_xlfn.IFS(Table1[[#This Row],[Delivery_Time_Min]]&lt;=30,"On Time",Table1[[#This Row],[Delivery_Time_Min]]&lt;=45,"At Risk",TRUE,"SLA Breach")</f>
        <v>At Risk</v>
      </c>
      <c r="Z134" t="str" cm="1">
        <f t="array" ref="Z134">_xlfn.IFS(
Table1[[#This Row],[Order_Status]]="Cancelled","Critical - Cancelled",
Table1[[#This Row],[Delivery SLA Status]]="SLA Breach","Critical - Late Delivery",
Table1[[#This Row],[Customer_Rating]]&lt;3,"Attention - Low Rating",
TRUE,"Normal"
)</f>
        <v>Normal</v>
      </c>
      <c r="AA134" t="str">
        <f>_xlfn.XLOOKUP(Table1[[#This Row],[Customer_ID]],Customers!A:A,Customers!C:C)</f>
        <v>Nagpur</v>
      </c>
      <c r="AB134" t="str">
        <f>TEXT(Table1[[#This Row],[Order_Date]],"mmm")</f>
        <v>Jul</v>
      </c>
    </row>
    <row r="135" spans="1:28" x14ac:dyDescent="0.35">
      <c r="A135" t="s">
        <v>273</v>
      </c>
      <c r="B135" s="2">
        <v>46199</v>
      </c>
      <c r="C135" t="s">
        <v>274</v>
      </c>
      <c r="D135" t="s">
        <v>18</v>
      </c>
      <c r="E135" t="s">
        <v>119</v>
      </c>
      <c r="F135" s="3">
        <v>710.55</v>
      </c>
      <c r="G135" s="3">
        <v>40</v>
      </c>
      <c r="H135" s="3">
        <v>72.400000000000006</v>
      </c>
      <c r="I135" s="4">
        <v>10.4</v>
      </c>
      <c r="J135" s="5">
        <v>31</v>
      </c>
      <c r="K135" s="4">
        <v>4.5</v>
      </c>
      <c r="L135" t="s">
        <v>20</v>
      </c>
      <c r="M135" t="str">
        <f t="shared" si="6"/>
        <v>Delivered</v>
      </c>
      <c r="N135" t="s">
        <v>64</v>
      </c>
      <c r="O135" t="str">
        <f t="shared" si="7"/>
        <v>Cash on Delivery</v>
      </c>
      <c r="P135" t="s">
        <v>191</v>
      </c>
      <c r="Q135" t="str">
        <f t="shared" si="8"/>
        <v>WEEKEND20</v>
      </c>
      <c r="R135" t="s">
        <v>70</v>
      </c>
      <c r="T135" t="str">
        <f>_xlfn.XLOOKUP(Table1[[#This Row],[Customer_ID]],Customers!A:A,Customers!B:B)</f>
        <v>Tanvi Joshi</v>
      </c>
      <c r="U135" t="str">
        <f>_xlfn.XLOOKUP(Table1[[#This Row],[Restaurant_ID]],Restaurants!A:A,Restaurants!B:B)</f>
        <v>Sweet Truth</v>
      </c>
      <c r="V135" t="str">
        <f>_xlfn.XLOOKUP(Table1[[#This Row],[Delivery_Partner_ID]],Delivery_Partners!A:A,Delivery_Partners!B:B)</f>
        <v>Nitin</v>
      </c>
      <c r="W135" t="str">
        <f>_xlfn.XLOOKUP(Table1[[#This Row],[Campaign_ID]],Campaigns!A:A,Campaigns!B:B)</f>
        <v>Monsoon Meals</v>
      </c>
      <c r="X135" s="3">
        <f>Table1[[#This Row],[Order_Value]]+Table1[[#This Row],[Delivery_Fee]]-Table1[[#This Row],[Discount]]</f>
        <v>678.15</v>
      </c>
      <c r="Y135" t="str" cm="1">
        <f t="array" ref="Y135">_xlfn.IFS(Table1[[#This Row],[Delivery_Time_Min]]&lt;=30,"On Time",Table1[[#This Row],[Delivery_Time_Min]]&lt;=45,"At Risk",TRUE,"SLA Breach")</f>
        <v>At Risk</v>
      </c>
      <c r="Z135" t="str" cm="1">
        <f t="array" ref="Z135">_xlfn.IFS(
Table1[[#This Row],[Order_Status]]="Cancelled","Critical - Cancelled",
Table1[[#This Row],[Delivery SLA Status]]="SLA Breach","Critical - Late Delivery",
Table1[[#This Row],[Customer_Rating]]&lt;3,"Attention - Low Rating",
TRUE,"Normal"
)</f>
        <v>Normal</v>
      </c>
      <c r="AA135" t="str">
        <f>_xlfn.XLOOKUP(Table1[[#This Row],[Customer_ID]],Customers!A:A,Customers!C:C)</f>
        <v>Bengaluru</v>
      </c>
      <c r="AB135" t="str">
        <f>TEXT(Table1[[#This Row],[Order_Date]],"mmm")</f>
        <v>Jun</v>
      </c>
    </row>
    <row r="136" spans="1:28" x14ac:dyDescent="0.35">
      <c r="A136" t="s">
        <v>276</v>
      </c>
      <c r="B136" s="2">
        <v>46210</v>
      </c>
      <c r="C136" t="s">
        <v>277</v>
      </c>
      <c r="D136" t="s">
        <v>202</v>
      </c>
      <c r="E136" t="s">
        <v>141</v>
      </c>
      <c r="F136" s="3">
        <v>647.20000000000005</v>
      </c>
      <c r="G136" s="3">
        <v>60</v>
      </c>
      <c r="H136" s="3">
        <v>0</v>
      </c>
      <c r="I136" s="4">
        <v>3</v>
      </c>
      <c r="J136" s="5">
        <v>22</v>
      </c>
      <c r="K136" s="4">
        <v>3.5</v>
      </c>
      <c r="L136" t="s">
        <v>20</v>
      </c>
      <c r="M136" t="str">
        <f t="shared" si="6"/>
        <v>Delivered</v>
      </c>
      <c r="N136" t="s">
        <v>21</v>
      </c>
      <c r="O136" t="str">
        <f t="shared" si="7"/>
        <v>Credit Card</v>
      </c>
      <c r="P136" t="s">
        <v>22</v>
      </c>
      <c r="Q136" t="str">
        <f t="shared" si="8"/>
        <v>NONE</v>
      </c>
      <c r="R136" t="s">
        <v>70</v>
      </c>
      <c r="T136" t="str">
        <f>_xlfn.XLOOKUP(Table1[[#This Row],[Customer_ID]],Customers!A:A,Customers!B:B)</f>
        <v>Isha Joshi</v>
      </c>
      <c r="U136" t="str">
        <f>_xlfn.XLOOKUP(Table1[[#This Row],[Restaurant_ID]],Restaurants!A:A,Restaurants!B:B)</f>
        <v>Curry Leaf</v>
      </c>
      <c r="V136" t="str">
        <f>_xlfn.XLOOKUP(Table1[[#This Row],[Delivery_Partner_ID]],Delivery_Partners!A:A,Delivery_Partners!B:B)</f>
        <v>Ravi</v>
      </c>
      <c r="W136" t="str">
        <f>_xlfn.XLOOKUP(Table1[[#This Row],[Campaign_ID]],Campaigns!A:A,Campaigns!B:B)</f>
        <v>Monsoon Meals</v>
      </c>
      <c r="X136" s="3">
        <f>Table1[[#This Row],[Order_Value]]+Table1[[#This Row],[Delivery_Fee]]-Table1[[#This Row],[Discount]]</f>
        <v>707.2</v>
      </c>
      <c r="Y136" t="str" cm="1">
        <f t="array" ref="Y136">_xlfn.IFS(Table1[[#This Row],[Delivery_Time_Min]]&lt;=30,"On Time",Table1[[#This Row],[Delivery_Time_Min]]&lt;=45,"At Risk",TRUE,"SLA Breach")</f>
        <v>On Time</v>
      </c>
      <c r="Z136" t="str" cm="1">
        <f t="array" ref="Z136">_xlfn.IFS(
Table1[[#This Row],[Order_Status]]="Cancelled","Critical - Cancelled",
Table1[[#This Row],[Delivery SLA Status]]="SLA Breach","Critical - Late Delivery",
Table1[[#This Row],[Customer_Rating]]&lt;3,"Attention - Low Rating",
TRUE,"Normal"
)</f>
        <v>Normal</v>
      </c>
      <c r="AA136" t="str">
        <f>_xlfn.XLOOKUP(Table1[[#This Row],[Customer_ID]],Customers!A:A,Customers!C:C)</f>
        <v>Pune</v>
      </c>
      <c r="AB136" t="str">
        <f>TEXT(Table1[[#This Row],[Order_Date]],"mmm")</f>
        <v>Jul</v>
      </c>
    </row>
    <row r="137" spans="1:28" x14ac:dyDescent="0.35">
      <c r="A137" t="s">
        <v>278</v>
      </c>
      <c r="B137" s="2">
        <v>46227</v>
      </c>
      <c r="C137" t="s">
        <v>279</v>
      </c>
      <c r="D137" t="s">
        <v>137</v>
      </c>
      <c r="E137" t="s">
        <v>51</v>
      </c>
      <c r="F137" s="3">
        <v>1734.43</v>
      </c>
      <c r="G137" s="3">
        <v>40</v>
      </c>
      <c r="H137" s="3">
        <v>287.58</v>
      </c>
      <c r="I137" s="4">
        <v>3.5</v>
      </c>
      <c r="J137" s="5">
        <v>15</v>
      </c>
      <c r="K137" s="4">
        <v>4</v>
      </c>
      <c r="L137" t="s">
        <v>20</v>
      </c>
      <c r="M137" t="str">
        <f t="shared" si="6"/>
        <v>Delivered</v>
      </c>
      <c r="N137" t="s">
        <v>21</v>
      </c>
      <c r="O137" t="str">
        <f t="shared" si="7"/>
        <v>Credit Card</v>
      </c>
      <c r="P137" t="s">
        <v>76</v>
      </c>
      <c r="Q137" t="str">
        <f t="shared" si="8"/>
        <v>PREMIUM10</v>
      </c>
      <c r="R137" t="s">
        <v>46</v>
      </c>
      <c r="T137" t="str">
        <f>_xlfn.XLOOKUP(Table1[[#This Row],[Customer_ID]],Customers!A:A,Customers!B:B)</f>
        <v>Neha Joshi</v>
      </c>
      <c r="U137" t="str">
        <f>_xlfn.XLOOKUP(Table1[[#This Row],[Restaurant_ID]],Restaurants!A:A,Restaurants!B:B)</f>
        <v>Chinese Wok</v>
      </c>
      <c r="V137" t="str">
        <f>_xlfn.XLOOKUP(Table1[[#This Row],[Delivery_Partner_ID]],Delivery_Partners!A:A,Delivery_Partners!B:B)</f>
        <v>Rahul</v>
      </c>
      <c r="W137" t="str">
        <f>_xlfn.XLOOKUP(Table1[[#This Row],[Campaign_ID]],Campaigns!A:A,Campaigns!B:B)</f>
        <v>Weekend Feast</v>
      </c>
      <c r="X137" s="3">
        <f>Table1[[#This Row],[Order_Value]]+Table1[[#This Row],[Delivery_Fee]]-Table1[[#This Row],[Discount]]</f>
        <v>1486.8500000000001</v>
      </c>
      <c r="Y137" t="str" cm="1">
        <f t="array" ref="Y137">_xlfn.IFS(Table1[[#This Row],[Delivery_Time_Min]]&lt;=30,"On Time",Table1[[#This Row],[Delivery_Time_Min]]&lt;=45,"At Risk",TRUE,"SLA Breach")</f>
        <v>On Time</v>
      </c>
      <c r="Z137" t="str" cm="1">
        <f t="array" ref="Z137">_xlfn.IFS(
Table1[[#This Row],[Order_Status]]="Cancelled","Critical - Cancelled",
Table1[[#This Row],[Delivery SLA Status]]="SLA Breach","Critical - Late Delivery",
Table1[[#This Row],[Customer_Rating]]&lt;3,"Attention - Low Rating",
TRUE,"Normal"
)</f>
        <v>Normal</v>
      </c>
      <c r="AA137" t="str">
        <f>_xlfn.XLOOKUP(Table1[[#This Row],[Customer_ID]],Customers!A:A,Customers!C:C)</f>
        <v>Bengaluru</v>
      </c>
      <c r="AB137" t="str">
        <f>TEXT(Table1[[#This Row],[Order_Date]],"mmm")</f>
        <v>Jul</v>
      </c>
    </row>
    <row r="138" spans="1:28" x14ac:dyDescent="0.35">
      <c r="A138" t="s">
        <v>283</v>
      </c>
      <c r="B138" s="2">
        <v>46153</v>
      </c>
      <c r="C138" t="s">
        <v>127</v>
      </c>
      <c r="D138" t="s">
        <v>151</v>
      </c>
      <c r="E138" t="s">
        <v>69</v>
      </c>
      <c r="F138" s="3">
        <v>818.57</v>
      </c>
      <c r="G138" s="3">
        <v>35</v>
      </c>
      <c r="H138" s="3">
        <v>117.25</v>
      </c>
      <c r="I138" s="4">
        <v>5.4</v>
      </c>
      <c r="J138" s="5">
        <v>24</v>
      </c>
      <c r="K138" s="4">
        <v>4</v>
      </c>
      <c r="L138" t="s">
        <v>20</v>
      </c>
      <c r="M138" t="str">
        <f t="shared" si="6"/>
        <v>Delivered</v>
      </c>
      <c r="N138" t="s">
        <v>21</v>
      </c>
      <c r="O138" t="str">
        <f t="shared" si="7"/>
        <v>Credit Card</v>
      </c>
      <c r="P138" t="s">
        <v>52</v>
      </c>
      <c r="Q138" t="str">
        <f t="shared" si="8"/>
        <v>LUNCH15</v>
      </c>
      <c r="R138" t="s">
        <v>70</v>
      </c>
      <c r="T138" t="str">
        <f>_xlfn.XLOOKUP(Table1[[#This Row],[Customer_ID]],Customers!A:A,Customers!B:B)</f>
        <v>Tanvi Kulkarni</v>
      </c>
      <c r="U138" t="str">
        <f>_xlfn.XLOOKUP(Table1[[#This Row],[Restaurant_ID]],Restaurants!A:A,Restaurants!B:B)</f>
        <v>Urban Tadka</v>
      </c>
      <c r="V138" t="str">
        <f>_xlfn.XLOOKUP(Table1[[#This Row],[Delivery_Partner_ID]],Delivery_Partners!A:A,Delivery_Partners!B:B)</f>
        <v>Suresh</v>
      </c>
      <c r="W138" t="str">
        <f>_xlfn.XLOOKUP(Table1[[#This Row],[Campaign_ID]],Campaigns!A:A,Campaigns!B:B)</f>
        <v>Monsoon Meals</v>
      </c>
      <c r="X138" s="3">
        <f>Table1[[#This Row],[Order_Value]]+Table1[[#This Row],[Delivery_Fee]]-Table1[[#This Row],[Discount]]</f>
        <v>736.32</v>
      </c>
      <c r="Y138" t="str" cm="1">
        <f t="array" ref="Y138">_xlfn.IFS(Table1[[#This Row],[Delivery_Time_Min]]&lt;=30,"On Time",Table1[[#This Row],[Delivery_Time_Min]]&lt;=45,"At Risk",TRUE,"SLA Breach")</f>
        <v>On Time</v>
      </c>
      <c r="Z138" t="str" cm="1">
        <f t="array" ref="Z138">_xlfn.IFS(
Table1[[#This Row],[Order_Status]]="Cancelled","Critical - Cancelled",
Table1[[#This Row],[Delivery SLA Status]]="SLA Breach","Critical - Late Delivery",
Table1[[#This Row],[Customer_Rating]]&lt;3,"Attention - Low Rating",
TRUE,"Normal"
)</f>
        <v>Normal</v>
      </c>
      <c r="AA138" t="str">
        <f>_xlfn.XLOOKUP(Table1[[#This Row],[Customer_ID]],Customers!A:A,Customers!C:C)</f>
        <v>Pune</v>
      </c>
      <c r="AB138" t="str">
        <f>TEXT(Table1[[#This Row],[Order_Date]],"mmm")</f>
        <v>May</v>
      </c>
    </row>
    <row r="139" spans="1:28" x14ac:dyDescent="0.35">
      <c r="A139" t="s">
        <v>284</v>
      </c>
      <c r="B139" s="2">
        <v>46144</v>
      </c>
      <c r="C139" t="s">
        <v>95</v>
      </c>
      <c r="D139" t="s">
        <v>92</v>
      </c>
      <c r="E139" t="s">
        <v>158</v>
      </c>
      <c r="F139" s="3">
        <v>753.11</v>
      </c>
      <c r="G139" s="3">
        <v>60</v>
      </c>
      <c r="H139" s="3">
        <v>154.82</v>
      </c>
      <c r="I139" s="4">
        <v>6.7</v>
      </c>
      <c r="J139" s="5">
        <v>29</v>
      </c>
      <c r="K139" s="4">
        <v>4.5</v>
      </c>
      <c r="L139" t="s">
        <v>20</v>
      </c>
      <c r="M139" t="str">
        <f t="shared" si="6"/>
        <v>Delivered</v>
      </c>
      <c r="N139" t="s">
        <v>40</v>
      </c>
      <c r="O139" t="str">
        <f t="shared" si="7"/>
        <v>Debit Card</v>
      </c>
      <c r="P139" t="s">
        <v>34</v>
      </c>
      <c r="Q139" t="str">
        <f t="shared" si="8"/>
        <v>SAVE100</v>
      </c>
      <c r="R139" t="s">
        <v>30</v>
      </c>
      <c r="T139" t="str">
        <f>_xlfn.XLOOKUP(Table1[[#This Row],[Customer_ID]],Customers!A:A,Customers!B:B)</f>
        <v>Yash Kulkarni</v>
      </c>
      <c r="U139" t="str">
        <f>_xlfn.XLOOKUP(Table1[[#This Row],[Restaurant_ID]],Restaurants!A:A,Restaurants!B:B)</f>
        <v>Pasta Point</v>
      </c>
      <c r="V139" t="str">
        <f>_xlfn.XLOOKUP(Table1[[#This Row],[Delivery_Partner_ID]],Delivery_Partners!A:A,Delivery_Partners!B:B)</f>
        <v>Akash</v>
      </c>
      <c r="W139" t="str">
        <f>_xlfn.XLOOKUP(Table1[[#This Row],[Campaign_ID]],Campaigns!A:A,Campaigns!B:B)</f>
        <v>Lunch Saver</v>
      </c>
      <c r="X139" s="3">
        <f>Table1[[#This Row],[Order_Value]]+Table1[[#This Row],[Delivery_Fee]]-Table1[[#This Row],[Discount]]</f>
        <v>658.29</v>
      </c>
      <c r="Y139" t="str" cm="1">
        <f t="array" ref="Y139">_xlfn.IFS(Table1[[#This Row],[Delivery_Time_Min]]&lt;=30,"On Time",Table1[[#This Row],[Delivery_Time_Min]]&lt;=45,"At Risk",TRUE,"SLA Breach")</f>
        <v>On Time</v>
      </c>
      <c r="Z139" t="str" cm="1">
        <f t="array" ref="Z139">_xlfn.IFS(
Table1[[#This Row],[Order_Status]]="Cancelled","Critical - Cancelled",
Table1[[#This Row],[Delivery SLA Status]]="SLA Breach","Critical - Late Delivery",
Table1[[#This Row],[Customer_Rating]]&lt;3,"Attention - Low Rating",
TRUE,"Normal"
)</f>
        <v>Normal</v>
      </c>
      <c r="AA139" t="str">
        <f>_xlfn.XLOOKUP(Table1[[#This Row],[Customer_ID]],Customers!A:A,Customers!C:C)</f>
        <v>Nagpur</v>
      </c>
      <c r="AB139" t="str">
        <f>TEXT(Table1[[#This Row],[Order_Date]],"mmm")</f>
        <v>May</v>
      </c>
    </row>
    <row r="140" spans="1:28" x14ac:dyDescent="0.35">
      <c r="A140" t="s">
        <v>285</v>
      </c>
      <c r="B140" s="2">
        <v>46212</v>
      </c>
      <c r="C140" t="s">
        <v>286</v>
      </c>
      <c r="D140" t="s">
        <v>56</v>
      </c>
      <c r="E140" t="s">
        <v>128</v>
      </c>
      <c r="F140" s="3">
        <v>3013.81</v>
      </c>
      <c r="G140" s="3">
        <v>50</v>
      </c>
      <c r="H140" s="3">
        <v>300</v>
      </c>
      <c r="I140" s="4">
        <v>10</v>
      </c>
      <c r="J140" s="5">
        <v>45</v>
      </c>
      <c r="K140" s="4">
        <v>4</v>
      </c>
      <c r="L140" t="s">
        <v>20</v>
      </c>
      <c r="M140" t="str">
        <f t="shared" si="6"/>
        <v>Delivered</v>
      </c>
      <c r="N140" t="s">
        <v>40</v>
      </c>
      <c r="O140" t="str">
        <f t="shared" si="7"/>
        <v>Debit Card</v>
      </c>
      <c r="P140" t="s">
        <v>52</v>
      </c>
      <c r="Q140" t="str">
        <f t="shared" si="8"/>
        <v>LUNCH15</v>
      </c>
      <c r="R140" t="s">
        <v>70</v>
      </c>
      <c r="T140" t="str">
        <f>_xlfn.XLOOKUP(Table1[[#This Row],[Customer_ID]],Customers!A:A,Customers!B:B)</f>
        <v>Rohan More</v>
      </c>
      <c r="U140" t="str">
        <f>_xlfn.XLOOKUP(Table1[[#This Row],[Restaurant_ID]],Restaurants!A:A,Restaurants!B:B)</f>
        <v>South Spice</v>
      </c>
      <c r="V140" t="str">
        <f>_xlfn.XLOOKUP(Table1[[#This Row],[Delivery_Partner_ID]],Delivery_Partners!A:A,Delivery_Partners!B:B)</f>
        <v>Prakash</v>
      </c>
      <c r="W140" t="str">
        <f>_xlfn.XLOOKUP(Table1[[#This Row],[Campaign_ID]],Campaigns!A:A,Campaigns!B:B)</f>
        <v>Monsoon Meals</v>
      </c>
      <c r="X140" s="3">
        <f>Table1[[#This Row],[Order_Value]]+Table1[[#This Row],[Delivery_Fee]]-Table1[[#This Row],[Discount]]</f>
        <v>2763.81</v>
      </c>
      <c r="Y140" t="str" cm="1">
        <f t="array" ref="Y140">_xlfn.IFS(Table1[[#This Row],[Delivery_Time_Min]]&lt;=30,"On Time",Table1[[#This Row],[Delivery_Time_Min]]&lt;=45,"At Risk",TRUE,"SLA Breach")</f>
        <v>At Risk</v>
      </c>
      <c r="Z140" t="str" cm="1">
        <f t="array" ref="Z140">_xlfn.IFS(
Table1[[#This Row],[Order_Status]]="Cancelled","Critical - Cancelled",
Table1[[#This Row],[Delivery SLA Status]]="SLA Breach","Critical - Late Delivery",
Table1[[#This Row],[Customer_Rating]]&lt;3,"Attention - Low Rating",
TRUE,"Normal"
)</f>
        <v>Normal</v>
      </c>
      <c r="AA140" t="str">
        <f>_xlfn.XLOOKUP(Table1[[#This Row],[Customer_ID]],Customers!A:A,Customers!C:C)</f>
        <v>Hyderabad</v>
      </c>
      <c r="AB140" t="str">
        <f>TEXT(Table1[[#This Row],[Order_Date]],"mmm")</f>
        <v>Jul</v>
      </c>
    </row>
    <row r="141" spans="1:28" x14ac:dyDescent="0.35">
      <c r="A141" t="s">
        <v>287</v>
      </c>
      <c r="B141" s="2">
        <v>46201</v>
      </c>
      <c r="C141" t="s">
        <v>134</v>
      </c>
      <c r="D141" t="s">
        <v>74</v>
      </c>
      <c r="E141" t="s">
        <v>75</v>
      </c>
      <c r="F141" s="3">
        <v>1426.25</v>
      </c>
      <c r="G141" s="3">
        <v>60</v>
      </c>
      <c r="H141" s="3">
        <v>0</v>
      </c>
      <c r="I141" s="4">
        <v>8.3000000000000007</v>
      </c>
      <c r="J141" s="5">
        <v>40</v>
      </c>
      <c r="K141" s="4">
        <v>3.5</v>
      </c>
      <c r="L141" t="s">
        <v>20</v>
      </c>
      <c r="M141" t="str">
        <f t="shared" si="6"/>
        <v>Delivered</v>
      </c>
      <c r="N141" t="s">
        <v>40</v>
      </c>
      <c r="O141" t="str">
        <f t="shared" si="7"/>
        <v>Debit Card</v>
      </c>
      <c r="P141" t="s">
        <v>22</v>
      </c>
      <c r="Q141" t="str">
        <f t="shared" si="8"/>
        <v>NONE</v>
      </c>
      <c r="R141" t="s">
        <v>35</v>
      </c>
      <c r="T141" t="str">
        <f>_xlfn.XLOOKUP(Table1[[#This Row],[Customer_ID]],Customers!A:A,Customers!B:B)</f>
        <v>Tanvi Patil</v>
      </c>
      <c r="U141" t="str">
        <f>_xlfn.XLOOKUP(Table1[[#This Row],[Restaurant_ID]],Restaurants!A:A,Restaurants!B:B)</f>
        <v>Cafe Aroma</v>
      </c>
      <c r="V141" t="str">
        <f>_xlfn.XLOOKUP(Table1[[#This Row],[Delivery_Partner_ID]],Delivery_Partners!A:A,Delivery_Partners!B:B)</f>
        <v>Manoj</v>
      </c>
      <c r="W141" t="str">
        <f>_xlfn.XLOOKUP(Table1[[#This Row],[Campaign_ID]],Campaigns!A:A,Campaigns!B:B)</f>
        <v>Premium Treat</v>
      </c>
      <c r="X141" s="3">
        <f>Table1[[#This Row],[Order_Value]]+Table1[[#This Row],[Delivery_Fee]]-Table1[[#This Row],[Discount]]</f>
        <v>1486.25</v>
      </c>
      <c r="Y141" t="str" cm="1">
        <f t="array" ref="Y141">_xlfn.IFS(Table1[[#This Row],[Delivery_Time_Min]]&lt;=30,"On Time",Table1[[#This Row],[Delivery_Time_Min]]&lt;=45,"At Risk",TRUE,"SLA Breach")</f>
        <v>At Risk</v>
      </c>
      <c r="Z141" t="str" cm="1">
        <f t="array" ref="Z141">_xlfn.IFS(
Table1[[#This Row],[Order_Status]]="Cancelled","Critical - Cancelled",
Table1[[#This Row],[Delivery SLA Status]]="SLA Breach","Critical - Late Delivery",
Table1[[#This Row],[Customer_Rating]]&lt;3,"Attention - Low Rating",
TRUE,"Normal"
)</f>
        <v>Normal</v>
      </c>
      <c r="AA141" t="str">
        <f>_xlfn.XLOOKUP(Table1[[#This Row],[Customer_ID]],Customers!A:A,Customers!C:C)</f>
        <v>Bengaluru</v>
      </c>
      <c r="AB141" t="str">
        <f>TEXT(Table1[[#This Row],[Order_Date]],"mmm")</f>
        <v>Jun</v>
      </c>
    </row>
    <row r="142" spans="1:28" x14ac:dyDescent="0.35">
      <c r="A142" t="s">
        <v>288</v>
      </c>
      <c r="B142" s="2">
        <v>46186</v>
      </c>
      <c r="C142" t="s">
        <v>277</v>
      </c>
      <c r="D142" t="s">
        <v>68</v>
      </c>
      <c r="E142" t="s">
        <v>69</v>
      </c>
      <c r="F142" s="3">
        <v>911.28</v>
      </c>
      <c r="G142" s="3">
        <v>20</v>
      </c>
      <c r="H142" s="3">
        <v>110.73</v>
      </c>
      <c r="I142" s="4">
        <v>11.1</v>
      </c>
      <c r="J142" s="5">
        <v>37</v>
      </c>
      <c r="K142" s="4">
        <v>4.5</v>
      </c>
      <c r="L142" t="s">
        <v>20</v>
      </c>
      <c r="M142" t="str">
        <f t="shared" si="6"/>
        <v>Delivered</v>
      </c>
      <c r="N142" t="s">
        <v>40</v>
      </c>
      <c r="O142" t="str">
        <f t="shared" si="7"/>
        <v>Debit Card</v>
      </c>
      <c r="P142" t="s">
        <v>191</v>
      </c>
      <c r="Q142" t="str">
        <f t="shared" si="8"/>
        <v>WEEKEND20</v>
      </c>
      <c r="R142" t="s">
        <v>46</v>
      </c>
      <c r="T142" t="str">
        <f>_xlfn.XLOOKUP(Table1[[#This Row],[Customer_ID]],Customers!A:A,Customers!B:B)</f>
        <v>Isha Joshi</v>
      </c>
      <c r="U142" t="str">
        <f>_xlfn.XLOOKUP(Table1[[#This Row],[Restaurant_ID]],Restaurants!A:A,Restaurants!B:B)</f>
        <v>Tandoor Tales</v>
      </c>
      <c r="V142" t="str">
        <f>_xlfn.XLOOKUP(Table1[[#This Row],[Delivery_Partner_ID]],Delivery_Partners!A:A,Delivery_Partners!B:B)</f>
        <v>Suresh</v>
      </c>
      <c r="W142" t="str">
        <f>_xlfn.XLOOKUP(Table1[[#This Row],[Campaign_ID]],Campaigns!A:A,Campaigns!B:B)</f>
        <v>Weekend Feast</v>
      </c>
      <c r="X142" s="3">
        <f>Table1[[#This Row],[Order_Value]]+Table1[[#This Row],[Delivery_Fee]]-Table1[[#This Row],[Discount]]</f>
        <v>820.55</v>
      </c>
      <c r="Y142" t="str" cm="1">
        <f t="array" ref="Y142">_xlfn.IFS(Table1[[#This Row],[Delivery_Time_Min]]&lt;=30,"On Time",Table1[[#This Row],[Delivery_Time_Min]]&lt;=45,"At Risk",TRUE,"SLA Breach")</f>
        <v>At Risk</v>
      </c>
      <c r="Z142" t="str" cm="1">
        <f t="array" ref="Z142">_xlfn.IFS(
Table1[[#This Row],[Order_Status]]="Cancelled","Critical - Cancelled",
Table1[[#This Row],[Delivery SLA Status]]="SLA Breach","Critical - Late Delivery",
Table1[[#This Row],[Customer_Rating]]&lt;3,"Attention - Low Rating",
TRUE,"Normal"
)</f>
        <v>Normal</v>
      </c>
      <c r="AA142" t="str">
        <f>_xlfn.XLOOKUP(Table1[[#This Row],[Customer_ID]],Customers!A:A,Customers!C:C)</f>
        <v>Pune</v>
      </c>
      <c r="AB142" t="str">
        <f>TEXT(Table1[[#This Row],[Order_Date]],"mmm")</f>
        <v>Jun</v>
      </c>
    </row>
    <row r="143" spans="1:28" x14ac:dyDescent="0.35">
      <c r="A143" t="s">
        <v>289</v>
      </c>
      <c r="B143" s="2">
        <v>46232</v>
      </c>
      <c r="C143" t="s">
        <v>32</v>
      </c>
      <c r="D143" t="s">
        <v>79</v>
      </c>
      <c r="E143" t="s">
        <v>75</v>
      </c>
      <c r="F143" s="3">
        <v>697.35</v>
      </c>
      <c r="G143" s="3">
        <v>50</v>
      </c>
      <c r="H143" s="3">
        <v>0</v>
      </c>
      <c r="I143" s="4">
        <v>6.8</v>
      </c>
      <c r="J143" s="5">
        <v>31</v>
      </c>
      <c r="K143" s="4">
        <v>3</v>
      </c>
      <c r="L143" t="s">
        <v>20</v>
      </c>
      <c r="M143" t="str">
        <f t="shared" si="6"/>
        <v>Delivered</v>
      </c>
      <c r="N143" t="s">
        <v>28</v>
      </c>
      <c r="O143" t="str">
        <f t="shared" si="7"/>
        <v>UPI</v>
      </c>
      <c r="P143" t="s">
        <v>22</v>
      </c>
      <c r="Q143" t="str">
        <f t="shared" si="8"/>
        <v>NONE</v>
      </c>
      <c r="R143" t="s">
        <v>30</v>
      </c>
      <c r="T143" t="str">
        <f>_xlfn.XLOOKUP(Table1[[#This Row],[Customer_ID]],Customers!A:A,Customers!B:B)</f>
        <v>Meera Desai</v>
      </c>
      <c r="U143" t="str">
        <f>_xlfn.XLOOKUP(Table1[[#This Row],[Restaurant_ID]],Restaurants!A:A,Restaurants!B:B)</f>
        <v>Royal Thali</v>
      </c>
      <c r="V143" t="str">
        <f>_xlfn.XLOOKUP(Table1[[#This Row],[Delivery_Partner_ID]],Delivery_Partners!A:A,Delivery_Partners!B:B)</f>
        <v>Manoj</v>
      </c>
      <c r="W143" t="str">
        <f>_xlfn.XLOOKUP(Table1[[#This Row],[Campaign_ID]],Campaigns!A:A,Campaigns!B:B)</f>
        <v>Lunch Saver</v>
      </c>
      <c r="X143" s="3">
        <f>Table1[[#This Row],[Order_Value]]+Table1[[#This Row],[Delivery_Fee]]-Table1[[#This Row],[Discount]]</f>
        <v>747.35</v>
      </c>
      <c r="Y143" t="str" cm="1">
        <f t="array" ref="Y143">_xlfn.IFS(Table1[[#This Row],[Delivery_Time_Min]]&lt;=30,"On Time",Table1[[#This Row],[Delivery_Time_Min]]&lt;=45,"At Risk",TRUE,"SLA Breach")</f>
        <v>At Risk</v>
      </c>
      <c r="Z143" t="str" cm="1">
        <f t="array" ref="Z143">_xlfn.IFS(
Table1[[#This Row],[Order_Status]]="Cancelled","Critical - Cancelled",
Table1[[#This Row],[Delivery SLA Status]]="SLA Breach","Critical - Late Delivery",
Table1[[#This Row],[Customer_Rating]]&lt;3,"Attention - Low Rating",
TRUE,"Normal"
)</f>
        <v>Normal</v>
      </c>
      <c r="AA143" t="str">
        <f>_xlfn.XLOOKUP(Table1[[#This Row],[Customer_ID]],Customers!A:A,Customers!C:C)</f>
        <v>Bengaluru</v>
      </c>
      <c r="AB143" t="str">
        <f>TEXT(Table1[[#This Row],[Order_Date]],"mmm")</f>
        <v>Jul</v>
      </c>
    </row>
    <row r="144" spans="1:28" x14ac:dyDescent="0.35">
      <c r="A144" t="s">
        <v>290</v>
      </c>
      <c r="B144" s="2">
        <v>46158</v>
      </c>
      <c r="C144" t="s">
        <v>238</v>
      </c>
      <c r="D144" t="s">
        <v>86</v>
      </c>
      <c r="E144" t="s">
        <v>57</v>
      </c>
      <c r="F144" s="3">
        <v>810.19</v>
      </c>
      <c r="G144" s="3">
        <v>25</v>
      </c>
      <c r="H144" s="3">
        <v>130.29</v>
      </c>
      <c r="I144" s="4">
        <v>9.1</v>
      </c>
      <c r="J144" s="5">
        <v>46</v>
      </c>
      <c r="K144" s="4">
        <v>2.5</v>
      </c>
      <c r="L144" t="s">
        <v>20</v>
      </c>
      <c r="M144" t="str">
        <f t="shared" si="6"/>
        <v>Delivered</v>
      </c>
      <c r="N144" t="s">
        <v>21</v>
      </c>
      <c r="O144" t="str">
        <f t="shared" si="7"/>
        <v>Credit Card</v>
      </c>
      <c r="P144" t="s">
        <v>52</v>
      </c>
      <c r="Q144" t="str">
        <f t="shared" si="8"/>
        <v>LUNCH15</v>
      </c>
      <c r="R144" t="s">
        <v>46</v>
      </c>
      <c r="T144" t="str">
        <f>_xlfn.XLOOKUP(Table1[[#This Row],[Customer_ID]],Customers!A:A,Customers!B:B)</f>
        <v>Rahul Kulkarni</v>
      </c>
      <c r="U144" t="str">
        <f>_xlfn.XLOOKUP(Table1[[#This Row],[Restaurant_ID]],Restaurants!A:A,Restaurants!B:B)</f>
        <v>Wrap Street</v>
      </c>
      <c r="V144" t="str">
        <f>_xlfn.XLOOKUP(Table1[[#This Row],[Delivery_Partner_ID]],Delivery_Partners!A:A,Delivery_Partners!B:B)</f>
        <v>Amit</v>
      </c>
      <c r="W144" t="str">
        <f>_xlfn.XLOOKUP(Table1[[#This Row],[Campaign_ID]],Campaigns!A:A,Campaigns!B:B)</f>
        <v>Weekend Feast</v>
      </c>
      <c r="X144" s="3">
        <f>Table1[[#This Row],[Order_Value]]+Table1[[#This Row],[Delivery_Fee]]-Table1[[#This Row],[Discount]]</f>
        <v>704.90000000000009</v>
      </c>
      <c r="Y144" t="str" cm="1">
        <f t="array" ref="Y144">_xlfn.IFS(Table1[[#This Row],[Delivery_Time_Min]]&lt;=30,"On Time",Table1[[#This Row],[Delivery_Time_Min]]&lt;=45,"At Risk",TRUE,"SLA Breach")</f>
        <v>SLA Breach</v>
      </c>
      <c r="Z144" t="str" cm="1">
        <f t="array" ref="Z144">_xlfn.IFS(
Table1[[#This Row],[Order_Status]]="Cancelled","Critical - Cancelled",
Table1[[#This Row],[Delivery SLA Status]]="SLA Breach","Critical - Late Delivery",
Table1[[#This Row],[Customer_Rating]]&lt;3,"Attention - Low Rating",
TRUE,"Normal"
)</f>
        <v>Critical - Late Delivery</v>
      </c>
      <c r="AA144" t="str">
        <f>_xlfn.XLOOKUP(Table1[[#This Row],[Customer_ID]],Customers!A:A,Customers!C:C)</f>
        <v>Nagpur</v>
      </c>
      <c r="AB144" t="str">
        <f>TEXT(Table1[[#This Row],[Order_Date]],"mmm")</f>
        <v>May</v>
      </c>
    </row>
    <row r="145" spans="1:28" x14ac:dyDescent="0.35">
      <c r="A145" t="s">
        <v>293</v>
      </c>
      <c r="B145" s="2">
        <v>46188</v>
      </c>
      <c r="C145" t="s">
        <v>193</v>
      </c>
      <c r="D145" t="s">
        <v>38</v>
      </c>
      <c r="E145" t="s">
        <v>43</v>
      </c>
      <c r="F145" s="3">
        <v>1547.81</v>
      </c>
      <c r="G145" s="3">
        <v>50</v>
      </c>
      <c r="H145" s="3">
        <v>300</v>
      </c>
      <c r="I145" s="4">
        <v>8.4</v>
      </c>
      <c r="J145" s="5">
        <v>45</v>
      </c>
      <c r="K145" s="4">
        <v>3.5</v>
      </c>
      <c r="L145" t="s">
        <v>20</v>
      </c>
      <c r="M145" t="str">
        <f t="shared" si="6"/>
        <v>Delivered</v>
      </c>
      <c r="N145" t="s">
        <v>64</v>
      </c>
      <c r="O145" t="str">
        <f t="shared" si="7"/>
        <v>Cash on Delivery</v>
      </c>
      <c r="P145" t="s">
        <v>191</v>
      </c>
      <c r="Q145" t="str">
        <f t="shared" si="8"/>
        <v>WEEKEND20</v>
      </c>
      <c r="R145" t="s">
        <v>30</v>
      </c>
      <c r="T145" t="str">
        <f>_xlfn.XLOOKUP(Table1[[#This Row],[Customer_ID]],Customers!A:A,Customers!B:B)</f>
        <v>Aditya More</v>
      </c>
      <c r="U145" t="str">
        <f>_xlfn.XLOOKUP(Table1[[#This Row],[Restaurant_ID]],Restaurants!A:A,Restaurants!B:B)</f>
        <v>Grill House</v>
      </c>
      <c r="V145" t="str">
        <f>_xlfn.XLOOKUP(Table1[[#This Row],[Delivery_Partner_ID]],Delivery_Partners!A:A,Delivery_Partners!B:B)</f>
        <v>Arjun</v>
      </c>
      <c r="W145" t="str">
        <f>_xlfn.XLOOKUP(Table1[[#This Row],[Campaign_ID]],Campaigns!A:A,Campaigns!B:B)</f>
        <v>Lunch Saver</v>
      </c>
      <c r="X145" s="3">
        <f>Table1[[#This Row],[Order_Value]]+Table1[[#This Row],[Delivery_Fee]]-Table1[[#This Row],[Discount]]</f>
        <v>1297.81</v>
      </c>
      <c r="Y145" t="str" cm="1">
        <f t="array" ref="Y145">_xlfn.IFS(Table1[[#This Row],[Delivery_Time_Min]]&lt;=30,"On Time",Table1[[#This Row],[Delivery_Time_Min]]&lt;=45,"At Risk",TRUE,"SLA Breach")</f>
        <v>At Risk</v>
      </c>
      <c r="Z145" t="str" cm="1">
        <f t="array" ref="Z145">_xlfn.IFS(
Table1[[#This Row],[Order_Status]]="Cancelled","Critical - Cancelled",
Table1[[#This Row],[Delivery SLA Status]]="SLA Breach","Critical - Late Delivery",
Table1[[#This Row],[Customer_Rating]]&lt;3,"Attention - Low Rating",
TRUE,"Normal"
)</f>
        <v>Normal</v>
      </c>
      <c r="AA145" t="str">
        <f>_xlfn.XLOOKUP(Table1[[#This Row],[Customer_ID]],Customers!A:A,Customers!C:C)</f>
        <v>Pune</v>
      </c>
      <c r="AB145" t="str">
        <f>TEXT(Table1[[#This Row],[Order_Date]],"mmm")</f>
        <v>Jun</v>
      </c>
    </row>
    <row r="146" spans="1:28" x14ac:dyDescent="0.35">
      <c r="A146" t="s">
        <v>294</v>
      </c>
      <c r="B146" s="2">
        <v>46225</v>
      </c>
      <c r="C146" t="s">
        <v>136</v>
      </c>
      <c r="D146" t="s">
        <v>202</v>
      </c>
      <c r="E146" t="s">
        <v>113</v>
      </c>
      <c r="F146" s="3">
        <v>1099.42</v>
      </c>
      <c r="G146" s="3">
        <v>50</v>
      </c>
      <c r="H146" s="3">
        <v>92.14</v>
      </c>
      <c r="I146" s="4">
        <v>11.6</v>
      </c>
      <c r="J146" s="5">
        <v>57</v>
      </c>
      <c r="K146" s="4">
        <v>5</v>
      </c>
      <c r="L146" t="s">
        <v>20</v>
      </c>
      <c r="M146" t="str">
        <f t="shared" si="6"/>
        <v>Delivered</v>
      </c>
      <c r="N146" t="s">
        <v>40</v>
      </c>
      <c r="O146" t="str">
        <f t="shared" si="7"/>
        <v>Debit Card</v>
      </c>
      <c r="P146" t="s">
        <v>52</v>
      </c>
      <c r="Q146" t="str">
        <f t="shared" si="8"/>
        <v>LUNCH15</v>
      </c>
      <c r="R146" t="s">
        <v>53</v>
      </c>
      <c r="T146" t="str">
        <f>_xlfn.XLOOKUP(Table1[[#This Row],[Customer_ID]],Customers!A:A,Customers!B:B)</f>
        <v>Sakshi Desai</v>
      </c>
      <c r="U146" t="str">
        <f>_xlfn.XLOOKUP(Table1[[#This Row],[Restaurant_ID]],Restaurants!A:A,Restaurants!B:B)</f>
        <v>Curry Leaf</v>
      </c>
      <c r="V146" t="str">
        <f>_xlfn.XLOOKUP(Table1[[#This Row],[Delivery_Partner_ID]],Delivery_Partners!A:A,Delivery_Partners!B:B)</f>
        <v>Ajay</v>
      </c>
      <c r="W146" t="str">
        <f>_xlfn.XLOOKUP(Table1[[#This Row],[Campaign_ID]],Campaigns!A:A,Campaigns!B:B)</f>
        <v>Festival Special</v>
      </c>
      <c r="X146" s="3">
        <f>Table1[[#This Row],[Order_Value]]+Table1[[#This Row],[Delivery_Fee]]-Table1[[#This Row],[Discount]]</f>
        <v>1057.28</v>
      </c>
      <c r="Y146" t="str" cm="1">
        <f t="array" ref="Y146">_xlfn.IFS(Table1[[#This Row],[Delivery_Time_Min]]&lt;=30,"On Time",Table1[[#This Row],[Delivery_Time_Min]]&lt;=45,"At Risk",TRUE,"SLA Breach")</f>
        <v>SLA Breach</v>
      </c>
      <c r="Z146" t="str" cm="1">
        <f t="array" ref="Z146">_xlfn.IFS(
Table1[[#This Row],[Order_Status]]="Cancelled","Critical - Cancelled",
Table1[[#This Row],[Delivery SLA Status]]="SLA Breach","Critical - Late Delivery",
Table1[[#This Row],[Customer_Rating]]&lt;3,"Attention - Low Rating",
TRUE,"Normal"
)</f>
        <v>Critical - Late Delivery</v>
      </c>
      <c r="AA146" t="str">
        <f>_xlfn.XLOOKUP(Table1[[#This Row],[Customer_ID]],Customers!A:A,Customers!C:C)</f>
        <v>Hyderabad</v>
      </c>
      <c r="AB146" t="str">
        <f>TEXT(Table1[[#This Row],[Order_Date]],"mmm")</f>
        <v>Jul</v>
      </c>
    </row>
    <row r="147" spans="1:28" x14ac:dyDescent="0.35">
      <c r="A147" t="s">
        <v>296</v>
      </c>
      <c r="B147" s="2">
        <v>46144</v>
      </c>
      <c r="C147" t="s">
        <v>297</v>
      </c>
      <c r="D147" t="s">
        <v>74</v>
      </c>
      <c r="E147" t="s">
        <v>51</v>
      </c>
      <c r="F147" s="3">
        <v>1614.77</v>
      </c>
      <c r="G147" s="3">
        <v>20</v>
      </c>
      <c r="H147" s="3">
        <v>294.27</v>
      </c>
      <c r="I147" s="4">
        <v>7.6</v>
      </c>
      <c r="J147" s="5">
        <v>35</v>
      </c>
      <c r="K147" s="4">
        <v>5</v>
      </c>
      <c r="L147" t="s">
        <v>20</v>
      </c>
      <c r="M147" t="str">
        <f t="shared" si="6"/>
        <v>Delivered</v>
      </c>
      <c r="N147" t="s">
        <v>58</v>
      </c>
      <c r="O147" t="str">
        <f t="shared" si="7"/>
        <v>Wallet</v>
      </c>
      <c r="P147" t="s">
        <v>191</v>
      </c>
      <c r="Q147" t="str">
        <f t="shared" si="8"/>
        <v>WEEKEND20</v>
      </c>
      <c r="R147" t="s">
        <v>70</v>
      </c>
      <c r="T147" t="str">
        <f>_xlfn.XLOOKUP(Table1[[#This Row],[Customer_ID]],Customers!A:A,Customers!B:B)</f>
        <v>Sneha Kulkarni</v>
      </c>
      <c r="U147" t="str">
        <f>_xlfn.XLOOKUP(Table1[[#This Row],[Restaurant_ID]],Restaurants!A:A,Restaurants!B:B)</f>
        <v>Cafe Aroma</v>
      </c>
      <c r="V147" t="str">
        <f>_xlfn.XLOOKUP(Table1[[#This Row],[Delivery_Partner_ID]],Delivery_Partners!A:A,Delivery_Partners!B:B)</f>
        <v>Rahul</v>
      </c>
      <c r="W147" t="str">
        <f>_xlfn.XLOOKUP(Table1[[#This Row],[Campaign_ID]],Campaigns!A:A,Campaigns!B:B)</f>
        <v>Monsoon Meals</v>
      </c>
      <c r="X147" s="3">
        <f>Table1[[#This Row],[Order_Value]]+Table1[[#This Row],[Delivery_Fee]]-Table1[[#This Row],[Discount]]</f>
        <v>1340.5</v>
      </c>
      <c r="Y147" t="str" cm="1">
        <f t="array" ref="Y147">_xlfn.IFS(Table1[[#This Row],[Delivery_Time_Min]]&lt;=30,"On Time",Table1[[#This Row],[Delivery_Time_Min]]&lt;=45,"At Risk",TRUE,"SLA Breach")</f>
        <v>At Risk</v>
      </c>
      <c r="Z147" t="str" cm="1">
        <f t="array" ref="Z147">_xlfn.IFS(
Table1[[#This Row],[Order_Status]]="Cancelled","Critical - Cancelled",
Table1[[#This Row],[Delivery SLA Status]]="SLA Breach","Critical - Late Delivery",
Table1[[#This Row],[Customer_Rating]]&lt;3,"Attention - Low Rating",
TRUE,"Normal"
)</f>
        <v>Normal</v>
      </c>
      <c r="AA147" t="str">
        <f>_xlfn.XLOOKUP(Table1[[#This Row],[Customer_ID]],Customers!A:A,Customers!C:C)</f>
        <v>Mumbai</v>
      </c>
      <c r="AB147" t="str">
        <f>TEXT(Table1[[#This Row],[Order_Date]],"mmm")</f>
        <v>May</v>
      </c>
    </row>
    <row r="148" spans="1:28" x14ac:dyDescent="0.35">
      <c r="A148" t="s">
        <v>298</v>
      </c>
      <c r="B148" s="2">
        <v>46162</v>
      </c>
      <c r="C148" t="s">
        <v>199</v>
      </c>
      <c r="D148" t="s">
        <v>92</v>
      </c>
      <c r="E148" t="s">
        <v>39</v>
      </c>
      <c r="F148" s="3">
        <v>919.13</v>
      </c>
      <c r="G148" s="3">
        <v>40</v>
      </c>
      <c r="H148" s="3">
        <v>175.08</v>
      </c>
      <c r="I148" s="4">
        <v>7.3</v>
      </c>
      <c r="J148" s="5">
        <v>44</v>
      </c>
      <c r="K148" s="4">
        <v>3</v>
      </c>
      <c r="L148" t="s">
        <v>20</v>
      </c>
      <c r="M148" t="str">
        <f t="shared" si="6"/>
        <v>Delivered</v>
      </c>
      <c r="N148" t="s">
        <v>40</v>
      </c>
      <c r="O148" t="str">
        <f t="shared" si="7"/>
        <v>Debit Card</v>
      </c>
      <c r="P148" t="s">
        <v>191</v>
      </c>
      <c r="Q148" t="str">
        <f t="shared" si="8"/>
        <v>WEEKEND20</v>
      </c>
      <c r="R148" t="s">
        <v>115</v>
      </c>
      <c r="T148" t="str">
        <f>_xlfn.XLOOKUP(Table1[[#This Row],[Customer_ID]],Customers!A:A,Customers!B:B)</f>
        <v>Sakshi Gupta</v>
      </c>
      <c r="U148" t="str">
        <f>_xlfn.XLOOKUP(Table1[[#This Row],[Restaurant_ID]],Restaurants!A:A,Restaurants!B:B)</f>
        <v>Pasta Point</v>
      </c>
      <c r="V148" t="str">
        <f>_xlfn.XLOOKUP(Table1[[#This Row],[Delivery_Partner_ID]],Delivery_Partners!A:A,Delivery_Partners!B:B)</f>
        <v>Rohit</v>
      </c>
      <c r="W148" t="str">
        <f>_xlfn.XLOOKUP(Table1[[#This Row],[Campaign_ID]],Campaigns!A:A,Campaigns!B:B)</f>
        <v>Budget Bites</v>
      </c>
      <c r="X148" s="3">
        <f>Table1[[#This Row],[Order_Value]]+Table1[[#This Row],[Delivery_Fee]]-Table1[[#This Row],[Discount]]</f>
        <v>784.05</v>
      </c>
      <c r="Y148" t="str" cm="1">
        <f t="array" ref="Y148">_xlfn.IFS(Table1[[#This Row],[Delivery_Time_Min]]&lt;=30,"On Time",Table1[[#This Row],[Delivery_Time_Min]]&lt;=45,"At Risk",TRUE,"SLA Breach")</f>
        <v>At Risk</v>
      </c>
      <c r="Z148" t="str" cm="1">
        <f t="array" ref="Z148">_xlfn.IFS(
Table1[[#This Row],[Order_Status]]="Cancelled","Critical - Cancelled",
Table1[[#This Row],[Delivery SLA Status]]="SLA Breach","Critical - Late Delivery",
Table1[[#This Row],[Customer_Rating]]&lt;3,"Attention - Low Rating",
TRUE,"Normal"
)</f>
        <v>Normal</v>
      </c>
      <c r="AA148" t="str">
        <f>_xlfn.XLOOKUP(Table1[[#This Row],[Customer_ID]],Customers!A:A,Customers!C:C)</f>
        <v>Nagpur</v>
      </c>
      <c r="AB148" t="str">
        <f>TEXT(Table1[[#This Row],[Order_Date]],"mmm")</f>
        <v>May</v>
      </c>
    </row>
    <row r="149" spans="1:28" x14ac:dyDescent="0.35">
      <c r="A149" t="s">
        <v>299</v>
      </c>
      <c r="B149" s="2">
        <v>46171</v>
      </c>
      <c r="C149" t="s">
        <v>300</v>
      </c>
      <c r="D149" t="s">
        <v>153</v>
      </c>
      <c r="E149" t="s">
        <v>158</v>
      </c>
      <c r="F149" s="3">
        <v>693.86</v>
      </c>
      <c r="G149" s="3">
        <v>30</v>
      </c>
      <c r="H149" s="3">
        <v>72.08</v>
      </c>
      <c r="I149" s="4">
        <v>11.4</v>
      </c>
      <c r="J149" s="5">
        <v>46</v>
      </c>
      <c r="K149" s="4">
        <v>4.5</v>
      </c>
      <c r="L149" t="s">
        <v>20</v>
      </c>
      <c r="M149" t="str">
        <f t="shared" si="6"/>
        <v>Delivered</v>
      </c>
      <c r="N149" t="s">
        <v>64</v>
      </c>
      <c r="O149" t="str">
        <f t="shared" si="7"/>
        <v>Cash on Delivery</v>
      </c>
      <c r="P149" t="s">
        <v>34</v>
      </c>
      <c r="Q149" t="str">
        <f t="shared" si="8"/>
        <v>SAVE100</v>
      </c>
      <c r="R149" t="s">
        <v>115</v>
      </c>
      <c r="T149" t="str">
        <f>_xlfn.XLOOKUP(Table1[[#This Row],[Customer_ID]],Customers!A:A,Customers!B:B)</f>
        <v>Aarav More</v>
      </c>
      <c r="U149" t="str">
        <f>_xlfn.XLOOKUP(Table1[[#This Row],[Restaurant_ID]],Restaurants!A:A,Restaurants!B:B)</f>
        <v>Spice Hub</v>
      </c>
      <c r="V149" t="str">
        <f>_xlfn.XLOOKUP(Table1[[#This Row],[Delivery_Partner_ID]],Delivery_Partners!A:A,Delivery_Partners!B:B)</f>
        <v>Akash</v>
      </c>
      <c r="W149" t="str">
        <f>_xlfn.XLOOKUP(Table1[[#This Row],[Campaign_ID]],Campaigns!A:A,Campaigns!B:B)</f>
        <v>Budget Bites</v>
      </c>
      <c r="X149" s="3">
        <f>Table1[[#This Row],[Order_Value]]+Table1[[#This Row],[Delivery_Fee]]-Table1[[#This Row],[Discount]]</f>
        <v>651.78</v>
      </c>
      <c r="Y149" t="str" cm="1">
        <f t="array" ref="Y149">_xlfn.IFS(Table1[[#This Row],[Delivery_Time_Min]]&lt;=30,"On Time",Table1[[#This Row],[Delivery_Time_Min]]&lt;=45,"At Risk",TRUE,"SLA Breach")</f>
        <v>SLA Breach</v>
      </c>
      <c r="Z149" t="str" cm="1">
        <f t="array" ref="Z149">_xlfn.IFS(
Table1[[#This Row],[Order_Status]]="Cancelled","Critical - Cancelled",
Table1[[#This Row],[Delivery SLA Status]]="SLA Breach","Critical - Late Delivery",
Table1[[#This Row],[Customer_Rating]]&lt;3,"Attention - Low Rating",
TRUE,"Normal"
)</f>
        <v>Critical - Late Delivery</v>
      </c>
      <c r="AA149" t="str">
        <f>_xlfn.XLOOKUP(Table1[[#This Row],[Customer_ID]],Customers!A:A,Customers!C:C)</f>
        <v>Nashik</v>
      </c>
      <c r="AB149" t="str">
        <f>TEXT(Table1[[#This Row],[Order_Date]],"mmm")</f>
        <v>May</v>
      </c>
    </row>
    <row r="150" spans="1:28" x14ac:dyDescent="0.35">
      <c r="A150" t="s">
        <v>301</v>
      </c>
      <c r="B150" s="2">
        <v>46167</v>
      </c>
      <c r="C150" t="s">
        <v>274</v>
      </c>
      <c r="D150" t="s">
        <v>112</v>
      </c>
      <c r="E150" t="s">
        <v>87</v>
      </c>
      <c r="F150" s="3">
        <v>769.71</v>
      </c>
      <c r="G150" s="3">
        <v>25</v>
      </c>
      <c r="H150" s="3">
        <v>0</v>
      </c>
      <c r="I150" s="4">
        <v>4</v>
      </c>
      <c r="J150" s="5">
        <v>25</v>
      </c>
      <c r="K150" s="4">
        <v>3</v>
      </c>
      <c r="L150" t="s">
        <v>20</v>
      </c>
      <c r="M150" t="str">
        <f t="shared" si="6"/>
        <v>Delivered</v>
      </c>
      <c r="N150" t="s">
        <v>28</v>
      </c>
      <c r="O150" t="str">
        <f t="shared" si="7"/>
        <v>UPI</v>
      </c>
      <c r="P150" t="s">
        <v>22</v>
      </c>
      <c r="Q150" t="str">
        <f t="shared" si="8"/>
        <v>NONE</v>
      </c>
      <c r="R150" t="s">
        <v>53</v>
      </c>
      <c r="T150" t="str">
        <f>_xlfn.XLOOKUP(Table1[[#This Row],[Customer_ID]],Customers!A:A,Customers!B:B)</f>
        <v>Tanvi Joshi</v>
      </c>
      <c r="U150" t="str">
        <f>_xlfn.XLOOKUP(Table1[[#This Row],[Restaurant_ID]],Restaurants!A:A,Restaurants!B:B)</f>
        <v>Pune Bites</v>
      </c>
      <c r="V150" t="str">
        <f>_xlfn.XLOOKUP(Table1[[#This Row],[Delivery_Partner_ID]],Delivery_Partners!A:A,Delivery_Partners!B:B)</f>
        <v>Vikas</v>
      </c>
      <c r="W150" t="str">
        <f>_xlfn.XLOOKUP(Table1[[#This Row],[Campaign_ID]],Campaigns!A:A,Campaigns!B:B)</f>
        <v>Festival Special</v>
      </c>
      <c r="X150" s="3">
        <f>Table1[[#This Row],[Order_Value]]+Table1[[#This Row],[Delivery_Fee]]-Table1[[#This Row],[Discount]]</f>
        <v>794.71</v>
      </c>
      <c r="Y150" t="str" cm="1">
        <f t="array" ref="Y150">_xlfn.IFS(Table1[[#This Row],[Delivery_Time_Min]]&lt;=30,"On Time",Table1[[#This Row],[Delivery_Time_Min]]&lt;=45,"At Risk",TRUE,"SLA Breach")</f>
        <v>On Time</v>
      </c>
      <c r="Z150" t="str" cm="1">
        <f t="array" ref="Z150">_xlfn.IFS(
Table1[[#This Row],[Order_Status]]="Cancelled","Critical - Cancelled",
Table1[[#This Row],[Delivery SLA Status]]="SLA Breach","Critical - Late Delivery",
Table1[[#This Row],[Customer_Rating]]&lt;3,"Attention - Low Rating",
TRUE,"Normal"
)</f>
        <v>Normal</v>
      </c>
      <c r="AA150" t="str">
        <f>_xlfn.XLOOKUP(Table1[[#This Row],[Customer_ID]],Customers!A:A,Customers!C:C)</f>
        <v>Bengaluru</v>
      </c>
      <c r="AB150" t="str">
        <f>TEXT(Table1[[#This Row],[Order_Date]],"mmm")</f>
        <v>May</v>
      </c>
    </row>
    <row r="151" spans="1:28" x14ac:dyDescent="0.35">
      <c r="A151" t="s">
        <v>302</v>
      </c>
      <c r="B151" s="2">
        <v>46226</v>
      </c>
      <c r="C151" t="s">
        <v>174</v>
      </c>
      <c r="D151" t="s">
        <v>50</v>
      </c>
      <c r="E151" t="s">
        <v>93</v>
      </c>
      <c r="F151" s="3">
        <v>1053.8</v>
      </c>
      <c r="G151" s="3">
        <v>20</v>
      </c>
      <c r="H151" s="3">
        <v>154.08000000000001</v>
      </c>
      <c r="I151" s="4">
        <v>7.8</v>
      </c>
      <c r="J151" s="5">
        <v>41</v>
      </c>
      <c r="K151" s="4">
        <v>4</v>
      </c>
      <c r="L151" t="s">
        <v>20</v>
      </c>
      <c r="M151" t="str">
        <f t="shared" si="6"/>
        <v>Delivered</v>
      </c>
      <c r="N151" t="s">
        <v>58</v>
      </c>
      <c r="O151" t="str">
        <f t="shared" si="7"/>
        <v>Wallet</v>
      </c>
      <c r="P151" t="s">
        <v>52</v>
      </c>
      <c r="Q151" t="str">
        <f t="shared" si="8"/>
        <v>LUNCH15</v>
      </c>
      <c r="R151" t="s">
        <v>59</v>
      </c>
      <c r="T151" t="str">
        <f>_xlfn.XLOOKUP(Table1[[#This Row],[Customer_ID]],Customers!A:A,Customers!B:B)</f>
        <v>Neha Shinde</v>
      </c>
      <c r="U151" t="str">
        <f>_xlfn.XLOOKUP(Table1[[#This Row],[Restaurant_ID]],Restaurants!A:A,Restaurants!B:B)</f>
        <v>Pizza Craft</v>
      </c>
      <c r="V151" t="str">
        <f>_xlfn.XLOOKUP(Table1[[#This Row],[Delivery_Partner_ID]],Delivery_Partners!A:A,Delivery_Partners!B:B)</f>
        <v>Kunal</v>
      </c>
      <c r="W151" t="str">
        <f>_xlfn.XLOOKUP(Table1[[#This Row],[Campaign_ID]],Campaigns!A:A,Campaigns!B:B)</f>
        <v>New User Boost</v>
      </c>
      <c r="X151" s="3">
        <f>Table1[[#This Row],[Order_Value]]+Table1[[#This Row],[Delivery_Fee]]-Table1[[#This Row],[Discount]]</f>
        <v>919.71999999999991</v>
      </c>
      <c r="Y151" t="str" cm="1">
        <f t="array" ref="Y151">_xlfn.IFS(Table1[[#This Row],[Delivery_Time_Min]]&lt;=30,"On Time",Table1[[#This Row],[Delivery_Time_Min]]&lt;=45,"At Risk",TRUE,"SLA Breach")</f>
        <v>At Risk</v>
      </c>
      <c r="Z151" t="str" cm="1">
        <f t="array" ref="Z151">_xlfn.IFS(
Table1[[#This Row],[Order_Status]]="Cancelled","Critical - Cancelled",
Table1[[#This Row],[Delivery SLA Status]]="SLA Breach","Critical - Late Delivery",
Table1[[#This Row],[Customer_Rating]]&lt;3,"Attention - Low Rating",
TRUE,"Normal"
)</f>
        <v>Normal</v>
      </c>
      <c r="AA151" t="str">
        <f>_xlfn.XLOOKUP(Table1[[#This Row],[Customer_ID]],Customers!A:A,Customers!C:C)</f>
        <v>Bengaluru</v>
      </c>
      <c r="AB151" t="str">
        <f>TEXT(Table1[[#This Row],[Order_Date]],"mmm")</f>
        <v>Jul</v>
      </c>
    </row>
    <row r="152" spans="1:28" x14ac:dyDescent="0.35">
      <c r="A152" t="s">
        <v>303</v>
      </c>
      <c r="B152" s="2">
        <v>46151</v>
      </c>
      <c r="C152" t="s">
        <v>174</v>
      </c>
      <c r="D152" t="s">
        <v>82</v>
      </c>
      <c r="E152" t="s">
        <v>62</v>
      </c>
      <c r="F152" s="3">
        <v>927.32</v>
      </c>
      <c r="G152" s="3">
        <v>40</v>
      </c>
      <c r="H152" s="3">
        <v>102.55</v>
      </c>
      <c r="I152" s="4">
        <v>5.4</v>
      </c>
      <c r="J152" s="5">
        <v>40</v>
      </c>
      <c r="K152" s="4">
        <v>5</v>
      </c>
      <c r="L152" t="s">
        <v>20</v>
      </c>
      <c r="M152" t="str">
        <f t="shared" si="6"/>
        <v>Delivered</v>
      </c>
      <c r="N152" t="s">
        <v>304</v>
      </c>
      <c r="O152" t="str">
        <f t="shared" si="7"/>
        <v>UPI</v>
      </c>
      <c r="P152" t="s">
        <v>52</v>
      </c>
      <c r="Q152" t="str">
        <f t="shared" si="8"/>
        <v>LUNCH15</v>
      </c>
      <c r="R152" t="s">
        <v>53</v>
      </c>
      <c r="T152" t="str">
        <f>_xlfn.XLOOKUP(Table1[[#This Row],[Customer_ID]],Customers!A:A,Customers!B:B)</f>
        <v>Neha Shinde</v>
      </c>
      <c r="U152" t="str">
        <f>_xlfn.XLOOKUP(Table1[[#This Row],[Restaurant_ID]],Restaurants!A:A,Restaurants!B:B)</f>
        <v>Mumbai Masala</v>
      </c>
      <c r="V152" t="str">
        <f>_xlfn.XLOOKUP(Table1[[#This Row],[Delivery_Partner_ID]],Delivery_Partners!A:A,Delivery_Partners!B:B)</f>
        <v>Sanjay</v>
      </c>
      <c r="W152" t="str">
        <f>_xlfn.XLOOKUP(Table1[[#This Row],[Campaign_ID]],Campaigns!A:A,Campaigns!B:B)</f>
        <v>Festival Special</v>
      </c>
      <c r="X152" s="3">
        <f>Table1[[#This Row],[Order_Value]]+Table1[[#This Row],[Delivery_Fee]]-Table1[[#This Row],[Discount]]</f>
        <v>864.7700000000001</v>
      </c>
      <c r="Y152" t="str" cm="1">
        <f t="array" ref="Y152">_xlfn.IFS(Table1[[#This Row],[Delivery_Time_Min]]&lt;=30,"On Time",Table1[[#This Row],[Delivery_Time_Min]]&lt;=45,"At Risk",TRUE,"SLA Breach")</f>
        <v>At Risk</v>
      </c>
      <c r="Z152" t="str" cm="1">
        <f t="array" ref="Z152">_xlfn.IFS(
Table1[[#This Row],[Order_Status]]="Cancelled","Critical - Cancelled",
Table1[[#This Row],[Delivery SLA Status]]="SLA Breach","Critical - Late Delivery",
Table1[[#This Row],[Customer_Rating]]&lt;3,"Attention - Low Rating",
TRUE,"Normal"
)</f>
        <v>Normal</v>
      </c>
      <c r="AA152" t="str">
        <f>_xlfn.XLOOKUP(Table1[[#This Row],[Customer_ID]],Customers!A:A,Customers!C:C)</f>
        <v>Bengaluru</v>
      </c>
      <c r="AB152" t="str">
        <f>TEXT(Table1[[#This Row],[Order_Date]],"mmm")</f>
        <v>May</v>
      </c>
    </row>
    <row r="153" spans="1:28" x14ac:dyDescent="0.35">
      <c r="A153" t="s">
        <v>305</v>
      </c>
      <c r="B153" s="2">
        <v>46161</v>
      </c>
      <c r="C153" t="s">
        <v>199</v>
      </c>
      <c r="D153" t="s">
        <v>144</v>
      </c>
      <c r="E153" t="s">
        <v>113</v>
      </c>
      <c r="F153" s="3">
        <v>1777.98</v>
      </c>
      <c r="G153" s="3">
        <v>35</v>
      </c>
      <c r="H153" s="3">
        <v>300</v>
      </c>
      <c r="I153" s="4">
        <v>2.4</v>
      </c>
      <c r="J153" s="5">
        <v>28</v>
      </c>
      <c r="K153" s="4">
        <v>4</v>
      </c>
      <c r="L153" t="s">
        <v>20</v>
      </c>
      <c r="M153" t="str">
        <f t="shared" si="6"/>
        <v>Delivered</v>
      </c>
      <c r="N153" t="s">
        <v>58</v>
      </c>
      <c r="O153" t="str">
        <f t="shared" si="7"/>
        <v>Wallet</v>
      </c>
      <c r="P153" t="s">
        <v>29</v>
      </c>
      <c r="Q153" t="str">
        <f t="shared" si="8"/>
        <v>BUDGET50</v>
      </c>
      <c r="R153" t="s">
        <v>35</v>
      </c>
      <c r="T153" t="str">
        <f>_xlfn.XLOOKUP(Table1[[#This Row],[Customer_ID]],Customers!A:A,Customers!B:B)</f>
        <v>Sakshi Gupta</v>
      </c>
      <c r="U153" t="str">
        <f>_xlfn.XLOOKUP(Table1[[#This Row],[Restaurant_ID]],Restaurants!A:A,Restaurants!B:B)</f>
        <v>Kebab Nation</v>
      </c>
      <c r="V153" t="str">
        <f>_xlfn.XLOOKUP(Table1[[#This Row],[Delivery_Partner_ID]],Delivery_Partners!A:A,Delivery_Partners!B:B)</f>
        <v>Ajay</v>
      </c>
      <c r="W153" t="str">
        <f>_xlfn.XLOOKUP(Table1[[#This Row],[Campaign_ID]],Campaigns!A:A,Campaigns!B:B)</f>
        <v>Premium Treat</v>
      </c>
      <c r="X153" s="3">
        <f>Table1[[#This Row],[Order_Value]]+Table1[[#This Row],[Delivery_Fee]]-Table1[[#This Row],[Discount]]</f>
        <v>1512.98</v>
      </c>
      <c r="Y153" t="str" cm="1">
        <f t="array" ref="Y153">_xlfn.IFS(Table1[[#This Row],[Delivery_Time_Min]]&lt;=30,"On Time",Table1[[#This Row],[Delivery_Time_Min]]&lt;=45,"At Risk",TRUE,"SLA Breach")</f>
        <v>On Time</v>
      </c>
      <c r="Z153" t="str" cm="1">
        <f t="array" ref="Z153">_xlfn.IFS(
Table1[[#This Row],[Order_Status]]="Cancelled","Critical - Cancelled",
Table1[[#This Row],[Delivery SLA Status]]="SLA Breach","Critical - Late Delivery",
Table1[[#This Row],[Customer_Rating]]&lt;3,"Attention - Low Rating",
TRUE,"Normal"
)</f>
        <v>Normal</v>
      </c>
      <c r="AA153" t="str">
        <f>_xlfn.XLOOKUP(Table1[[#This Row],[Customer_ID]],Customers!A:A,Customers!C:C)</f>
        <v>Nagpur</v>
      </c>
      <c r="AB153" t="str">
        <f>TEXT(Table1[[#This Row],[Order_Date]],"mmm")</f>
        <v>May</v>
      </c>
    </row>
    <row r="154" spans="1:28" x14ac:dyDescent="0.35">
      <c r="A154" t="s">
        <v>306</v>
      </c>
      <c r="B154" s="2">
        <v>46208</v>
      </c>
      <c r="C154" t="s">
        <v>157</v>
      </c>
      <c r="D154" t="s">
        <v>181</v>
      </c>
      <c r="E154" t="s">
        <v>51</v>
      </c>
      <c r="F154" s="3">
        <v>1525.78</v>
      </c>
      <c r="G154" s="3">
        <v>35</v>
      </c>
      <c r="H154" s="3">
        <v>299.27</v>
      </c>
      <c r="I154" s="4">
        <v>1.4</v>
      </c>
      <c r="J154" s="5">
        <v>29</v>
      </c>
      <c r="K154" s="4">
        <v>4.5</v>
      </c>
      <c r="L154" t="s">
        <v>20</v>
      </c>
      <c r="M154" t="str">
        <f t="shared" si="6"/>
        <v>Delivered</v>
      </c>
      <c r="N154" t="s">
        <v>28</v>
      </c>
      <c r="O154" t="str">
        <f t="shared" si="7"/>
        <v>UPI</v>
      </c>
      <c r="P154" t="s">
        <v>29</v>
      </c>
      <c r="Q154" t="str">
        <f t="shared" si="8"/>
        <v>BUDGET50</v>
      </c>
      <c r="R154" t="s">
        <v>115</v>
      </c>
      <c r="T154" t="str">
        <f>_xlfn.XLOOKUP(Table1[[#This Row],[Customer_ID]],Customers!A:A,Customers!B:B)</f>
        <v>Yash Gupta</v>
      </c>
      <c r="U154" t="str">
        <f>_xlfn.XLOOKUP(Table1[[#This Row],[Restaurant_ID]],Restaurants!A:A,Restaurants!B:B)</f>
        <v>Healthy Harvest</v>
      </c>
      <c r="V154" t="str">
        <f>_xlfn.XLOOKUP(Table1[[#This Row],[Delivery_Partner_ID]],Delivery_Partners!A:A,Delivery_Partners!B:B)</f>
        <v>Rahul</v>
      </c>
      <c r="W154" t="str">
        <f>_xlfn.XLOOKUP(Table1[[#This Row],[Campaign_ID]],Campaigns!A:A,Campaigns!B:B)</f>
        <v>Budget Bites</v>
      </c>
      <c r="X154" s="3">
        <f>Table1[[#This Row],[Order_Value]]+Table1[[#This Row],[Delivery_Fee]]-Table1[[#This Row],[Discount]]</f>
        <v>1261.51</v>
      </c>
      <c r="Y154" t="str" cm="1">
        <f t="array" ref="Y154">_xlfn.IFS(Table1[[#This Row],[Delivery_Time_Min]]&lt;=30,"On Time",Table1[[#This Row],[Delivery_Time_Min]]&lt;=45,"At Risk",TRUE,"SLA Breach")</f>
        <v>On Time</v>
      </c>
      <c r="Z154" t="str" cm="1">
        <f t="array" ref="Z154">_xlfn.IFS(
Table1[[#This Row],[Order_Status]]="Cancelled","Critical - Cancelled",
Table1[[#This Row],[Delivery SLA Status]]="SLA Breach","Critical - Late Delivery",
Table1[[#This Row],[Customer_Rating]]&lt;3,"Attention - Low Rating",
TRUE,"Normal"
)</f>
        <v>Normal</v>
      </c>
      <c r="AA154" t="str">
        <f>_xlfn.XLOOKUP(Table1[[#This Row],[Customer_ID]],Customers!A:A,Customers!C:C)</f>
        <v>Mumbai</v>
      </c>
      <c r="AB154" t="str">
        <f>TEXT(Table1[[#This Row],[Order_Date]],"mmm")</f>
        <v>Jul</v>
      </c>
    </row>
    <row r="155" spans="1:28" x14ac:dyDescent="0.35">
      <c r="A155" t="s">
        <v>307</v>
      </c>
      <c r="B155" s="2">
        <v>46216</v>
      </c>
      <c r="C155" t="s">
        <v>25</v>
      </c>
      <c r="D155" t="s">
        <v>56</v>
      </c>
      <c r="E155" t="s">
        <v>141</v>
      </c>
      <c r="F155" s="3">
        <v>1816.79</v>
      </c>
      <c r="G155" s="3">
        <v>25</v>
      </c>
      <c r="H155" s="3">
        <v>227.01</v>
      </c>
      <c r="I155" s="4">
        <v>9.1999999999999993</v>
      </c>
      <c r="J155" s="5">
        <v>57</v>
      </c>
      <c r="K155" s="4">
        <v>4.5</v>
      </c>
      <c r="L155" t="s">
        <v>20</v>
      </c>
      <c r="M155" t="str">
        <f t="shared" si="6"/>
        <v>Delivered</v>
      </c>
      <c r="N155" t="s">
        <v>40</v>
      </c>
      <c r="O155" t="str">
        <f t="shared" si="7"/>
        <v>Debit Card</v>
      </c>
      <c r="P155" t="s">
        <v>52</v>
      </c>
      <c r="Q155" t="str">
        <f t="shared" si="8"/>
        <v>LUNCH15</v>
      </c>
      <c r="R155" t="s">
        <v>35</v>
      </c>
      <c r="T155" t="str">
        <f>_xlfn.XLOOKUP(Table1[[#This Row],[Customer_ID]],Customers!A:A,Customers!B:B)</f>
        <v>Sakshi Sharma</v>
      </c>
      <c r="U155" t="str">
        <f>_xlfn.XLOOKUP(Table1[[#This Row],[Restaurant_ID]],Restaurants!A:A,Restaurants!B:B)</f>
        <v>South Spice</v>
      </c>
      <c r="V155" t="str">
        <f>_xlfn.XLOOKUP(Table1[[#This Row],[Delivery_Partner_ID]],Delivery_Partners!A:A,Delivery_Partners!B:B)</f>
        <v>Ravi</v>
      </c>
      <c r="W155" t="str">
        <f>_xlfn.XLOOKUP(Table1[[#This Row],[Campaign_ID]],Campaigns!A:A,Campaigns!B:B)</f>
        <v>Premium Treat</v>
      </c>
      <c r="X155" s="3">
        <f>Table1[[#This Row],[Order_Value]]+Table1[[#This Row],[Delivery_Fee]]-Table1[[#This Row],[Discount]]</f>
        <v>1614.78</v>
      </c>
      <c r="Y155" t="str" cm="1">
        <f t="array" ref="Y155">_xlfn.IFS(Table1[[#This Row],[Delivery_Time_Min]]&lt;=30,"On Time",Table1[[#This Row],[Delivery_Time_Min]]&lt;=45,"At Risk",TRUE,"SLA Breach")</f>
        <v>SLA Breach</v>
      </c>
      <c r="Z155" t="str" cm="1">
        <f t="array" ref="Z155">_xlfn.IFS(
Table1[[#This Row],[Order_Status]]="Cancelled","Critical - Cancelled",
Table1[[#This Row],[Delivery SLA Status]]="SLA Breach","Critical - Late Delivery",
Table1[[#This Row],[Customer_Rating]]&lt;3,"Attention - Low Rating",
TRUE,"Normal"
)</f>
        <v>Critical - Late Delivery</v>
      </c>
      <c r="AA155" t="str">
        <f>_xlfn.XLOOKUP(Table1[[#This Row],[Customer_ID]],Customers!A:A,Customers!C:C)</f>
        <v>Pune</v>
      </c>
      <c r="AB155" t="str">
        <f>TEXT(Table1[[#This Row],[Order_Date]],"mmm")</f>
        <v>Jul</v>
      </c>
    </row>
    <row r="156" spans="1:28" x14ac:dyDescent="0.35">
      <c r="A156" t="s">
        <v>308</v>
      </c>
      <c r="B156" s="2">
        <v>46180</v>
      </c>
      <c r="C156" t="s">
        <v>102</v>
      </c>
      <c r="D156" t="s">
        <v>164</v>
      </c>
      <c r="E156" t="s">
        <v>119</v>
      </c>
      <c r="F156" s="3">
        <v>1538.29</v>
      </c>
      <c r="G156" s="3">
        <v>30</v>
      </c>
      <c r="H156" s="3">
        <v>0</v>
      </c>
      <c r="I156" s="4">
        <v>9</v>
      </c>
      <c r="J156" s="5">
        <v>43</v>
      </c>
      <c r="K156" s="4">
        <v>5</v>
      </c>
      <c r="L156" t="s">
        <v>20</v>
      </c>
      <c r="M156" t="str">
        <f t="shared" si="6"/>
        <v>Delivered</v>
      </c>
      <c r="N156" t="s">
        <v>21</v>
      </c>
      <c r="O156" t="str">
        <f t="shared" si="7"/>
        <v>Credit Card</v>
      </c>
      <c r="P156" t="s">
        <v>22</v>
      </c>
      <c r="Q156" t="str">
        <f t="shared" si="8"/>
        <v>NONE</v>
      </c>
      <c r="R156" t="s">
        <v>53</v>
      </c>
      <c r="T156" t="str">
        <f>_xlfn.XLOOKUP(Table1[[#This Row],[Customer_ID]],Customers!A:A,Customers!B:B)</f>
        <v>Rahul Jadhav</v>
      </c>
      <c r="U156" t="str">
        <f>_xlfn.XLOOKUP(Table1[[#This Row],[Restaurant_ID]],Restaurants!A:A,Restaurants!B:B)</f>
        <v>Burger Garage</v>
      </c>
      <c r="V156" t="str">
        <f>_xlfn.XLOOKUP(Table1[[#This Row],[Delivery_Partner_ID]],Delivery_Partners!A:A,Delivery_Partners!B:B)</f>
        <v>Nitin</v>
      </c>
      <c r="W156" t="str">
        <f>_xlfn.XLOOKUP(Table1[[#This Row],[Campaign_ID]],Campaigns!A:A,Campaigns!B:B)</f>
        <v>Festival Special</v>
      </c>
      <c r="X156" s="3">
        <f>Table1[[#This Row],[Order_Value]]+Table1[[#This Row],[Delivery_Fee]]-Table1[[#This Row],[Discount]]</f>
        <v>1568.29</v>
      </c>
      <c r="Y156" t="str" cm="1">
        <f t="array" ref="Y156">_xlfn.IFS(Table1[[#This Row],[Delivery_Time_Min]]&lt;=30,"On Time",Table1[[#This Row],[Delivery_Time_Min]]&lt;=45,"At Risk",TRUE,"SLA Breach")</f>
        <v>At Risk</v>
      </c>
      <c r="Z156" t="str" cm="1">
        <f t="array" ref="Z156">_xlfn.IFS(
Table1[[#This Row],[Order_Status]]="Cancelled","Critical - Cancelled",
Table1[[#This Row],[Delivery SLA Status]]="SLA Breach","Critical - Late Delivery",
Table1[[#This Row],[Customer_Rating]]&lt;3,"Attention - Low Rating",
TRUE,"Normal"
)</f>
        <v>Normal</v>
      </c>
      <c r="AA156" t="str">
        <f>_xlfn.XLOOKUP(Table1[[#This Row],[Customer_ID]],Customers!A:A,Customers!C:C)</f>
        <v>Pune</v>
      </c>
      <c r="AB156" t="str">
        <f>TEXT(Table1[[#This Row],[Order_Date]],"mmm")</f>
        <v>Jun</v>
      </c>
    </row>
    <row r="157" spans="1:28" x14ac:dyDescent="0.35">
      <c r="A157" t="s">
        <v>309</v>
      </c>
      <c r="B157" s="2">
        <v>46180</v>
      </c>
      <c r="C157" t="s">
        <v>199</v>
      </c>
      <c r="D157" t="s">
        <v>50</v>
      </c>
      <c r="E157" t="s">
        <v>69</v>
      </c>
      <c r="F157" s="3">
        <v>3151.35</v>
      </c>
      <c r="G157" s="3">
        <v>35</v>
      </c>
      <c r="H157" s="3">
        <v>300</v>
      </c>
      <c r="I157" s="4">
        <v>4.8</v>
      </c>
      <c r="J157" s="5">
        <v>30</v>
      </c>
      <c r="K157" s="4">
        <v>4.5</v>
      </c>
      <c r="L157" t="s">
        <v>20</v>
      </c>
      <c r="M157" t="str">
        <f t="shared" si="6"/>
        <v>Delivered</v>
      </c>
      <c r="N157" t="s">
        <v>58</v>
      </c>
      <c r="O157" t="str">
        <f t="shared" si="7"/>
        <v>Wallet</v>
      </c>
      <c r="P157" t="s">
        <v>34</v>
      </c>
      <c r="Q157" t="str">
        <f t="shared" si="8"/>
        <v>SAVE100</v>
      </c>
      <c r="R157" t="s">
        <v>35</v>
      </c>
      <c r="T157" t="str">
        <f>_xlfn.XLOOKUP(Table1[[#This Row],[Customer_ID]],Customers!A:A,Customers!B:B)</f>
        <v>Sakshi Gupta</v>
      </c>
      <c r="U157" t="str">
        <f>_xlfn.XLOOKUP(Table1[[#This Row],[Restaurant_ID]],Restaurants!A:A,Restaurants!B:B)</f>
        <v>Pizza Craft</v>
      </c>
      <c r="V157" t="str">
        <f>_xlfn.XLOOKUP(Table1[[#This Row],[Delivery_Partner_ID]],Delivery_Partners!A:A,Delivery_Partners!B:B)</f>
        <v>Suresh</v>
      </c>
      <c r="W157" t="str">
        <f>_xlfn.XLOOKUP(Table1[[#This Row],[Campaign_ID]],Campaigns!A:A,Campaigns!B:B)</f>
        <v>Premium Treat</v>
      </c>
      <c r="X157" s="3">
        <f>Table1[[#This Row],[Order_Value]]+Table1[[#This Row],[Delivery_Fee]]-Table1[[#This Row],[Discount]]</f>
        <v>2886.35</v>
      </c>
      <c r="Y157" t="str" cm="1">
        <f t="array" ref="Y157">_xlfn.IFS(Table1[[#This Row],[Delivery_Time_Min]]&lt;=30,"On Time",Table1[[#This Row],[Delivery_Time_Min]]&lt;=45,"At Risk",TRUE,"SLA Breach")</f>
        <v>On Time</v>
      </c>
      <c r="Z157" t="str" cm="1">
        <f t="array" ref="Z157">_xlfn.IFS(
Table1[[#This Row],[Order_Status]]="Cancelled","Critical - Cancelled",
Table1[[#This Row],[Delivery SLA Status]]="SLA Breach","Critical - Late Delivery",
Table1[[#This Row],[Customer_Rating]]&lt;3,"Attention - Low Rating",
TRUE,"Normal"
)</f>
        <v>Normal</v>
      </c>
      <c r="AA157" t="str">
        <f>_xlfn.XLOOKUP(Table1[[#This Row],[Customer_ID]],Customers!A:A,Customers!C:C)</f>
        <v>Nagpur</v>
      </c>
      <c r="AB157" t="str">
        <f>TEXT(Table1[[#This Row],[Order_Date]],"mmm")</f>
        <v>Jun</v>
      </c>
    </row>
    <row r="158" spans="1:28" x14ac:dyDescent="0.35">
      <c r="A158" t="s">
        <v>310</v>
      </c>
      <c r="B158" s="2">
        <v>46186</v>
      </c>
      <c r="C158" t="s">
        <v>123</v>
      </c>
      <c r="D158" t="s">
        <v>100</v>
      </c>
      <c r="E158" t="s">
        <v>27</v>
      </c>
      <c r="F158" s="3">
        <v>670.6</v>
      </c>
      <c r="G158" s="3">
        <v>60</v>
      </c>
      <c r="H158" s="3">
        <v>95.56</v>
      </c>
      <c r="I158" s="4">
        <v>9.8000000000000007</v>
      </c>
      <c r="J158" s="5">
        <v>50</v>
      </c>
      <c r="K158" s="4">
        <v>4</v>
      </c>
      <c r="L158" t="s">
        <v>20</v>
      </c>
      <c r="M158" t="str">
        <f t="shared" si="6"/>
        <v>Delivered</v>
      </c>
      <c r="N158" t="s">
        <v>28</v>
      </c>
      <c r="O158" t="str">
        <f t="shared" si="7"/>
        <v>UPI</v>
      </c>
      <c r="P158" t="s">
        <v>104</v>
      </c>
      <c r="Q158" t="str">
        <f t="shared" si="8"/>
        <v>MONSOON20</v>
      </c>
      <c r="R158" t="s">
        <v>30</v>
      </c>
      <c r="T158" t="str">
        <f>_xlfn.XLOOKUP(Table1[[#This Row],[Customer_ID]],Customers!A:A,Customers!B:B)</f>
        <v>Nikhil Joshi</v>
      </c>
      <c r="U158" t="str">
        <f>_xlfn.XLOOKUP(Table1[[#This Row],[Restaurant_ID]],Restaurants!A:A,Restaurants!B:B)</f>
        <v>Wok Express</v>
      </c>
      <c r="V158" t="str">
        <f>_xlfn.XLOOKUP(Table1[[#This Row],[Delivery_Partner_ID]],Delivery_Partners!A:A,Delivery_Partners!B:B)</f>
        <v>Anil</v>
      </c>
      <c r="W158" t="str">
        <f>_xlfn.XLOOKUP(Table1[[#This Row],[Campaign_ID]],Campaigns!A:A,Campaigns!B:B)</f>
        <v>Lunch Saver</v>
      </c>
      <c r="X158" s="3">
        <f>Table1[[#This Row],[Order_Value]]+Table1[[#This Row],[Delivery_Fee]]-Table1[[#This Row],[Discount]]</f>
        <v>635.04</v>
      </c>
      <c r="Y158" t="str" cm="1">
        <f t="array" ref="Y158">_xlfn.IFS(Table1[[#This Row],[Delivery_Time_Min]]&lt;=30,"On Time",Table1[[#This Row],[Delivery_Time_Min]]&lt;=45,"At Risk",TRUE,"SLA Breach")</f>
        <v>SLA Breach</v>
      </c>
      <c r="Z158" t="str" cm="1">
        <f t="array" ref="Z158">_xlfn.IFS(
Table1[[#This Row],[Order_Status]]="Cancelled","Critical - Cancelled",
Table1[[#This Row],[Delivery SLA Status]]="SLA Breach","Critical - Late Delivery",
Table1[[#This Row],[Customer_Rating]]&lt;3,"Attention - Low Rating",
TRUE,"Normal"
)</f>
        <v>Critical - Late Delivery</v>
      </c>
      <c r="AA158" t="str">
        <f>_xlfn.XLOOKUP(Table1[[#This Row],[Customer_ID]],Customers!A:A,Customers!C:C)</f>
        <v>Nagpur</v>
      </c>
      <c r="AB158" t="str">
        <f>TEXT(Table1[[#This Row],[Order_Date]],"mmm")</f>
        <v>Jun</v>
      </c>
    </row>
    <row r="159" spans="1:28" x14ac:dyDescent="0.35">
      <c r="A159" t="s">
        <v>312</v>
      </c>
      <c r="B159" s="2">
        <v>46206</v>
      </c>
      <c r="C159" t="s">
        <v>139</v>
      </c>
      <c r="D159" t="s">
        <v>92</v>
      </c>
      <c r="E159" t="s">
        <v>51</v>
      </c>
      <c r="F159" s="3">
        <v>1072.7</v>
      </c>
      <c r="G159" s="3">
        <v>40</v>
      </c>
      <c r="H159" s="3">
        <v>86.82</v>
      </c>
      <c r="I159" s="4">
        <v>5.2</v>
      </c>
      <c r="J159" s="5">
        <v>37</v>
      </c>
      <c r="K159" s="4">
        <v>3</v>
      </c>
      <c r="L159" t="s">
        <v>20</v>
      </c>
      <c r="M159" t="str">
        <f t="shared" si="6"/>
        <v>Delivered</v>
      </c>
      <c r="N159" t="s">
        <v>21</v>
      </c>
      <c r="O159" t="str">
        <f t="shared" si="7"/>
        <v>Credit Card</v>
      </c>
      <c r="P159" t="s">
        <v>52</v>
      </c>
      <c r="Q159" t="str">
        <f t="shared" si="8"/>
        <v>LUNCH15</v>
      </c>
      <c r="R159" t="s">
        <v>46</v>
      </c>
      <c r="T159" t="str">
        <f>_xlfn.XLOOKUP(Table1[[#This Row],[Customer_ID]],Customers!A:A,Customers!B:B)</f>
        <v>Aditya Kulkarni</v>
      </c>
      <c r="U159" t="str">
        <f>_xlfn.XLOOKUP(Table1[[#This Row],[Restaurant_ID]],Restaurants!A:A,Restaurants!B:B)</f>
        <v>Pasta Point</v>
      </c>
      <c r="V159" t="str">
        <f>_xlfn.XLOOKUP(Table1[[#This Row],[Delivery_Partner_ID]],Delivery_Partners!A:A,Delivery_Partners!B:B)</f>
        <v>Rahul</v>
      </c>
      <c r="W159" t="str">
        <f>_xlfn.XLOOKUP(Table1[[#This Row],[Campaign_ID]],Campaigns!A:A,Campaigns!B:B)</f>
        <v>Weekend Feast</v>
      </c>
      <c r="X159" s="3">
        <f>Table1[[#This Row],[Order_Value]]+Table1[[#This Row],[Delivery_Fee]]-Table1[[#This Row],[Discount]]</f>
        <v>1025.8800000000001</v>
      </c>
      <c r="Y159" t="str" cm="1">
        <f t="array" ref="Y159">_xlfn.IFS(Table1[[#This Row],[Delivery_Time_Min]]&lt;=30,"On Time",Table1[[#This Row],[Delivery_Time_Min]]&lt;=45,"At Risk",TRUE,"SLA Breach")</f>
        <v>At Risk</v>
      </c>
      <c r="Z159" t="str" cm="1">
        <f t="array" ref="Z159">_xlfn.IFS(
Table1[[#This Row],[Order_Status]]="Cancelled","Critical - Cancelled",
Table1[[#This Row],[Delivery SLA Status]]="SLA Breach","Critical - Late Delivery",
Table1[[#This Row],[Customer_Rating]]&lt;3,"Attention - Low Rating",
TRUE,"Normal"
)</f>
        <v>Normal</v>
      </c>
      <c r="AA159" t="str">
        <f>_xlfn.XLOOKUP(Table1[[#This Row],[Customer_ID]],Customers!A:A,Customers!C:C)</f>
        <v>Mumbai</v>
      </c>
      <c r="AB159" t="str">
        <f>TEXT(Table1[[#This Row],[Order_Date]],"mmm")</f>
        <v>Jul</v>
      </c>
    </row>
    <row r="160" spans="1:28" x14ac:dyDescent="0.35">
      <c r="A160" t="s">
        <v>313</v>
      </c>
      <c r="B160" s="2">
        <v>46188</v>
      </c>
      <c r="C160" t="s">
        <v>220</v>
      </c>
      <c r="D160" t="s">
        <v>86</v>
      </c>
      <c r="E160" t="s">
        <v>75</v>
      </c>
      <c r="F160" s="3">
        <v>2406.44</v>
      </c>
      <c r="G160" s="3">
        <v>50</v>
      </c>
      <c r="H160" s="3">
        <v>201.79</v>
      </c>
      <c r="I160" s="4">
        <v>6.6</v>
      </c>
      <c r="J160" s="5">
        <v>33</v>
      </c>
      <c r="K160" s="4">
        <v>3</v>
      </c>
      <c r="L160" t="s">
        <v>20</v>
      </c>
      <c r="M160" t="str">
        <f t="shared" si="6"/>
        <v>Delivered</v>
      </c>
      <c r="N160" t="s">
        <v>40</v>
      </c>
      <c r="O160" t="str">
        <f t="shared" si="7"/>
        <v>Debit Card</v>
      </c>
      <c r="P160" t="s">
        <v>76</v>
      </c>
      <c r="Q160" t="str">
        <f t="shared" si="8"/>
        <v>PREMIUM10</v>
      </c>
      <c r="R160" t="s">
        <v>53</v>
      </c>
      <c r="T160" t="str">
        <f>_xlfn.XLOOKUP(Table1[[#This Row],[Customer_ID]],Customers!A:A,Customers!B:B)</f>
        <v>Rohan Sharma</v>
      </c>
      <c r="U160" t="str">
        <f>_xlfn.XLOOKUP(Table1[[#This Row],[Restaurant_ID]],Restaurants!A:A,Restaurants!B:B)</f>
        <v>Wrap Street</v>
      </c>
      <c r="V160" t="str">
        <f>_xlfn.XLOOKUP(Table1[[#This Row],[Delivery_Partner_ID]],Delivery_Partners!A:A,Delivery_Partners!B:B)</f>
        <v>Manoj</v>
      </c>
      <c r="W160" t="str">
        <f>_xlfn.XLOOKUP(Table1[[#This Row],[Campaign_ID]],Campaigns!A:A,Campaigns!B:B)</f>
        <v>Festival Special</v>
      </c>
      <c r="X160" s="3">
        <f>Table1[[#This Row],[Order_Value]]+Table1[[#This Row],[Delivery_Fee]]-Table1[[#This Row],[Discount]]</f>
        <v>2254.65</v>
      </c>
      <c r="Y160" t="str" cm="1">
        <f t="array" ref="Y160">_xlfn.IFS(Table1[[#This Row],[Delivery_Time_Min]]&lt;=30,"On Time",Table1[[#This Row],[Delivery_Time_Min]]&lt;=45,"At Risk",TRUE,"SLA Breach")</f>
        <v>At Risk</v>
      </c>
      <c r="Z160" t="str" cm="1">
        <f t="array" ref="Z160">_xlfn.IFS(
Table1[[#This Row],[Order_Status]]="Cancelled","Critical - Cancelled",
Table1[[#This Row],[Delivery SLA Status]]="SLA Breach","Critical - Late Delivery",
Table1[[#This Row],[Customer_Rating]]&lt;3,"Attention - Low Rating",
TRUE,"Normal"
)</f>
        <v>Normal</v>
      </c>
      <c r="AA160" t="str">
        <f>_xlfn.XLOOKUP(Table1[[#This Row],[Customer_ID]],Customers!A:A,Customers!C:C)</f>
        <v>Bengaluru</v>
      </c>
      <c r="AB160" t="str">
        <f>TEXT(Table1[[#This Row],[Order_Date]],"mmm")</f>
        <v>Jun</v>
      </c>
    </row>
    <row r="161" spans="1:28" x14ac:dyDescent="0.35">
      <c r="A161" t="s">
        <v>314</v>
      </c>
      <c r="B161" s="2">
        <v>46148</v>
      </c>
      <c r="C161" t="s">
        <v>282</v>
      </c>
      <c r="D161" t="s">
        <v>33</v>
      </c>
      <c r="E161" t="s">
        <v>113</v>
      </c>
      <c r="F161" s="3">
        <v>790.39</v>
      </c>
      <c r="G161" s="3">
        <v>35</v>
      </c>
      <c r="H161" s="3">
        <v>155.68</v>
      </c>
      <c r="I161" s="4">
        <v>5.0999999999999996</v>
      </c>
      <c r="J161" s="5">
        <v>31</v>
      </c>
      <c r="K161" s="4">
        <v>4</v>
      </c>
      <c r="L161" t="s">
        <v>20</v>
      </c>
      <c r="M161" t="str">
        <f t="shared" si="6"/>
        <v>Delivered</v>
      </c>
      <c r="N161" t="s">
        <v>21</v>
      </c>
      <c r="O161" t="str">
        <f t="shared" si="7"/>
        <v>Credit Card</v>
      </c>
      <c r="P161" t="s">
        <v>34</v>
      </c>
      <c r="Q161" t="str">
        <f t="shared" si="8"/>
        <v>SAVE100</v>
      </c>
      <c r="R161" t="s">
        <v>59</v>
      </c>
      <c r="T161" t="str">
        <f>_xlfn.XLOOKUP(Table1[[#This Row],[Customer_ID]],Customers!A:A,Customers!B:B)</f>
        <v>Rahul Sharma</v>
      </c>
      <c r="U161" t="str">
        <f>_xlfn.XLOOKUP(Table1[[#This Row],[Restaurant_ID]],Restaurants!A:A,Restaurants!B:B)</f>
        <v>Dosa Junction</v>
      </c>
      <c r="V161" t="str">
        <f>_xlfn.XLOOKUP(Table1[[#This Row],[Delivery_Partner_ID]],Delivery_Partners!A:A,Delivery_Partners!B:B)</f>
        <v>Ajay</v>
      </c>
      <c r="W161" t="str">
        <f>_xlfn.XLOOKUP(Table1[[#This Row],[Campaign_ID]],Campaigns!A:A,Campaigns!B:B)</f>
        <v>New User Boost</v>
      </c>
      <c r="X161" s="3">
        <f>Table1[[#This Row],[Order_Value]]+Table1[[#This Row],[Delivery_Fee]]-Table1[[#This Row],[Discount]]</f>
        <v>669.71</v>
      </c>
      <c r="Y161" t="str" cm="1">
        <f t="array" ref="Y161">_xlfn.IFS(Table1[[#This Row],[Delivery_Time_Min]]&lt;=30,"On Time",Table1[[#This Row],[Delivery_Time_Min]]&lt;=45,"At Risk",TRUE,"SLA Breach")</f>
        <v>At Risk</v>
      </c>
      <c r="Z161" t="str" cm="1">
        <f t="array" ref="Z161">_xlfn.IFS(
Table1[[#This Row],[Order_Status]]="Cancelled","Critical - Cancelled",
Table1[[#This Row],[Delivery SLA Status]]="SLA Breach","Critical - Late Delivery",
Table1[[#This Row],[Customer_Rating]]&lt;3,"Attention - Low Rating",
TRUE,"Normal"
)</f>
        <v>Normal</v>
      </c>
      <c r="AA161" t="str">
        <f>_xlfn.XLOOKUP(Table1[[#This Row],[Customer_ID]],Customers!A:A,Customers!C:C)</f>
        <v>Nashik</v>
      </c>
      <c r="AB161" t="str">
        <f>TEXT(Table1[[#This Row],[Order_Date]],"mmm")</f>
        <v>May</v>
      </c>
    </row>
    <row r="162" spans="1:28" x14ac:dyDescent="0.35">
      <c r="A162" t="s">
        <v>315</v>
      </c>
      <c r="B162" s="2">
        <v>46228</v>
      </c>
      <c r="C162" t="s">
        <v>233</v>
      </c>
      <c r="D162" t="s">
        <v>144</v>
      </c>
      <c r="E162" t="s">
        <v>97</v>
      </c>
      <c r="F162" s="3">
        <v>1094.8699999999999</v>
      </c>
      <c r="G162" s="3">
        <v>40</v>
      </c>
      <c r="H162" s="3">
        <v>170.58</v>
      </c>
      <c r="I162" s="4">
        <v>2.7</v>
      </c>
      <c r="J162" s="5">
        <v>32</v>
      </c>
      <c r="K162" s="4">
        <v>4.5</v>
      </c>
      <c r="L162" t="s">
        <v>20</v>
      </c>
      <c r="M162" t="str">
        <f t="shared" si="6"/>
        <v>Delivered</v>
      </c>
      <c r="N162" t="s">
        <v>40</v>
      </c>
      <c r="O162" t="str">
        <f t="shared" si="7"/>
        <v>Debit Card</v>
      </c>
      <c r="P162" t="s">
        <v>52</v>
      </c>
      <c r="Q162" t="str">
        <f t="shared" si="8"/>
        <v>LUNCH15</v>
      </c>
      <c r="R162" t="s">
        <v>35</v>
      </c>
      <c r="T162" t="str">
        <f>_xlfn.XLOOKUP(Table1[[#This Row],[Customer_ID]],Customers!A:A,Customers!B:B)</f>
        <v>Rahul Sharma</v>
      </c>
      <c r="U162" t="str">
        <f>_xlfn.XLOOKUP(Table1[[#This Row],[Restaurant_ID]],Restaurants!A:A,Restaurants!B:B)</f>
        <v>Kebab Nation</v>
      </c>
      <c r="V162" t="str">
        <f>_xlfn.XLOOKUP(Table1[[#This Row],[Delivery_Partner_ID]],Delivery_Partners!A:A,Delivery_Partners!B:B)</f>
        <v>Deepak</v>
      </c>
      <c r="W162" t="str">
        <f>_xlfn.XLOOKUP(Table1[[#This Row],[Campaign_ID]],Campaigns!A:A,Campaigns!B:B)</f>
        <v>Premium Treat</v>
      </c>
      <c r="X162" s="3">
        <f>Table1[[#This Row],[Order_Value]]+Table1[[#This Row],[Delivery_Fee]]-Table1[[#This Row],[Discount]]</f>
        <v>964.28999999999985</v>
      </c>
      <c r="Y162" t="str" cm="1">
        <f t="array" ref="Y162">_xlfn.IFS(Table1[[#This Row],[Delivery_Time_Min]]&lt;=30,"On Time",Table1[[#This Row],[Delivery_Time_Min]]&lt;=45,"At Risk",TRUE,"SLA Breach")</f>
        <v>At Risk</v>
      </c>
      <c r="Z162" t="str" cm="1">
        <f t="array" ref="Z162">_xlfn.IFS(
Table1[[#This Row],[Order_Status]]="Cancelled","Critical - Cancelled",
Table1[[#This Row],[Delivery SLA Status]]="SLA Breach","Critical - Late Delivery",
Table1[[#This Row],[Customer_Rating]]&lt;3,"Attention - Low Rating",
TRUE,"Normal"
)</f>
        <v>Normal</v>
      </c>
      <c r="AA162" t="str">
        <f>_xlfn.XLOOKUP(Table1[[#This Row],[Customer_ID]],Customers!A:A,Customers!C:C)</f>
        <v>Mumbai</v>
      </c>
      <c r="AB162" t="str">
        <f>TEXT(Table1[[#This Row],[Order_Date]],"mmm")</f>
        <v>Jul</v>
      </c>
    </row>
    <row r="163" spans="1:28" x14ac:dyDescent="0.35">
      <c r="A163" t="s">
        <v>316</v>
      </c>
      <c r="B163" s="2">
        <v>46143</v>
      </c>
      <c r="C163" t="s">
        <v>111</v>
      </c>
      <c r="D163" t="s">
        <v>202</v>
      </c>
      <c r="E163" t="s">
        <v>119</v>
      </c>
      <c r="F163" s="3">
        <v>808.81</v>
      </c>
      <c r="G163" s="3">
        <v>35</v>
      </c>
      <c r="H163" s="3">
        <v>95.31</v>
      </c>
      <c r="I163" s="4">
        <v>11.6</v>
      </c>
      <c r="J163" s="5">
        <v>42</v>
      </c>
      <c r="K163" s="4">
        <v>4.5</v>
      </c>
      <c r="L163" t="s">
        <v>20</v>
      </c>
      <c r="M163" t="str">
        <f t="shared" si="6"/>
        <v>Delivered</v>
      </c>
      <c r="N163" t="s">
        <v>58</v>
      </c>
      <c r="O163" t="str">
        <f t="shared" si="7"/>
        <v>Wallet</v>
      </c>
      <c r="P163" t="s">
        <v>52</v>
      </c>
      <c r="Q163" t="str">
        <f t="shared" si="8"/>
        <v>LUNCH15</v>
      </c>
      <c r="R163" t="s">
        <v>59</v>
      </c>
      <c r="T163" t="str">
        <f>_xlfn.XLOOKUP(Table1[[#This Row],[Customer_ID]],Customers!A:A,Customers!B:B)</f>
        <v>Amit Desai</v>
      </c>
      <c r="U163" t="str">
        <f>_xlfn.XLOOKUP(Table1[[#This Row],[Restaurant_ID]],Restaurants!A:A,Restaurants!B:B)</f>
        <v>Curry Leaf</v>
      </c>
      <c r="V163" t="str">
        <f>_xlfn.XLOOKUP(Table1[[#This Row],[Delivery_Partner_ID]],Delivery_Partners!A:A,Delivery_Partners!B:B)</f>
        <v>Nitin</v>
      </c>
      <c r="W163" t="str">
        <f>_xlfn.XLOOKUP(Table1[[#This Row],[Campaign_ID]],Campaigns!A:A,Campaigns!B:B)</f>
        <v>New User Boost</v>
      </c>
      <c r="X163" s="3">
        <f>Table1[[#This Row],[Order_Value]]+Table1[[#This Row],[Delivery_Fee]]-Table1[[#This Row],[Discount]]</f>
        <v>748.5</v>
      </c>
      <c r="Y163" t="str" cm="1">
        <f t="array" ref="Y163">_xlfn.IFS(Table1[[#This Row],[Delivery_Time_Min]]&lt;=30,"On Time",Table1[[#This Row],[Delivery_Time_Min]]&lt;=45,"At Risk",TRUE,"SLA Breach")</f>
        <v>At Risk</v>
      </c>
      <c r="Z163" t="str" cm="1">
        <f t="array" ref="Z163">_xlfn.IFS(
Table1[[#This Row],[Order_Status]]="Cancelled","Critical - Cancelled",
Table1[[#This Row],[Delivery SLA Status]]="SLA Breach","Critical - Late Delivery",
Table1[[#This Row],[Customer_Rating]]&lt;3,"Attention - Low Rating",
TRUE,"Normal"
)</f>
        <v>Normal</v>
      </c>
      <c r="AA163" t="str">
        <f>_xlfn.XLOOKUP(Table1[[#This Row],[Customer_ID]],Customers!A:A,Customers!C:C)</f>
        <v>Nagpur</v>
      </c>
      <c r="AB163" t="str">
        <f>TEXT(Table1[[#This Row],[Order_Date]],"mmm")</f>
        <v>May</v>
      </c>
    </row>
    <row r="164" spans="1:28" x14ac:dyDescent="0.35">
      <c r="A164" t="s">
        <v>317</v>
      </c>
      <c r="B164" s="2">
        <v>46227</v>
      </c>
      <c r="C164" t="s">
        <v>85</v>
      </c>
      <c r="D164" t="s">
        <v>79</v>
      </c>
      <c r="E164" t="s">
        <v>57</v>
      </c>
      <c r="F164" s="3">
        <v>1491.26</v>
      </c>
      <c r="G164" s="3">
        <v>35</v>
      </c>
      <c r="H164" s="3">
        <v>187.32</v>
      </c>
      <c r="I164" s="4">
        <v>9.6999999999999993</v>
      </c>
      <c r="J164" s="5">
        <v>38</v>
      </c>
      <c r="K164" s="4">
        <v>3.5</v>
      </c>
      <c r="L164" t="s">
        <v>20</v>
      </c>
      <c r="M164" t="str">
        <f t="shared" si="6"/>
        <v>Delivered</v>
      </c>
      <c r="N164" t="s">
        <v>58</v>
      </c>
      <c r="O164" t="str">
        <f t="shared" si="7"/>
        <v>Wallet</v>
      </c>
      <c r="P164" t="s">
        <v>191</v>
      </c>
      <c r="Q164" t="str">
        <f t="shared" si="8"/>
        <v>WEEKEND20</v>
      </c>
      <c r="R164" t="s">
        <v>35</v>
      </c>
      <c r="T164" t="str">
        <f>_xlfn.XLOOKUP(Table1[[#This Row],[Customer_ID]],Customers!A:A,Customers!B:B)</f>
        <v>Sakshi More</v>
      </c>
      <c r="U164" t="str">
        <f>_xlfn.XLOOKUP(Table1[[#This Row],[Restaurant_ID]],Restaurants!A:A,Restaurants!B:B)</f>
        <v>Royal Thali</v>
      </c>
      <c r="V164" t="str">
        <f>_xlfn.XLOOKUP(Table1[[#This Row],[Delivery_Partner_ID]],Delivery_Partners!A:A,Delivery_Partners!B:B)</f>
        <v>Amit</v>
      </c>
      <c r="W164" t="str">
        <f>_xlfn.XLOOKUP(Table1[[#This Row],[Campaign_ID]],Campaigns!A:A,Campaigns!B:B)</f>
        <v>Premium Treat</v>
      </c>
      <c r="X164" s="3">
        <f>Table1[[#This Row],[Order_Value]]+Table1[[#This Row],[Delivery_Fee]]-Table1[[#This Row],[Discount]]</f>
        <v>1338.94</v>
      </c>
      <c r="Y164" t="str" cm="1">
        <f t="array" ref="Y164">_xlfn.IFS(Table1[[#This Row],[Delivery_Time_Min]]&lt;=30,"On Time",Table1[[#This Row],[Delivery_Time_Min]]&lt;=45,"At Risk",TRUE,"SLA Breach")</f>
        <v>At Risk</v>
      </c>
      <c r="Z164" t="str" cm="1">
        <f t="array" ref="Z164">_xlfn.IFS(
Table1[[#This Row],[Order_Status]]="Cancelled","Critical - Cancelled",
Table1[[#This Row],[Delivery SLA Status]]="SLA Breach","Critical - Late Delivery",
Table1[[#This Row],[Customer_Rating]]&lt;3,"Attention - Low Rating",
TRUE,"Normal"
)</f>
        <v>Normal</v>
      </c>
      <c r="AA164" t="str">
        <f>_xlfn.XLOOKUP(Table1[[#This Row],[Customer_ID]],Customers!A:A,Customers!C:C)</f>
        <v>Bengaluru</v>
      </c>
      <c r="AB164" t="str">
        <f>TEXT(Table1[[#This Row],[Order_Date]],"mmm")</f>
        <v>Jul</v>
      </c>
    </row>
    <row r="165" spans="1:28" x14ac:dyDescent="0.35">
      <c r="A165" t="s">
        <v>318</v>
      </c>
      <c r="B165" s="2">
        <v>46223</v>
      </c>
      <c r="C165" t="s">
        <v>42</v>
      </c>
      <c r="D165" t="s">
        <v>178</v>
      </c>
      <c r="E165" t="s">
        <v>87</v>
      </c>
      <c r="F165" s="3">
        <v>1276.8499999999999</v>
      </c>
      <c r="G165" s="3">
        <v>35</v>
      </c>
      <c r="H165" s="3">
        <v>0</v>
      </c>
      <c r="I165" s="4">
        <v>2.4</v>
      </c>
      <c r="J165" s="5">
        <v>32</v>
      </c>
      <c r="K165" s="4">
        <v>3.5</v>
      </c>
      <c r="L165" t="s">
        <v>20</v>
      </c>
      <c r="M165" t="str">
        <f t="shared" si="6"/>
        <v>Delivered</v>
      </c>
      <c r="N165" t="s">
        <v>28</v>
      </c>
      <c r="O165" t="str">
        <f t="shared" si="7"/>
        <v>UPI</v>
      </c>
      <c r="P165" t="s">
        <v>22</v>
      </c>
      <c r="Q165" t="str">
        <f t="shared" si="8"/>
        <v>NONE</v>
      </c>
      <c r="R165" t="s">
        <v>53</v>
      </c>
      <c r="T165" t="str">
        <f>_xlfn.XLOOKUP(Table1[[#This Row],[Customer_ID]],Customers!A:A,Customers!B:B)</f>
        <v>Priya Desai</v>
      </c>
      <c r="U165" t="str">
        <f>_xlfn.XLOOKUP(Table1[[#This Row],[Restaurant_ID]],Restaurants!A:A,Restaurants!B:B)</f>
        <v>Green Bowl</v>
      </c>
      <c r="V165" t="str">
        <f>_xlfn.XLOOKUP(Table1[[#This Row],[Delivery_Partner_ID]],Delivery_Partners!A:A,Delivery_Partners!B:B)</f>
        <v>Vikas</v>
      </c>
      <c r="W165" t="str">
        <f>_xlfn.XLOOKUP(Table1[[#This Row],[Campaign_ID]],Campaigns!A:A,Campaigns!B:B)</f>
        <v>Festival Special</v>
      </c>
      <c r="X165" s="3">
        <f>Table1[[#This Row],[Order_Value]]+Table1[[#This Row],[Delivery_Fee]]-Table1[[#This Row],[Discount]]</f>
        <v>1311.85</v>
      </c>
      <c r="Y165" t="str" cm="1">
        <f t="array" ref="Y165">_xlfn.IFS(Table1[[#This Row],[Delivery_Time_Min]]&lt;=30,"On Time",Table1[[#This Row],[Delivery_Time_Min]]&lt;=45,"At Risk",TRUE,"SLA Breach")</f>
        <v>At Risk</v>
      </c>
      <c r="Z165" t="str" cm="1">
        <f t="array" ref="Z165">_xlfn.IFS(
Table1[[#This Row],[Order_Status]]="Cancelled","Critical - Cancelled",
Table1[[#This Row],[Delivery SLA Status]]="SLA Breach","Critical - Late Delivery",
Table1[[#This Row],[Customer_Rating]]&lt;3,"Attention - Low Rating",
TRUE,"Normal"
)</f>
        <v>Normal</v>
      </c>
      <c r="AA165" t="str">
        <f>_xlfn.XLOOKUP(Table1[[#This Row],[Customer_ID]],Customers!A:A,Customers!C:C)</f>
        <v>Hyderabad</v>
      </c>
      <c r="AB165" t="str">
        <f>TEXT(Table1[[#This Row],[Order_Date]],"mmm")</f>
        <v>Jul</v>
      </c>
    </row>
    <row r="166" spans="1:28" x14ac:dyDescent="0.35">
      <c r="A166" t="s">
        <v>319</v>
      </c>
      <c r="B166" s="2">
        <v>46175</v>
      </c>
      <c r="C166" t="s">
        <v>150</v>
      </c>
      <c r="D166" t="s">
        <v>50</v>
      </c>
      <c r="E166" t="s">
        <v>93</v>
      </c>
      <c r="F166" s="3">
        <v>1155.93</v>
      </c>
      <c r="G166" s="3">
        <v>50</v>
      </c>
      <c r="H166" s="3">
        <v>172.08</v>
      </c>
      <c r="I166" s="4">
        <v>4.3</v>
      </c>
      <c r="J166" s="5">
        <v>37</v>
      </c>
      <c r="K166" s="4">
        <v>4</v>
      </c>
      <c r="L166" t="s">
        <v>20</v>
      </c>
      <c r="M166" t="str">
        <f t="shared" si="6"/>
        <v>Delivered</v>
      </c>
      <c r="N166" t="s">
        <v>40</v>
      </c>
      <c r="O166" t="str">
        <f t="shared" si="7"/>
        <v>Debit Card</v>
      </c>
      <c r="P166" t="s">
        <v>104</v>
      </c>
      <c r="Q166" t="str">
        <f t="shared" si="8"/>
        <v>MONSOON20</v>
      </c>
      <c r="R166" t="s">
        <v>46</v>
      </c>
      <c r="T166" t="str">
        <f>_xlfn.XLOOKUP(Table1[[#This Row],[Customer_ID]],Customers!A:A,Customers!B:B)</f>
        <v>Aditya Shinde</v>
      </c>
      <c r="U166" t="str">
        <f>_xlfn.XLOOKUP(Table1[[#This Row],[Restaurant_ID]],Restaurants!A:A,Restaurants!B:B)</f>
        <v>Pizza Craft</v>
      </c>
      <c r="V166" t="str">
        <f>_xlfn.XLOOKUP(Table1[[#This Row],[Delivery_Partner_ID]],Delivery_Partners!A:A,Delivery_Partners!B:B)</f>
        <v>Kunal</v>
      </c>
      <c r="W166" t="str">
        <f>_xlfn.XLOOKUP(Table1[[#This Row],[Campaign_ID]],Campaigns!A:A,Campaigns!B:B)</f>
        <v>Weekend Feast</v>
      </c>
      <c r="X166" s="3">
        <f>Table1[[#This Row],[Order_Value]]+Table1[[#This Row],[Delivery_Fee]]-Table1[[#This Row],[Discount]]</f>
        <v>1033.8500000000001</v>
      </c>
      <c r="Y166" t="str" cm="1">
        <f t="array" ref="Y166">_xlfn.IFS(Table1[[#This Row],[Delivery_Time_Min]]&lt;=30,"On Time",Table1[[#This Row],[Delivery_Time_Min]]&lt;=45,"At Risk",TRUE,"SLA Breach")</f>
        <v>At Risk</v>
      </c>
      <c r="Z166" t="str" cm="1">
        <f t="array" ref="Z166">_xlfn.IFS(
Table1[[#This Row],[Order_Status]]="Cancelled","Critical - Cancelled",
Table1[[#This Row],[Delivery SLA Status]]="SLA Breach","Critical - Late Delivery",
Table1[[#This Row],[Customer_Rating]]&lt;3,"Attention - Low Rating",
TRUE,"Normal"
)</f>
        <v>Normal</v>
      </c>
      <c r="AA166" t="str">
        <f>_xlfn.XLOOKUP(Table1[[#This Row],[Customer_ID]],Customers!A:A,Customers!C:C)</f>
        <v>Pune</v>
      </c>
      <c r="AB166" t="str">
        <f>TEXT(Table1[[#This Row],[Order_Date]],"mmm")</f>
        <v>Jun</v>
      </c>
    </row>
    <row r="167" spans="1:28" x14ac:dyDescent="0.35">
      <c r="A167" t="s">
        <v>320</v>
      </c>
      <c r="B167" s="2">
        <v>46190</v>
      </c>
      <c r="C167" t="s">
        <v>102</v>
      </c>
      <c r="D167" t="s">
        <v>68</v>
      </c>
      <c r="E167" t="s">
        <v>113</v>
      </c>
      <c r="F167" s="3">
        <v>1435.06</v>
      </c>
      <c r="G167" s="3">
        <v>60</v>
      </c>
      <c r="H167" s="3">
        <v>235.78</v>
      </c>
      <c r="I167" s="4">
        <v>7.5</v>
      </c>
      <c r="J167" s="5">
        <v>41</v>
      </c>
      <c r="K167" s="4">
        <v>5</v>
      </c>
      <c r="L167" t="s">
        <v>20</v>
      </c>
      <c r="M167" t="str">
        <f t="shared" si="6"/>
        <v>Delivered</v>
      </c>
      <c r="N167" t="s">
        <v>28</v>
      </c>
      <c r="O167" t="str">
        <f t="shared" si="7"/>
        <v>UPI</v>
      </c>
      <c r="P167" t="s">
        <v>52</v>
      </c>
      <c r="Q167" t="str">
        <f t="shared" si="8"/>
        <v>LUNCH15</v>
      </c>
      <c r="R167" t="s">
        <v>59</v>
      </c>
      <c r="T167" t="str">
        <f>_xlfn.XLOOKUP(Table1[[#This Row],[Customer_ID]],Customers!A:A,Customers!B:B)</f>
        <v>Rahul Jadhav</v>
      </c>
      <c r="U167" t="str">
        <f>_xlfn.XLOOKUP(Table1[[#This Row],[Restaurant_ID]],Restaurants!A:A,Restaurants!B:B)</f>
        <v>Tandoor Tales</v>
      </c>
      <c r="V167" t="str">
        <f>_xlfn.XLOOKUP(Table1[[#This Row],[Delivery_Partner_ID]],Delivery_Partners!A:A,Delivery_Partners!B:B)</f>
        <v>Ajay</v>
      </c>
      <c r="W167" t="str">
        <f>_xlfn.XLOOKUP(Table1[[#This Row],[Campaign_ID]],Campaigns!A:A,Campaigns!B:B)</f>
        <v>New User Boost</v>
      </c>
      <c r="X167" s="3">
        <f>Table1[[#This Row],[Order_Value]]+Table1[[#This Row],[Delivery_Fee]]-Table1[[#This Row],[Discount]]</f>
        <v>1259.28</v>
      </c>
      <c r="Y167" t="str" cm="1">
        <f t="array" ref="Y167">_xlfn.IFS(Table1[[#This Row],[Delivery_Time_Min]]&lt;=30,"On Time",Table1[[#This Row],[Delivery_Time_Min]]&lt;=45,"At Risk",TRUE,"SLA Breach")</f>
        <v>At Risk</v>
      </c>
      <c r="Z167" t="str" cm="1">
        <f t="array" ref="Z167">_xlfn.IFS(
Table1[[#This Row],[Order_Status]]="Cancelled","Critical - Cancelled",
Table1[[#This Row],[Delivery SLA Status]]="SLA Breach","Critical - Late Delivery",
Table1[[#This Row],[Customer_Rating]]&lt;3,"Attention - Low Rating",
TRUE,"Normal"
)</f>
        <v>Normal</v>
      </c>
      <c r="AA167" t="str">
        <f>_xlfn.XLOOKUP(Table1[[#This Row],[Customer_ID]],Customers!A:A,Customers!C:C)</f>
        <v>Pune</v>
      </c>
      <c r="AB167" t="str">
        <f>TEXT(Table1[[#This Row],[Order_Date]],"mmm")</f>
        <v>Jun</v>
      </c>
    </row>
    <row r="168" spans="1:28" x14ac:dyDescent="0.35">
      <c r="A168" t="s">
        <v>321</v>
      </c>
      <c r="B168" s="2">
        <v>46164</v>
      </c>
      <c r="C168" t="s">
        <v>136</v>
      </c>
      <c r="D168" t="s">
        <v>86</v>
      </c>
      <c r="E168" t="s">
        <v>97</v>
      </c>
      <c r="F168" s="3">
        <v>613.25</v>
      </c>
      <c r="G168" s="3">
        <v>40</v>
      </c>
      <c r="H168" s="3">
        <v>71.040000000000006</v>
      </c>
      <c r="I168" s="4">
        <v>1.3</v>
      </c>
      <c r="J168" s="5">
        <v>33</v>
      </c>
      <c r="K168" s="4">
        <v>2.5</v>
      </c>
      <c r="L168" t="s">
        <v>20</v>
      </c>
      <c r="M168" t="str">
        <f t="shared" si="6"/>
        <v>Delivered</v>
      </c>
      <c r="N168" t="s">
        <v>40</v>
      </c>
      <c r="O168" t="str">
        <f t="shared" si="7"/>
        <v>Debit Card</v>
      </c>
      <c r="P168" t="s">
        <v>191</v>
      </c>
      <c r="Q168" t="str">
        <f t="shared" si="8"/>
        <v>WEEKEND20</v>
      </c>
      <c r="R168" t="s">
        <v>46</v>
      </c>
      <c r="T168" t="str">
        <f>_xlfn.XLOOKUP(Table1[[#This Row],[Customer_ID]],Customers!A:A,Customers!B:B)</f>
        <v>Sakshi Desai</v>
      </c>
      <c r="U168" t="str">
        <f>_xlfn.XLOOKUP(Table1[[#This Row],[Restaurant_ID]],Restaurants!A:A,Restaurants!B:B)</f>
        <v>Wrap Street</v>
      </c>
      <c r="V168" t="str">
        <f>_xlfn.XLOOKUP(Table1[[#This Row],[Delivery_Partner_ID]],Delivery_Partners!A:A,Delivery_Partners!B:B)</f>
        <v>Deepak</v>
      </c>
      <c r="W168" t="str">
        <f>_xlfn.XLOOKUP(Table1[[#This Row],[Campaign_ID]],Campaigns!A:A,Campaigns!B:B)</f>
        <v>Weekend Feast</v>
      </c>
      <c r="X168" s="3">
        <f>Table1[[#This Row],[Order_Value]]+Table1[[#This Row],[Delivery_Fee]]-Table1[[#This Row],[Discount]]</f>
        <v>582.21</v>
      </c>
      <c r="Y168" t="str" cm="1">
        <f t="array" ref="Y168">_xlfn.IFS(Table1[[#This Row],[Delivery_Time_Min]]&lt;=30,"On Time",Table1[[#This Row],[Delivery_Time_Min]]&lt;=45,"At Risk",TRUE,"SLA Breach")</f>
        <v>At Risk</v>
      </c>
      <c r="Z168" t="str" cm="1">
        <f t="array" ref="Z168">_xlfn.IFS(
Table1[[#This Row],[Order_Status]]="Cancelled","Critical - Cancelled",
Table1[[#This Row],[Delivery SLA Status]]="SLA Breach","Critical - Late Delivery",
Table1[[#This Row],[Customer_Rating]]&lt;3,"Attention - Low Rating",
TRUE,"Normal"
)</f>
        <v>Attention - Low Rating</v>
      </c>
      <c r="AA168" t="str">
        <f>_xlfn.XLOOKUP(Table1[[#This Row],[Customer_ID]],Customers!A:A,Customers!C:C)</f>
        <v>Hyderabad</v>
      </c>
      <c r="AB168" t="str">
        <f>TEXT(Table1[[#This Row],[Order_Date]],"mmm")</f>
        <v>May</v>
      </c>
    </row>
    <row r="169" spans="1:28" x14ac:dyDescent="0.35">
      <c r="A169" t="s">
        <v>322</v>
      </c>
      <c r="B169" s="2">
        <v>46150</v>
      </c>
      <c r="C169" t="s">
        <v>257</v>
      </c>
      <c r="D169" t="s">
        <v>137</v>
      </c>
      <c r="E169" t="s">
        <v>119</v>
      </c>
      <c r="F169" s="3">
        <v>2030.75</v>
      </c>
      <c r="G169" s="3">
        <v>25</v>
      </c>
      <c r="H169" s="3">
        <v>300</v>
      </c>
      <c r="I169" s="4">
        <v>6.8</v>
      </c>
      <c r="J169" s="5">
        <v>46</v>
      </c>
      <c r="K169" s="4">
        <v>5</v>
      </c>
      <c r="L169" t="s">
        <v>20</v>
      </c>
      <c r="M169" t="str">
        <f t="shared" si="6"/>
        <v>Delivered</v>
      </c>
      <c r="N169" t="s">
        <v>28</v>
      </c>
      <c r="O169" t="str">
        <f t="shared" si="7"/>
        <v>UPI</v>
      </c>
      <c r="P169" t="s">
        <v>191</v>
      </c>
      <c r="Q169" t="str">
        <f t="shared" si="8"/>
        <v>WEEKEND20</v>
      </c>
      <c r="R169" t="s">
        <v>59</v>
      </c>
      <c r="T169" t="str">
        <f>_xlfn.XLOOKUP(Table1[[#This Row],[Customer_ID]],Customers!A:A,Customers!B:B)</f>
        <v>Yash Gupta</v>
      </c>
      <c r="U169" t="str">
        <f>_xlfn.XLOOKUP(Table1[[#This Row],[Restaurant_ID]],Restaurants!A:A,Restaurants!B:B)</f>
        <v>Chinese Wok</v>
      </c>
      <c r="V169" t="str">
        <f>_xlfn.XLOOKUP(Table1[[#This Row],[Delivery_Partner_ID]],Delivery_Partners!A:A,Delivery_Partners!B:B)</f>
        <v>Nitin</v>
      </c>
      <c r="W169" t="str">
        <f>_xlfn.XLOOKUP(Table1[[#This Row],[Campaign_ID]],Campaigns!A:A,Campaigns!B:B)</f>
        <v>New User Boost</v>
      </c>
      <c r="X169" s="3">
        <f>Table1[[#This Row],[Order_Value]]+Table1[[#This Row],[Delivery_Fee]]-Table1[[#This Row],[Discount]]</f>
        <v>1755.75</v>
      </c>
      <c r="Y169" t="str" cm="1">
        <f t="array" ref="Y169">_xlfn.IFS(Table1[[#This Row],[Delivery_Time_Min]]&lt;=30,"On Time",Table1[[#This Row],[Delivery_Time_Min]]&lt;=45,"At Risk",TRUE,"SLA Breach")</f>
        <v>SLA Breach</v>
      </c>
      <c r="Z169" t="str" cm="1">
        <f t="array" ref="Z169">_xlfn.IFS(
Table1[[#This Row],[Order_Status]]="Cancelled","Critical - Cancelled",
Table1[[#This Row],[Delivery SLA Status]]="SLA Breach","Critical - Late Delivery",
Table1[[#This Row],[Customer_Rating]]&lt;3,"Attention - Low Rating",
TRUE,"Normal"
)</f>
        <v>Critical - Late Delivery</v>
      </c>
      <c r="AA169" t="str">
        <f>_xlfn.XLOOKUP(Table1[[#This Row],[Customer_ID]],Customers!A:A,Customers!C:C)</f>
        <v>Mumbai</v>
      </c>
      <c r="AB169" t="str">
        <f>TEXT(Table1[[#This Row],[Order_Date]],"mmm")</f>
        <v>May</v>
      </c>
    </row>
    <row r="170" spans="1:28" x14ac:dyDescent="0.35">
      <c r="A170" t="s">
        <v>324</v>
      </c>
      <c r="B170" s="2">
        <v>46225</v>
      </c>
      <c r="C170" t="s">
        <v>127</v>
      </c>
      <c r="D170" t="s">
        <v>26</v>
      </c>
      <c r="E170" t="s">
        <v>158</v>
      </c>
      <c r="F170" s="3">
        <v>1068.7</v>
      </c>
      <c r="G170" s="3">
        <v>30</v>
      </c>
      <c r="H170" s="3">
        <v>137.69</v>
      </c>
      <c r="I170" s="4">
        <v>2.2000000000000002</v>
      </c>
      <c r="J170" s="5">
        <v>23</v>
      </c>
      <c r="K170" s="4">
        <v>2.5</v>
      </c>
      <c r="L170" t="s">
        <v>20</v>
      </c>
      <c r="M170" t="str">
        <f t="shared" si="6"/>
        <v>Delivered</v>
      </c>
      <c r="N170" t="s">
        <v>21</v>
      </c>
      <c r="O170" t="str">
        <f t="shared" si="7"/>
        <v>Credit Card</v>
      </c>
      <c r="P170" t="s">
        <v>83</v>
      </c>
      <c r="Q170" t="str">
        <f t="shared" si="8"/>
        <v>WELCOME50</v>
      </c>
      <c r="R170" t="s">
        <v>59</v>
      </c>
      <c r="T170" t="str">
        <f>_xlfn.XLOOKUP(Table1[[#This Row],[Customer_ID]],Customers!A:A,Customers!B:B)</f>
        <v>Tanvi Kulkarni</v>
      </c>
      <c r="U170" t="str">
        <f>_xlfn.XLOOKUP(Table1[[#This Row],[Restaurant_ID]],Restaurants!A:A,Restaurants!B:B)</f>
        <v>Biryani House</v>
      </c>
      <c r="V170" t="str">
        <f>_xlfn.XLOOKUP(Table1[[#This Row],[Delivery_Partner_ID]],Delivery_Partners!A:A,Delivery_Partners!B:B)</f>
        <v>Akash</v>
      </c>
      <c r="W170" t="str">
        <f>_xlfn.XLOOKUP(Table1[[#This Row],[Campaign_ID]],Campaigns!A:A,Campaigns!B:B)</f>
        <v>New User Boost</v>
      </c>
      <c r="X170" s="3">
        <f>Table1[[#This Row],[Order_Value]]+Table1[[#This Row],[Delivery_Fee]]-Table1[[#This Row],[Discount]]</f>
        <v>961.01</v>
      </c>
      <c r="Y170" t="str" cm="1">
        <f t="array" ref="Y170">_xlfn.IFS(Table1[[#This Row],[Delivery_Time_Min]]&lt;=30,"On Time",Table1[[#This Row],[Delivery_Time_Min]]&lt;=45,"At Risk",TRUE,"SLA Breach")</f>
        <v>On Time</v>
      </c>
      <c r="Z170" t="str" cm="1">
        <f t="array" ref="Z170">_xlfn.IFS(
Table1[[#This Row],[Order_Status]]="Cancelled","Critical - Cancelled",
Table1[[#This Row],[Delivery SLA Status]]="SLA Breach","Critical - Late Delivery",
Table1[[#This Row],[Customer_Rating]]&lt;3,"Attention - Low Rating",
TRUE,"Normal"
)</f>
        <v>Attention - Low Rating</v>
      </c>
      <c r="AA170" t="str">
        <f>_xlfn.XLOOKUP(Table1[[#This Row],[Customer_ID]],Customers!A:A,Customers!C:C)</f>
        <v>Pune</v>
      </c>
      <c r="AB170" t="str">
        <f>TEXT(Table1[[#This Row],[Order_Date]],"mmm")</f>
        <v>Jul</v>
      </c>
    </row>
    <row r="171" spans="1:28" x14ac:dyDescent="0.35">
      <c r="A171" t="s">
        <v>325</v>
      </c>
      <c r="B171" s="2">
        <v>46150</v>
      </c>
      <c r="C171" t="s">
        <v>292</v>
      </c>
      <c r="D171" t="s">
        <v>144</v>
      </c>
      <c r="E171" t="s">
        <v>57</v>
      </c>
      <c r="F171" s="3">
        <v>1081.1300000000001</v>
      </c>
      <c r="G171" s="3">
        <v>60</v>
      </c>
      <c r="H171" s="3">
        <v>187.42</v>
      </c>
      <c r="I171" s="4">
        <v>3.3</v>
      </c>
      <c r="J171" s="5">
        <v>19</v>
      </c>
      <c r="K171" s="4">
        <v>4</v>
      </c>
      <c r="L171" t="s">
        <v>20</v>
      </c>
      <c r="M171" t="str">
        <f t="shared" si="6"/>
        <v>Delivered</v>
      </c>
      <c r="N171" t="s">
        <v>40</v>
      </c>
      <c r="O171" t="str">
        <f t="shared" si="7"/>
        <v>Debit Card</v>
      </c>
      <c r="P171" t="s">
        <v>29</v>
      </c>
      <c r="Q171" t="str">
        <f t="shared" si="8"/>
        <v>BUDGET50</v>
      </c>
      <c r="R171" t="s">
        <v>59</v>
      </c>
      <c r="T171" t="str">
        <f>_xlfn.XLOOKUP(Table1[[#This Row],[Customer_ID]],Customers!A:A,Customers!B:B)</f>
        <v>Yash Jadhav</v>
      </c>
      <c r="U171" t="str">
        <f>_xlfn.XLOOKUP(Table1[[#This Row],[Restaurant_ID]],Restaurants!A:A,Restaurants!B:B)</f>
        <v>Kebab Nation</v>
      </c>
      <c r="V171" t="str">
        <f>_xlfn.XLOOKUP(Table1[[#This Row],[Delivery_Partner_ID]],Delivery_Partners!A:A,Delivery_Partners!B:B)</f>
        <v>Amit</v>
      </c>
      <c r="W171" t="str">
        <f>_xlfn.XLOOKUP(Table1[[#This Row],[Campaign_ID]],Campaigns!A:A,Campaigns!B:B)</f>
        <v>New User Boost</v>
      </c>
      <c r="X171" s="3">
        <f>Table1[[#This Row],[Order_Value]]+Table1[[#This Row],[Delivery_Fee]]-Table1[[#This Row],[Discount]]</f>
        <v>953.71000000000015</v>
      </c>
      <c r="Y171" t="str" cm="1">
        <f t="array" ref="Y171">_xlfn.IFS(Table1[[#This Row],[Delivery_Time_Min]]&lt;=30,"On Time",Table1[[#This Row],[Delivery_Time_Min]]&lt;=45,"At Risk",TRUE,"SLA Breach")</f>
        <v>On Time</v>
      </c>
      <c r="Z171" t="str" cm="1">
        <f t="array" ref="Z171">_xlfn.IFS(
Table1[[#This Row],[Order_Status]]="Cancelled","Critical - Cancelled",
Table1[[#This Row],[Delivery SLA Status]]="SLA Breach","Critical - Late Delivery",
Table1[[#This Row],[Customer_Rating]]&lt;3,"Attention - Low Rating",
TRUE,"Normal"
)</f>
        <v>Normal</v>
      </c>
      <c r="AA171" t="str">
        <f>_xlfn.XLOOKUP(Table1[[#This Row],[Customer_ID]],Customers!A:A,Customers!C:C)</f>
        <v>Bengaluru</v>
      </c>
      <c r="AB171" t="str">
        <f>TEXT(Table1[[#This Row],[Order_Date]],"mmm")</f>
        <v>May</v>
      </c>
    </row>
    <row r="172" spans="1:28" x14ac:dyDescent="0.35">
      <c r="A172" t="s">
        <v>326</v>
      </c>
      <c r="B172" s="2">
        <v>46174</v>
      </c>
      <c r="C172" t="s">
        <v>259</v>
      </c>
      <c r="D172" t="s">
        <v>112</v>
      </c>
      <c r="E172" t="s">
        <v>51</v>
      </c>
      <c r="F172" s="3">
        <v>1185.97</v>
      </c>
      <c r="G172" s="3">
        <v>50</v>
      </c>
      <c r="H172" s="3">
        <v>202.44</v>
      </c>
      <c r="I172" s="4">
        <v>2.4</v>
      </c>
      <c r="J172" s="5">
        <v>28</v>
      </c>
      <c r="K172" s="4">
        <v>4.5</v>
      </c>
      <c r="L172" t="s">
        <v>20</v>
      </c>
      <c r="M172" t="str">
        <f t="shared" si="6"/>
        <v>Delivered</v>
      </c>
      <c r="N172" t="s">
        <v>21</v>
      </c>
      <c r="O172" t="str">
        <f t="shared" si="7"/>
        <v>Credit Card</v>
      </c>
      <c r="P172" t="s">
        <v>52</v>
      </c>
      <c r="Q172" t="str">
        <f t="shared" si="8"/>
        <v>LUNCH15</v>
      </c>
      <c r="R172" t="s">
        <v>46</v>
      </c>
      <c r="T172" t="str">
        <f>_xlfn.XLOOKUP(Table1[[#This Row],[Customer_ID]],Customers!A:A,Customers!B:B)</f>
        <v>Aditya Sharma</v>
      </c>
      <c r="U172" t="str">
        <f>_xlfn.XLOOKUP(Table1[[#This Row],[Restaurant_ID]],Restaurants!A:A,Restaurants!B:B)</f>
        <v>Pune Bites</v>
      </c>
      <c r="V172" t="str">
        <f>_xlfn.XLOOKUP(Table1[[#This Row],[Delivery_Partner_ID]],Delivery_Partners!A:A,Delivery_Partners!B:B)</f>
        <v>Rahul</v>
      </c>
      <c r="W172" t="str">
        <f>_xlfn.XLOOKUP(Table1[[#This Row],[Campaign_ID]],Campaigns!A:A,Campaigns!B:B)</f>
        <v>Weekend Feast</v>
      </c>
      <c r="X172" s="3">
        <f>Table1[[#This Row],[Order_Value]]+Table1[[#This Row],[Delivery_Fee]]-Table1[[#This Row],[Discount]]</f>
        <v>1033.53</v>
      </c>
      <c r="Y172" t="str" cm="1">
        <f t="array" ref="Y172">_xlfn.IFS(Table1[[#This Row],[Delivery_Time_Min]]&lt;=30,"On Time",Table1[[#This Row],[Delivery_Time_Min]]&lt;=45,"At Risk",TRUE,"SLA Breach")</f>
        <v>On Time</v>
      </c>
      <c r="Z172" t="str" cm="1">
        <f t="array" ref="Z172">_xlfn.IFS(
Table1[[#This Row],[Order_Status]]="Cancelled","Critical - Cancelled",
Table1[[#This Row],[Delivery SLA Status]]="SLA Breach","Critical - Late Delivery",
Table1[[#This Row],[Customer_Rating]]&lt;3,"Attention - Low Rating",
TRUE,"Normal"
)</f>
        <v>Normal</v>
      </c>
      <c r="AA172" t="str">
        <f>_xlfn.XLOOKUP(Table1[[#This Row],[Customer_ID]],Customers!A:A,Customers!C:C)</f>
        <v>Pune</v>
      </c>
      <c r="AB172" t="str">
        <f>TEXT(Table1[[#This Row],[Order_Date]],"mmm")</f>
        <v>Jun</v>
      </c>
    </row>
    <row r="173" spans="1:28" x14ac:dyDescent="0.35">
      <c r="A173" t="s">
        <v>327</v>
      </c>
      <c r="B173" s="2">
        <v>46146</v>
      </c>
      <c r="C173" t="s">
        <v>183</v>
      </c>
      <c r="D173" t="s">
        <v>222</v>
      </c>
      <c r="E173" t="s">
        <v>107</v>
      </c>
      <c r="F173" s="3">
        <v>1253.44</v>
      </c>
      <c r="G173" s="3">
        <v>40</v>
      </c>
      <c r="H173" s="3">
        <v>244.61</v>
      </c>
      <c r="I173" s="4">
        <v>9.8000000000000007</v>
      </c>
      <c r="J173" s="5">
        <v>40</v>
      </c>
      <c r="K173" s="4">
        <v>4.5</v>
      </c>
      <c r="L173" t="s">
        <v>20</v>
      </c>
      <c r="M173" t="str">
        <f t="shared" si="6"/>
        <v>Delivered</v>
      </c>
      <c r="N173" t="s">
        <v>40</v>
      </c>
      <c r="O173" t="str">
        <f t="shared" si="7"/>
        <v>Debit Card</v>
      </c>
      <c r="P173" t="s">
        <v>29</v>
      </c>
      <c r="Q173" t="str">
        <f t="shared" si="8"/>
        <v>BUDGET50</v>
      </c>
      <c r="R173" t="s">
        <v>53</v>
      </c>
      <c r="T173" t="str">
        <f>_xlfn.XLOOKUP(Table1[[#This Row],[Customer_ID]],Customers!A:A,Customers!B:B)</f>
        <v>Priya Desai</v>
      </c>
      <c r="U173" t="str">
        <f>_xlfn.XLOOKUP(Table1[[#This Row],[Restaurant_ID]],Restaurants!A:A,Restaurants!B:B)</f>
        <v>The Food Factory</v>
      </c>
      <c r="V173" t="str">
        <f>_xlfn.XLOOKUP(Table1[[#This Row],[Delivery_Partner_ID]],Delivery_Partners!A:A,Delivery_Partners!B:B)</f>
        <v>Sameer</v>
      </c>
      <c r="W173" t="str">
        <f>_xlfn.XLOOKUP(Table1[[#This Row],[Campaign_ID]],Campaigns!A:A,Campaigns!B:B)</f>
        <v>Festival Special</v>
      </c>
      <c r="X173" s="3">
        <f>Table1[[#This Row],[Order_Value]]+Table1[[#This Row],[Delivery_Fee]]-Table1[[#This Row],[Discount]]</f>
        <v>1048.83</v>
      </c>
      <c r="Y173" t="str" cm="1">
        <f t="array" ref="Y173">_xlfn.IFS(Table1[[#This Row],[Delivery_Time_Min]]&lt;=30,"On Time",Table1[[#This Row],[Delivery_Time_Min]]&lt;=45,"At Risk",TRUE,"SLA Breach")</f>
        <v>At Risk</v>
      </c>
      <c r="Z173" t="str" cm="1">
        <f t="array" ref="Z173">_xlfn.IFS(
Table1[[#This Row],[Order_Status]]="Cancelled","Critical - Cancelled",
Table1[[#This Row],[Delivery SLA Status]]="SLA Breach","Critical - Late Delivery",
Table1[[#This Row],[Customer_Rating]]&lt;3,"Attention - Low Rating",
TRUE,"Normal"
)</f>
        <v>Normal</v>
      </c>
      <c r="AA173" t="str">
        <f>_xlfn.XLOOKUP(Table1[[#This Row],[Customer_ID]],Customers!A:A,Customers!C:C)</f>
        <v>Nagpur</v>
      </c>
      <c r="AB173" t="str">
        <f>TEXT(Table1[[#This Row],[Order_Date]],"mmm")</f>
        <v>May</v>
      </c>
    </row>
    <row r="174" spans="1:28" x14ac:dyDescent="0.35">
      <c r="A174" t="s">
        <v>329</v>
      </c>
      <c r="B174" s="2">
        <v>46224</v>
      </c>
      <c r="C174" t="s">
        <v>49</v>
      </c>
      <c r="D174" t="s">
        <v>26</v>
      </c>
      <c r="E174" t="s">
        <v>158</v>
      </c>
      <c r="F174" s="3">
        <v>1611.66</v>
      </c>
      <c r="G174" s="3">
        <v>60</v>
      </c>
      <c r="H174" s="3">
        <v>210.21</v>
      </c>
      <c r="I174" s="4">
        <v>4</v>
      </c>
      <c r="J174" s="5">
        <v>25</v>
      </c>
      <c r="K174" s="4">
        <v>4</v>
      </c>
      <c r="L174" t="s">
        <v>20</v>
      </c>
      <c r="M174" t="str">
        <f t="shared" si="6"/>
        <v>Delivered</v>
      </c>
      <c r="N174" t="s">
        <v>40</v>
      </c>
      <c r="O174" t="str">
        <f t="shared" si="7"/>
        <v>Debit Card</v>
      </c>
      <c r="P174" t="s">
        <v>34</v>
      </c>
      <c r="Q174" t="str">
        <f t="shared" si="8"/>
        <v>SAVE100</v>
      </c>
      <c r="R174" t="s">
        <v>53</v>
      </c>
      <c r="T174" t="str">
        <f>_xlfn.XLOOKUP(Table1[[#This Row],[Customer_ID]],Customers!A:A,Customers!B:B)</f>
        <v>Akash Pawar</v>
      </c>
      <c r="U174" t="str">
        <f>_xlfn.XLOOKUP(Table1[[#This Row],[Restaurant_ID]],Restaurants!A:A,Restaurants!B:B)</f>
        <v>Biryani House</v>
      </c>
      <c r="V174" t="str">
        <f>_xlfn.XLOOKUP(Table1[[#This Row],[Delivery_Partner_ID]],Delivery_Partners!A:A,Delivery_Partners!B:B)</f>
        <v>Akash</v>
      </c>
      <c r="W174" t="str">
        <f>_xlfn.XLOOKUP(Table1[[#This Row],[Campaign_ID]],Campaigns!A:A,Campaigns!B:B)</f>
        <v>Festival Special</v>
      </c>
      <c r="X174" s="3">
        <f>Table1[[#This Row],[Order_Value]]+Table1[[#This Row],[Delivery_Fee]]-Table1[[#This Row],[Discount]]</f>
        <v>1461.45</v>
      </c>
      <c r="Y174" t="str" cm="1">
        <f t="array" ref="Y174">_xlfn.IFS(Table1[[#This Row],[Delivery_Time_Min]]&lt;=30,"On Time",Table1[[#This Row],[Delivery_Time_Min]]&lt;=45,"At Risk",TRUE,"SLA Breach")</f>
        <v>On Time</v>
      </c>
      <c r="Z174" t="str" cm="1">
        <f t="array" ref="Z174">_xlfn.IFS(
Table1[[#This Row],[Order_Status]]="Cancelled","Critical - Cancelled",
Table1[[#This Row],[Delivery SLA Status]]="SLA Breach","Critical - Late Delivery",
Table1[[#This Row],[Customer_Rating]]&lt;3,"Attention - Low Rating",
TRUE,"Normal"
)</f>
        <v>Normal</v>
      </c>
      <c r="AA174" t="str">
        <f>_xlfn.XLOOKUP(Table1[[#This Row],[Customer_ID]],Customers!A:A,Customers!C:C)</f>
        <v>Pune</v>
      </c>
      <c r="AB174" t="str">
        <f>TEXT(Table1[[#This Row],[Order_Date]],"mmm")</f>
        <v>Jul</v>
      </c>
    </row>
    <row r="175" spans="1:28" x14ac:dyDescent="0.35">
      <c r="A175" t="s">
        <v>332</v>
      </c>
      <c r="B175" s="2">
        <v>46158</v>
      </c>
      <c r="C175" t="s">
        <v>199</v>
      </c>
      <c r="D175" t="s">
        <v>202</v>
      </c>
      <c r="E175" t="s">
        <v>19</v>
      </c>
      <c r="F175" s="3">
        <v>900.5</v>
      </c>
      <c r="G175" s="3">
        <v>20</v>
      </c>
      <c r="H175" s="3">
        <v>168.81</v>
      </c>
      <c r="I175" s="4">
        <v>5.6</v>
      </c>
      <c r="J175" s="5">
        <v>26</v>
      </c>
      <c r="K175" s="4">
        <v>5</v>
      </c>
      <c r="L175" t="s">
        <v>20</v>
      </c>
      <c r="M175" t="str">
        <f t="shared" si="6"/>
        <v>Delivered</v>
      </c>
      <c r="N175" t="s">
        <v>28</v>
      </c>
      <c r="O175" t="str">
        <f t="shared" si="7"/>
        <v>UPI</v>
      </c>
      <c r="P175" t="s">
        <v>83</v>
      </c>
      <c r="Q175" t="str">
        <f t="shared" si="8"/>
        <v>WELCOME50</v>
      </c>
      <c r="R175" t="s">
        <v>70</v>
      </c>
      <c r="T175" t="str">
        <f>_xlfn.XLOOKUP(Table1[[#This Row],[Customer_ID]],Customers!A:A,Customers!B:B)</f>
        <v>Sakshi Gupta</v>
      </c>
      <c r="U175" t="str">
        <f>_xlfn.XLOOKUP(Table1[[#This Row],[Restaurant_ID]],Restaurants!A:A,Restaurants!B:B)</f>
        <v>Curry Leaf</v>
      </c>
      <c r="V175" t="str">
        <f>_xlfn.XLOOKUP(Table1[[#This Row],[Delivery_Partner_ID]],Delivery_Partners!A:A,Delivery_Partners!B:B)</f>
        <v>Vivek</v>
      </c>
      <c r="W175" t="str">
        <f>_xlfn.XLOOKUP(Table1[[#This Row],[Campaign_ID]],Campaigns!A:A,Campaigns!B:B)</f>
        <v>Monsoon Meals</v>
      </c>
      <c r="X175" s="3">
        <f>Table1[[#This Row],[Order_Value]]+Table1[[#This Row],[Delivery_Fee]]-Table1[[#This Row],[Discount]]</f>
        <v>751.69</v>
      </c>
      <c r="Y175" t="str" cm="1">
        <f t="array" ref="Y175">_xlfn.IFS(Table1[[#This Row],[Delivery_Time_Min]]&lt;=30,"On Time",Table1[[#This Row],[Delivery_Time_Min]]&lt;=45,"At Risk",TRUE,"SLA Breach")</f>
        <v>On Time</v>
      </c>
      <c r="Z175" t="str" cm="1">
        <f t="array" ref="Z175">_xlfn.IFS(
Table1[[#This Row],[Order_Status]]="Cancelled","Critical - Cancelled",
Table1[[#This Row],[Delivery SLA Status]]="SLA Breach","Critical - Late Delivery",
Table1[[#This Row],[Customer_Rating]]&lt;3,"Attention - Low Rating",
TRUE,"Normal"
)</f>
        <v>Normal</v>
      </c>
      <c r="AA175" t="str">
        <f>_xlfn.XLOOKUP(Table1[[#This Row],[Customer_ID]],Customers!A:A,Customers!C:C)</f>
        <v>Nagpur</v>
      </c>
      <c r="AB175" t="str">
        <f>TEXT(Table1[[#This Row],[Order_Date]],"mmm")</f>
        <v>May</v>
      </c>
    </row>
    <row r="176" spans="1:28" x14ac:dyDescent="0.35">
      <c r="A176" t="s">
        <v>333</v>
      </c>
      <c r="B176" s="2">
        <v>46163</v>
      </c>
      <c r="C176" t="s">
        <v>55</v>
      </c>
      <c r="D176" t="s">
        <v>100</v>
      </c>
      <c r="E176" t="s">
        <v>51</v>
      </c>
      <c r="F176" s="3">
        <v>1706.85</v>
      </c>
      <c r="G176" s="3">
        <v>35</v>
      </c>
      <c r="H176" s="3">
        <v>292.26</v>
      </c>
      <c r="I176" s="4">
        <v>9.1</v>
      </c>
      <c r="J176" s="5">
        <v>53</v>
      </c>
      <c r="K176" s="4">
        <v>4.5</v>
      </c>
      <c r="L176" t="s">
        <v>20</v>
      </c>
      <c r="M176" t="str">
        <f t="shared" si="6"/>
        <v>Delivered</v>
      </c>
      <c r="N176" t="s">
        <v>28</v>
      </c>
      <c r="O176" t="str">
        <f t="shared" si="7"/>
        <v>UPI</v>
      </c>
      <c r="P176" t="s">
        <v>34</v>
      </c>
      <c r="Q176" t="str">
        <f t="shared" si="8"/>
        <v>SAVE100</v>
      </c>
      <c r="R176" t="s">
        <v>30</v>
      </c>
      <c r="T176" t="str">
        <f>_xlfn.XLOOKUP(Table1[[#This Row],[Customer_ID]],Customers!A:A,Customers!B:B)</f>
        <v>Aditya Desai</v>
      </c>
      <c r="U176" t="str">
        <f>_xlfn.XLOOKUP(Table1[[#This Row],[Restaurant_ID]],Restaurants!A:A,Restaurants!B:B)</f>
        <v>Wok Express</v>
      </c>
      <c r="V176" t="str">
        <f>_xlfn.XLOOKUP(Table1[[#This Row],[Delivery_Partner_ID]],Delivery_Partners!A:A,Delivery_Partners!B:B)</f>
        <v>Rahul</v>
      </c>
      <c r="W176" t="str">
        <f>_xlfn.XLOOKUP(Table1[[#This Row],[Campaign_ID]],Campaigns!A:A,Campaigns!B:B)</f>
        <v>Lunch Saver</v>
      </c>
      <c r="X176" s="3">
        <f>Table1[[#This Row],[Order_Value]]+Table1[[#This Row],[Delivery_Fee]]-Table1[[#This Row],[Discount]]</f>
        <v>1449.59</v>
      </c>
      <c r="Y176" t="str" cm="1">
        <f t="array" ref="Y176">_xlfn.IFS(Table1[[#This Row],[Delivery_Time_Min]]&lt;=30,"On Time",Table1[[#This Row],[Delivery_Time_Min]]&lt;=45,"At Risk",TRUE,"SLA Breach")</f>
        <v>SLA Breach</v>
      </c>
      <c r="Z176" t="str" cm="1">
        <f t="array" ref="Z176">_xlfn.IFS(
Table1[[#This Row],[Order_Status]]="Cancelled","Critical - Cancelled",
Table1[[#This Row],[Delivery SLA Status]]="SLA Breach","Critical - Late Delivery",
Table1[[#This Row],[Customer_Rating]]&lt;3,"Attention - Low Rating",
TRUE,"Normal"
)</f>
        <v>Critical - Late Delivery</v>
      </c>
      <c r="AA176" t="str">
        <f>_xlfn.XLOOKUP(Table1[[#This Row],[Customer_ID]],Customers!A:A,Customers!C:C)</f>
        <v>Mumbai</v>
      </c>
      <c r="AB176" t="str">
        <f>TEXT(Table1[[#This Row],[Order_Date]],"mmm")</f>
        <v>May</v>
      </c>
    </row>
    <row r="177" spans="1:28" x14ac:dyDescent="0.35">
      <c r="A177" t="s">
        <v>334</v>
      </c>
      <c r="B177" s="2">
        <v>46156</v>
      </c>
      <c r="C177" t="s">
        <v>251</v>
      </c>
      <c r="D177" t="s">
        <v>100</v>
      </c>
      <c r="E177" t="s">
        <v>69</v>
      </c>
      <c r="F177" s="3">
        <v>517.84</v>
      </c>
      <c r="G177" s="3">
        <v>25</v>
      </c>
      <c r="H177" s="3">
        <v>68.91</v>
      </c>
      <c r="I177" s="4">
        <v>4.7</v>
      </c>
      <c r="J177" s="5">
        <v>34</v>
      </c>
      <c r="K177" s="4">
        <v>4.5</v>
      </c>
      <c r="L177" t="s">
        <v>20</v>
      </c>
      <c r="M177" t="str">
        <f t="shared" si="6"/>
        <v>Delivered</v>
      </c>
      <c r="N177" t="s">
        <v>40</v>
      </c>
      <c r="O177" t="str">
        <f t="shared" si="7"/>
        <v>Debit Card</v>
      </c>
      <c r="P177" t="s">
        <v>83</v>
      </c>
      <c r="Q177" t="str">
        <f t="shared" si="8"/>
        <v>WELCOME50</v>
      </c>
      <c r="R177" t="s">
        <v>115</v>
      </c>
      <c r="T177" t="str">
        <f>_xlfn.XLOOKUP(Table1[[#This Row],[Customer_ID]],Customers!A:A,Customers!B:B)</f>
        <v>Aditya Sharma</v>
      </c>
      <c r="U177" t="str">
        <f>_xlfn.XLOOKUP(Table1[[#This Row],[Restaurant_ID]],Restaurants!A:A,Restaurants!B:B)</f>
        <v>Wok Express</v>
      </c>
      <c r="V177" t="str">
        <f>_xlfn.XLOOKUP(Table1[[#This Row],[Delivery_Partner_ID]],Delivery_Partners!A:A,Delivery_Partners!B:B)</f>
        <v>Suresh</v>
      </c>
      <c r="W177" t="str">
        <f>_xlfn.XLOOKUP(Table1[[#This Row],[Campaign_ID]],Campaigns!A:A,Campaigns!B:B)</f>
        <v>Budget Bites</v>
      </c>
      <c r="X177" s="3">
        <f>Table1[[#This Row],[Order_Value]]+Table1[[#This Row],[Delivery_Fee]]-Table1[[#This Row],[Discount]]</f>
        <v>473.93000000000006</v>
      </c>
      <c r="Y177" t="str" cm="1">
        <f t="array" ref="Y177">_xlfn.IFS(Table1[[#This Row],[Delivery_Time_Min]]&lt;=30,"On Time",Table1[[#This Row],[Delivery_Time_Min]]&lt;=45,"At Risk",TRUE,"SLA Breach")</f>
        <v>At Risk</v>
      </c>
      <c r="Z177" t="str" cm="1">
        <f t="array" ref="Z177">_xlfn.IFS(
Table1[[#This Row],[Order_Status]]="Cancelled","Critical - Cancelled",
Table1[[#This Row],[Delivery SLA Status]]="SLA Breach","Critical - Late Delivery",
Table1[[#This Row],[Customer_Rating]]&lt;3,"Attention - Low Rating",
TRUE,"Normal"
)</f>
        <v>Normal</v>
      </c>
      <c r="AA177" t="str">
        <f>_xlfn.XLOOKUP(Table1[[#This Row],[Customer_ID]],Customers!A:A,Customers!C:C)</f>
        <v>Hyderabad</v>
      </c>
      <c r="AB177" t="str">
        <f>TEXT(Table1[[#This Row],[Order_Date]],"mmm")</f>
        <v>May</v>
      </c>
    </row>
    <row r="178" spans="1:28" x14ac:dyDescent="0.35">
      <c r="A178" t="s">
        <v>335</v>
      </c>
      <c r="B178" s="2">
        <v>46170</v>
      </c>
      <c r="C178" t="s">
        <v>336</v>
      </c>
      <c r="D178" t="s">
        <v>202</v>
      </c>
      <c r="E178" t="s">
        <v>19</v>
      </c>
      <c r="F178" s="3">
        <v>2883.88</v>
      </c>
      <c r="G178" s="3">
        <v>60</v>
      </c>
      <c r="H178" s="3">
        <v>300</v>
      </c>
      <c r="I178" s="4">
        <v>6.7</v>
      </c>
      <c r="J178" s="5">
        <v>42</v>
      </c>
      <c r="K178" s="4">
        <v>4.5</v>
      </c>
      <c r="L178" t="s">
        <v>20</v>
      </c>
      <c r="M178" t="str">
        <f t="shared" si="6"/>
        <v>Delivered</v>
      </c>
      <c r="N178" t="s">
        <v>28</v>
      </c>
      <c r="O178" t="str">
        <f t="shared" si="7"/>
        <v>UPI</v>
      </c>
      <c r="P178" t="s">
        <v>76</v>
      </c>
      <c r="Q178" t="str">
        <f t="shared" si="8"/>
        <v>PREMIUM10</v>
      </c>
      <c r="R178" t="s">
        <v>53</v>
      </c>
      <c r="T178" t="str">
        <f>_xlfn.XLOOKUP(Table1[[#This Row],[Customer_ID]],Customers!A:A,Customers!B:B)</f>
        <v>Vivaan Gupta</v>
      </c>
      <c r="U178" t="str">
        <f>_xlfn.XLOOKUP(Table1[[#This Row],[Restaurant_ID]],Restaurants!A:A,Restaurants!B:B)</f>
        <v>Curry Leaf</v>
      </c>
      <c r="V178" t="str">
        <f>_xlfn.XLOOKUP(Table1[[#This Row],[Delivery_Partner_ID]],Delivery_Partners!A:A,Delivery_Partners!B:B)</f>
        <v>Vivek</v>
      </c>
      <c r="W178" t="str">
        <f>_xlfn.XLOOKUP(Table1[[#This Row],[Campaign_ID]],Campaigns!A:A,Campaigns!B:B)</f>
        <v>Festival Special</v>
      </c>
      <c r="X178" s="3">
        <f>Table1[[#This Row],[Order_Value]]+Table1[[#This Row],[Delivery_Fee]]-Table1[[#This Row],[Discount]]</f>
        <v>2643.88</v>
      </c>
      <c r="Y178" t="str" cm="1">
        <f t="array" ref="Y178">_xlfn.IFS(Table1[[#This Row],[Delivery_Time_Min]]&lt;=30,"On Time",Table1[[#This Row],[Delivery_Time_Min]]&lt;=45,"At Risk",TRUE,"SLA Breach")</f>
        <v>At Risk</v>
      </c>
      <c r="Z178" t="str" cm="1">
        <f t="array" ref="Z178">_xlfn.IFS(
Table1[[#This Row],[Order_Status]]="Cancelled","Critical - Cancelled",
Table1[[#This Row],[Delivery SLA Status]]="SLA Breach","Critical - Late Delivery",
Table1[[#This Row],[Customer_Rating]]&lt;3,"Attention - Low Rating",
TRUE,"Normal"
)</f>
        <v>Normal</v>
      </c>
      <c r="AA178" t="str">
        <f>_xlfn.XLOOKUP(Table1[[#This Row],[Customer_ID]],Customers!A:A,Customers!C:C)</f>
        <v>Nashik</v>
      </c>
      <c r="AB178" t="str">
        <f>TEXT(Table1[[#This Row],[Order_Date]],"mmm")</f>
        <v>May</v>
      </c>
    </row>
    <row r="179" spans="1:28" x14ac:dyDescent="0.35">
      <c r="A179" t="s">
        <v>337</v>
      </c>
      <c r="B179" s="2">
        <v>46199</v>
      </c>
      <c r="C179" t="s">
        <v>255</v>
      </c>
      <c r="D179" t="s">
        <v>50</v>
      </c>
      <c r="E179" t="s">
        <v>119</v>
      </c>
      <c r="F179" s="3">
        <v>574.16</v>
      </c>
      <c r="G179" s="3">
        <v>50</v>
      </c>
      <c r="H179" s="3">
        <v>72.63</v>
      </c>
      <c r="I179" s="4">
        <v>4.8</v>
      </c>
      <c r="J179" s="5">
        <v>24</v>
      </c>
      <c r="K179" s="4">
        <v>4</v>
      </c>
      <c r="L179" t="s">
        <v>20</v>
      </c>
      <c r="M179" t="str">
        <f t="shared" si="6"/>
        <v>Delivered</v>
      </c>
      <c r="N179" t="s">
        <v>64</v>
      </c>
      <c r="O179" t="str">
        <f t="shared" si="7"/>
        <v>Cash on Delivery</v>
      </c>
      <c r="P179" t="s">
        <v>52</v>
      </c>
      <c r="Q179" t="str">
        <f t="shared" si="8"/>
        <v>LUNCH15</v>
      </c>
      <c r="R179" t="s">
        <v>35</v>
      </c>
      <c r="T179" t="str">
        <f>_xlfn.XLOOKUP(Table1[[#This Row],[Customer_ID]],Customers!A:A,Customers!B:B)</f>
        <v>Pooja Patil</v>
      </c>
      <c r="U179" t="str">
        <f>_xlfn.XLOOKUP(Table1[[#This Row],[Restaurant_ID]],Restaurants!A:A,Restaurants!B:B)</f>
        <v>Pizza Craft</v>
      </c>
      <c r="V179" t="str">
        <f>_xlfn.XLOOKUP(Table1[[#This Row],[Delivery_Partner_ID]],Delivery_Partners!A:A,Delivery_Partners!B:B)</f>
        <v>Nitin</v>
      </c>
      <c r="W179" t="str">
        <f>_xlfn.XLOOKUP(Table1[[#This Row],[Campaign_ID]],Campaigns!A:A,Campaigns!B:B)</f>
        <v>Premium Treat</v>
      </c>
      <c r="X179" s="3">
        <f>Table1[[#This Row],[Order_Value]]+Table1[[#This Row],[Delivery_Fee]]-Table1[[#This Row],[Discount]]</f>
        <v>551.53</v>
      </c>
      <c r="Y179" t="str" cm="1">
        <f t="array" ref="Y179">_xlfn.IFS(Table1[[#This Row],[Delivery_Time_Min]]&lt;=30,"On Time",Table1[[#This Row],[Delivery_Time_Min]]&lt;=45,"At Risk",TRUE,"SLA Breach")</f>
        <v>On Time</v>
      </c>
      <c r="Z179" t="str" cm="1">
        <f t="array" ref="Z179">_xlfn.IFS(
Table1[[#This Row],[Order_Status]]="Cancelled","Critical - Cancelled",
Table1[[#This Row],[Delivery SLA Status]]="SLA Breach","Critical - Late Delivery",
Table1[[#This Row],[Customer_Rating]]&lt;3,"Attention - Low Rating",
TRUE,"Normal"
)</f>
        <v>Normal</v>
      </c>
      <c r="AA179" t="str">
        <f>_xlfn.XLOOKUP(Table1[[#This Row],[Customer_ID]],Customers!A:A,Customers!C:C)</f>
        <v>Mumbai</v>
      </c>
      <c r="AB179" t="str">
        <f>TEXT(Table1[[#This Row],[Order_Date]],"mmm")</f>
        <v>Jun</v>
      </c>
    </row>
    <row r="180" spans="1:28" x14ac:dyDescent="0.35">
      <c r="A180" t="s">
        <v>340</v>
      </c>
      <c r="B180" s="2">
        <v>46226</v>
      </c>
      <c r="C180" t="s">
        <v>257</v>
      </c>
      <c r="D180" t="s">
        <v>74</v>
      </c>
      <c r="E180" t="s">
        <v>57</v>
      </c>
      <c r="F180" s="3">
        <v>2223.17</v>
      </c>
      <c r="G180" s="3">
        <v>25</v>
      </c>
      <c r="H180" s="3">
        <v>300</v>
      </c>
      <c r="I180" s="4">
        <v>11.4</v>
      </c>
      <c r="J180" s="5">
        <v>46</v>
      </c>
      <c r="K180" s="4">
        <v>4.5</v>
      </c>
      <c r="L180" t="s">
        <v>20</v>
      </c>
      <c r="M180" t="str">
        <f t="shared" si="6"/>
        <v>Delivered</v>
      </c>
      <c r="N180" t="s">
        <v>40</v>
      </c>
      <c r="O180" t="str">
        <f t="shared" si="7"/>
        <v>Debit Card</v>
      </c>
      <c r="P180" t="s">
        <v>83</v>
      </c>
      <c r="Q180" t="str">
        <f t="shared" si="8"/>
        <v>WELCOME50</v>
      </c>
      <c r="R180" t="s">
        <v>59</v>
      </c>
      <c r="T180" t="str">
        <f>_xlfn.XLOOKUP(Table1[[#This Row],[Customer_ID]],Customers!A:A,Customers!B:B)</f>
        <v>Yash Gupta</v>
      </c>
      <c r="U180" t="str">
        <f>_xlfn.XLOOKUP(Table1[[#This Row],[Restaurant_ID]],Restaurants!A:A,Restaurants!B:B)</f>
        <v>Cafe Aroma</v>
      </c>
      <c r="V180" t="str">
        <f>_xlfn.XLOOKUP(Table1[[#This Row],[Delivery_Partner_ID]],Delivery_Partners!A:A,Delivery_Partners!B:B)</f>
        <v>Amit</v>
      </c>
      <c r="W180" t="str">
        <f>_xlfn.XLOOKUP(Table1[[#This Row],[Campaign_ID]],Campaigns!A:A,Campaigns!B:B)</f>
        <v>New User Boost</v>
      </c>
      <c r="X180" s="3">
        <f>Table1[[#This Row],[Order_Value]]+Table1[[#This Row],[Delivery_Fee]]-Table1[[#This Row],[Discount]]</f>
        <v>1948.17</v>
      </c>
      <c r="Y180" t="str" cm="1">
        <f t="array" ref="Y180">_xlfn.IFS(Table1[[#This Row],[Delivery_Time_Min]]&lt;=30,"On Time",Table1[[#This Row],[Delivery_Time_Min]]&lt;=45,"At Risk",TRUE,"SLA Breach")</f>
        <v>SLA Breach</v>
      </c>
      <c r="Z180" t="str" cm="1">
        <f t="array" ref="Z180">_xlfn.IFS(
Table1[[#This Row],[Order_Status]]="Cancelled","Critical - Cancelled",
Table1[[#This Row],[Delivery SLA Status]]="SLA Breach","Critical - Late Delivery",
Table1[[#This Row],[Customer_Rating]]&lt;3,"Attention - Low Rating",
TRUE,"Normal"
)</f>
        <v>Critical - Late Delivery</v>
      </c>
      <c r="AA180" t="str">
        <f>_xlfn.XLOOKUP(Table1[[#This Row],[Customer_ID]],Customers!A:A,Customers!C:C)</f>
        <v>Mumbai</v>
      </c>
      <c r="AB180" t="str">
        <f>TEXT(Table1[[#This Row],[Order_Date]],"mmm")</f>
        <v>Jul</v>
      </c>
    </row>
    <row r="181" spans="1:28" x14ac:dyDescent="0.35">
      <c r="A181" t="s">
        <v>341</v>
      </c>
      <c r="B181" s="2">
        <v>46210</v>
      </c>
      <c r="C181" t="s">
        <v>226</v>
      </c>
      <c r="D181" t="s">
        <v>137</v>
      </c>
      <c r="E181" t="s">
        <v>158</v>
      </c>
      <c r="F181" s="3">
        <v>856.33</v>
      </c>
      <c r="G181" s="3">
        <v>60</v>
      </c>
      <c r="H181" s="3">
        <v>162.18</v>
      </c>
      <c r="I181" s="4">
        <v>7.4</v>
      </c>
      <c r="J181" s="5">
        <v>34</v>
      </c>
      <c r="K181" s="4">
        <v>4.5</v>
      </c>
      <c r="L181" t="s">
        <v>20</v>
      </c>
      <c r="M181" t="str">
        <f t="shared" si="6"/>
        <v>Delivered</v>
      </c>
      <c r="N181" t="s">
        <v>64</v>
      </c>
      <c r="O181" t="str">
        <f t="shared" si="7"/>
        <v>Cash on Delivery</v>
      </c>
      <c r="P181" t="s">
        <v>45</v>
      </c>
      <c r="Q181" t="str">
        <f t="shared" si="8"/>
        <v>FESTIVE25</v>
      </c>
      <c r="R181" t="s">
        <v>46</v>
      </c>
      <c r="T181" t="str">
        <f>_xlfn.XLOOKUP(Table1[[#This Row],[Customer_ID]],Customers!A:A,Customers!B:B)</f>
        <v>Karan Shinde</v>
      </c>
      <c r="U181" t="str">
        <f>_xlfn.XLOOKUP(Table1[[#This Row],[Restaurant_ID]],Restaurants!A:A,Restaurants!B:B)</f>
        <v>Chinese Wok</v>
      </c>
      <c r="V181" t="str">
        <f>_xlfn.XLOOKUP(Table1[[#This Row],[Delivery_Partner_ID]],Delivery_Partners!A:A,Delivery_Partners!B:B)</f>
        <v>Akash</v>
      </c>
      <c r="W181" t="str">
        <f>_xlfn.XLOOKUP(Table1[[#This Row],[Campaign_ID]],Campaigns!A:A,Campaigns!B:B)</f>
        <v>Weekend Feast</v>
      </c>
      <c r="X181" s="3">
        <f>Table1[[#This Row],[Order_Value]]+Table1[[#This Row],[Delivery_Fee]]-Table1[[#This Row],[Discount]]</f>
        <v>754.15000000000009</v>
      </c>
      <c r="Y181" t="str" cm="1">
        <f t="array" ref="Y181">_xlfn.IFS(Table1[[#This Row],[Delivery_Time_Min]]&lt;=30,"On Time",Table1[[#This Row],[Delivery_Time_Min]]&lt;=45,"At Risk",TRUE,"SLA Breach")</f>
        <v>At Risk</v>
      </c>
      <c r="Z181" t="str" cm="1">
        <f t="array" ref="Z181">_xlfn.IFS(
Table1[[#This Row],[Order_Status]]="Cancelled","Critical - Cancelled",
Table1[[#This Row],[Delivery SLA Status]]="SLA Breach","Critical - Late Delivery",
Table1[[#This Row],[Customer_Rating]]&lt;3,"Attention - Low Rating",
TRUE,"Normal"
)</f>
        <v>Normal</v>
      </c>
      <c r="AA181" t="str">
        <f>_xlfn.XLOOKUP(Table1[[#This Row],[Customer_ID]],Customers!A:A,Customers!C:C)</f>
        <v>Mumbai</v>
      </c>
      <c r="AB181" t="str">
        <f>TEXT(Table1[[#This Row],[Order_Date]],"mmm")</f>
        <v>Jul</v>
      </c>
    </row>
    <row r="182" spans="1:28" x14ac:dyDescent="0.35">
      <c r="A182" t="s">
        <v>343</v>
      </c>
      <c r="B182" s="2">
        <v>46228</v>
      </c>
      <c r="C182" t="s">
        <v>102</v>
      </c>
      <c r="D182" t="s">
        <v>92</v>
      </c>
      <c r="E182" t="s">
        <v>51</v>
      </c>
      <c r="F182" s="3">
        <v>1750.35</v>
      </c>
      <c r="G182" s="3">
        <v>50</v>
      </c>
      <c r="H182" s="3">
        <v>0</v>
      </c>
      <c r="I182" s="4">
        <v>11.6</v>
      </c>
      <c r="J182" s="5">
        <v>41</v>
      </c>
      <c r="K182" s="4">
        <v>4</v>
      </c>
      <c r="L182" t="s">
        <v>20</v>
      </c>
      <c r="M182" t="str">
        <f t="shared" si="6"/>
        <v>Delivered</v>
      </c>
      <c r="N182" t="s">
        <v>21</v>
      </c>
      <c r="O182" t="str">
        <f t="shared" si="7"/>
        <v>Credit Card</v>
      </c>
      <c r="P182" t="s">
        <v>22</v>
      </c>
      <c r="Q182" t="str">
        <f t="shared" si="8"/>
        <v>NONE</v>
      </c>
      <c r="R182" t="s">
        <v>59</v>
      </c>
      <c r="T182" t="str">
        <f>_xlfn.XLOOKUP(Table1[[#This Row],[Customer_ID]],Customers!A:A,Customers!B:B)</f>
        <v>Rahul Jadhav</v>
      </c>
      <c r="U182" t="str">
        <f>_xlfn.XLOOKUP(Table1[[#This Row],[Restaurant_ID]],Restaurants!A:A,Restaurants!B:B)</f>
        <v>Pasta Point</v>
      </c>
      <c r="V182" t="str">
        <f>_xlfn.XLOOKUP(Table1[[#This Row],[Delivery_Partner_ID]],Delivery_Partners!A:A,Delivery_Partners!B:B)</f>
        <v>Rahul</v>
      </c>
      <c r="W182" t="str">
        <f>_xlfn.XLOOKUP(Table1[[#This Row],[Campaign_ID]],Campaigns!A:A,Campaigns!B:B)</f>
        <v>New User Boost</v>
      </c>
      <c r="X182" s="3">
        <f>Table1[[#This Row],[Order_Value]]+Table1[[#This Row],[Delivery_Fee]]-Table1[[#This Row],[Discount]]</f>
        <v>1800.35</v>
      </c>
      <c r="Y182" t="str" cm="1">
        <f t="array" ref="Y182">_xlfn.IFS(Table1[[#This Row],[Delivery_Time_Min]]&lt;=30,"On Time",Table1[[#This Row],[Delivery_Time_Min]]&lt;=45,"At Risk",TRUE,"SLA Breach")</f>
        <v>At Risk</v>
      </c>
      <c r="Z182" t="str" cm="1">
        <f t="array" ref="Z182">_xlfn.IFS(
Table1[[#This Row],[Order_Status]]="Cancelled","Critical - Cancelled",
Table1[[#This Row],[Delivery SLA Status]]="SLA Breach","Critical - Late Delivery",
Table1[[#This Row],[Customer_Rating]]&lt;3,"Attention - Low Rating",
TRUE,"Normal"
)</f>
        <v>Normal</v>
      </c>
      <c r="AA182" t="str">
        <f>_xlfn.XLOOKUP(Table1[[#This Row],[Customer_ID]],Customers!A:A,Customers!C:C)</f>
        <v>Pune</v>
      </c>
      <c r="AB182" t="str">
        <f>TEXT(Table1[[#This Row],[Order_Date]],"mmm")</f>
        <v>Jul</v>
      </c>
    </row>
    <row r="183" spans="1:28" x14ac:dyDescent="0.35">
      <c r="A183" t="s">
        <v>344</v>
      </c>
      <c r="B183" s="2">
        <v>46219</v>
      </c>
      <c r="C183" t="s">
        <v>196</v>
      </c>
      <c r="D183" t="s">
        <v>33</v>
      </c>
      <c r="E183" t="s">
        <v>43</v>
      </c>
      <c r="F183" s="3">
        <v>2764.98</v>
      </c>
      <c r="G183" s="3">
        <v>25</v>
      </c>
      <c r="H183" s="3">
        <v>300</v>
      </c>
      <c r="I183" s="4">
        <v>8.4</v>
      </c>
      <c r="J183" s="5">
        <v>29</v>
      </c>
      <c r="K183" s="4">
        <v>5</v>
      </c>
      <c r="L183" t="s">
        <v>20</v>
      </c>
      <c r="M183" t="str">
        <f t="shared" si="6"/>
        <v>Delivered</v>
      </c>
      <c r="N183" t="s">
        <v>40</v>
      </c>
      <c r="O183" t="str">
        <f t="shared" si="7"/>
        <v>Debit Card</v>
      </c>
      <c r="P183" t="s">
        <v>76</v>
      </c>
      <c r="Q183" t="str">
        <f t="shared" si="8"/>
        <v>PREMIUM10</v>
      </c>
      <c r="R183" t="s">
        <v>115</v>
      </c>
      <c r="T183" t="str">
        <f>_xlfn.XLOOKUP(Table1[[#This Row],[Customer_ID]],Customers!A:A,Customers!B:B)</f>
        <v>Vivaan Sharma</v>
      </c>
      <c r="U183" t="str">
        <f>_xlfn.XLOOKUP(Table1[[#This Row],[Restaurant_ID]],Restaurants!A:A,Restaurants!B:B)</f>
        <v>Dosa Junction</v>
      </c>
      <c r="V183" t="str">
        <f>_xlfn.XLOOKUP(Table1[[#This Row],[Delivery_Partner_ID]],Delivery_Partners!A:A,Delivery_Partners!B:B)</f>
        <v>Arjun</v>
      </c>
      <c r="W183" t="str">
        <f>_xlfn.XLOOKUP(Table1[[#This Row],[Campaign_ID]],Campaigns!A:A,Campaigns!B:B)</f>
        <v>Budget Bites</v>
      </c>
      <c r="X183" s="3">
        <f>Table1[[#This Row],[Order_Value]]+Table1[[#This Row],[Delivery_Fee]]-Table1[[#This Row],[Discount]]</f>
        <v>2489.98</v>
      </c>
      <c r="Y183" t="str" cm="1">
        <f t="array" ref="Y183">_xlfn.IFS(Table1[[#This Row],[Delivery_Time_Min]]&lt;=30,"On Time",Table1[[#This Row],[Delivery_Time_Min]]&lt;=45,"At Risk",TRUE,"SLA Breach")</f>
        <v>On Time</v>
      </c>
      <c r="Z183" t="str" cm="1">
        <f t="array" ref="Z183">_xlfn.IFS(
Table1[[#This Row],[Order_Status]]="Cancelled","Critical - Cancelled",
Table1[[#This Row],[Delivery SLA Status]]="SLA Breach","Critical - Late Delivery",
Table1[[#This Row],[Customer_Rating]]&lt;3,"Attention - Low Rating",
TRUE,"Normal"
)</f>
        <v>Normal</v>
      </c>
      <c r="AA183" t="str">
        <f>_xlfn.XLOOKUP(Table1[[#This Row],[Customer_ID]],Customers!A:A,Customers!C:C)</f>
        <v>Nashik</v>
      </c>
      <c r="AB183" t="str">
        <f>TEXT(Table1[[#This Row],[Order_Date]],"mmm")</f>
        <v>Jul</v>
      </c>
    </row>
    <row r="184" spans="1:28" x14ac:dyDescent="0.35">
      <c r="A184" t="s">
        <v>345</v>
      </c>
      <c r="B184" s="2">
        <v>46148</v>
      </c>
      <c r="C184" t="s">
        <v>346</v>
      </c>
      <c r="D184" t="s">
        <v>50</v>
      </c>
      <c r="E184" t="s">
        <v>93</v>
      </c>
      <c r="F184" s="3">
        <v>1170.44</v>
      </c>
      <c r="G184" s="3">
        <v>35</v>
      </c>
      <c r="H184" s="3">
        <v>190.9</v>
      </c>
      <c r="I184" s="4">
        <v>1.8</v>
      </c>
      <c r="J184" s="5">
        <v>29</v>
      </c>
      <c r="K184" s="4">
        <v>2.5</v>
      </c>
      <c r="L184" t="s">
        <v>20</v>
      </c>
      <c r="M184" t="str">
        <f t="shared" si="6"/>
        <v>Delivered</v>
      </c>
      <c r="N184" t="s">
        <v>64</v>
      </c>
      <c r="O184" t="str">
        <f t="shared" si="7"/>
        <v>Cash on Delivery</v>
      </c>
      <c r="P184" t="s">
        <v>52</v>
      </c>
      <c r="Q184" t="str">
        <f t="shared" si="8"/>
        <v>LUNCH15</v>
      </c>
      <c r="R184" t="s">
        <v>46</v>
      </c>
      <c r="T184" t="str">
        <f>_xlfn.XLOOKUP(Table1[[#This Row],[Customer_ID]],Customers!A:A,Customers!B:B)</f>
        <v>Neha Pawar</v>
      </c>
      <c r="U184" t="str">
        <f>_xlfn.XLOOKUP(Table1[[#This Row],[Restaurant_ID]],Restaurants!A:A,Restaurants!B:B)</f>
        <v>Pizza Craft</v>
      </c>
      <c r="V184" t="str">
        <f>_xlfn.XLOOKUP(Table1[[#This Row],[Delivery_Partner_ID]],Delivery_Partners!A:A,Delivery_Partners!B:B)</f>
        <v>Kunal</v>
      </c>
      <c r="W184" t="str">
        <f>_xlfn.XLOOKUP(Table1[[#This Row],[Campaign_ID]],Campaigns!A:A,Campaigns!B:B)</f>
        <v>Weekend Feast</v>
      </c>
      <c r="X184" s="3">
        <f>Table1[[#This Row],[Order_Value]]+Table1[[#This Row],[Delivery_Fee]]-Table1[[#This Row],[Discount]]</f>
        <v>1014.5400000000001</v>
      </c>
      <c r="Y184" t="str" cm="1">
        <f t="array" ref="Y184">_xlfn.IFS(Table1[[#This Row],[Delivery_Time_Min]]&lt;=30,"On Time",Table1[[#This Row],[Delivery_Time_Min]]&lt;=45,"At Risk",TRUE,"SLA Breach")</f>
        <v>On Time</v>
      </c>
      <c r="Z184" t="str" cm="1">
        <f t="array" ref="Z184">_xlfn.IFS(
Table1[[#This Row],[Order_Status]]="Cancelled","Critical - Cancelled",
Table1[[#This Row],[Delivery SLA Status]]="SLA Breach","Critical - Late Delivery",
Table1[[#This Row],[Customer_Rating]]&lt;3,"Attention - Low Rating",
TRUE,"Normal"
)</f>
        <v>Attention - Low Rating</v>
      </c>
      <c r="AA184" t="str">
        <f>_xlfn.XLOOKUP(Table1[[#This Row],[Customer_ID]],Customers!A:A,Customers!C:C)</f>
        <v>Bengaluru</v>
      </c>
      <c r="AB184" t="str">
        <f>TEXT(Table1[[#This Row],[Order_Date]],"mmm")</f>
        <v>May</v>
      </c>
    </row>
    <row r="185" spans="1:28" x14ac:dyDescent="0.35">
      <c r="A185" t="s">
        <v>347</v>
      </c>
      <c r="B185" s="2">
        <v>46207</v>
      </c>
      <c r="C185" t="s">
        <v>189</v>
      </c>
      <c r="D185" t="s">
        <v>151</v>
      </c>
      <c r="E185" t="s">
        <v>62</v>
      </c>
      <c r="F185" s="3">
        <v>1428.97</v>
      </c>
      <c r="G185" s="3">
        <v>30</v>
      </c>
      <c r="H185" s="3">
        <v>285.20999999999998</v>
      </c>
      <c r="I185" s="4">
        <v>9.5</v>
      </c>
      <c r="J185" s="5">
        <v>42</v>
      </c>
      <c r="K185" s="4">
        <v>4</v>
      </c>
      <c r="L185" t="s">
        <v>20</v>
      </c>
      <c r="M185" t="str">
        <f t="shared" si="6"/>
        <v>Delivered</v>
      </c>
      <c r="N185" t="s">
        <v>28</v>
      </c>
      <c r="O185" t="str">
        <f t="shared" si="7"/>
        <v>UPI</v>
      </c>
      <c r="P185" t="s">
        <v>52</v>
      </c>
      <c r="Q185" t="str">
        <f t="shared" si="8"/>
        <v>LUNCH15</v>
      </c>
      <c r="R185" t="s">
        <v>35</v>
      </c>
      <c r="T185" t="str">
        <f>_xlfn.XLOOKUP(Table1[[#This Row],[Customer_ID]],Customers!A:A,Customers!B:B)</f>
        <v>Akash Gupta</v>
      </c>
      <c r="U185" t="str">
        <f>_xlfn.XLOOKUP(Table1[[#This Row],[Restaurant_ID]],Restaurants!A:A,Restaurants!B:B)</f>
        <v>Urban Tadka</v>
      </c>
      <c r="V185" t="str">
        <f>_xlfn.XLOOKUP(Table1[[#This Row],[Delivery_Partner_ID]],Delivery_Partners!A:A,Delivery_Partners!B:B)</f>
        <v>Sanjay</v>
      </c>
      <c r="W185" t="str">
        <f>_xlfn.XLOOKUP(Table1[[#This Row],[Campaign_ID]],Campaigns!A:A,Campaigns!B:B)</f>
        <v>Premium Treat</v>
      </c>
      <c r="X185" s="3">
        <f>Table1[[#This Row],[Order_Value]]+Table1[[#This Row],[Delivery_Fee]]-Table1[[#This Row],[Discount]]</f>
        <v>1173.76</v>
      </c>
      <c r="Y185" t="str" cm="1">
        <f t="array" ref="Y185">_xlfn.IFS(Table1[[#This Row],[Delivery_Time_Min]]&lt;=30,"On Time",Table1[[#This Row],[Delivery_Time_Min]]&lt;=45,"At Risk",TRUE,"SLA Breach")</f>
        <v>At Risk</v>
      </c>
      <c r="Z185" t="str" cm="1">
        <f t="array" ref="Z185">_xlfn.IFS(
Table1[[#This Row],[Order_Status]]="Cancelled","Critical - Cancelled",
Table1[[#This Row],[Delivery SLA Status]]="SLA Breach","Critical - Late Delivery",
Table1[[#This Row],[Customer_Rating]]&lt;3,"Attention - Low Rating",
TRUE,"Normal"
)</f>
        <v>Normal</v>
      </c>
      <c r="AA185" t="str">
        <f>_xlfn.XLOOKUP(Table1[[#This Row],[Customer_ID]],Customers!A:A,Customers!C:C)</f>
        <v>Mumbai</v>
      </c>
      <c r="AB185" t="str">
        <f>TEXT(Table1[[#This Row],[Order_Date]],"mmm")</f>
        <v>Jul</v>
      </c>
    </row>
    <row r="186" spans="1:28" x14ac:dyDescent="0.35">
      <c r="A186" t="s">
        <v>348</v>
      </c>
      <c r="B186" s="2">
        <v>46208</v>
      </c>
      <c r="C186" t="s">
        <v>180</v>
      </c>
      <c r="D186" t="s">
        <v>86</v>
      </c>
      <c r="E186" t="s">
        <v>27</v>
      </c>
      <c r="F186" s="3">
        <v>1305.04</v>
      </c>
      <c r="G186" s="3">
        <v>60</v>
      </c>
      <c r="H186" s="3">
        <v>173.28</v>
      </c>
      <c r="I186" s="4">
        <v>7.1</v>
      </c>
      <c r="J186" s="5">
        <v>45</v>
      </c>
      <c r="K186" s="4">
        <v>3.5</v>
      </c>
      <c r="L186" t="s">
        <v>20</v>
      </c>
      <c r="M186" t="str">
        <f t="shared" si="6"/>
        <v>Delivered</v>
      </c>
      <c r="N186" t="s">
        <v>40</v>
      </c>
      <c r="O186" t="str">
        <f t="shared" si="7"/>
        <v>Debit Card</v>
      </c>
      <c r="P186" t="s">
        <v>104</v>
      </c>
      <c r="Q186" t="str">
        <f t="shared" si="8"/>
        <v>MONSOON20</v>
      </c>
      <c r="R186" t="s">
        <v>53</v>
      </c>
      <c r="T186" t="str">
        <f>_xlfn.XLOOKUP(Table1[[#This Row],[Customer_ID]],Customers!A:A,Customers!B:B)</f>
        <v>Ananya Pawar</v>
      </c>
      <c r="U186" t="str">
        <f>_xlfn.XLOOKUP(Table1[[#This Row],[Restaurant_ID]],Restaurants!A:A,Restaurants!B:B)</f>
        <v>Wrap Street</v>
      </c>
      <c r="V186" t="str">
        <f>_xlfn.XLOOKUP(Table1[[#This Row],[Delivery_Partner_ID]],Delivery_Partners!A:A,Delivery_Partners!B:B)</f>
        <v>Anil</v>
      </c>
      <c r="W186" t="str">
        <f>_xlfn.XLOOKUP(Table1[[#This Row],[Campaign_ID]],Campaigns!A:A,Campaigns!B:B)</f>
        <v>Festival Special</v>
      </c>
      <c r="X186" s="3">
        <f>Table1[[#This Row],[Order_Value]]+Table1[[#This Row],[Delivery_Fee]]-Table1[[#This Row],[Discount]]</f>
        <v>1191.76</v>
      </c>
      <c r="Y186" t="str" cm="1">
        <f t="array" ref="Y186">_xlfn.IFS(Table1[[#This Row],[Delivery_Time_Min]]&lt;=30,"On Time",Table1[[#This Row],[Delivery_Time_Min]]&lt;=45,"At Risk",TRUE,"SLA Breach")</f>
        <v>At Risk</v>
      </c>
      <c r="Z186" t="str" cm="1">
        <f t="array" ref="Z186">_xlfn.IFS(
Table1[[#This Row],[Order_Status]]="Cancelled","Critical - Cancelled",
Table1[[#This Row],[Delivery SLA Status]]="SLA Breach","Critical - Late Delivery",
Table1[[#This Row],[Customer_Rating]]&lt;3,"Attention - Low Rating",
TRUE,"Normal"
)</f>
        <v>Normal</v>
      </c>
      <c r="AA186" t="str">
        <f>_xlfn.XLOOKUP(Table1[[#This Row],[Customer_ID]],Customers!A:A,Customers!C:C)</f>
        <v>Mumbai</v>
      </c>
      <c r="AB186" t="str">
        <f>TEXT(Table1[[#This Row],[Order_Date]],"mmm")</f>
        <v>Jul</v>
      </c>
    </row>
    <row r="187" spans="1:28" x14ac:dyDescent="0.35">
      <c r="A187" t="s">
        <v>350</v>
      </c>
      <c r="B187" s="2">
        <v>46143</v>
      </c>
      <c r="C187" t="s">
        <v>118</v>
      </c>
      <c r="D187" t="s">
        <v>38</v>
      </c>
      <c r="E187" t="s">
        <v>69</v>
      </c>
      <c r="F187" s="3">
        <v>1196.93</v>
      </c>
      <c r="G187" s="3">
        <v>25</v>
      </c>
      <c r="H187" s="3">
        <v>137.81</v>
      </c>
      <c r="I187" s="4">
        <v>7.2</v>
      </c>
      <c r="J187" s="5">
        <v>42</v>
      </c>
      <c r="K187" s="4">
        <v>4.5</v>
      </c>
      <c r="L187" t="s">
        <v>20</v>
      </c>
      <c r="M187" t="str">
        <f t="shared" si="6"/>
        <v>Delivered</v>
      </c>
      <c r="N187" t="s">
        <v>21</v>
      </c>
      <c r="O187" t="str">
        <f t="shared" si="7"/>
        <v>Credit Card</v>
      </c>
      <c r="P187" t="s">
        <v>104</v>
      </c>
      <c r="Q187" t="str">
        <f t="shared" si="8"/>
        <v>MONSOON20</v>
      </c>
      <c r="R187" t="s">
        <v>35</v>
      </c>
      <c r="T187" t="str">
        <f>_xlfn.XLOOKUP(Table1[[#This Row],[Customer_ID]],Customers!A:A,Customers!B:B)</f>
        <v>Isha More</v>
      </c>
      <c r="U187" t="str">
        <f>_xlfn.XLOOKUP(Table1[[#This Row],[Restaurant_ID]],Restaurants!A:A,Restaurants!B:B)</f>
        <v>Grill House</v>
      </c>
      <c r="V187" t="str">
        <f>_xlfn.XLOOKUP(Table1[[#This Row],[Delivery_Partner_ID]],Delivery_Partners!A:A,Delivery_Partners!B:B)</f>
        <v>Suresh</v>
      </c>
      <c r="W187" t="str">
        <f>_xlfn.XLOOKUP(Table1[[#This Row],[Campaign_ID]],Campaigns!A:A,Campaigns!B:B)</f>
        <v>Premium Treat</v>
      </c>
      <c r="X187" s="3">
        <f>Table1[[#This Row],[Order_Value]]+Table1[[#This Row],[Delivery_Fee]]-Table1[[#This Row],[Discount]]</f>
        <v>1084.1200000000001</v>
      </c>
      <c r="Y187" t="str" cm="1">
        <f t="array" ref="Y187">_xlfn.IFS(Table1[[#This Row],[Delivery_Time_Min]]&lt;=30,"On Time",Table1[[#This Row],[Delivery_Time_Min]]&lt;=45,"At Risk",TRUE,"SLA Breach")</f>
        <v>At Risk</v>
      </c>
      <c r="Z187" t="str" cm="1">
        <f t="array" ref="Z187">_xlfn.IFS(
Table1[[#This Row],[Order_Status]]="Cancelled","Critical - Cancelled",
Table1[[#This Row],[Delivery SLA Status]]="SLA Breach","Critical - Late Delivery",
Table1[[#This Row],[Customer_Rating]]&lt;3,"Attention - Low Rating",
TRUE,"Normal"
)</f>
        <v>Normal</v>
      </c>
      <c r="AA187" t="str">
        <f>_xlfn.XLOOKUP(Table1[[#This Row],[Customer_ID]],Customers!A:A,Customers!C:C)</f>
        <v>Pune</v>
      </c>
      <c r="AB187" t="str">
        <f>TEXT(Table1[[#This Row],[Order_Date]],"mmm")</f>
        <v>May</v>
      </c>
    </row>
    <row r="188" spans="1:28" x14ac:dyDescent="0.35">
      <c r="A188" t="s">
        <v>351</v>
      </c>
      <c r="B188" s="2">
        <v>46161</v>
      </c>
      <c r="C188" t="s">
        <v>118</v>
      </c>
      <c r="D188" t="s">
        <v>86</v>
      </c>
      <c r="E188" t="s">
        <v>119</v>
      </c>
      <c r="F188" s="3">
        <v>960.06</v>
      </c>
      <c r="G188" s="3">
        <v>40</v>
      </c>
      <c r="H188" s="3">
        <v>135.49</v>
      </c>
      <c r="I188" s="4">
        <v>7.4</v>
      </c>
      <c r="J188" s="5">
        <v>43</v>
      </c>
      <c r="K188" s="4">
        <v>4</v>
      </c>
      <c r="L188" t="s">
        <v>20</v>
      </c>
      <c r="M188" t="str">
        <f t="shared" si="6"/>
        <v>Delivered</v>
      </c>
      <c r="N188" t="s">
        <v>64</v>
      </c>
      <c r="O188" t="str">
        <f t="shared" si="7"/>
        <v>Cash on Delivery</v>
      </c>
      <c r="P188" t="s">
        <v>45</v>
      </c>
      <c r="Q188" t="str">
        <f t="shared" si="8"/>
        <v>FESTIVE25</v>
      </c>
      <c r="R188" t="s">
        <v>35</v>
      </c>
      <c r="T188" t="str">
        <f>_xlfn.XLOOKUP(Table1[[#This Row],[Customer_ID]],Customers!A:A,Customers!B:B)</f>
        <v>Isha More</v>
      </c>
      <c r="U188" t="str">
        <f>_xlfn.XLOOKUP(Table1[[#This Row],[Restaurant_ID]],Restaurants!A:A,Restaurants!B:B)</f>
        <v>Wrap Street</v>
      </c>
      <c r="V188" t="str">
        <f>_xlfn.XLOOKUP(Table1[[#This Row],[Delivery_Partner_ID]],Delivery_Partners!A:A,Delivery_Partners!B:B)</f>
        <v>Nitin</v>
      </c>
      <c r="W188" t="str">
        <f>_xlfn.XLOOKUP(Table1[[#This Row],[Campaign_ID]],Campaigns!A:A,Campaigns!B:B)</f>
        <v>Premium Treat</v>
      </c>
      <c r="X188" s="3">
        <f>Table1[[#This Row],[Order_Value]]+Table1[[#This Row],[Delivery_Fee]]-Table1[[#This Row],[Discount]]</f>
        <v>864.56999999999994</v>
      </c>
      <c r="Y188" t="str" cm="1">
        <f t="array" ref="Y188">_xlfn.IFS(Table1[[#This Row],[Delivery_Time_Min]]&lt;=30,"On Time",Table1[[#This Row],[Delivery_Time_Min]]&lt;=45,"At Risk",TRUE,"SLA Breach")</f>
        <v>At Risk</v>
      </c>
      <c r="Z188" t="str" cm="1">
        <f t="array" ref="Z188">_xlfn.IFS(
Table1[[#This Row],[Order_Status]]="Cancelled","Critical - Cancelled",
Table1[[#This Row],[Delivery SLA Status]]="SLA Breach","Critical - Late Delivery",
Table1[[#This Row],[Customer_Rating]]&lt;3,"Attention - Low Rating",
TRUE,"Normal"
)</f>
        <v>Normal</v>
      </c>
      <c r="AA188" t="str">
        <f>_xlfn.XLOOKUP(Table1[[#This Row],[Customer_ID]],Customers!A:A,Customers!C:C)</f>
        <v>Pune</v>
      </c>
      <c r="AB188" t="str">
        <f>TEXT(Table1[[#This Row],[Order_Date]],"mmm")</f>
        <v>May</v>
      </c>
    </row>
    <row r="189" spans="1:28" x14ac:dyDescent="0.35">
      <c r="A189" t="s">
        <v>354</v>
      </c>
      <c r="B189" s="2">
        <v>46152</v>
      </c>
      <c r="C189" t="s">
        <v>193</v>
      </c>
      <c r="D189" t="s">
        <v>144</v>
      </c>
      <c r="E189" t="s">
        <v>190</v>
      </c>
      <c r="F189" s="3">
        <v>1066.78</v>
      </c>
      <c r="G189" s="3">
        <v>60</v>
      </c>
      <c r="H189" s="3">
        <v>173.52</v>
      </c>
      <c r="I189" s="4">
        <v>1.7</v>
      </c>
      <c r="J189" s="5">
        <v>32</v>
      </c>
      <c r="K189" s="4">
        <v>3</v>
      </c>
      <c r="L189" t="s">
        <v>20</v>
      </c>
      <c r="M189" t="str">
        <f t="shared" si="6"/>
        <v>Delivered</v>
      </c>
      <c r="N189" t="s">
        <v>58</v>
      </c>
      <c r="O189" t="str">
        <f t="shared" si="7"/>
        <v>Wallet</v>
      </c>
      <c r="P189" t="s">
        <v>76</v>
      </c>
      <c r="Q189" t="str">
        <f t="shared" si="8"/>
        <v>PREMIUM10</v>
      </c>
      <c r="R189" t="s">
        <v>23</v>
      </c>
      <c r="T189" t="str">
        <f>_xlfn.XLOOKUP(Table1[[#This Row],[Customer_ID]],Customers!A:A,Customers!B:B)</f>
        <v>Aditya More</v>
      </c>
      <c r="U189" t="str">
        <f>_xlfn.XLOOKUP(Table1[[#This Row],[Restaurant_ID]],Restaurants!A:A,Restaurants!B:B)</f>
        <v>Kebab Nation</v>
      </c>
      <c r="V189" t="str">
        <f>_xlfn.XLOOKUP(Table1[[#This Row],[Delivery_Partner_ID]],Delivery_Partners!A:A,Delivery_Partners!B:B)</f>
        <v>Mahesh</v>
      </c>
      <c r="W189" t="str">
        <f>_xlfn.XLOOKUP(Table1[[#This Row],[Campaign_ID]],Campaigns!A:A,Campaigns!B:B)</f>
        <v>First Order</v>
      </c>
      <c r="X189" s="3">
        <f>Table1[[#This Row],[Order_Value]]+Table1[[#This Row],[Delivery_Fee]]-Table1[[#This Row],[Discount]]</f>
        <v>953.26</v>
      </c>
      <c r="Y189" t="str" cm="1">
        <f t="array" ref="Y189">_xlfn.IFS(Table1[[#This Row],[Delivery_Time_Min]]&lt;=30,"On Time",Table1[[#This Row],[Delivery_Time_Min]]&lt;=45,"At Risk",TRUE,"SLA Breach")</f>
        <v>At Risk</v>
      </c>
      <c r="Z189" t="str" cm="1">
        <f t="array" ref="Z189">_xlfn.IFS(
Table1[[#This Row],[Order_Status]]="Cancelled","Critical - Cancelled",
Table1[[#This Row],[Delivery SLA Status]]="SLA Breach","Critical - Late Delivery",
Table1[[#This Row],[Customer_Rating]]&lt;3,"Attention - Low Rating",
TRUE,"Normal"
)</f>
        <v>Normal</v>
      </c>
      <c r="AA189" t="str">
        <f>_xlfn.XLOOKUP(Table1[[#This Row],[Customer_ID]],Customers!A:A,Customers!C:C)</f>
        <v>Pune</v>
      </c>
      <c r="AB189" t="str">
        <f>TEXT(Table1[[#This Row],[Order_Date]],"mmm")</f>
        <v>May</v>
      </c>
    </row>
    <row r="190" spans="1:28" x14ac:dyDescent="0.35">
      <c r="A190" t="s">
        <v>360</v>
      </c>
      <c r="B190" s="2">
        <v>46145</v>
      </c>
      <c r="C190" t="s">
        <v>32</v>
      </c>
      <c r="D190" t="s">
        <v>26</v>
      </c>
      <c r="E190" t="s">
        <v>19</v>
      </c>
      <c r="F190" s="3">
        <v>955.49</v>
      </c>
      <c r="G190" s="3">
        <v>20</v>
      </c>
      <c r="H190" s="3">
        <v>95.46</v>
      </c>
      <c r="I190" s="4">
        <v>3.3</v>
      </c>
      <c r="J190" s="5">
        <v>37</v>
      </c>
      <c r="K190" s="4">
        <v>5</v>
      </c>
      <c r="L190" t="s">
        <v>20</v>
      </c>
      <c r="M190" t="str">
        <f t="shared" si="6"/>
        <v>Delivered</v>
      </c>
      <c r="N190" t="s">
        <v>28</v>
      </c>
      <c r="O190" t="str">
        <f t="shared" si="7"/>
        <v>UPI</v>
      </c>
      <c r="P190" t="s">
        <v>83</v>
      </c>
      <c r="Q190" t="str">
        <f t="shared" si="8"/>
        <v>WELCOME50</v>
      </c>
      <c r="R190" t="s">
        <v>70</v>
      </c>
      <c r="T190" t="str">
        <f>_xlfn.XLOOKUP(Table1[[#This Row],[Customer_ID]],Customers!A:A,Customers!B:B)</f>
        <v>Meera Desai</v>
      </c>
      <c r="U190" t="str">
        <f>_xlfn.XLOOKUP(Table1[[#This Row],[Restaurant_ID]],Restaurants!A:A,Restaurants!B:B)</f>
        <v>Biryani House</v>
      </c>
      <c r="V190" t="str">
        <f>_xlfn.XLOOKUP(Table1[[#This Row],[Delivery_Partner_ID]],Delivery_Partners!A:A,Delivery_Partners!B:B)</f>
        <v>Vivek</v>
      </c>
      <c r="W190" t="str">
        <f>_xlfn.XLOOKUP(Table1[[#This Row],[Campaign_ID]],Campaigns!A:A,Campaigns!B:B)</f>
        <v>Monsoon Meals</v>
      </c>
      <c r="X190" s="3">
        <f>Table1[[#This Row],[Order_Value]]+Table1[[#This Row],[Delivery_Fee]]-Table1[[#This Row],[Discount]]</f>
        <v>880.03</v>
      </c>
      <c r="Y190" t="str" cm="1">
        <f t="array" ref="Y190">_xlfn.IFS(Table1[[#This Row],[Delivery_Time_Min]]&lt;=30,"On Time",Table1[[#This Row],[Delivery_Time_Min]]&lt;=45,"At Risk",TRUE,"SLA Breach")</f>
        <v>At Risk</v>
      </c>
      <c r="Z190" t="str" cm="1">
        <f t="array" ref="Z190">_xlfn.IFS(
Table1[[#This Row],[Order_Status]]="Cancelled","Critical - Cancelled",
Table1[[#This Row],[Delivery SLA Status]]="SLA Breach","Critical - Late Delivery",
Table1[[#This Row],[Customer_Rating]]&lt;3,"Attention - Low Rating",
TRUE,"Normal"
)</f>
        <v>Normal</v>
      </c>
      <c r="AA190" t="str">
        <f>_xlfn.XLOOKUP(Table1[[#This Row],[Customer_ID]],Customers!A:A,Customers!C:C)</f>
        <v>Bengaluru</v>
      </c>
      <c r="AB190" t="str">
        <f>TEXT(Table1[[#This Row],[Order_Date]],"mmm")</f>
        <v>May</v>
      </c>
    </row>
    <row r="191" spans="1:28" x14ac:dyDescent="0.35">
      <c r="A191" t="s">
        <v>361</v>
      </c>
      <c r="B191" s="2">
        <v>46185</v>
      </c>
      <c r="C191" t="s">
        <v>148</v>
      </c>
      <c r="D191" t="s">
        <v>181</v>
      </c>
      <c r="E191" t="s">
        <v>19</v>
      </c>
      <c r="F191" s="3">
        <v>1143.92</v>
      </c>
      <c r="G191" s="3">
        <v>35</v>
      </c>
      <c r="H191" s="3">
        <v>217.42</v>
      </c>
      <c r="I191" s="4">
        <v>9.1</v>
      </c>
      <c r="J191" s="5">
        <v>46</v>
      </c>
      <c r="K191" s="4">
        <v>2.5</v>
      </c>
      <c r="L191" t="s">
        <v>20</v>
      </c>
      <c r="M191" t="str">
        <f t="shared" si="6"/>
        <v>Delivered</v>
      </c>
      <c r="N191" t="s">
        <v>40</v>
      </c>
      <c r="O191" t="str">
        <f t="shared" si="7"/>
        <v>Debit Card</v>
      </c>
      <c r="P191" t="s">
        <v>34</v>
      </c>
      <c r="Q191" t="str">
        <f t="shared" si="8"/>
        <v>SAVE100</v>
      </c>
      <c r="R191" t="s">
        <v>115</v>
      </c>
      <c r="T191" t="str">
        <f>_xlfn.XLOOKUP(Table1[[#This Row],[Customer_ID]],Customers!A:A,Customers!B:B)</f>
        <v>Vivaan Kulkarni</v>
      </c>
      <c r="U191" t="str">
        <f>_xlfn.XLOOKUP(Table1[[#This Row],[Restaurant_ID]],Restaurants!A:A,Restaurants!B:B)</f>
        <v>Healthy Harvest</v>
      </c>
      <c r="V191" t="str">
        <f>_xlfn.XLOOKUP(Table1[[#This Row],[Delivery_Partner_ID]],Delivery_Partners!A:A,Delivery_Partners!B:B)</f>
        <v>Vivek</v>
      </c>
      <c r="W191" t="str">
        <f>_xlfn.XLOOKUP(Table1[[#This Row],[Campaign_ID]],Campaigns!A:A,Campaigns!B:B)</f>
        <v>Budget Bites</v>
      </c>
      <c r="X191" s="3">
        <f>Table1[[#This Row],[Order_Value]]+Table1[[#This Row],[Delivery_Fee]]-Table1[[#This Row],[Discount]]</f>
        <v>961.50000000000011</v>
      </c>
      <c r="Y191" t="str" cm="1">
        <f t="array" ref="Y191">_xlfn.IFS(Table1[[#This Row],[Delivery_Time_Min]]&lt;=30,"On Time",Table1[[#This Row],[Delivery_Time_Min]]&lt;=45,"At Risk",TRUE,"SLA Breach")</f>
        <v>SLA Breach</v>
      </c>
      <c r="Z191" t="str" cm="1">
        <f t="array" ref="Z191">_xlfn.IFS(
Table1[[#This Row],[Order_Status]]="Cancelled","Critical - Cancelled",
Table1[[#This Row],[Delivery SLA Status]]="SLA Breach","Critical - Late Delivery",
Table1[[#This Row],[Customer_Rating]]&lt;3,"Attention - Low Rating",
TRUE,"Normal"
)</f>
        <v>Critical - Late Delivery</v>
      </c>
      <c r="AA191" t="str">
        <f>_xlfn.XLOOKUP(Table1[[#This Row],[Customer_ID]],Customers!A:A,Customers!C:C)</f>
        <v>Mumbai</v>
      </c>
      <c r="AB191" t="str">
        <f>TEXT(Table1[[#This Row],[Order_Date]],"mmm")</f>
        <v>Jun</v>
      </c>
    </row>
    <row r="192" spans="1:28" x14ac:dyDescent="0.35">
      <c r="A192" t="s">
        <v>362</v>
      </c>
      <c r="B192" s="2">
        <v>46207</v>
      </c>
      <c r="C192" t="s">
        <v>196</v>
      </c>
      <c r="D192" t="s">
        <v>153</v>
      </c>
      <c r="E192" t="s">
        <v>43</v>
      </c>
      <c r="F192" s="3">
        <v>576.01</v>
      </c>
      <c r="G192" s="3">
        <v>40</v>
      </c>
      <c r="H192" s="3">
        <v>0</v>
      </c>
      <c r="I192" s="4">
        <v>7</v>
      </c>
      <c r="J192" s="5">
        <v>35</v>
      </c>
      <c r="K192" s="4">
        <v>4.5</v>
      </c>
      <c r="L192" t="s">
        <v>20</v>
      </c>
      <c r="M192" t="str">
        <f t="shared" si="6"/>
        <v>Delivered</v>
      </c>
      <c r="N192" t="s">
        <v>40</v>
      </c>
      <c r="O192" t="str">
        <f t="shared" si="7"/>
        <v>Debit Card</v>
      </c>
      <c r="P192" t="s">
        <v>22</v>
      </c>
      <c r="Q192" t="str">
        <f t="shared" si="8"/>
        <v>NONE</v>
      </c>
      <c r="R192" t="s">
        <v>59</v>
      </c>
      <c r="T192" t="str">
        <f>_xlfn.XLOOKUP(Table1[[#This Row],[Customer_ID]],Customers!A:A,Customers!B:B)</f>
        <v>Vivaan Sharma</v>
      </c>
      <c r="U192" t="str">
        <f>_xlfn.XLOOKUP(Table1[[#This Row],[Restaurant_ID]],Restaurants!A:A,Restaurants!B:B)</f>
        <v>Spice Hub</v>
      </c>
      <c r="V192" t="str">
        <f>_xlfn.XLOOKUP(Table1[[#This Row],[Delivery_Partner_ID]],Delivery_Partners!A:A,Delivery_Partners!B:B)</f>
        <v>Arjun</v>
      </c>
      <c r="W192" t="str">
        <f>_xlfn.XLOOKUP(Table1[[#This Row],[Campaign_ID]],Campaigns!A:A,Campaigns!B:B)</f>
        <v>New User Boost</v>
      </c>
      <c r="X192" s="3">
        <f>Table1[[#This Row],[Order_Value]]+Table1[[#This Row],[Delivery_Fee]]-Table1[[#This Row],[Discount]]</f>
        <v>616.01</v>
      </c>
      <c r="Y192" t="str" cm="1">
        <f t="array" ref="Y192">_xlfn.IFS(Table1[[#This Row],[Delivery_Time_Min]]&lt;=30,"On Time",Table1[[#This Row],[Delivery_Time_Min]]&lt;=45,"At Risk",TRUE,"SLA Breach")</f>
        <v>At Risk</v>
      </c>
      <c r="Z192" t="str" cm="1">
        <f t="array" ref="Z192">_xlfn.IFS(
Table1[[#This Row],[Order_Status]]="Cancelled","Critical - Cancelled",
Table1[[#This Row],[Delivery SLA Status]]="SLA Breach","Critical - Late Delivery",
Table1[[#This Row],[Customer_Rating]]&lt;3,"Attention - Low Rating",
TRUE,"Normal"
)</f>
        <v>Normal</v>
      </c>
      <c r="AA192" t="str">
        <f>_xlfn.XLOOKUP(Table1[[#This Row],[Customer_ID]],Customers!A:A,Customers!C:C)</f>
        <v>Nashik</v>
      </c>
      <c r="AB192" t="str">
        <f>TEXT(Table1[[#This Row],[Order_Date]],"mmm")</f>
        <v>Jul</v>
      </c>
    </row>
    <row r="193" spans="1:28" x14ac:dyDescent="0.35">
      <c r="A193" t="s">
        <v>365</v>
      </c>
      <c r="B193" s="2">
        <v>46170</v>
      </c>
      <c r="C193" t="s">
        <v>339</v>
      </c>
      <c r="D193" t="s">
        <v>124</v>
      </c>
      <c r="E193" t="s">
        <v>113</v>
      </c>
      <c r="F193" s="3">
        <v>1181.3599999999999</v>
      </c>
      <c r="G193" s="3">
        <v>50</v>
      </c>
      <c r="H193" s="3">
        <v>152.88</v>
      </c>
      <c r="I193" s="4">
        <v>7.8</v>
      </c>
      <c r="J193" s="5">
        <v>35</v>
      </c>
      <c r="K193" s="4">
        <v>4</v>
      </c>
      <c r="L193" t="s">
        <v>20</v>
      </c>
      <c r="M193" t="str">
        <f t="shared" si="6"/>
        <v>Delivered</v>
      </c>
      <c r="N193" t="s">
        <v>58</v>
      </c>
      <c r="O193" t="str">
        <f t="shared" si="7"/>
        <v>Wallet</v>
      </c>
      <c r="P193" t="s">
        <v>191</v>
      </c>
      <c r="Q193" t="str">
        <f t="shared" si="8"/>
        <v>WEEKEND20</v>
      </c>
      <c r="R193" t="s">
        <v>35</v>
      </c>
      <c r="T193" t="str">
        <f>_xlfn.XLOOKUP(Table1[[#This Row],[Customer_ID]],Customers!A:A,Customers!B:B)</f>
        <v>Aarav More</v>
      </c>
      <c r="U193" t="str">
        <f>_xlfn.XLOOKUP(Table1[[#This Row],[Restaurant_ID]],Restaurants!A:A,Restaurants!B:B)</f>
        <v>Maharashtra Kitchen</v>
      </c>
      <c r="V193" t="str">
        <f>_xlfn.XLOOKUP(Table1[[#This Row],[Delivery_Partner_ID]],Delivery_Partners!A:A,Delivery_Partners!B:B)</f>
        <v>Ajay</v>
      </c>
      <c r="W193" t="str">
        <f>_xlfn.XLOOKUP(Table1[[#This Row],[Campaign_ID]],Campaigns!A:A,Campaigns!B:B)</f>
        <v>Premium Treat</v>
      </c>
      <c r="X193" s="3">
        <f>Table1[[#This Row],[Order_Value]]+Table1[[#This Row],[Delivery_Fee]]-Table1[[#This Row],[Discount]]</f>
        <v>1078.48</v>
      </c>
      <c r="Y193" t="str" cm="1">
        <f t="array" ref="Y193">_xlfn.IFS(Table1[[#This Row],[Delivery_Time_Min]]&lt;=30,"On Time",Table1[[#This Row],[Delivery_Time_Min]]&lt;=45,"At Risk",TRUE,"SLA Breach")</f>
        <v>At Risk</v>
      </c>
      <c r="Z193" t="str" cm="1">
        <f t="array" ref="Z193">_xlfn.IFS(
Table1[[#This Row],[Order_Status]]="Cancelled","Critical - Cancelled",
Table1[[#This Row],[Delivery SLA Status]]="SLA Breach","Critical - Late Delivery",
Table1[[#This Row],[Customer_Rating]]&lt;3,"Attention - Low Rating",
TRUE,"Normal"
)</f>
        <v>Normal</v>
      </c>
      <c r="AA193" t="str">
        <f>_xlfn.XLOOKUP(Table1[[#This Row],[Customer_ID]],Customers!A:A,Customers!C:C)</f>
        <v>Pune</v>
      </c>
      <c r="AB193" t="str">
        <f>TEXT(Table1[[#This Row],[Order_Date]],"mmm")</f>
        <v>May</v>
      </c>
    </row>
    <row r="194" spans="1:28" x14ac:dyDescent="0.35">
      <c r="A194" t="s">
        <v>366</v>
      </c>
      <c r="B194" s="2">
        <v>46221</v>
      </c>
      <c r="C194" t="s">
        <v>180</v>
      </c>
      <c r="D194" t="s">
        <v>153</v>
      </c>
      <c r="E194" t="s">
        <v>27</v>
      </c>
      <c r="F194" s="3">
        <v>1891.61</v>
      </c>
      <c r="G194" s="3">
        <v>60</v>
      </c>
      <c r="H194" s="3">
        <v>252.34</v>
      </c>
      <c r="I194" s="4">
        <v>11.8</v>
      </c>
      <c r="J194" s="5">
        <v>39</v>
      </c>
      <c r="K194" s="4">
        <v>4.5</v>
      </c>
      <c r="L194" t="s">
        <v>20</v>
      </c>
      <c r="M194" t="str">
        <f t="shared" si="6"/>
        <v>Delivered</v>
      </c>
      <c r="N194" t="s">
        <v>40</v>
      </c>
      <c r="O194" t="str">
        <f t="shared" si="7"/>
        <v>Debit Card</v>
      </c>
      <c r="P194" t="s">
        <v>34</v>
      </c>
      <c r="Q194" t="str">
        <f t="shared" si="8"/>
        <v>SAVE100</v>
      </c>
      <c r="R194" t="s">
        <v>70</v>
      </c>
      <c r="T194" t="str">
        <f>_xlfn.XLOOKUP(Table1[[#This Row],[Customer_ID]],Customers!A:A,Customers!B:B)</f>
        <v>Ananya Pawar</v>
      </c>
      <c r="U194" t="str">
        <f>_xlfn.XLOOKUP(Table1[[#This Row],[Restaurant_ID]],Restaurants!A:A,Restaurants!B:B)</f>
        <v>Spice Hub</v>
      </c>
      <c r="V194" t="str">
        <f>_xlfn.XLOOKUP(Table1[[#This Row],[Delivery_Partner_ID]],Delivery_Partners!A:A,Delivery_Partners!B:B)</f>
        <v>Anil</v>
      </c>
      <c r="W194" t="str">
        <f>_xlfn.XLOOKUP(Table1[[#This Row],[Campaign_ID]],Campaigns!A:A,Campaigns!B:B)</f>
        <v>Monsoon Meals</v>
      </c>
      <c r="X194" s="3">
        <f>Table1[[#This Row],[Order_Value]]+Table1[[#This Row],[Delivery_Fee]]-Table1[[#This Row],[Discount]]</f>
        <v>1699.27</v>
      </c>
      <c r="Y194" t="str" cm="1">
        <f t="array" ref="Y194">_xlfn.IFS(Table1[[#This Row],[Delivery_Time_Min]]&lt;=30,"On Time",Table1[[#This Row],[Delivery_Time_Min]]&lt;=45,"At Risk",TRUE,"SLA Breach")</f>
        <v>At Risk</v>
      </c>
      <c r="Z194" t="str" cm="1">
        <f t="array" ref="Z194">_xlfn.IFS(
Table1[[#This Row],[Order_Status]]="Cancelled","Critical - Cancelled",
Table1[[#This Row],[Delivery SLA Status]]="SLA Breach","Critical - Late Delivery",
Table1[[#This Row],[Customer_Rating]]&lt;3,"Attention - Low Rating",
TRUE,"Normal"
)</f>
        <v>Normal</v>
      </c>
      <c r="AA194" t="str">
        <f>_xlfn.XLOOKUP(Table1[[#This Row],[Customer_ID]],Customers!A:A,Customers!C:C)</f>
        <v>Mumbai</v>
      </c>
      <c r="AB194" t="str">
        <f>TEXT(Table1[[#This Row],[Order_Date]],"mmm")</f>
        <v>Jul</v>
      </c>
    </row>
    <row r="195" spans="1:28" x14ac:dyDescent="0.35">
      <c r="A195" t="s">
        <v>367</v>
      </c>
      <c r="B195" s="2">
        <v>46211</v>
      </c>
      <c r="C195" t="s">
        <v>123</v>
      </c>
      <c r="D195" t="s">
        <v>92</v>
      </c>
      <c r="E195" t="s">
        <v>190</v>
      </c>
      <c r="F195" s="3">
        <v>1370.71</v>
      </c>
      <c r="G195" s="3">
        <v>35</v>
      </c>
      <c r="H195" s="3">
        <v>196.03</v>
      </c>
      <c r="I195" s="4">
        <v>11.7</v>
      </c>
      <c r="J195" s="5">
        <v>46</v>
      </c>
      <c r="K195" s="4">
        <v>5</v>
      </c>
      <c r="L195" t="s">
        <v>20</v>
      </c>
      <c r="M195" t="str">
        <f t="shared" ref="M195:M258" si="9">PROPER(TRIM(L195))</f>
        <v>Delivered</v>
      </c>
      <c r="N195" t="s">
        <v>28</v>
      </c>
      <c r="O195" t="str">
        <f t="shared" ref="O195:O258" si="10">TRIM(N195)</f>
        <v>UPI</v>
      </c>
      <c r="P195" t="s">
        <v>83</v>
      </c>
      <c r="Q195" t="str">
        <f t="shared" ref="Q195:Q258" si="11">TRIM(P195)</f>
        <v>WELCOME50</v>
      </c>
      <c r="R195" t="s">
        <v>115</v>
      </c>
      <c r="T195" t="str">
        <f>_xlfn.XLOOKUP(Table1[[#This Row],[Customer_ID]],Customers!A:A,Customers!B:B)</f>
        <v>Nikhil Joshi</v>
      </c>
      <c r="U195" t="str">
        <f>_xlfn.XLOOKUP(Table1[[#This Row],[Restaurant_ID]],Restaurants!A:A,Restaurants!B:B)</f>
        <v>Pasta Point</v>
      </c>
      <c r="V195" t="str">
        <f>_xlfn.XLOOKUP(Table1[[#This Row],[Delivery_Partner_ID]],Delivery_Partners!A:A,Delivery_Partners!B:B)</f>
        <v>Mahesh</v>
      </c>
      <c r="W195" t="str">
        <f>_xlfn.XLOOKUP(Table1[[#This Row],[Campaign_ID]],Campaigns!A:A,Campaigns!B:B)</f>
        <v>Budget Bites</v>
      </c>
      <c r="X195" s="3">
        <f>Table1[[#This Row],[Order_Value]]+Table1[[#This Row],[Delivery_Fee]]-Table1[[#This Row],[Discount]]</f>
        <v>1209.68</v>
      </c>
      <c r="Y195" t="str" cm="1">
        <f t="array" ref="Y195">_xlfn.IFS(Table1[[#This Row],[Delivery_Time_Min]]&lt;=30,"On Time",Table1[[#This Row],[Delivery_Time_Min]]&lt;=45,"At Risk",TRUE,"SLA Breach")</f>
        <v>SLA Breach</v>
      </c>
      <c r="Z195" t="str" cm="1">
        <f t="array" ref="Z195">_xlfn.IFS(
Table1[[#This Row],[Order_Status]]="Cancelled","Critical - Cancelled",
Table1[[#This Row],[Delivery SLA Status]]="SLA Breach","Critical - Late Delivery",
Table1[[#This Row],[Customer_Rating]]&lt;3,"Attention - Low Rating",
TRUE,"Normal"
)</f>
        <v>Critical - Late Delivery</v>
      </c>
      <c r="AA195" t="str">
        <f>_xlfn.XLOOKUP(Table1[[#This Row],[Customer_ID]],Customers!A:A,Customers!C:C)</f>
        <v>Nagpur</v>
      </c>
      <c r="AB195" t="str">
        <f>TEXT(Table1[[#This Row],[Order_Date]],"mmm")</f>
        <v>Jul</v>
      </c>
    </row>
    <row r="196" spans="1:28" x14ac:dyDescent="0.35">
      <c r="A196" t="s">
        <v>368</v>
      </c>
      <c r="B196" s="2">
        <v>46216</v>
      </c>
      <c r="C196" t="s">
        <v>277</v>
      </c>
      <c r="D196" t="s">
        <v>56</v>
      </c>
      <c r="E196" t="s">
        <v>190</v>
      </c>
      <c r="F196" s="3">
        <v>1194.76</v>
      </c>
      <c r="G196" s="3">
        <v>50</v>
      </c>
      <c r="H196" s="3">
        <v>182.02</v>
      </c>
      <c r="I196" s="4">
        <v>9.1</v>
      </c>
      <c r="J196" s="5">
        <v>32</v>
      </c>
      <c r="K196" s="4">
        <v>4</v>
      </c>
      <c r="L196" t="s">
        <v>20</v>
      </c>
      <c r="M196" t="str">
        <f t="shared" si="9"/>
        <v>Delivered</v>
      </c>
      <c r="N196" t="s">
        <v>21</v>
      </c>
      <c r="O196" t="str">
        <f t="shared" si="10"/>
        <v>Credit Card</v>
      </c>
      <c r="P196" t="s">
        <v>45</v>
      </c>
      <c r="Q196" t="str">
        <f t="shared" si="11"/>
        <v>FESTIVE25</v>
      </c>
      <c r="R196" t="s">
        <v>46</v>
      </c>
      <c r="T196" t="str">
        <f>_xlfn.XLOOKUP(Table1[[#This Row],[Customer_ID]],Customers!A:A,Customers!B:B)</f>
        <v>Isha Joshi</v>
      </c>
      <c r="U196" t="str">
        <f>_xlfn.XLOOKUP(Table1[[#This Row],[Restaurant_ID]],Restaurants!A:A,Restaurants!B:B)</f>
        <v>South Spice</v>
      </c>
      <c r="V196" t="str">
        <f>_xlfn.XLOOKUP(Table1[[#This Row],[Delivery_Partner_ID]],Delivery_Partners!A:A,Delivery_Partners!B:B)</f>
        <v>Mahesh</v>
      </c>
      <c r="W196" t="str">
        <f>_xlfn.XLOOKUP(Table1[[#This Row],[Campaign_ID]],Campaigns!A:A,Campaigns!B:B)</f>
        <v>Weekend Feast</v>
      </c>
      <c r="X196" s="3">
        <f>Table1[[#This Row],[Order_Value]]+Table1[[#This Row],[Delivery_Fee]]-Table1[[#This Row],[Discount]]</f>
        <v>1062.74</v>
      </c>
      <c r="Y196" t="str" cm="1">
        <f t="array" ref="Y196">_xlfn.IFS(Table1[[#This Row],[Delivery_Time_Min]]&lt;=30,"On Time",Table1[[#This Row],[Delivery_Time_Min]]&lt;=45,"At Risk",TRUE,"SLA Breach")</f>
        <v>At Risk</v>
      </c>
      <c r="Z196" t="str" cm="1">
        <f t="array" ref="Z196">_xlfn.IFS(
Table1[[#This Row],[Order_Status]]="Cancelled","Critical - Cancelled",
Table1[[#This Row],[Delivery SLA Status]]="SLA Breach","Critical - Late Delivery",
Table1[[#This Row],[Customer_Rating]]&lt;3,"Attention - Low Rating",
TRUE,"Normal"
)</f>
        <v>Normal</v>
      </c>
      <c r="AA196" t="str">
        <f>_xlfn.XLOOKUP(Table1[[#This Row],[Customer_ID]],Customers!A:A,Customers!C:C)</f>
        <v>Pune</v>
      </c>
      <c r="AB196" t="str">
        <f>TEXT(Table1[[#This Row],[Order_Date]],"mmm")</f>
        <v>Jul</v>
      </c>
    </row>
    <row r="197" spans="1:28" x14ac:dyDescent="0.35">
      <c r="A197" t="s">
        <v>369</v>
      </c>
      <c r="B197" s="2">
        <v>46148</v>
      </c>
      <c r="C197" t="s">
        <v>121</v>
      </c>
      <c r="D197" t="s">
        <v>124</v>
      </c>
      <c r="E197" t="s">
        <v>184</v>
      </c>
      <c r="F197" s="3">
        <v>902.06</v>
      </c>
      <c r="G197" s="3">
        <v>60</v>
      </c>
      <c r="H197" s="3">
        <v>154.06</v>
      </c>
      <c r="I197" s="4">
        <v>3.9</v>
      </c>
      <c r="J197" s="5">
        <v>29</v>
      </c>
      <c r="K197" s="4">
        <v>4.5</v>
      </c>
      <c r="L197" t="s">
        <v>20</v>
      </c>
      <c r="M197" t="str">
        <f t="shared" si="9"/>
        <v>Delivered</v>
      </c>
      <c r="N197" t="s">
        <v>40</v>
      </c>
      <c r="O197" t="str">
        <f t="shared" si="10"/>
        <v>Debit Card</v>
      </c>
      <c r="P197" t="s">
        <v>45</v>
      </c>
      <c r="Q197" t="str">
        <f t="shared" si="11"/>
        <v>FESTIVE25</v>
      </c>
      <c r="R197" t="s">
        <v>35</v>
      </c>
      <c r="T197" t="str">
        <f>_xlfn.XLOOKUP(Table1[[#This Row],[Customer_ID]],Customers!A:A,Customers!B:B)</f>
        <v>Sneha Desai</v>
      </c>
      <c r="U197" t="str">
        <f>_xlfn.XLOOKUP(Table1[[#This Row],[Restaurant_ID]],Restaurants!A:A,Restaurants!B:B)</f>
        <v>Maharashtra Kitchen</v>
      </c>
      <c r="V197" t="str">
        <f>_xlfn.XLOOKUP(Table1[[#This Row],[Delivery_Partner_ID]],Delivery_Partners!A:A,Delivery_Partners!B:B)</f>
        <v>Imran</v>
      </c>
      <c r="W197" t="str">
        <f>_xlfn.XLOOKUP(Table1[[#This Row],[Campaign_ID]],Campaigns!A:A,Campaigns!B:B)</f>
        <v>Premium Treat</v>
      </c>
      <c r="X197" s="3">
        <f>Table1[[#This Row],[Order_Value]]+Table1[[#This Row],[Delivery_Fee]]-Table1[[#This Row],[Discount]]</f>
        <v>808</v>
      </c>
      <c r="Y197" t="str" cm="1">
        <f t="array" ref="Y197">_xlfn.IFS(Table1[[#This Row],[Delivery_Time_Min]]&lt;=30,"On Time",Table1[[#This Row],[Delivery_Time_Min]]&lt;=45,"At Risk",TRUE,"SLA Breach")</f>
        <v>On Time</v>
      </c>
      <c r="Z197" t="str" cm="1">
        <f t="array" ref="Z197">_xlfn.IFS(
Table1[[#This Row],[Order_Status]]="Cancelled","Critical - Cancelled",
Table1[[#This Row],[Delivery SLA Status]]="SLA Breach","Critical - Late Delivery",
Table1[[#This Row],[Customer_Rating]]&lt;3,"Attention - Low Rating",
TRUE,"Normal"
)</f>
        <v>Normal</v>
      </c>
      <c r="AA197" t="str">
        <f>_xlfn.XLOOKUP(Table1[[#This Row],[Customer_ID]],Customers!A:A,Customers!C:C)</f>
        <v>Hyderabad</v>
      </c>
      <c r="AB197" t="str">
        <f>TEXT(Table1[[#This Row],[Order_Date]],"mmm")</f>
        <v>May</v>
      </c>
    </row>
    <row r="198" spans="1:28" x14ac:dyDescent="0.35">
      <c r="A198" t="s">
        <v>371</v>
      </c>
      <c r="B198" s="2">
        <v>46151</v>
      </c>
      <c r="C198" t="s">
        <v>146</v>
      </c>
      <c r="D198" t="s">
        <v>96</v>
      </c>
      <c r="E198" t="s">
        <v>39</v>
      </c>
      <c r="F198" s="3">
        <v>1351.73</v>
      </c>
      <c r="G198" s="3">
        <v>35</v>
      </c>
      <c r="H198" s="3">
        <v>185.38</v>
      </c>
      <c r="I198" s="4">
        <v>1.2</v>
      </c>
      <c r="J198" s="5">
        <v>17</v>
      </c>
      <c r="K198" s="4">
        <v>5</v>
      </c>
      <c r="L198" t="s">
        <v>20</v>
      </c>
      <c r="M198" t="str">
        <f t="shared" si="9"/>
        <v>Delivered</v>
      </c>
      <c r="N198" t="s">
        <v>40</v>
      </c>
      <c r="O198" t="str">
        <f t="shared" si="10"/>
        <v>Debit Card</v>
      </c>
      <c r="P198" t="s">
        <v>29</v>
      </c>
      <c r="Q198" t="str">
        <f t="shared" si="11"/>
        <v>BUDGET50</v>
      </c>
      <c r="R198" t="s">
        <v>115</v>
      </c>
      <c r="T198" t="str">
        <f>_xlfn.XLOOKUP(Table1[[#This Row],[Customer_ID]],Customers!A:A,Customers!B:B)</f>
        <v>Neha Shinde</v>
      </c>
      <c r="U198" t="str">
        <f>_xlfn.XLOOKUP(Table1[[#This Row],[Restaurant_ID]],Restaurants!A:A,Restaurants!B:B)</f>
        <v>The Breakfast Club</v>
      </c>
      <c r="V198" t="str">
        <f>_xlfn.XLOOKUP(Table1[[#This Row],[Delivery_Partner_ID]],Delivery_Partners!A:A,Delivery_Partners!B:B)</f>
        <v>Rohit</v>
      </c>
      <c r="W198" t="str">
        <f>_xlfn.XLOOKUP(Table1[[#This Row],[Campaign_ID]],Campaigns!A:A,Campaigns!B:B)</f>
        <v>Budget Bites</v>
      </c>
      <c r="X198" s="3">
        <f>Table1[[#This Row],[Order_Value]]+Table1[[#This Row],[Delivery_Fee]]-Table1[[#This Row],[Discount]]</f>
        <v>1201.3499999999999</v>
      </c>
      <c r="Y198" t="str" cm="1">
        <f t="array" ref="Y198">_xlfn.IFS(Table1[[#This Row],[Delivery_Time_Min]]&lt;=30,"On Time",Table1[[#This Row],[Delivery_Time_Min]]&lt;=45,"At Risk",TRUE,"SLA Breach")</f>
        <v>On Time</v>
      </c>
      <c r="Z198" t="str" cm="1">
        <f t="array" ref="Z198">_xlfn.IFS(
Table1[[#This Row],[Order_Status]]="Cancelled","Critical - Cancelled",
Table1[[#This Row],[Delivery SLA Status]]="SLA Breach","Critical - Late Delivery",
Table1[[#This Row],[Customer_Rating]]&lt;3,"Attention - Low Rating",
TRUE,"Normal"
)</f>
        <v>Normal</v>
      </c>
      <c r="AA198" t="str">
        <f>_xlfn.XLOOKUP(Table1[[#This Row],[Customer_ID]],Customers!A:A,Customers!C:C)</f>
        <v>Hyderabad</v>
      </c>
      <c r="AB198" t="str">
        <f>TEXT(Table1[[#This Row],[Order_Date]],"mmm")</f>
        <v>May</v>
      </c>
    </row>
    <row r="199" spans="1:28" x14ac:dyDescent="0.35">
      <c r="A199" t="s">
        <v>372</v>
      </c>
      <c r="B199" s="2">
        <v>46192</v>
      </c>
      <c r="C199" t="s">
        <v>37</v>
      </c>
      <c r="D199" t="s">
        <v>33</v>
      </c>
      <c r="E199" t="s">
        <v>87</v>
      </c>
      <c r="F199" s="3">
        <v>969.32</v>
      </c>
      <c r="G199" s="3">
        <v>30</v>
      </c>
      <c r="H199" s="3">
        <v>0</v>
      </c>
      <c r="I199" s="4">
        <v>2.1</v>
      </c>
      <c r="J199" s="5">
        <v>31</v>
      </c>
      <c r="K199" s="4">
        <v>4.5</v>
      </c>
      <c r="L199" t="s">
        <v>20</v>
      </c>
      <c r="M199" t="str">
        <f t="shared" si="9"/>
        <v>Delivered</v>
      </c>
      <c r="N199" t="s">
        <v>64</v>
      </c>
      <c r="O199" t="str">
        <f t="shared" si="10"/>
        <v>Cash on Delivery</v>
      </c>
      <c r="P199" t="s">
        <v>22</v>
      </c>
      <c r="Q199" t="str">
        <f t="shared" si="11"/>
        <v>NONE</v>
      </c>
      <c r="R199" t="s">
        <v>46</v>
      </c>
      <c r="T199" t="str">
        <f>_xlfn.XLOOKUP(Table1[[#This Row],[Customer_ID]],Customers!A:A,Customers!B:B)</f>
        <v>Neha Kulkarni</v>
      </c>
      <c r="U199" t="str">
        <f>_xlfn.XLOOKUP(Table1[[#This Row],[Restaurant_ID]],Restaurants!A:A,Restaurants!B:B)</f>
        <v>Dosa Junction</v>
      </c>
      <c r="V199" t="str">
        <f>_xlfn.XLOOKUP(Table1[[#This Row],[Delivery_Partner_ID]],Delivery_Partners!A:A,Delivery_Partners!B:B)</f>
        <v>Vikas</v>
      </c>
      <c r="W199" t="str">
        <f>_xlfn.XLOOKUP(Table1[[#This Row],[Campaign_ID]],Campaigns!A:A,Campaigns!B:B)</f>
        <v>Weekend Feast</v>
      </c>
      <c r="X199" s="3">
        <f>Table1[[#This Row],[Order_Value]]+Table1[[#This Row],[Delivery_Fee]]-Table1[[#This Row],[Discount]]</f>
        <v>999.32</v>
      </c>
      <c r="Y199" t="str" cm="1">
        <f t="array" ref="Y199">_xlfn.IFS(Table1[[#This Row],[Delivery_Time_Min]]&lt;=30,"On Time",Table1[[#This Row],[Delivery_Time_Min]]&lt;=45,"At Risk",TRUE,"SLA Breach")</f>
        <v>At Risk</v>
      </c>
      <c r="Z199" t="str" cm="1">
        <f t="array" ref="Z199">_xlfn.IFS(
Table1[[#This Row],[Order_Status]]="Cancelled","Critical - Cancelled",
Table1[[#This Row],[Delivery SLA Status]]="SLA Breach","Critical - Late Delivery",
Table1[[#This Row],[Customer_Rating]]&lt;3,"Attention - Low Rating",
TRUE,"Normal"
)</f>
        <v>Normal</v>
      </c>
      <c r="AA199" t="str">
        <f>_xlfn.XLOOKUP(Table1[[#This Row],[Customer_ID]],Customers!A:A,Customers!C:C)</f>
        <v>Nagpur</v>
      </c>
      <c r="AB199" t="str">
        <f>TEXT(Table1[[#This Row],[Order_Date]],"mmm")</f>
        <v>Jun</v>
      </c>
    </row>
    <row r="200" spans="1:28" x14ac:dyDescent="0.35">
      <c r="A200" t="s">
        <v>374</v>
      </c>
      <c r="B200" s="2">
        <v>46200</v>
      </c>
      <c r="C200" t="s">
        <v>375</v>
      </c>
      <c r="D200" t="s">
        <v>79</v>
      </c>
      <c r="E200" t="s">
        <v>190</v>
      </c>
      <c r="F200" s="3">
        <v>1110.68</v>
      </c>
      <c r="G200" s="3">
        <v>20</v>
      </c>
      <c r="H200" s="3">
        <v>230.54</v>
      </c>
      <c r="I200" s="4">
        <v>4.9000000000000004</v>
      </c>
      <c r="J200" s="5">
        <v>32</v>
      </c>
      <c r="K200" s="4">
        <v>4.5</v>
      </c>
      <c r="L200" t="s">
        <v>20</v>
      </c>
      <c r="M200" t="str">
        <f t="shared" si="9"/>
        <v>Delivered</v>
      </c>
      <c r="N200" t="s">
        <v>40</v>
      </c>
      <c r="O200" t="str">
        <f t="shared" si="10"/>
        <v>Debit Card</v>
      </c>
      <c r="P200" t="s">
        <v>83</v>
      </c>
      <c r="Q200" t="str">
        <f t="shared" si="11"/>
        <v>WELCOME50</v>
      </c>
      <c r="R200" t="s">
        <v>23</v>
      </c>
      <c r="T200" t="str">
        <f>_xlfn.XLOOKUP(Table1[[#This Row],[Customer_ID]],Customers!A:A,Customers!B:B)</f>
        <v>Akash Jadhav</v>
      </c>
      <c r="U200" t="str">
        <f>_xlfn.XLOOKUP(Table1[[#This Row],[Restaurant_ID]],Restaurants!A:A,Restaurants!B:B)</f>
        <v>Royal Thali</v>
      </c>
      <c r="V200" t="str">
        <f>_xlfn.XLOOKUP(Table1[[#This Row],[Delivery_Partner_ID]],Delivery_Partners!A:A,Delivery_Partners!B:B)</f>
        <v>Mahesh</v>
      </c>
      <c r="W200" t="str">
        <f>_xlfn.XLOOKUP(Table1[[#This Row],[Campaign_ID]],Campaigns!A:A,Campaigns!B:B)</f>
        <v>First Order</v>
      </c>
      <c r="X200" s="3">
        <f>Table1[[#This Row],[Order_Value]]+Table1[[#This Row],[Delivery_Fee]]-Table1[[#This Row],[Discount]]</f>
        <v>900.1400000000001</v>
      </c>
      <c r="Y200" t="str" cm="1">
        <f t="array" ref="Y200">_xlfn.IFS(Table1[[#This Row],[Delivery_Time_Min]]&lt;=30,"On Time",Table1[[#This Row],[Delivery_Time_Min]]&lt;=45,"At Risk",TRUE,"SLA Breach")</f>
        <v>At Risk</v>
      </c>
      <c r="Z200" t="str" cm="1">
        <f t="array" ref="Z200">_xlfn.IFS(
Table1[[#This Row],[Order_Status]]="Cancelled","Critical - Cancelled",
Table1[[#This Row],[Delivery SLA Status]]="SLA Breach","Critical - Late Delivery",
Table1[[#This Row],[Customer_Rating]]&lt;3,"Attention - Low Rating",
TRUE,"Normal"
)</f>
        <v>Normal</v>
      </c>
      <c r="AA200" t="str">
        <f>_xlfn.XLOOKUP(Table1[[#This Row],[Customer_ID]],Customers!A:A,Customers!C:C)</f>
        <v>Mumbai</v>
      </c>
      <c r="AB200" t="str">
        <f>TEXT(Table1[[#This Row],[Order_Date]],"mmm")</f>
        <v>Jun</v>
      </c>
    </row>
    <row r="201" spans="1:28" x14ac:dyDescent="0.35">
      <c r="A201" t="s">
        <v>376</v>
      </c>
      <c r="B201" s="2">
        <v>46207</v>
      </c>
      <c r="C201" t="s">
        <v>339</v>
      </c>
      <c r="D201" t="s">
        <v>56</v>
      </c>
      <c r="E201" t="s">
        <v>39</v>
      </c>
      <c r="F201" s="3">
        <v>1361.36</v>
      </c>
      <c r="G201" s="3">
        <v>60</v>
      </c>
      <c r="H201" s="3">
        <v>0</v>
      </c>
      <c r="I201" s="4">
        <v>7</v>
      </c>
      <c r="J201" s="5">
        <v>41</v>
      </c>
      <c r="K201" s="4">
        <v>4.5</v>
      </c>
      <c r="L201" t="s">
        <v>20</v>
      </c>
      <c r="M201" t="str">
        <f t="shared" si="9"/>
        <v>Delivered</v>
      </c>
      <c r="N201" t="s">
        <v>40</v>
      </c>
      <c r="O201" t="str">
        <f t="shared" si="10"/>
        <v>Debit Card</v>
      </c>
      <c r="P201" t="s">
        <v>22</v>
      </c>
      <c r="Q201" t="str">
        <f t="shared" si="11"/>
        <v>NONE</v>
      </c>
      <c r="R201" t="s">
        <v>23</v>
      </c>
      <c r="T201" t="str">
        <f>_xlfn.XLOOKUP(Table1[[#This Row],[Customer_ID]],Customers!A:A,Customers!B:B)</f>
        <v>Aarav More</v>
      </c>
      <c r="U201" t="str">
        <f>_xlfn.XLOOKUP(Table1[[#This Row],[Restaurant_ID]],Restaurants!A:A,Restaurants!B:B)</f>
        <v>South Spice</v>
      </c>
      <c r="V201" t="str">
        <f>_xlfn.XLOOKUP(Table1[[#This Row],[Delivery_Partner_ID]],Delivery_Partners!A:A,Delivery_Partners!B:B)</f>
        <v>Rohit</v>
      </c>
      <c r="W201" t="str">
        <f>_xlfn.XLOOKUP(Table1[[#This Row],[Campaign_ID]],Campaigns!A:A,Campaigns!B:B)</f>
        <v>First Order</v>
      </c>
      <c r="X201" s="3">
        <f>Table1[[#This Row],[Order_Value]]+Table1[[#This Row],[Delivery_Fee]]-Table1[[#This Row],[Discount]]</f>
        <v>1421.36</v>
      </c>
      <c r="Y201" t="str" cm="1">
        <f t="array" ref="Y201">_xlfn.IFS(Table1[[#This Row],[Delivery_Time_Min]]&lt;=30,"On Time",Table1[[#This Row],[Delivery_Time_Min]]&lt;=45,"At Risk",TRUE,"SLA Breach")</f>
        <v>At Risk</v>
      </c>
      <c r="Z201" t="str" cm="1">
        <f t="array" ref="Z201">_xlfn.IFS(
Table1[[#This Row],[Order_Status]]="Cancelled","Critical - Cancelled",
Table1[[#This Row],[Delivery SLA Status]]="SLA Breach","Critical - Late Delivery",
Table1[[#This Row],[Customer_Rating]]&lt;3,"Attention - Low Rating",
TRUE,"Normal"
)</f>
        <v>Normal</v>
      </c>
      <c r="AA201" t="str">
        <f>_xlfn.XLOOKUP(Table1[[#This Row],[Customer_ID]],Customers!A:A,Customers!C:C)</f>
        <v>Pune</v>
      </c>
      <c r="AB201" t="str">
        <f>TEXT(Table1[[#This Row],[Order_Date]],"mmm")</f>
        <v>Jul</v>
      </c>
    </row>
    <row r="202" spans="1:28" x14ac:dyDescent="0.35">
      <c r="A202" t="s">
        <v>377</v>
      </c>
      <c r="B202" s="2">
        <v>46198</v>
      </c>
      <c r="C202" t="s">
        <v>95</v>
      </c>
      <c r="D202" t="s">
        <v>96</v>
      </c>
      <c r="E202" t="s">
        <v>43</v>
      </c>
      <c r="F202" s="3">
        <v>615.73</v>
      </c>
      <c r="G202" s="3">
        <v>30</v>
      </c>
      <c r="H202" s="3">
        <v>123.84</v>
      </c>
      <c r="I202" s="4">
        <v>11.1</v>
      </c>
      <c r="J202" s="5">
        <v>43</v>
      </c>
      <c r="K202" s="4">
        <v>4.5</v>
      </c>
      <c r="L202" t="s">
        <v>20</v>
      </c>
      <c r="M202" t="str">
        <f t="shared" si="9"/>
        <v>Delivered</v>
      </c>
      <c r="N202" t="s">
        <v>58</v>
      </c>
      <c r="O202" t="str">
        <f t="shared" si="10"/>
        <v>Wallet</v>
      </c>
      <c r="P202" t="s">
        <v>191</v>
      </c>
      <c r="Q202" t="str">
        <f t="shared" si="11"/>
        <v>WEEKEND20</v>
      </c>
      <c r="R202" t="s">
        <v>59</v>
      </c>
      <c r="T202" t="str">
        <f>_xlfn.XLOOKUP(Table1[[#This Row],[Customer_ID]],Customers!A:A,Customers!B:B)</f>
        <v>Yash Kulkarni</v>
      </c>
      <c r="U202" t="str">
        <f>_xlfn.XLOOKUP(Table1[[#This Row],[Restaurant_ID]],Restaurants!A:A,Restaurants!B:B)</f>
        <v>The Breakfast Club</v>
      </c>
      <c r="V202" t="str">
        <f>_xlfn.XLOOKUP(Table1[[#This Row],[Delivery_Partner_ID]],Delivery_Partners!A:A,Delivery_Partners!B:B)</f>
        <v>Arjun</v>
      </c>
      <c r="W202" t="str">
        <f>_xlfn.XLOOKUP(Table1[[#This Row],[Campaign_ID]],Campaigns!A:A,Campaigns!B:B)</f>
        <v>New User Boost</v>
      </c>
      <c r="X202" s="3">
        <f>Table1[[#This Row],[Order_Value]]+Table1[[#This Row],[Delivery_Fee]]-Table1[[#This Row],[Discount]]</f>
        <v>521.89</v>
      </c>
      <c r="Y202" t="str" cm="1">
        <f t="array" ref="Y202">_xlfn.IFS(Table1[[#This Row],[Delivery_Time_Min]]&lt;=30,"On Time",Table1[[#This Row],[Delivery_Time_Min]]&lt;=45,"At Risk",TRUE,"SLA Breach")</f>
        <v>At Risk</v>
      </c>
      <c r="Z202" t="str" cm="1">
        <f t="array" ref="Z202">_xlfn.IFS(
Table1[[#This Row],[Order_Status]]="Cancelled","Critical - Cancelled",
Table1[[#This Row],[Delivery SLA Status]]="SLA Breach","Critical - Late Delivery",
Table1[[#This Row],[Customer_Rating]]&lt;3,"Attention - Low Rating",
TRUE,"Normal"
)</f>
        <v>Normal</v>
      </c>
      <c r="AA202" t="str">
        <f>_xlfn.XLOOKUP(Table1[[#This Row],[Customer_ID]],Customers!A:A,Customers!C:C)</f>
        <v>Nagpur</v>
      </c>
      <c r="AB202" t="str">
        <f>TEXT(Table1[[#This Row],[Order_Date]],"mmm")</f>
        <v>Jun</v>
      </c>
    </row>
    <row r="203" spans="1:28" x14ac:dyDescent="0.35">
      <c r="A203" t="s">
        <v>379</v>
      </c>
      <c r="B203" s="2">
        <v>46234</v>
      </c>
      <c r="C203" t="s">
        <v>123</v>
      </c>
      <c r="D203" t="s">
        <v>92</v>
      </c>
      <c r="E203" t="s">
        <v>87</v>
      </c>
      <c r="F203" s="3">
        <v>1275.95</v>
      </c>
      <c r="G203" s="3">
        <v>40</v>
      </c>
      <c r="H203" s="3">
        <v>148.56</v>
      </c>
      <c r="I203" s="4">
        <v>2.8</v>
      </c>
      <c r="J203" s="5">
        <v>26</v>
      </c>
      <c r="K203" s="4">
        <v>4.5</v>
      </c>
      <c r="L203" t="s">
        <v>20</v>
      </c>
      <c r="M203" t="str">
        <f t="shared" si="9"/>
        <v>Delivered</v>
      </c>
      <c r="N203" t="s">
        <v>21</v>
      </c>
      <c r="O203" t="str">
        <f t="shared" si="10"/>
        <v>Credit Card</v>
      </c>
      <c r="P203" t="s">
        <v>380</v>
      </c>
      <c r="Q203" t="str">
        <f t="shared" si="11"/>
        <v>none</v>
      </c>
      <c r="R203" t="s">
        <v>30</v>
      </c>
      <c r="T203" t="str">
        <f>_xlfn.XLOOKUP(Table1[[#This Row],[Customer_ID]],Customers!A:A,Customers!B:B)</f>
        <v>Nikhil Joshi</v>
      </c>
      <c r="U203" t="str">
        <f>_xlfn.XLOOKUP(Table1[[#This Row],[Restaurant_ID]],Restaurants!A:A,Restaurants!B:B)</f>
        <v>Pasta Point</v>
      </c>
      <c r="V203" t="str">
        <f>_xlfn.XLOOKUP(Table1[[#This Row],[Delivery_Partner_ID]],Delivery_Partners!A:A,Delivery_Partners!B:B)</f>
        <v>Vikas</v>
      </c>
      <c r="W203" t="str">
        <f>_xlfn.XLOOKUP(Table1[[#This Row],[Campaign_ID]],Campaigns!A:A,Campaigns!B:B)</f>
        <v>Lunch Saver</v>
      </c>
      <c r="X203" s="3">
        <f>Table1[[#This Row],[Order_Value]]+Table1[[#This Row],[Delivery_Fee]]-Table1[[#This Row],[Discount]]</f>
        <v>1167.3900000000001</v>
      </c>
      <c r="Y203" t="str" cm="1">
        <f t="array" ref="Y203">_xlfn.IFS(Table1[[#This Row],[Delivery_Time_Min]]&lt;=30,"On Time",Table1[[#This Row],[Delivery_Time_Min]]&lt;=45,"At Risk",TRUE,"SLA Breach")</f>
        <v>On Time</v>
      </c>
      <c r="Z203" t="str" cm="1">
        <f t="array" ref="Z203">_xlfn.IFS(
Table1[[#This Row],[Order_Status]]="Cancelled","Critical - Cancelled",
Table1[[#This Row],[Delivery SLA Status]]="SLA Breach","Critical - Late Delivery",
Table1[[#This Row],[Customer_Rating]]&lt;3,"Attention - Low Rating",
TRUE,"Normal"
)</f>
        <v>Normal</v>
      </c>
      <c r="AA203" t="str">
        <f>_xlfn.XLOOKUP(Table1[[#This Row],[Customer_ID]],Customers!A:A,Customers!C:C)</f>
        <v>Nagpur</v>
      </c>
      <c r="AB203" t="str">
        <f>TEXT(Table1[[#This Row],[Order_Date]],"mmm")</f>
        <v>Jul</v>
      </c>
    </row>
    <row r="204" spans="1:28" x14ac:dyDescent="0.35">
      <c r="A204" t="s">
        <v>381</v>
      </c>
      <c r="B204" s="2">
        <v>46203</v>
      </c>
      <c r="C204" t="s">
        <v>279</v>
      </c>
      <c r="D204" t="s">
        <v>202</v>
      </c>
      <c r="E204" t="s">
        <v>97</v>
      </c>
      <c r="F204" s="3">
        <v>843.92</v>
      </c>
      <c r="G204" s="3">
        <v>60</v>
      </c>
      <c r="H204" s="3">
        <v>97.05</v>
      </c>
      <c r="I204" s="4">
        <v>6.7</v>
      </c>
      <c r="J204" s="5">
        <v>39</v>
      </c>
      <c r="K204" s="4">
        <v>4</v>
      </c>
      <c r="L204" t="s">
        <v>20</v>
      </c>
      <c r="M204" t="str">
        <f t="shared" si="9"/>
        <v>Delivered</v>
      </c>
      <c r="N204" t="s">
        <v>21</v>
      </c>
      <c r="O204" t="str">
        <f t="shared" si="10"/>
        <v>Credit Card</v>
      </c>
      <c r="P204" t="s">
        <v>191</v>
      </c>
      <c r="Q204" t="str">
        <f t="shared" si="11"/>
        <v>WEEKEND20</v>
      </c>
      <c r="R204" t="s">
        <v>23</v>
      </c>
      <c r="T204" t="str">
        <f>_xlfn.XLOOKUP(Table1[[#This Row],[Customer_ID]],Customers!A:A,Customers!B:B)</f>
        <v>Neha Joshi</v>
      </c>
      <c r="U204" t="str">
        <f>_xlfn.XLOOKUP(Table1[[#This Row],[Restaurant_ID]],Restaurants!A:A,Restaurants!B:B)</f>
        <v>Curry Leaf</v>
      </c>
      <c r="V204" t="str">
        <f>_xlfn.XLOOKUP(Table1[[#This Row],[Delivery_Partner_ID]],Delivery_Partners!A:A,Delivery_Partners!B:B)</f>
        <v>Deepak</v>
      </c>
      <c r="W204" t="str">
        <f>_xlfn.XLOOKUP(Table1[[#This Row],[Campaign_ID]],Campaigns!A:A,Campaigns!B:B)</f>
        <v>First Order</v>
      </c>
      <c r="X204" s="3">
        <f>Table1[[#This Row],[Order_Value]]+Table1[[#This Row],[Delivery_Fee]]-Table1[[#This Row],[Discount]]</f>
        <v>806.87</v>
      </c>
      <c r="Y204" t="str" cm="1">
        <f t="array" ref="Y204">_xlfn.IFS(Table1[[#This Row],[Delivery_Time_Min]]&lt;=30,"On Time",Table1[[#This Row],[Delivery_Time_Min]]&lt;=45,"At Risk",TRUE,"SLA Breach")</f>
        <v>At Risk</v>
      </c>
      <c r="Z204" t="str" cm="1">
        <f t="array" ref="Z204">_xlfn.IFS(
Table1[[#This Row],[Order_Status]]="Cancelled","Critical - Cancelled",
Table1[[#This Row],[Delivery SLA Status]]="SLA Breach","Critical - Late Delivery",
Table1[[#This Row],[Customer_Rating]]&lt;3,"Attention - Low Rating",
TRUE,"Normal"
)</f>
        <v>Normal</v>
      </c>
      <c r="AA204" t="str">
        <f>_xlfn.XLOOKUP(Table1[[#This Row],[Customer_ID]],Customers!A:A,Customers!C:C)</f>
        <v>Bengaluru</v>
      </c>
      <c r="AB204" t="str">
        <f>TEXT(Table1[[#This Row],[Order_Date]],"mmm")</f>
        <v>Jun</v>
      </c>
    </row>
    <row r="205" spans="1:28" x14ac:dyDescent="0.35">
      <c r="A205" t="s">
        <v>382</v>
      </c>
      <c r="B205" s="2">
        <v>46203</v>
      </c>
      <c r="C205" t="s">
        <v>78</v>
      </c>
      <c r="D205" t="s">
        <v>92</v>
      </c>
      <c r="E205" t="s">
        <v>97</v>
      </c>
      <c r="F205" s="3">
        <v>1482.03</v>
      </c>
      <c r="G205" s="3">
        <v>20</v>
      </c>
      <c r="H205" s="3">
        <v>196.06</v>
      </c>
      <c r="I205" s="4">
        <v>4</v>
      </c>
      <c r="J205" s="5">
        <v>28</v>
      </c>
      <c r="K205" s="4">
        <v>4</v>
      </c>
      <c r="L205" t="s">
        <v>20</v>
      </c>
      <c r="M205" t="str">
        <f t="shared" si="9"/>
        <v>Delivered</v>
      </c>
      <c r="N205" t="s">
        <v>40</v>
      </c>
      <c r="O205" t="str">
        <f t="shared" si="10"/>
        <v>Debit Card</v>
      </c>
      <c r="P205" t="s">
        <v>45</v>
      </c>
      <c r="Q205" t="str">
        <f t="shared" si="11"/>
        <v>FESTIVE25</v>
      </c>
      <c r="R205" t="s">
        <v>23</v>
      </c>
      <c r="T205" t="str">
        <f>_xlfn.XLOOKUP(Table1[[#This Row],[Customer_ID]],Customers!A:A,Customers!B:B)</f>
        <v>Aarav Sharma</v>
      </c>
      <c r="U205" t="str">
        <f>_xlfn.XLOOKUP(Table1[[#This Row],[Restaurant_ID]],Restaurants!A:A,Restaurants!B:B)</f>
        <v>Pasta Point</v>
      </c>
      <c r="V205" t="str">
        <f>_xlfn.XLOOKUP(Table1[[#This Row],[Delivery_Partner_ID]],Delivery_Partners!A:A,Delivery_Partners!B:B)</f>
        <v>Deepak</v>
      </c>
      <c r="W205" t="str">
        <f>_xlfn.XLOOKUP(Table1[[#This Row],[Campaign_ID]],Campaigns!A:A,Campaigns!B:B)</f>
        <v>First Order</v>
      </c>
      <c r="X205" s="3">
        <f>Table1[[#This Row],[Order_Value]]+Table1[[#This Row],[Delivery_Fee]]-Table1[[#This Row],[Discount]]</f>
        <v>1305.97</v>
      </c>
      <c r="Y205" t="str" cm="1">
        <f t="array" ref="Y205">_xlfn.IFS(Table1[[#This Row],[Delivery_Time_Min]]&lt;=30,"On Time",Table1[[#This Row],[Delivery_Time_Min]]&lt;=45,"At Risk",TRUE,"SLA Breach")</f>
        <v>On Time</v>
      </c>
      <c r="Z205" t="str" cm="1">
        <f t="array" ref="Z205">_xlfn.IFS(
Table1[[#This Row],[Order_Status]]="Cancelled","Critical - Cancelled",
Table1[[#This Row],[Delivery SLA Status]]="SLA Breach","Critical - Late Delivery",
Table1[[#This Row],[Customer_Rating]]&lt;3,"Attention - Low Rating",
TRUE,"Normal"
)</f>
        <v>Normal</v>
      </c>
      <c r="AA205" t="str">
        <f>_xlfn.XLOOKUP(Table1[[#This Row],[Customer_ID]],Customers!A:A,Customers!C:C)</f>
        <v>Pune</v>
      </c>
      <c r="AB205" t="str">
        <f>TEXT(Table1[[#This Row],[Order_Date]],"mmm")</f>
        <v>Jun</v>
      </c>
    </row>
    <row r="206" spans="1:28" x14ac:dyDescent="0.35">
      <c r="A206" t="s">
        <v>384</v>
      </c>
      <c r="B206" s="2">
        <v>46175</v>
      </c>
      <c r="C206" t="s">
        <v>134</v>
      </c>
      <c r="D206" t="s">
        <v>18</v>
      </c>
      <c r="E206" t="s">
        <v>190</v>
      </c>
      <c r="F206" s="3">
        <v>325.51</v>
      </c>
      <c r="G206" s="3">
        <v>50</v>
      </c>
      <c r="H206" s="3">
        <v>0</v>
      </c>
      <c r="I206" s="4">
        <v>6.9</v>
      </c>
      <c r="J206" s="5">
        <v>34</v>
      </c>
      <c r="K206" s="4">
        <v>4</v>
      </c>
      <c r="L206" t="s">
        <v>20</v>
      </c>
      <c r="M206" t="str">
        <f t="shared" si="9"/>
        <v>Delivered</v>
      </c>
      <c r="N206" t="s">
        <v>28</v>
      </c>
      <c r="O206" t="str">
        <f t="shared" si="10"/>
        <v>UPI</v>
      </c>
      <c r="P206" t="s">
        <v>22</v>
      </c>
      <c r="Q206" t="str">
        <f t="shared" si="11"/>
        <v>NONE</v>
      </c>
      <c r="R206" t="s">
        <v>23</v>
      </c>
      <c r="T206" t="str">
        <f>_xlfn.XLOOKUP(Table1[[#This Row],[Customer_ID]],Customers!A:A,Customers!B:B)</f>
        <v>Tanvi Patil</v>
      </c>
      <c r="U206" t="str">
        <f>_xlfn.XLOOKUP(Table1[[#This Row],[Restaurant_ID]],Restaurants!A:A,Restaurants!B:B)</f>
        <v>Sweet Truth</v>
      </c>
      <c r="V206" t="str">
        <f>_xlfn.XLOOKUP(Table1[[#This Row],[Delivery_Partner_ID]],Delivery_Partners!A:A,Delivery_Partners!B:B)</f>
        <v>Mahesh</v>
      </c>
      <c r="W206" t="str">
        <f>_xlfn.XLOOKUP(Table1[[#This Row],[Campaign_ID]],Campaigns!A:A,Campaigns!B:B)</f>
        <v>First Order</v>
      </c>
      <c r="X206" s="3">
        <f>Table1[[#This Row],[Order_Value]]+Table1[[#This Row],[Delivery_Fee]]-Table1[[#This Row],[Discount]]</f>
        <v>375.51</v>
      </c>
      <c r="Y206" t="str" cm="1">
        <f t="array" ref="Y206">_xlfn.IFS(Table1[[#This Row],[Delivery_Time_Min]]&lt;=30,"On Time",Table1[[#This Row],[Delivery_Time_Min]]&lt;=45,"At Risk",TRUE,"SLA Breach")</f>
        <v>At Risk</v>
      </c>
      <c r="Z206" t="str" cm="1">
        <f t="array" ref="Z206">_xlfn.IFS(
Table1[[#This Row],[Order_Status]]="Cancelled","Critical - Cancelled",
Table1[[#This Row],[Delivery SLA Status]]="SLA Breach","Critical - Late Delivery",
Table1[[#This Row],[Customer_Rating]]&lt;3,"Attention - Low Rating",
TRUE,"Normal"
)</f>
        <v>Normal</v>
      </c>
      <c r="AA206" t="str">
        <f>_xlfn.XLOOKUP(Table1[[#This Row],[Customer_ID]],Customers!A:A,Customers!C:C)</f>
        <v>Bengaluru</v>
      </c>
      <c r="AB206" t="str">
        <f>TEXT(Table1[[#This Row],[Order_Date]],"mmm")</f>
        <v>Jun</v>
      </c>
    </row>
    <row r="207" spans="1:28" x14ac:dyDescent="0.35">
      <c r="A207" t="s">
        <v>385</v>
      </c>
      <c r="B207" s="2">
        <v>46161</v>
      </c>
      <c r="C207" t="s">
        <v>134</v>
      </c>
      <c r="D207" t="s">
        <v>33</v>
      </c>
      <c r="E207" t="s">
        <v>113</v>
      </c>
      <c r="F207" s="3">
        <v>1309.1400000000001</v>
      </c>
      <c r="G207" s="3">
        <v>50</v>
      </c>
      <c r="H207" s="3">
        <v>143.57</v>
      </c>
      <c r="I207" s="4">
        <v>4.4000000000000004</v>
      </c>
      <c r="J207" s="5">
        <v>26</v>
      </c>
      <c r="K207" s="4">
        <v>3</v>
      </c>
      <c r="L207" t="s">
        <v>20</v>
      </c>
      <c r="M207" t="str">
        <f t="shared" si="9"/>
        <v>Delivered</v>
      </c>
      <c r="N207" t="s">
        <v>64</v>
      </c>
      <c r="O207" t="str">
        <f t="shared" si="10"/>
        <v>Cash on Delivery</v>
      </c>
      <c r="P207" t="s">
        <v>34</v>
      </c>
      <c r="Q207" t="str">
        <f t="shared" si="11"/>
        <v>SAVE100</v>
      </c>
      <c r="R207" t="s">
        <v>53</v>
      </c>
      <c r="T207" t="str">
        <f>_xlfn.XLOOKUP(Table1[[#This Row],[Customer_ID]],Customers!A:A,Customers!B:B)</f>
        <v>Tanvi Patil</v>
      </c>
      <c r="U207" t="str">
        <f>_xlfn.XLOOKUP(Table1[[#This Row],[Restaurant_ID]],Restaurants!A:A,Restaurants!B:B)</f>
        <v>Dosa Junction</v>
      </c>
      <c r="V207" t="str">
        <f>_xlfn.XLOOKUP(Table1[[#This Row],[Delivery_Partner_ID]],Delivery_Partners!A:A,Delivery_Partners!B:B)</f>
        <v>Ajay</v>
      </c>
      <c r="W207" t="str">
        <f>_xlfn.XLOOKUP(Table1[[#This Row],[Campaign_ID]],Campaigns!A:A,Campaigns!B:B)</f>
        <v>Festival Special</v>
      </c>
      <c r="X207" s="3">
        <f>Table1[[#This Row],[Order_Value]]+Table1[[#This Row],[Delivery_Fee]]-Table1[[#This Row],[Discount]]</f>
        <v>1215.5700000000002</v>
      </c>
      <c r="Y207" t="str" cm="1">
        <f t="array" ref="Y207">_xlfn.IFS(Table1[[#This Row],[Delivery_Time_Min]]&lt;=30,"On Time",Table1[[#This Row],[Delivery_Time_Min]]&lt;=45,"At Risk",TRUE,"SLA Breach")</f>
        <v>On Time</v>
      </c>
      <c r="Z207" t="str" cm="1">
        <f t="array" ref="Z207">_xlfn.IFS(
Table1[[#This Row],[Order_Status]]="Cancelled","Critical - Cancelled",
Table1[[#This Row],[Delivery SLA Status]]="SLA Breach","Critical - Late Delivery",
Table1[[#This Row],[Customer_Rating]]&lt;3,"Attention - Low Rating",
TRUE,"Normal"
)</f>
        <v>Normal</v>
      </c>
      <c r="AA207" t="str">
        <f>_xlfn.XLOOKUP(Table1[[#This Row],[Customer_ID]],Customers!A:A,Customers!C:C)</f>
        <v>Bengaluru</v>
      </c>
      <c r="AB207" t="str">
        <f>TEXT(Table1[[#This Row],[Order_Date]],"mmm")</f>
        <v>May</v>
      </c>
    </row>
    <row r="208" spans="1:28" x14ac:dyDescent="0.35">
      <c r="A208" t="s">
        <v>386</v>
      </c>
      <c r="B208" s="2">
        <v>46155</v>
      </c>
      <c r="C208" t="s">
        <v>143</v>
      </c>
      <c r="D208" t="s">
        <v>26</v>
      </c>
      <c r="E208" t="s">
        <v>128</v>
      </c>
      <c r="F208" s="3">
        <v>2085.98</v>
      </c>
      <c r="G208" s="3">
        <v>50</v>
      </c>
      <c r="H208" s="3">
        <v>287.16000000000003</v>
      </c>
      <c r="I208" s="4">
        <v>9.3000000000000007</v>
      </c>
      <c r="J208" s="5">
        <v>39</v>
      </c>
      <c r="K208" s="4">
        <v>4</v>
      </c>
      <c r="L208" t="s">
        <v>20</v>
      </c>
      <c r="M208" t="str">
        <f t="shared" si="9"/>
        <v>Delivered</v>
      </c>
      <c r="N208" t="s">
        <v>28</v>
      </c>
      <c r="O208" t="str">
        <f t="shared" si="10"/>
        <v>UPI</v>
      </c>
      <c r="P208" t="s">
        <v>29</v>
      </c>
      <c r="Q208" t="str">
        <f t="shared" si="11"/>
        <v>BUDGET50</v>
      </c>
      <c r="R208" t="s">
        <v>115</v>
      </c>
      <c r="T208" t="str">
        <f>_xlfn.XLOOKUP(Table1[[#This Row],[Customer_ID]],Customers!A:A,Customers!B:B)</f>
        <v>Neha Kulkarni</v>
      </c>
      <c r="U208" t="str">
        <f>_xlfn.XLOOKUP(Table1[[#This Row],[Restaurant_ID]],Restaurants!A:A,Restaurants!B:B)</f>
        <v>Biryani House</v>
      </c>
      <c r="V208" t="str">
        <f>_xlfn.XLOOKUP(Table1[[#This Row],[Delivery_Partner_ID]],Delivery_Partners!A:A,Delivery_Partners!B:B)</f>
        <v>Prakash</v>
      </c>
      <c r="W208" t="str">
        <f>_xlfn.XLOOKUP(Table1[[#This Row],[Campaign_ID]],Campaigns!A:A,Campaigns!B:B)</f>
        <v>Budget Bites</v>
      </c>
      <c r="X208" s="3">
        <f>Table1[[#This Row],[Order_Value]]+Table1[[#This Row],[Delivery_Fee]]-Table1[[#This Row],[Discount]]</f>
        <v>1848.82</v>
      </c>
      <c r="Y208" t="str" cm="1">
        <f t="array" ref="Y208">_xlfn.IFS(Table1[[#This Row],[Delivery_Time_Min]]&lt;=30,"On Time",Table1[[#This Row],[Delivery_Time_Min]]&lt;=45,"At Risk",TRUE,"SLA Breach")</f>
        <v>At Risk</v>
      </c>
      <c r="Z208" t="str" cm="1">
        <f t="array" ref="Z208">_xlfn.IFS(
Table1[[#This Row],[Order_Status]]="Cancelled","Critical - Cancelled",
Table1[[#This Row],[Delivery SLA Status]]="SLA Breach","Critical - Late Delivery",
Table1[[#This Row],[Customer_Rating]]&lt;3,"Attention - Low Rating",
TRUE,"Normal"
)</f>
        <v>Normal</v>
      </c>
      <c r="AA208" t="str">
        <f>_xlfn.XLOOKUP(Table1[[#This Row],[Customer_ID]],Customers!A:A,Customers!C:C)</f>
        <v>Nagpur</v>
      </c>
      <c r="AB208" t="str">
        <f>TEXT(Table1[[#This Row],[Order_Date]],"mmm")</f>
        <v>May</v>
      </c>
    </row>
    <row r="209" spans="1:28" x14ac:dyDescent="0.35">
      <c r="A209" t="s">
        <v>387</v>
      </c>
      <c r="B209" s="2">
        <v>46209</v>
      </c>
      <c r="C209" t="s">
        <v>388</v>
      </c>
      <c r="D209" t="s">
        <v>181</v>
      </c>
      <c r="E209" t="s">
        <v>19</v>
      </c>
      <c r="F209" s="3">
        <v>1126.07</v>
      </c>
      <c r="G209" s="3">
        <v>60</v>
      </c>
      <c r="H209" s="3">
        <v>244.65</v>
      </c>
      <c r="I209" s="4">
        <v>6.6</v>
      </c>
      <c r="J209" s="5">
        <v>50</v>
      </c>
      <c r="K209" s="4">
        <v>4.5</v>
      </c>
      <c r="L209" t="s">
        <v>20</v>
      </c>
      <c r="M209" t="str">
        <f t="shared" si="9"/>
        <v>Delivered</v>
      </c>
      <c r="N209" t="s">
        <v>21</v>
      </c>
      <c r="O209" t="str">
        <f t="shared" si="10"/>
        <v>Credit Card</v>
      </c>
      <c r="P209" t="s">
        <v>52</v>
      </c>
      <c r="Q209" t="str">
        <f t="shared" si="11"/>
        <v>LUNCH15</v>
      </c>
      <c r="R209" t="s">
        <v>115</v>
      </c>
      <c r="T209" t="str">
        <f>_xlfn.XLOOKUP(Table1[[#This Row],[Customer_ID]],Customers!A:A,Customers!B:B)</f>
        <v>Rohan Jadhav</v>
      </c>
      <c r="U209" t="str">
        <f>_xlfn.XLOOKUP(Table1[[#This Row],[Restaurant_ID]],Restaurants!A:A,Restaurants!B:B)</f>
        <v>Healthy Harvest</v>
      </c>
      <c r="V209" t="str">
        <f>_xlfn.XLOOKUP(Table1[[#This Row],[Delivery_Partner_ID]],Delivery_Partners!A:A,Delivery_Partners!B:B)</f>
        <v>Vivek</v>
      </c>
      <c r="W209" t="str">
        <f>_xlfn.XLOOKUP(Table1[[#This Row],[Campaign_ID]],Campaigns!A:A,Campaigns!B:B)</f>
        <v>Budget Bites</v>
      </c>
      <c r="X209" s="3">
        <f>Table1[[#This Row],[Order_Value]]+Table1[[#This Row],[Delivery_Fee]]-Table1[[#This Row],[Discount]]</f>
        <v>941.42</v>
      </c>
      <c r="Y209" t="str" cm="1">
        <f t="array" ref="Y209">_xlfn.IFS(Table1[[#This Row],[Delivery_Time_Min]]&lt;=30,"On Time",Table1[[#This Row],[Delivery_Time_Min]]&lt;=45,"At Risk",TRUE,"SLA Breach")</f>
        <v>SLA Breach</v>
      </c>
      <c r="Z209" t="str" cm="1">
        <f t="array" ref="Z209">_xlfn.IFS(
Table1[[#This Row],[Order_Status]]="Cancelled","Critical - Cancelled",
Table1[[#This Row],[Delivery SLA Status]]="SLA Breach","Critical - Late Delivery",
Table1[[#This Row],[Customer_Rating]]&lt;3,"Attention - Low Rating",
TRUE,"Normal"
)</f>
        <v>Critical - Late Delivery</v>
      </c>
      <c r="AA209" t="str">
        <f>_xlfn.XLOOKUP(Table1[[#This Row],[Customer_ID]],Customers!A:A,Customers!C:C)</f>
        <v>Hyderabad</v>
      </c>
      <c r="AB209" t="str">
        <f>TEXT(Table1[[#This Row],[Order_Date]],"mmm")</f>
        <v>Jul</v>
      </c>
    </row>
    <row r="210" spans="1:28" x14ac:dyDescent="0.35">
      <c r="A210" t="s">
        <v>390</v>
      </c>
      <c r="B210" s="2">
        <v>46188</v>
      </c>
      <c r="C210" t="s">
        <v>67</v>
      </c>
      <c r="D210" t="s">
        <v>153</v>
      </c>
      <c r="E210" t="s">
        <v>39</v>
      </c>
      <c r="F210" s="3">
        <v>441.11</v>
      </c>
      <c r="G210" s="3">
        <v>50</v>
      </c>
      <c r="H210" s="3">
        <v>46.62</v>
      </c>
      <c r="I210" s="4">
        <v>10.4</v>
      </c>
      <c r="J210" s="5">
        <v>43</v>
      </c>
      <c r="K210" s="4">
        <v>2.5</v>
      </c>
      <c r="L210" t="s">
        <v>20</v>
      </c>
      <c r="M210" t="str">
        <f t="shared" si="9"/>
        <v>Delivered</v>
      </c>
      <c r="N210" t="s">
        <v>28</v>
      </c>
      <c r="O210" t="str">
        <f t="shared" si="10"/>
        <v>UPI</v>
      </c>
      <c r="P210" t="s">
        <v>52</v>
      </c>
      <c r="Q210" t="str">
        <f t="shared" si="11"/>
        <v>LUNCH15</v>
      </c>
      <c r="R210" t="s">
        <v>46</v>
      </c>
      <c r="T210" t="str">
        <f>_xlfn.XLOOKUP(Table1[[#This Row],[Customer_ID]],Customers!A:A,Customers!B:B)</f>
        <v>Aarav Desai</v>
      </c>
      <c r="U210" t="str">
        <f>_xlfn.XLOOKUP(Table1[[#This Row],[Restaurant_ID]],Restaurants!A:A,Restaurants!B:B)</f>
        <v>Spice Hub</v>
      </c>
      <c r="V210" t="str">
        <f>_xlfn.XLOOKUP(Table1[[#This Row],[Delivery_Partner_ID]],Delivery_Partners!A:A,Delivery_Partners!B:B)</f>
        <v>Rohit</v>
      </c>
      <c r="W210" t="str">
        <f>_xlfn.XLOOKUP(Table1[[#This Row],[Campaign_ID]],Campaigns!A:A,Campaigns!B:B)</f>
        <v>Weekend Feast</v>
      </c>
      <c r="X210" s="3">
        <f>Table1[[#This Row],[Order_Value]]+Table1[[#This Row],[Delivery_Fee]]-Table1[[#This Row],[Discount]]</f>
        <v>444.49</v>
      </c>
      <c r="Y210" t="str" cm="1">
        <f t="array" ref="Y210">_xlfn.IFS(Table1[[#This Row],[Delivery_Time_Min]]&lt;=30,"On Time",Table1[[#This Row],[Delivery_Time_Min]]&lt;=45,"At Risk",TRUE,"SLA Breach")</f>
        <v>At Risk</v>
      </c>
      <c r="Z210" t="str" cm="1">
        <f t="array" ref="Z210">_xlfn.IFS(
Table1[[#This Row],[Order_Status]]="Cancelled","Critical - Cancelled",
Table1[[#This Row],[Delivery SLA Status]]="SLA Breach","Critical - Late Delivery",
Table1[[#This Row],[Customer_Rating]]&lt;3,"Attention - Low Rating",
TRUE,"Normal"
)</f>
        <v>Attention - Low Rating</v>
      </c>
      <c r="AA210" t="str">
        <f>_xlfn.XLOOKUP(Table1[[#This Row],[Customer_ID]],Customers!A:A,Customers!C:C)</f>
        <v>Pune</v>
      </c>
      <c r="AB210" t="str">
        <f>TEXT(Table1[[#This Row],[Order_Date]],"mmm")</f>
        <v>Jun</v>
      </c>
    </row>
    <row r="211" spans="1:28" x14ac:dyDescent="0.35">
      <c r="A211" t="s">
        <v>391</v>
      </c>
      <c r="B211" s="2">
        <v>46221</v>
      </c>
      <c r="C211" t="s">
        <v>81</v>
      </c>
      <c r="D211" t="s">
        <v>96</v>
      </c>
      <c r="E211" t="s">
        <v>39</v>
      </c>
      <c r="F211" s="3">
        <v>1626.61</v>
      </c>
      <c r="G211" s="3">
        <v>35</v>
      </c>
      <c r="H211" s="3">
        <v>277.77</v>
      </c>
      <c r="I211" s="4">
        <v>1.8</v>
      </c>
      <c r="J211" s="5">
        <v>15</v>
      </c>
      <c r="K211" s="4">
        <v>4</v>
      </c>
      <c r="L211" t="s">
        <v>20</v>
      </c>
      <c r="M211" t="str">
        <f t="shared" si="9"/>
        <v>Delivered</v>
      </c>
      <c r="N211" t="s">
        <v>58</v>
      </c>
      <c r="O211" t="str">
        <f t="shared" si="10"/>
        <v>Wallet</v>
      </c>
      <c r="P211" t="s">
        <v>83</v>
      </c>
      <c r="Q211" t="str">
        <f t="shared" si="11"/>
        <v>WELCOME50</v>
      </c>
      <c r="R211" t="s">
        <v>59</v>
      </c>
      <c r="T211" t="str">
        <f>_xlfn.XLOOKUP(Table1[[#This Row],[Customer_ID]],Customers!A:A,Customers!B:B)</f>
        <v>Neha Gupta</v>
      </c>
      <c r="U211" t="str">
        <f>_xlfn.XLOOKUP(Table1[[#This Row],[Restaurant_ID]],Restaurants!A:A,Restaurants!B:B)</f>
        <v>The Breakfast Club</v>
      </c>
      <c r="V211" t="str">
        <f>_xlfn.XLOOKUP(Table1[[#This Row],[Delivery_Partner_ID]],Delivery_Partners!A:A,Delivery_Partners!B:B)</f>
        <v>Rohit</v>
      </c>
      <c r="W211" t="str">
        <f>_xlfn.XLOOKUP(Table1[[#This Row],[Campaign_ID]],Campaigns!A:A,Campaigns!B:B)</f>
        <v>New User Boost</v>
      </c>
      <c r="X211" s="3">
        <f>Table1[[#This Row],[Order_Value]]+Table1[[#This Row],[Delivery_Fee]]-Table1[[#This Row],[Discount]]</f>
        <v>1383.84</v>
      </c>
      <c r="Y211" t="str" cm="1">
        <f t="array" ref="Y211">_xlfn.IFS(Table1[[#This Row],[Delivery_Time_Min]]&lt;=30,"On Time",Table1[[#This Row],[Delivery_Time_Min]]&lt;=45,"At Risk",TRUE,"SLA Breach")</f>
        <v>On Time</v>
      </c>
      <c r="Z211" t="str" cm="1">
        <f t="array" ref="Z211">_xlfn.IFS(
Table1[[#This Row],[Order_Status]]="Cancelled","Critical - Cancelled",
Table1[[#This Row],[Delivery SLA Status]]="SLA Breach","Critical - Late Delivery",
Table1[[#This Row],[Customer_Rating]]&lt;3,"Attention - Low Rating",
TRUE,"Normal"
)</f>
        <v>Normal</v>
      </c>
      <c r="AA211" t="str">
        <f>_xlfn.XLOOKUP(Table1[[#This Row],[Customer_ID]],Customers!A:A,Customers!C:C)</f>
        <v>Pune</v>
      </c>
      <c r="AB211" t="str">
        <f>TEXT(Table1[[#This Row],[Order_Date]],"mmm")</f>
        <v>Jul</v>
      </c>
    </row>
    <row r="212" spans="1:28" x14ac:dyDescent="0.35">
      <c r="A212" t="s">
        <v>392</v>
      </c>
      <c r="B212" s="2">
        <v>46191</v>
      </c>
      <c r="C212" t="s">
        <v>257</v>
      </c>
      <c r="D212" t="s">
        <v>96</v>
      </c>
      <c r="E212" t="s">
        <v>69</v>
      </c>
      <c r="F212" s="3">
        <v>1536.02</v>
      </c>
      <c r="G212" s="3">
        <v>20</v>
      </c>
      <c r="H212" s="3">
        <v>202.34</v>
      </c>
      <c r="I212" s="4">
        <v>1.5</v>
      </c>
      <c r="J212" s="5">
        <v>37</v>
      </c>
      <c r="K212" s="4">
        <v>4.5</v>
      </c>
      <c r="L212" t="s">
        <v>20</v>
      </c>
      <c r="M212" t="str">
        <f t="shared" si="9"/>
        <v>Delivered</v>
      </c>
      <c r="N212" t="s">
        <v>64</v>
      </c>
      <c r="O212" t="str">
        <f t="shared" si="10"/>
        <v>Cash on Delivery</v>
      </c>
      <c r="P212" t="s">
        <v>52</v>
      </c>
      <c r="Q212" t="str">
        <f t="shared" si="11"/>
        <v>LUNCH15</v>
      </c>
      <c r="R212" t="s">
        <v>53</v>
      </c>
      <c r="T212" t="str">
        <f>_xlfn.XLOOKUP(Table1[[#This Row],[Customer_ID]],Customers!A:A,Customers!B:B)</f>
        <v>Yash Gupta</v>
      </c>
      <c r="U212" t="str">
        <f>_xlfn.XLOOKUP(Table1[[#This Row],[Restaurant_ID]],Restaurants!A:A,Restaurants!B:B)</f>
        <v>The Breakfast Club</v>
      </c>
      <c r="V212" t="str">
        <f>_xlfn.XLOOKUP(Table1[[#This Row],[Delivery_Partner_ID]],Delivery_Partners!A:A,Delivery_Partners!B:B)</f>
        <v>Suresh</v>
      </c>
      <c r="W212" t="str">
        <f>_xlfn.XLOOKUP(Table1[[#This Row],[Campaign_ID]],Campaigns!A:A,Campaigns!B:B)</f>
        <v>Festival Special</v>
      </c>
      <c r="X212" s="3">
        <f>Table1[[#This Row],[Order_Value]]+Table1[[#This Row],[Delivery_Fee]]-Table1[[#This Row],[Discount]]</f>
        <v>1353.68</v>
      </c>
      <c r="Y212" t="str" cm="1">
        <f t="array" ref="Y212">_xlfn.IFS(Table1[[#This Row],[Delivery_Time_Min]]&lt;=30,"On Time",Table1[[#This Row],[Delivery_Time_Min]]&lt;=45,"At Risk",TRUE,"SLA Breach")</f>
        <v>At Risk</v>
      </c>
      <c r="Z212" t="str" cm="1">
        <f t="array" ref="Z212">_xlfn.IFS(
Table1[[#This Row],[Order_Status]]="Cancelled","Critical - Cancelled",
Table1[[#This Row],[Delivery SLA Status]]="SLA Breach","Critical - Late Delivery",
Table1[[#This Row],[Customer_Rating]]&lt;3,"Attention - Low Rating",
TRUE,"Normal"
)</f>
        <v>Normal</v>
      </c>
      <c r="AA212" t="str">
        <f>_xlfn.XLOOKUP(Table1[[#This Row],[Customer_ID]],Customers!A:A,Customers!C:C)</f>
        <v>Mumbai</v>
      </c>
      <c r="AB212" t="str">
        <f>TEXT(Table1[[#This Row],[Order_Date]],"mmm")</f>
        <v>Jun</v>
      </c>
    </row>
    <row r="213" spans="1:28" x14ac:dyDescent="0.35">
      <c r="A213" t="s">
        <v>393</v>
      </c>
      <c r="B213" s="2">
        <v>46225</v>
      </c>
      <c r="C213" t="s">
        <v>394</v>
      </c>
      <c r="D213" t="s">
        <v>151</v>
      </c>
      <c r="E213" t="s">
        <v>19</v>
      </c>
      <c r="F213" s="3">
        <v>2008.6</v>
      </c>
      <c r="G213" s="3">
        <v>35</v>
      </c>
      <c r="H213" s="3">
        <v>0</v>
      </c>
      <c r="I213" s="4">
        <v>6.7</v>
      </c>
      <c r="J213" s="5">
        <v>40</v>
      </c>
      <c r="K213" s="4">
        <v>2.5</v>
      </c>
      <c r="L213" t="s">
        <v>20</v>
      </c>
      <c r="M213" t="str">
        <f t="shared" si="9"/>
        <v>Delivered</v>
      </c>
      <c r="N213" t="s">
        <v>58</v>
      </c>
      <c r="O213" t="str">
        <f t="shared" si="10"/>
        <v>Wallet</v>
      </c>
      <c r="P213" t="s">
        <v>22</v>
      </c>
      <c r="Q213" t="str">
        <f t="shared" si="11"/>
        <v>NONE</v>
      </c>
      <c r="R213" t="s">
        <v>70</v>
      </c>
      <c r="T213" t="str">
        <f>_xlfn.XLOOKUP(Table1[[#This Row],[Customer_ID]],Customers!A:A,Customers!B:B)</f>
        <v>Isha Jadhav</v>
      </c>
      <c r="U213" t="str">
        <f>_xlfn.XLOOKUP(Table1[[#This Row],[Restaurant_ID]],Restaurants!A:A,Restaurants!B:B)</f>
        <v>Urban Tadka</v>
      </c>
      <c r="V213" t="str">
        <f>_xlfn.XLOOKUP(Table1[[#This Row],[Delivery_Partner_ID]],Delivery_Partners!A:A,Delivery_Partners!B:B)</f>
        <v>Vivek</v>
      </c>
      <c r="W213" t="str">
        <f>_xlfn.XLOOKUP(Table1[[#This Row],[Campaign_ID]],Campaigns!A:A,Campaigns!B:B)</f>
        <v>Monsoon Meals</v>
      </c>
      <c r="X213" s="3">
        <f>Table1[[#This Row],[Order_Value]]+Table1[[#This Row],[Delivery_Fee]]-Table1[[#This Row],[Discount]]</f>
        <v>2043.6</v>
      </c>
      <c r="Y213" t="str" cm="1">
        <f t="array" ref="Y213">_xlfn.IFS(Table1[[#This Row],[Delivery_Time_Min]]&lt;=30,"On Time",Table1[[#This Row],[Delivery_Time_Min]]&lt;=45,"At Risk",TRUE,"SLA Breach")</f>
        <v>At Risk</v>
      </c>
      <c r="Z213" t="str" cm="1">
        <f t="array" ref="Z213">_xlfn.IFS(
Table1[[#This Row],[Order_Status]]="Cancelled","Critical - Cancelled",
Table1[[#This Row],[Delivery SLA Status]]="SLA Breach","Critical - Late Delivery",
Table1[[#This Row],[Customer_Rating]]&lt;3,"Attention - Low Rating",
TRUE,"Normal"
)</f>
        <v>Attention - Low Rating</v>
      </c>
      <c r="AA213" t="str">
        <f>_xlfn.XLOOKUP(Table1[[#This Row],[Customer_ID]],Customers!A:A,Customers!C:C)</f>
        <v>Bengaluru</v>
      </c>
      <c r="AB213" t="str">
        <f>TEXT(Table1[[#This Row],[Order_Date]],"mmm")</f>
        <v>Jul</v>
      </c>
    </row>
    <row r="214" spans="1:28" x14ac:dyDescent="0.35">
      <c r="A214" t="s">
        <v>395</v>
      </c>
      <c r="B214" s="2">
        <v>46228</v>
      </c>
      <c r="C214" t="s">
        <v>180</v>
      </c>
      <c r="D214" t="s">
        <v>112</v>
      </c>
      <c r="E214" t="s">
        <v>158</v>
      </c>
      <c r="F214" s="3">
        <v>1299.9100000000001</v>
      </c>
      <c r="G214" s="3">
        <v>50</v>
      </c>
      <c r="H214" s="3">
        <v>212.67</v>
      </c>
      <c r="I214" s="4">
        <v>8.1999999999999993</v>
      </c>
      <c r="J214" s="5">
        <v>43</v>
      </c>
      <c r="K214" s="4">
        <v>5</v>
      </c>
      <c r="L214" t="s">
        <v>20</v>
      </c>
      <c r="M214" t="str">
        <f t="shared" si="9"/>
        <v>Delivered</v>
      </c>
      <c r="N214" t="s">
        <v>21</v>
      </c>
      <c r="O214" t="str">
        <f t="shared" si="10"/>
        <v>Credit Card</v>
      </c>
      <c r="P214" t="s">
        <v>104</v>
      </c>
      <c r="Q214" t="str">
        <f t="shared" si="11"/>
        <v>MONSOON20</v>
      </c>
      <c r="R214" t="s">
        <v>23</v>
      </c>
      <c r="T214" t="str">
        <f>_xlfn.XLOOKUP(Table1[[#This Row],[Customer_ID]],Customers!A:A,Customers!B:B)</f>
        <v>Ananya Pawar</v>
      </c>
      <c r="U214" t="str">
        <f>_xlfn.XLOOKUP(Table1[[#This Row],[Restaurant_ID]],Restaurants!A:A,Restaurants!B:B)</f>
        <v>Pune Bites</v>
      </c>
      <c r="V214" t="str">
        <f>_xlfn.XLOOKUP(Table1[[#This Row],[Delivery_Partner_ID]],Delivery_Partners!A:A,Delivery_Partners!B:B)</f>
        <v>Akash</v>
      </c>
      <c r="W214" t="str">
        <f>_xlfn.XLOOKUP(Table1[[#This Row],[Campaign_ID]],Campaigns!A:A,Campaigns!B:B)</f>
        <v>First Order</v>
      </c>
      <c r="X214" s="3">
        <f>Table1[[#This Row],[Order_Value]]+Table1[[#This Row],[Delivery_Fee]]-Table1[[#This Row],[Discount]]</f>
        <v>1137.24</v>
      </c>
      <c r="Y214" t="str" cm="1">
        <f t="array" ref="Y214">_xlfn.IFS(Table1[[#This Row],[Delivery_Time_Min]]&lt;=30,"On Time",Table1[[#This Row],[Delivery_Time_Min]]&lt;=45,"At Risk",TRUE,"SLA Breach")</f>
        <v>At Risk</v>
      </c>
      <c r="Z214" t="str" cm="1">
        <f t="array" ref="Z214">_xlfn.IFS(
Table1[[#This Row],[Order_Status]]="Cancelled","Critical - Cancelled",
Table1[[#This Row],[Delivery SLA Status]]="SLA Breach","Critical - Late Delivery",
Table1[[#This Row],[Customer_Rating]]&lt;3,"Attention - Low Rating",
TRUE,"Normal"
)</f>
        <v>Normal</v>
      </c>
      <c r="AA214" t="str">
        <f>_xlfn.XLOOKUP(Table1[[#This Row],[Customer_ID]],Customers!A:A,Customers!C:C)</f>
        <v>Mumbai</v>
      </c>
      <c r="AB214" t="str">
        <f>TEXT(Table1[[#This Row],[Order_Date]],"mmm")</f>
        <v>Jul</v>
      </c>
    </row>
    <row r="215" spans="1:28" x14ac:dyDescent="0.35">
      <c r="A215" t="s">
        <v>397</v>
      </c>
      <c r="B215" s="2">
        <v>46203</v>
      </c>
      <c r="C215" t="s">
        <v>212</v>
      </c>
      <c r="D215" t="s">
        <v>56</v>
      </c>
      <c r="E215" t="s">
        <v>75</v>
      </c>
      <c r="F215" s="3">
        <v>1420.14</v>
      </c>
      <c r="G215" s="3">
        <v>20</v>
      </c>
      <c r="H215" s="3">
        <v>251.27</v>
      </c>
      <c r="I215" s="4">
        <v>3.9</v>
      </c>
      <c r="J215" s="5">
        <v>39</v>
      </c>
      <c r="K215" s="4">
        <v>4.5</v>
      </c>
      <c r="L215" t="s">
        <v>20</v>
      </c>
      <c r="M215" t="str">
        <f t="shared" si="9"/>
        <v>Delivered</v>
      </c>
      <c r="N215" t="s">
        <v>58</v>
      </c>
      <c r="O215" t="str">
        <f t="shared" si="10"/>
        <v>Wallet</v>
      </c>
      <c r="P215" t="s">
        <v>191</v>
      </c>
      <c r="Q215" t="str">
        <f t="shared" si="11"/>
        <v>WEEKEND20</v>
      </c>
      <c r="R215" t="s">
        <v>35</v>
      </c>
      <c r="T215" t="str">
        <f>_xlfn.XLOOKUP(Table1[[#This Row],[Customer_ID]],Customers!A:A,Customers!B:B)</f>
        <v>Neha Gupta</v>
      </c>
      <c r="U215" t="str">
        <f>_xlfn.XLOOKUP(Table1[[#This Row],[Restaurant_ID]],Restaurants!A:A,Restaurants!B:B)</f>
        <v>South Spice</v>
      </c>
      <c r="V215" t="str">
        <f>_xlfn.XLOOKUP(Table1[[#This Row],[Delivery_Partner_ID]],Delivery_Partners!A:A,Delivery_Partners!B:B)</f>
        <v>Manoj</v>
      </c>
      <c r="W215" t="str">
        <f>_xlfn.XLOOKUP(Table1[[#This Row],[Campaign_ID]],Campaigns!A:A,Campaigns!B:B)</f>
        <v>Premium Treat</v>
      </c>
      <c r="X215" s="3">
        <f>Table1[[#This Row],[Order_Value]]+Table1[[#This Row],[Delivery_Fee]]-Table1[[#This Row],[Discount]]</f>
        <v>1188.8700000000001</v>
      </c>
      <c r="Y215" t="str" cm="1">
        <f t="array" ref="Y215">_xlfn.IFS(Table1[[#This Row],[Delivery_Time_Min]]&lt;=30,"On Time",Table1[[#This Row],[Delivery_Time_Min]]&lt;=45,"At Risk",TRUE,"SLA Breach")</f>
        <v>At Risk</v>
      </c>
      <c r="Z215" t="str" cm="1">
        <f t="array" ref="Z215">_xlfn.IFS(
Table1[[#This Row],[Order_Status]]="Cancelled","Critical - Cancelled",
Table1[[#This Row],[Delivery SLA Status]]="SLA Breach","Critical - Late Delivery",
Table1[[#This Row],[Customer_Rating]]&lt;3,"Attention - Low Rating",
TRUE,"Normal"
)</f>
        <v>Normal</v>
      </c>
      <c r="AA215" t="str">
        <f>_xlfn.XLOOKUP(Table1[[#This Row],[Customer_ID]],Customers!A:A,Customers!C:C)</f>
        <v>Pune</v>
      </c>
      <c r="AB215" t="str">
        <f>TEXT(Table1[[#This Row],[Order_Date]],"mmm")</f>
        <v>Jun</v>
      </c>
    </row>
    <row r="216" spans="1:28" x14ac:dyDescent="0.35">
      <c r="A216" t="s">
        <v>398</v>
      </c>
      <c r="B216" s="2">
        <v>46226</v>
      </c>
      <c r="C216" t="s">
        <v>346</v>
      </c>
      <c r="D216" t="s">
        <v>38</v>
      </c>
      <c r="E216" t="s">
        <v>43</v>
      </c>
      <c r="F216" s="3">
        <v>1752.95</v>
      </c>
      <c r="G216" s="3">
        <v>25</v>
      </c>
      <c r="H216" s="3">
        <v>300</v>
      </c>
      <c r="I216" s="4">
        <v>6.1</v>
      </c>
      <c r="J216" s="5">
        <v>39</v>
      </c>
      <c r="K216" s="4">
        <v>3.5</v>
      </c>
      <c r="L216" t="s">
        <v>20</v>
      </c>
      <c r="M216" t="str">
        <f t="shared" si="9"/>
        <v>Delivered</v>
      </c>
      <c r="N216" t="s">
        <v>58</v>
      </c>
      <c r="O216" t="str">
        <f t="shared" si="10"/>
        <v>Wallet</v>
      </c>
      <c r="P216" t="s">
        <v>104</v>
      </c>
      <c r="Q216" t="str">
        <f t="shared" si="11"/>
        <v>MONSOON20</v>
      </c>
      <c r="R216" t="s">
        <v>115</v>
      </c>
      <c r="T216" t="str">
        <f>_xlfn.XLOOKUP(Table1[[#This Row],[Customer_ID]],Customers!A:A,Customers!B:B)</f>
        <v>Neha Pawar</v>
      </c>
      <c r="U216" t="str">
        <f>_xlfn.XLOOKUP(Table1[[#This Row],[Restaurant_ID]],Restaurants!A:A,Restaurants!B:B)</f>
        <v>Grill House</v>
      </c>
      <c r="V216" t="str">
        <f>_xlfn.XLOOKUP(Table1[[#This Row],[Delivery_Partner_ID]],Delivery_Partners!A:A,Delivery_Partners!B:B)</f>
        <v>Arjun</v>
      </c>
      <c r="W216" t="str">
        <f>_xlfn.XLOOKUP(Table1[[#This Row],[Campaign_ID]],Campaigns!A:A,Campaigns!B:B)</f>
        <v>Budget Bites</v>
      </c>
      <c r="X216" s="3">
        <f>Table1[[#This Row],[Order_Value]]+Table1[[#This Row],[Delivery_Fee]]-Table1[[#This Row],[Discount]]</f>
        <v>1477.95</v>
      </c>
      <c r="Y216" t="str" cm="1">
        <f t="array" ref="Y216">_xlfn.IFS(Table1[[#This Row],[Delivery_Time_Min]]&lt;=30,"On Time",Table1[[#This Row],[Delivery_Time_Min]]&lt;=45,"At Risk",TRUE,"SLA Breach")</f>
        <v>At Risk</v>
      </c>
      <c r="Z216" t="str" cm="1">
        <f t="array" ref="Z216">_xlfn.IFS(
Table1[[#This Row],[Order_Status]]="Cancelled","Critical - Cancelled",
Table1[[#This Row],[Delivery SLA Status]]="SLA Breach","Critical - Late Delivery",
Table1[[#This Row],[Customer_Rating]]&lt;3,"Attention - Low Rating",
TRUE,"Normal"
)</f>
        <v>Normal</v>
      </c>
      <c r="AA216" t="str">
        <f>_xlfn.XLOOKUP(Table1[[#This Row],[Customer_ID]],Customers!A:A,Customers!C:C)</f>
        <v>Bengaluru</v>
      </c>
      <c r="AB216" t="str">
        <f>TEXT(Table1[[#This Row],[Order_Date]],"mmm")</f>
        <v>Jul</v>
      </c>
    </row>
    <row r="217" spans="1:28" x14ac:dyDescent="0.35">
      <c r="A217" t="s">
        <v>400</v>
      </c>
      <c r="B217" s="2">
        <v>46203</v>
      </c>
      <c r="C217" t="s">
        <v>67</v>
      </c>
      <c r="D217" t="s">
        <v>18</v>
      </c>
      <c r="E217" t="s">
        <v>107</v>
      </c>
      <c r="F217" s="3">
        <v>1320.91</v>
      </c>
      <c r="G217" s="3">
        <v>60</v>
      </c>
      <c r="H217" s="3">
        <v>118.11</v>
      </c>
      <c r="I217" s="4">
        <v>2</v>
      </c>
      <c r="J217" s="5">
        <v>30</v>
      </c>
      <c r="K217" s="4">
        <v>5</v>
      </c>
      <c r="L217" t="s">
        <v>20</v>
      </c>
      <c r="M217" t="str">
        <f t="shared" si="9"/>
        <v>Delivered</v>
      </c>
      <c r="N217" t="s">
        <v>40</v>
      </c>
      <c r="O217" t="str">
        <f t="shared" si="10"/>
        <v>Debit Card</v>
      </c>
      <c r="P217" t="s">
        <v>45</v>
      </c>
      <c r="Q217" t="str">
        <f t="shared" si="11"/>
        <v>FESTIVE25</v>
      </c>
      <c r="R217" t="s">
        <v>23</v>
      </c>
      <c r="T217" t="str">
        <f>_xlfn.XLOOKUP(Table1[[#This Row],[Customer_ID]],Customers!A:A,Customers!B:B)</f>
        <v>Aarav Desai</v>
      </c>
      <c r="U217" t="str">
        <f>_xlfn.XLOOKUP(Table1[[#This Row],[Restaurant_ID]],Restaurants!A:A,Restaurants!B:B)</f>
        <v>Sweet Truth</v>
      </c>
      <c r="V217" t="str">
        <f>_xlfn.XLOOKUP(Table1[[#This Row],[Delivery_Partner_ID]],Delivery_Partners!A:A,Delivery_Partners!B:B)</f>
        <v>Sameer</v>
      </c>
      <c r="W217" t="str">
        <f>_xlfn.XLOOKUP(Table1[[#This Row],[Campaign_ID]],Campaigns!A:A,Campaigns!B:B)</f>
        <v>First Order</v>
      </c>
      <c r="X217" s="3">
        <f>Table1[[#This Row],[Order_Value]]+Table1[[#This Row],[Delivery_Fee]]-Table1[[#This Row],[Discount]]</f>
        <v>1262.8000000000002</v>
      </c>
      <c r="Y217" t="str" cm="1">
        <f t="array" ref="Y217">_xlfn.IFS(Table1[[#This Row],[Delivery_Time_Min]]&lt;=30,"On Time",Table1[[#This Row],[Delivery_Time_Min]]&lt;=45,"At Risk",TRUE,"SLA Breach")</f>
        <v>On Time</v>
      </c>
      <c r="Z217" t="str" cm="1">
        <f t="array" ref="Z217">_xlfn.IFS(
Table1[[#This Row],[Order_Status]]="Cancelled","Critical - Cancelled",
Table1[[#This Row],[Delivery SLA Status]]="SLA Breach","Critical - Late Delivery",
Table1[[#This Row],[Customer_Rating]]&lt;3,"Attention - Low Rating",
TRUE,"Normal"
)</f>
        <v>Normal</v>
      </c>
      <c r="AA217" t="str">
        <f>_xlfn.XLOOKUP(Table1[[#This Row],[Customer_ID]],Customers!A:A,Customers!C:C)</f>
        <v>Pune</v>
      </c>
      <c r="AB217" t="str">
        <f>TEXT(Table1[[#This Row],[Order_Date]],"mmm")</f>
        <v>Jun</v>
      </c>
    </row>
    <row r="218" spans="1:28" x14ac:dyDescent="0.35">
      <c r="A218" t="s">
        <v>401</v>
      </c>
      <c r="B218" s="2">
        <v>46217</v>
      </c>
      <c r="C218" t="s">
        <v>174</v>
      </c>
      <c r="D218" t="s">
        <v>33</v>
      </c>
      <c r="E218" t="s">
        <v>69</v>
      </c>
      <c r="F218" s="3">
        <v>2920</v>
      </c>
      <c r="G218" s="3">
        <v>50</v>
      </c>
      <c r="H218" s="3">
        <v>300</v>
      </c>
      <c r="I218" s="4">
        <v>10.8</v>
      </c>
      <c r="J218" s="5">
        <v>37</v>
      </c>
      <c r="K218" s="4">
        <v>4.5</v>
      </c>
      <c r="L218" t="s">
        <v>20</v>
      </c>
      <c r="M218" t="str">
        <f t="shared" si="9"/>
        <v>Delivered</v>
      </c>
      <c r="N218" t="s">
        <v>64</v>
      </c>
      <c r="O218" t="str">
        <f t="shared" si="10"/>
        <v>Cash on Delivery</v>
      </c>
      <c r="P218" t="s">
        <v>191</v>
      </c>
      <c r="Q218" t="str">
        <f t="shared" si="11"/>
        <v>WEEKEND20</v>
      </c>
      <c r="R218" t="s">
        <v>115</v>
      </c>
      <c r="T218" t="str">
        <f>_xlfn.XLOOKUP(Table1[[#This Row],[Customer_ID]],Customers!A:A,Customers!B:B)</f>
        <v>Neha Shinde</v>
      </c>
      <c r="U218" t="str">
        <f>_xlfn.XLOOKUP(Table1[[#This Row],[Restaurant_ID]],Restaurants!A:A,Restaurants!B:B)</f>
        <v>Dosa Junction</v>
      </c>
      <c r="V218" t="str">
        <f>_xlfn.XLOOKUP(Table1[[#This Row],[Delivery_Partner_ID]],Delivery_Partners!A:A,Delivery_Partners!B:B)</f>
        <v>Suresh</v>
      </c>
      <c r="W218" t="str">
        <f>_xlfn.XLOOKUP(Table1[[#This Row],[Campaign_ID]],Campaigns!A:A,Campaigns!B:B)</f>
        <v>Budget Bites</v>
      </c>
      <c r="X218" s="3">
        <f>Table1[[#This Row],[Order_Value]]+Table1[[#This Row],[Delivery_Fee]]-Table1[[#This Row],[Discount]]</f>
        <v>2670</v>
      </c>
      <c r="Y218" t="str" cm="1">
        <f t="array" ref="Y218">_xlfn.IFS(Table1[[#This Row],[Delivery_Time_Min]]&lt;=30,"On Time",Table1[[#This Row],[Delivery_Time_Min]]&lt;=45,"At Risk",TRUE,"SLA Breach")</f>
        <v>At Risk</v>
      </c>
      <c r="Z218" t="str" cm="1">
        <f t="array" ref="Z218">_xlfn.IFS(
Table1[[#This Row],[Order_Status]]="Cancelled","Critical - Cancelled",
Table1[[#This Row],[Delivery SLA Status]]="SLA Breach","Critical - Late Delivery",
Table1[[#This Row],[Customer_Rating]]&lt;3,"Attention - Low Rating",
TRUE,"Normal"
)</f>
        <v>Normal</v>
      </c>
      <c r="AA218" t="str">
        <f>_xlfn.XLOOKUP(Table1[[#This Row],[Customer_ID]],Customers!A:A,Customers!C:C)</f>
        <v>Bengaluru</v>
      </c>
      <c r="AB218" t="str">
        <f>TEXT(Table1[[#This Row],[Order_Date]],"mmm")</f>
        <v>Jul</v>
      </c>
    </row>
    <row r="219" spans="1:28" x14ac:dyDescent="0.35">
      <c r="A219" t="s">
        <v>402</v>
      </c>
      <c r="B219" s="2">
        <v>46211</v>
      </c>
      <c r="C219" t="s">
        <v>220</v>
      </c>
      <c r="D219" t="s">
        <v>38</v>
      </c>
      <c r="E219" t="s">
        <v>69</v>
      </c>
      <c r="F219" s="3">
        <v>1962.6</v>
      </c>
      <c r="G219" s="3">
        <v>40</v>
      </c>
      <c r="H219" s="3">
        <v>0</v>
      </c>
      <c r="I219" s="4">
        <v>7.8</v>
      </c>
      <c r="J219" s="5">
        <v>44</v>
      </c>
      <c r="K219" s="4">
        <v>5</v>
      </c>
      <c r="L219" t="s">
        <v>20</v>
      </c>
      <c r="M219" t="str">
        <f t="shared" si="9"/>
        <v>Delivered</v>
      </c>
      <c r="N219" t="s">
        <v>58</v>
      </c>
      <c r="O219" t="str">
        <f t="shared" si="10"/>
        <v>Wallet</v>
      </c>
      <c r="P219" t="s">
        <v>22</v>
      </c>
      <c r="Q219" t="str">
        <f t="shared" si="11"/>
        <v>NONE</v>
      </c>
      <c r="R219" t="s">
        <v>53</v>
      </c>
      <c r="T219" t="str">
        <f>_xlfn.XLOOKUP(Table1[[#This Row],[Customer_ID]],Customers!A:A,Customers!B:B)</f>
        <v>Rohan Sharma</v>
      </c>
      <c r="U219" t="str">
        <f>_xlfn.XLOOKUP(Table1[[#This Row],[Restaurant_ID]],Restaurants!A:A,Restaurants!B:B)</f>
        <v>Grill House</v>
      </c>
      <c r="V219" t="str">
        <f>_xlfn.XLOOKUP(Table1[[#This Row],[Delivery_Partner_ID]],Delivery_Partners!A:A,Delivery_Partners!B:B)</f>
        <v>Suresh</v>
      </c>
      <c r="W219" t="str">
        <f>_xlfn.XLOOKUP(Table1[[#This Row],[Campaign_ID]],Campaigns!A:A,Campaigns!B:B)</f>
        <v>Festival Special</v>
      </c>
      <c r="X219" s="3">
        <f>Table1[[#This Row],[Order_Value]]+Table1[[#This Row],[Delivery_Fee]]-Table1[[#This Row],[Discount]]</f>
        <v>2002.6</v>
      </c>
      <c r="Y219" t="str" cm="1">
        <f t="array" ref="Y219">_xlfn.IFS(Table1[[#This Row],[Delivery_Time_Min]]&lt;=30,"On Time",Table1[[#This Row],[Delivery_Time_Min]]&lt;=45,"At Risk",TRUE,"SLA Breach")</f>
        <v>At Risk</v>
      </c>
      <c r="Z219" t="str" cm="1">
        <f t="array" ref="Z219">_xlfn.IFS(
Table1[[#This Row],[Order_Status]]="Cancelled","Critical - Cancelled",
Table1[[#This Row],[Delivery SLA Status]]="SLA Breach","Critical - Late Delivery",
Table1[[#This Row],[Customer_Rating]]&lt;3,"Attention - Low Rating",
TRUE,"Normal"
)</f>
        <v>Normal</v>
      </c>
      <c r="AA219" t="str">
        <f>_xlfn.XLOOKUP(Table1[[#This Row],[Customer_ID]],Customers!A:A,Customers!C:C)</f>
        <v>Bengaluru</v>
      </c>
      <c r="AB219" t="str">
        <f>TEXT(Table1[[#This Row],[Order_Date]],"mmm")</f>
        <v>Jul</v>
      </c>
    </row>
    <row r="220" spans="1:28" x14ac:dyDescent="0.35">
      <c r="A220" t="s">
        <v>403</v>
      </c>
      <c r="B220" s="2">
        <v>46197</v>
      </c>
      <c r="C220" t="s">
        <v>183</v>
      </c>
      <c r="D220" t="s">
        <v>96</v>
      </c>
      <c r="E220" t="s">
        <v>87</v>
      </c>
      <c r="F220" s="3">
        <v>1970.86</v>
      </c>
      <c r="G220" s="3">
        <v>35</v>
      </c>
      <c r="H220" s="3">
        <v>300</v>
      </c>
      <c r="I220" s="4">
        <v>7.3</v>
      </c>
      <c r="J220" s="5">
        <v>44</v>
      </c>
      <c r="K220" s="4">
        <v>5</v>
      </c>
      <c r="L220" t="s">
        <v>20</v>
      </c>
      <c r="M220" t="str">
        <f t="shared" si="9"/>
        <v>Delivered</v>
      </c>
      <c r="N220" t="s">
        <v>58</v>
      </c>
      <c r="O220" t="str">
        <f t="shared" si="10"/>
        <v>Wallet</v>
      </c>
      <c r="P220" t="s">
        <v>34</v>
      </c>
      <c r="Q220" t="str">
        <f t="shared" si="11"/>
        <v>SAVE100</v>
      </c>
      <c r="R220" t="s">
        <v>115</v>
      </c>
      <c r="T220" t="str">
        <f>_xlfn.XLOOKUP(Table1[[#This Row],[Customer_ID]],Customers!A:A,Customers!B:B)</f>
        <v>Priya Desai</v>
      </c>
      <c r="U220" t="str">
        <f>_xlfn.XLOOKUP(Table1[[#This Row],[Restaurant_ID]],Restaurants!A:A,Restaurants!B:B)</f>
        <v>The Breakfast Club</v>
      </c>
      <c r="V220" t="str">
        <f>_xlfn.XLOOKUP(Table1[[#This Row],[Delivery_Partner_ID]],Delivery_Partners!A:A,Delivery_Partners!B:B)</f>
        <v>Vikas</v>
      </c>
      <c r="W220" t="str">
        <f>_xlfn.XLOOKUP(Table1[[#This Row],[Campaign_ID]],Campaigns!A:A,Campaigns!B:B)</f>
        <v>Budget Bites</v>
      </c>
      <c r="X220" s="3">
        <f>Table1[[#This Row],[Order_Value]]+Table1[[#This Row],[Delivery_Fee]]-Table1[[#This Row],[Discount]]</f>
        <v>1705.86</v>
      </c>
      <c r="Y220" t="str" cm="1">
        <f t="array" ref="Y220">_xlfn.IFS(Table1[[#This Row],[Delivery_Time_Min]]&lt;=30,"On Time",Table1[[#This Row],[Delivery_Time_Min]]&lt;=45,"At Risk",TRUE,"SLA Breach")</f>
        <v>At Risk</v>
      </c>
      <c r="Z220" t="str" cm="1">
        <f t="array" ref="Z220">_xlfn.IFS(
Table1[[#This Row],[Order_Status]]="Cancelled","Critical - Cancelled",
Table1[[#This Row],[Delivery SLA Status]]="SLA Breach","Critical - Late Delivery",
Table1[[#This Row],[Customer_Rating]]&lt;3,"Attention - Low Rating",
TRUE,"Normal"
)</f>
        <v>Normal</v>
      </c>
      <c r="AA220" t="str">
        <f>_xlfn.XLOOKUP(Table1[[#This Row],[Customer_ID]],Customers!A:A,Customers!C:C)</f>
        <v>Nagpur</v>
      </c>
      <c r="AB220" t="str">
        <f>TEXT(Table1[[#This Row],[Order_Date]],"mmm")</f>
        <v>Jun</v>
      </c>
    </row>
    <row r="221" spans="1:28" x14ac:dyDescent="0.35">
      <c r="A221" t="s">
        <v>404</v>
      </c>
      <c r="B221" s="2">
        <v>46229</v>
      </c>
      <c r="C221" t="s">
        <v>127</v>
      </c>
      <c r="D221" t="s">
        <v>178</v>
      </c>
      <c r="E221" t="s">
        <v>113</v>
      </c>
      <c r="F221" s="3">
        <v>1487.92</v>
      </c>
      <c r="G221" s="3">
        <v>30</v>
      </c>
      <c r="H221" s="3">
        <v>213.77</v>
      </c>
      <c r="I221" s="4">
        <v>8.4</v>
      </c>
      <c r="J221" s="5">
        <v>46</v>
      </c>
      <c r="K221" s="4">
        <v>5</v>
      </c>
      <c r="L221" t="s">
        <v>20</v>
      </c>
      <c r="M221" t="str">
        <f t="shared" si="9"/>
        <v>Delivered</v>
      </c>
      <c r="N221" t="s">
        <v>58</v>
      </c>
      <c r="O221" t="str">
        <f t="shared" si="10"/>
        <v>Wallet</v>
      </c>
      <c r="P221" t="s">
        <v>83</v>
      </c>
      <c r="Q221" t="str">
        <f t="shared" si="11"/>
        <v>WELCOME50</v>
      </c>
      <c r="R221" t="s">
        <v>115</v>
      </c>
      <c r="T221" t="str">
        <f>_xlfn.XLOOKUP(Table1[[#This Row],[Customer_ID]],Customers!A:A,Customers!B:B)</f>
        <v>Tanvi Kulkarni</v>
      </c>
      <c r="U221" t="str">
        <f>_xlfn.XLOOKUP(Table1[[#This Row],[Restaurant_ID]],Restaurants!A:A,Restaurants!B:B)</f>
        <v>Green Bowl</v>
      </c>
      <c r="V221" t="str">
        <f>_xlfn.XLOOKUP(Table1[[#This Row],[Delivery_Partner_ID]],Delivery_Partners!A:A,Delivery_Partners!B:B)</f>
        <v>Ajay</v>
      </c>
      <c r="W221" t="str">
        <f>_xlfn.XLOOKUP(Table1[[#This Row],[Campaign_ID]],Campaigns!A:A,Campaigns!B:B)</f>
        <v>Budget Bites</v>
      </c>
      <c r="X221" s="3">
        <f>Table1[[#This Row],[Order_Value]]+Table1[[#This Row],[Delivery_Fee]]-Table1[[#This Row],[Discount]]</f>
        <v>1304.1500000000001</v>
      </c>
      <c r="Y221" t="str" cm="1">
        <f t="array" ref="Y221">_xlfn.IFS(Table1[[#This Row],[Delivery_Time_Min]]&lt;=30,"On Time",Table1[[#This Row],[Delivery_Time_Min]]&lt;=45,"At Risk",TRUE,"SLA Breach")</f>
        <v>SLA Breach</v>
      </c>
      <c r="Z221" t="str" cm="1">
        <f t="array" ref="Z221">_xlfn.IFS(
Table1[[#This Row],[Order_Status]]="Cancelled","Critical - Cancelled",
Table1[[#This Row],[Delivery SLA Status]]="SLA Breach","Critical - Late Delivery",
Table1[[#This Row],[Customer_Rating]]&lt;3,"Attention - Low Rating",
TRUE,"Normal"
)</f>
        <v>Critical - Late Delivery</v>
      </c>
      <c r="AA221" t="str">
        <f>_xlfn.XLOOKUP(Table1[[#This Row],[Customer_ID]],Customers!A:A,Customers!C:C)</f>
        <v>Pune</v>
      </c>
      <c r="AB221" t="str">
        <f>TEXT(Table1[[#This Row],[Order_Date]],"mmm")</f>
        <v>Jul</v>
      </c>
    </row>
    <row r="222" spans="1:28" x14ac:dyDescent="0.35">
      <c r="A222" t="s">
        <v>406</v>
      </c>
      <c r="B222" s="2">
        <v>46145</v>
      </c>
      <c r="C222" t="s">
        <v>357</v>
      </c>
      <c r="D222" t="s">
        <v>144</v>
      </c>
      <c r="E222" t="s">
        <v>43</v>
      </c>
      <c r="F222" s="3">
        <v>1232.19</v>
      </c>
      <c r="G222" s="3">
        <v>35</v>
      </c>
      <c r="H222" s="3">
        <v>176.82</v>
      </c>
      <c r="I222" s="4">
        <v>6</v>
      </c>
      <c r="J222" s="5">
        <v>33</v>
      </c>
      <c r="K222" s="4">
        <v>5</v>
      </c>
      <c r="L222" t="s">
        <v>20</v>
      </c>
      <c r="M222" t="str">
        <f t="shared" si="9"/>
        <v>Delivered</v>
      </c>
      <c r="N222" t="s">
        <v>21</v>
      </c>
      <c r="O222" t="str">
        <f t="shared" si="10"/>
        <v>Credit Card</v>
      </c>
      <c r="P222" t="s">
        <v>34</v>
      </c>
      <c r="Q222" t="str">
        <f t="shared" si="11"/>
        <v>SAVE100</v>
      </c>
      <c r="R222" t="s">
        <v>53</v>
      </c>
      <c r="T222" t="str">
        <f>_xlfn.XLOOKUP(Table1[[#This Row],[Customer_ID]],Customers!A:A,Customers!B:B)</f>
        <v>Vivaan Pawar</v>
      </c>
      <c r="U222" t="str">
        <f>_xlfn.XLOOKUP(Table1[[#This Row],[Restaurant_ID]],Restaurants!A:A,Restaurants!B:B)</f>
        <v>Kebab Nation</v>
      </c>
      <c r="V222" t="str">
        <f>_xlfn.XLOOKUP(Table1[[#This Row],[Delivery_Partner_ID]],Delivery_Partners!A:A,Delivery_Partners!B:B)</f>
        <v>Arjun</v>
      </c>
      <c r="W222" t="str">
        <f>_xlfn.XLOOKUP(Table1[[#This Row],[Campaign_ID]],Campaigns!A:A,Campaigns!B:B)</f>
        <v>Festival Special</v>
      </c>
      <c r="X222" s="3">
        <f>Table1[[#This Row],[Order_Value]]+Table1[[#This Row],[Delivery_Fee]]-Table1[[#This Row],[Discount]]</f>
        <v>1090.3700000000001</v>
      </c>
      <c r="Y222" t="str" cm="1">
        <f t="array" ref="Y222">_xlfn.IFS(Table1[[#This Row],[Delivery_Time_Min]]&lt;=30,"On Time",Table1[[#This Row],[Delivery_Time_Min]]&lt;=45,"At Risk",TRUE,"SLA Breach")</f>
        <v>At Risk</v>
      </c>
      <c r="Z222" t="str" cm="1">
        <f t="array" ref="Z222">_xlfn.IFS(
Table1[[#This Row],[Order_Status]]="Cancelled","Critical - Cancelled",
Table1[[#This Row],[Delivery SLA Status]]="SLA Breach","Critical - Late Delivery",
Table1[[#This Row],[Customer_Rating]]&lt;3,"Attention - Low Rating",
TRUE,"Normal"
)</f>
        <v>Normal</v>
      </c>
      <c r="AA222" t="str">
        <f>_xlfn.XLOOKUP(Table1[[#This Row],[Customer_ID]],Customers!A:A,Customers!C:C)</f>
        <v>Mumbai</v>
      </c>
      <c r="AB222" t="str">
        <f>TEXT(Table1[[#This Row],[Order_Date]],"mmm")</f>
        <v>May</v>
      </c>
    </row>
    <row r="223" spans="1:28" x14ac:dyDescent="0.35">
      <c r="A223" t="s">
        <v>407</v>
      </c>
      <c r="B223" s="2">
        <v>46182</v>
      </c>
      <c r="C223" t="s">
        <v>85</v>
      </c>
      <c r="D223" t="s">
        <v>164</v>
      </c>
      <c r="E223" t="s">
        <v>57</v>
      </c>
      <c r="F223" s="3">
        <v>1382.13</v>
      </c>
      <c r="G223" s="3">
        <v>25</v>
      </c>
      <c r="H223" s="3">
        <v>128.94</v>
      </c>
      <c r="I223" s="4">
        <v>7.5</v>
      </c>
      <c r="J223" s="5">
        <v>46</v>
      </c>
      <c r="K223" s="4">
        <v>2.5</v>
      </c>
      <c r="L223" t="s">
        <v>20</v>
      </c>
      <c r="M223" t="str">
        <f t="shared" si="9"/>
        <v>Delivered</v>
      </c>
      <c r="N223" t="s">
        <v>28</v>
      </c>
      <c r="O223" t="str">
        <f t="shared" si="10"/>
        <v>UPI</v>
      </c>
      <c r="P223" t="s">
        <v>104</v>
      </c>
      <c r="Q223" t="str">
        <f t="shared" si="11"/>
        <v>MONSOON20</v>
      </c>
      <c r="R223" t="s">
        <v>115</v>
      </c>
      <c r="T223" t="str">
        <f>_xlfn.XLOOKUP(Table1[[#This Row],[Customer_ID]],Customers!A:A,Customers!B:B)</f>
        <v>Sakshi More</v>
      </c>
      <c r="U223" t="str">
        <f>_xlfn.XLOOKUP(Table1[[#This Row],[Restaurant_ID]],Restaurants!A:A,Restaurants!B:B)</f>
        <v>Burger Garage</v>
      </c>
      <c r="V223" t="str">
        <f>_xlfn.XLOOKUP(Table1[[#This Row],[Delivery_Partner_ID]],Delivery_Partners!A:A,Delivery_Partners!B:B)</f>
        <v>Amit</v>
      </c>
      <c r="W223" t="str">
        <f>_xlfn.XLOOKUP(Table1[[#This Row],[Campaign_ID]],Campaigns!A:A,Campaigns!B:B)</f>
        <v>Budget Bites</v>
      </c>
      <c r="X223" s="3">
        <f>Table1[[#This Row],[Order_Value]]+Table1[[#This Row],[Delivery_Fee]]-Table1[[#This Row],[Discount]]</f>
        <v>1278.19</v>
      </c>
      <c r="Y223" t="str" cm="1">
        <f t="array" ref="Y223">_xlfn.IFS(Table1[[#This Row],[Delivery_Time_Min]]&lt;=30,"On Time",Table1[[#This Row],[Delivery_Time_Min]]&lt;=45,"At Risk",TRUE,"SLA Breach")</f>
        <v>SLA Breach</v>
      </c>
      <c r="Z223" t="str" cm="1">
        <f t="array" ref="Z223">_xlfn.IFS(
Table1[[#This Row],[Order_Status]]="Cancelled","Critical - Cancelled",
Table1[[#This Row],[Delivery SLA Status]]="SLA Breach","Critical - Late Delivery",
Table1[[#This Row],[Customer_Rating]]&lt;3,"Attention - Low Rating",
TRUE,"Normal"
)</f>
        <v>Critical - Late Delivery</v>
      </c>
      <c r="AA223" t="str">
        <f>_xlfn.XLOOKUP(Table1[[#This Row],[Customer_ID]],Customers!A:A,Customers!C:C)</f>
        <v>Bengaluru</v>
      </c>
      <c r="AB223" t="str">
        <f>TEXT(Table1[[#This Row],[Order_Date]],"mmm")</f>
        <v>Jun</v>
      </c>
    </row>
    <row r="224" spans="1:28" x14ac:dyDescent="0.35">
      <c r="A224" t="s">
        <v>410</v>
      </c>
      <c r="B224" s="2">
        <v>46182</v>
      </c>
      <c r="C224" t="s">
        <v>49</v>
      </c>
      <c r="D224" t="s">
        <v>112</v>
      </c>
      <c r="E224" t="s">
        <v>75</v>
      </c>
      <c r="F224" s="3">
        <v>1062.3399999999999</v>
      </c>
      <c r="G224" s="3">
        <v>35</v>
      </c>
      <c r="H224" s="3">
        <v>109.9</v>
      </c>
      <c r="I224" s="4">
        <v>2.6</v>
      </c>
      <c r="J224" s="5">
        <v>18</v>
      </c>
      <c r="K224" s="4">
        <v>5</v>
      </c>
      <c r="L224" t="s">
        <v>20</v>
      </c>
      <c r="M224" t="str">
        <f t="shared" si="9"/>
        <v>Delivered</v>
      </c>
      <c r="N224" t="s">
        <v>40</v>
      </c>
      <c r="O224" t="str">
        <f t="shared" si="10"/>
        <v>Debit Card</v>
      </c>
      <c r="P224" t="s">
        <v>34</v>
      </c>
      <c r="Q224" t="str">
        <f t="shared" si="11"/>
        <v>SAVE100</v>
      </c>
      <c r="R224" t="s">
        <v>59</v>
      </c>
      <c r="T224" t="str">
        <f>_xlfn.XLOOKUP(Table1[[#This Row],[Customer_ID]],Customers!A:A,Customers!B:B)</f>
        <v>Akash Pawar</v>
      </c>
      <c r="U224" t="str">
        <f>_xlfn.XLOOKUP(Table1[[#This Row],[Restaurant_ID]],Restaurants!A:A,Restaurants!B:B)</f>
        <v>Pune Bites</v>
      </c>
      <c r="V224" t="str">
        <f>_xlfn.XLOOKUP(Table1[[#This Row],[Delivery_Partner_ID]],Delivery_Partners!A:A,Delivery_Partners!B:B)</f>
        <v>Manoj</v>
      </c>
      <c r="W224" t="str">
        <f>_xlfn.XLOOKUP(Table1[[#This Row],[Campaign_ID]],Campaigns!A:A,Campaigns!B:B)</f>
        <v>New User Boost</v>
      </c>
      <c r="X224" s="3">
        <f>Table1[[#This Row],[Order_Value]]+Table1[[#This Row],[Delivery_Fee]]-Table1[[#This Row],[Discount]]</f>
        <v>987.43999999999994</v>
      </c>
      <c r="Y224" t="str" cm="1">
        <f t="array" ref="Y224">_xlfn.IFS(Table1[[#This Row],[Delivery_Time_Min]]&lt;=30,"On Time",Table1[[#This Row],[Delivery_Time_Min]]&lt;=45,"At Risk",TRUE,"SLA Breach")</f>
        <v>On Time</v>
      </c>
      <c r="Z224" t="str" cm="1">
        <f t="array" ref="Z224">_xlfn.IFS(
Table1[[#This Row],[Order_Status]]="Cancelled","Critical - Cancelled",
Table1[[#This Row],[Delivery SLA Status]]="SLA Breach","Critical - Late Delivery",
Table1[[#This Row],[Customer_Rating]]&lt;3,"Attention - Low Rating",
TRUE,"Normal"
)</f>
        <v>Normal</v>
      </c>
      <c r="AA224" t="str">
        <f>_xlfn.XLOOKUP(Table1[[#This Row],[Customer_ID]],Customers!A:A,Customers!C:C)</f>
        <v>Pune</v>
      </c>
      <c r="AB224" t="str">
        <f>TEXT(Table1[[#This Row],[Order_Date]],"mmm")</f>
        <v>Jun</v>
      </c>
    </row>
    <row r="225" spans="1:28" x14ac:dyDescent="0.35">
      <c r="A225" t="s">
        <v>411</v>
      </c>
      <c r="B225" s="2">
        <v>46206</v>
      </c>
      <c r="C225" t="s">
        <v>282</v>
      </c>
      <c r="D225" t="s">
        <v>26</v>
      </c>
      <c r="E225" t="s">
        <v>119</v>
      </c>
      <c r="F225" s="3">
        <v>604.58000000000004</v>
      </c>
      <c r="G225" s="3">
        <v>50</v>
      </c>
      <c r="H225" s="3">
        <v>0</v>
      </c>
      <c r="I225" s="4">
        <v>2.9</v>
      </c>
      <c r="J225" s="5">
        <v>20</v>
      </c>
      <c r="K225" s="4">
        <v>3.5</v>
      </c>
      <c r="L225" t="s">
        <v>20</v>
      </c>
      <c r="M225" t="str">
        <f t="shared" si="9"/>
        <v>Delivered</v>
      </c>
      <c r="N225" t="s">
        <v>21</v>
      </c>
      <c r="O225" t="str">
        <f t="shared" si="10"/>
        <v>Credit Card</v>
      </c>
      <c r="P225" t="s">
        <v>22</v>
      </c>
      <c r="Q225" t="str">
        <f t="shared" si="11"/>
        <v>NONE</v>
      </c>
      <c r="R225" t="s">
        <v>23</v>
      </c>
      <c r="T225" t="str">
        <f>_xlfn.XLOOKUP(Table1[[#This Row],[Customer_ID]],Customers!A:A,Customers!B:B)</f>
        <v>Rahul Sharma</v>
      </c>
      <c r="U225" t="str">
        <f>_xlfn.XLOOKUP(Table1[[#This Row],[Restaurant_ID]],Restaurants!A:A,Restaurants!B:B)</f>
        <v>Biryani House</v>
      </c>
      <c r="V225" t="str">
        <f>_xlfn.XLOOKUP(Table1[[#This Row],[Delivery_Partner_ID]],Delivery_Partners!A:A,Delivery_Partners!B:B)</f>
        <v>Nitin</v>
      </c>
      <c r="W225" t="str">
        <f>_xlfn.XLOOKUP(Table1[[#This Row],[Campaign_ID]],Campaigns!A:A,Campaigns!B:B)</f>
        <v>First Order</v>
      </c>
      <c r="X225" s="3">
        <f>Table1[[#This Row],[Order_Value]]+Table1[[#This Row],[Delivery_Fee]]-Table1[[#This Row],[Discount]]</f>
        <v>654.58000000000004</v>
      </c>
      <c r="Y225" t="str" cm="1">
        <f t="array" ref="Y225">_xlfn.IFS(Table1[[#This Row],[Delivery_Time_Min]]&lt;=30,"On Time",Table1[[#This Row],[Delivery_Time_Min]]&lt;=45,"At Risk",TRUE,"SLA Breach")</f>
        <v>On Time</v>
      </c>
      <c r="Z225" t="str" cm="1">
        <f t="array" ref="Z225">_xlfn.IFS(
Table1[[#This Row],[Order_Status]]="Cancelled","Critical - Cancelled",
Table1[[#This Row],[Delivery SLA Status]]="SLA Breach","Critical - Late Delivery",
Table1[[#This Row],[Customer_Rating]]&lt;3,"Attention - Low Rating",
TRUE,"Normal"
)</f>
        <v>Normal</v>
      </c>
      <c r="AA225" t="str">
        <f>_xlfn.XLOOKUP(Table1[[#This Row],[Customer_ID]],Customers!A:A,Customers!C:C)</f>
        <v>Nashik</v>
      </c>
      <c r="AB225" t="str">
        <f>TEXT(Table1[[#This Row],[Order_Date]],"mmm")</f>
        <v>Jul</v>
      </c>
    </row>
    <row r="226" spans="1:28" x14ac:dyDescent="0.35">
      <c r="A226" t="s">
        <v>412</v>
      </c>
      <c r="B226" s="2">
        <v>46199</v>
      </c>
      <c r="C226" t="s">
        <v>394</v>
      </c>
      <c r="D226" t="s">
        <v>124</v>
      </c>
      <c r="E226" t="s">
        <v>128</v>
      </c>
      <c r="F226" s="3">
        <v>710.56</v>
      </c>
      <c r="G226" s="3">
        <v>60</v>
      </c>
      <c r="H226" s="3">
        <v>87.05</v>
      </c>
      <c r="I226" s="4">
        <v>4.4000000000000004</v>
      </c>
      <c r="J226" s="5">
        <v>35</v>
      </c>
      <c r="K226" s="4">
        <v>3</v>
      </c>
      <c r="L226" t="s">
        <v>20</v>
      </c>
      <c r="M226" t="str">
        <f t="shared" si="9"/>
        <v>Delivered</v>
      </c>
      <c r="N226" t="s">
        <v>21</v>
      </c>
      <c r="O226" t="str">
        <f t="shared" si="10"/>
        <v>Credit Card</v>
      </c>
      <c r="P226" t="s">
        <v>104</v>
      </c>
      <c r="Q226" t="str">
        <f t="shared" si="11"/>
        <v>MONSOON20</v>
      </c>
      <c r="R226" t="s">
        <v>30</v>
      </c>
      <c r="T226" t="str">
        <f>_xlfn.XLOOKUP(Table1[[#This Row],[Customer_ID]],Customers!A:A,Customers!B:B)</f>
        <v>Isha Jadhav</v>
      </c>
      <c r="U226" t="str">
        <f>_xlfn.XLOOKUP(Table1[[#This Row],[Restaurant_ID]],Restaurants!A:A,Restaurants!B:B)</f>
        <v>Maharashtra Kitchen</v>
      </c>
      <c r="V226" t="str">
        <f>_xlfn.XLOOKUP(Table1[[#This Row],[Delivery_Partner_ID]],Delivery_Partners!A:A,Delivery_Partners!B:B)</f>
        <v>Prakash</v>
      </c>
      <c r="W226" t="str">
        <f>_xlfn.XLOOKUP(Table1[[#This Row],[Campaign_ID]],Campaigns!A:A,Campaigns!B:B)</f>
        <v>Lunch Saver</v>
      </c>
      <c r="X226" s="3">
        <f>Table1[[#This Row],[Order_Value]]+Table1[[#This Row],[Delivery_Fee]]-Table1[[#This Row],[Discount]]</f>
        <v>683.51</v>
      </c>
      <c r="Y226" t="str" cm="1">
        <f t="array" ref="Y226">_xlfn.IFS(Table1[[#This Row],[Delivery_Time_Min]]&lt;=30,"On Time",Table1[[#This Row],[Delivery_Time_Min]]&lt;=45,"At Risk",TRUE,"SLA Breach")</f>
        <v>At Risk</v>
      </c>
      <c r="Z226" t="str" cm="1">
        <f t="array" ref="Z226">_xlfn.IFS(
Table1[[#This Row],[Order_Status]]="Cancelled","Critical - Cancelled",
Table1[[#This Row],[Delivery SLA Status]]="SLA Breach","Critical - Late Delivery",
Table1[[#This Row],[Customer_Rating]]&lt;3,"Attention - Low Rating",
TRUE,"Normal"
)</f>
        <v>Normal</v>
      </c>
      <c r="AA226" t="str">
        <f>_xlfn.XLOOKUP(Table1[[#This Row],[Customer_ID]],Customers!A:A,Customers!C:C)</f>
        <v>Bengaluru</v>
      </c>
      <c r="AB226" t="str">
        <f>TEXT(Table1[[#This Row],[Order_Date]],"mmm")</f>
        <v>Jun</v>
      </c>
    </row>
    <row r="227" spans="1:28" x14ac:dyDescent="0.35">
      <c r="A227" t="s">
        <v>414</v>
      </c>
      <c r="B227" s="2">
        <v>46190</v>
      </c>
      <c r="C227" t="s">
        <v>134</v>
      </c>
      <c r="D227" t="s">
        <v>74</v>
      </c>
      <c r="E227" t="s">
        <v>107</v>
      </c>
      <c r="F227" s="3">
        <v>1154.83</v>
      </c>
      <c r="G227" s="3">
        <v>25</v>
      </c>
      <c r="H227" s="3">
        <v>182.86</v>
      </c>
      <c r="I227" s="4">
        <v>8.6</v>
      </c>
      <c r="J227" s="5">
        <v>38</v>
      </c>
      <c r="K227" s="4">
        <v>3</v>
      </c>
      <c r="L227" t="s">
        <v>20</v>
      </c>
      <c r="M227" t="str">
        <f t="shared" si="9"/>
        <v>Delivered</v>
      </c>
      <c r="N227" t="s">
        <v>64</v>
      </c>
      <c r="O227" t="str">
        <f t="shared" si="10"/>
        <v>Cash on Delivery</v>
      </c>
      <c r="P227" t="s">
        <v>29</v>
      </c>
      <c r="Q227" t="str">
        <f t="shared" si="11"/>
        <v>BUDGET50</v>
      </c>
      <c r="R227" t="s">
        <v>30</v>
      </c>
      <c r="T227" t="str">
        <f>_xlfn.XLOOKUP(Table1[[#This Row],[Customer_ID]],Customers!A:A,Customers!B:B)</f>
        <v>Tanvi Patil</v>
      </c>
      <c r="U227" t="str">
        <f>_xlfn.XLOOKUP(Table1[[#This Row],[Restaurant_ID]],Restaurants!A:A,Restaurants!B:B)</f>
        <v>Cafe Aroma</v>
      </c>
      <c r="V227" t="str">
        <f>_xlfn.XLOOKUP(Table1[[#This Row],[Delivery_Partner_ID]],Delivery_Partners!A:A,Delivery_Partners!B:B)</f>
        <v>Sameer</v>
      </c>
      <c r="W227" t="str">
        <f>_xlfn.XLOOKUP(Table1[[#This Row],[Campaign_ID]],Campaigns!A:A,Campaigns!B:B)</f>
        <v>Lunch Saver</v>
      </c>
      <c r="X227" s="3">
        <f>Table1[[#This Row],[Order_Value]]+Table1[[#This Row],[Delivery_Fee]]-Table1[[#This Row],[Discount]]</f>
        <v>996.96999999999991</v>
      </c>
      <c r="Y227" t="str" cm="1">
        <f t="array" ref="Y227">_xlfn.IFS(Table1[[#This Row],[Delivery_Time_Min]]&lt;=30,"On Time",Table1[[#This Row],[Delivery_Time_Min]]&lt;=45,"At Risk",TRUE,"SLA Breach")</f>
        <v>At Risk</v>
      </c>
      <c r="Z227" t="str" cm="1">
        <f t="array" ref="Z227">_xlfn.IFS(
Table1[[#This Row],[Order_Status]]="Cancelled","Critical - Cancelled",
Table1[[#This Row],[Delivery SLA Status]]="SLA Breach","Critical - Late Delivery",
Table1[[#This Row],[Customer_Rating]]&lt;3,"Attention - Low Rating",
TRUE,"Normal"
)</f>
        <v>Normal</v>
      </c>
      <c r="AA227" t="str">
        <f>_xlfn.XLOOKUP(Table1[[#This Row],[Customer_ID]],Customers!A:A,Customers!C:C)</f>
        <v>Bengaluru</v>
      </c>
      <c r="AB227" t="str">
        <f>TEXT(Table1[[#This Row],[Order_Date]],"mmm")</f>
        <v>Jun</v>
      </c>
    </row>
    <row r="228" spans="1:28" x14ac:dyDescent="0.35">
      <c r="A228" t="s">
        <v>415</v>
      </c>
      <c r="B228" s="2">
        <v>46219</v>
      </c>
      <c r="C228" t="s">
        <v>180</v>
      </c>
      <c r="D228" t="s">
        <v>68</v>
      </c>
      <c r="E228" t="s">
        <v>107</v>
      </c>
      <c r="F228" s="3">
        <v>2270.19</v>
      </c>
      <c r="G228" s="3">
        <v>30</v>
      </c>
      <c r="H228" s="3">
        <v>0</v>
      </c>
      <c r="I228" s="4">
        <v>5.4</v>
      </c>
      <c r="J228" s="5">
        <v>35</v>
      </c>
      <c r="K228" s="4">
        <v>5</v>
      </c>
      <c r="L228" t="s">
        <v>20</v>
      </c>
      <c r="M228" t="str">
        <f t="shared" si="9"/>
        <v>Delivered</v>
      </c>
      <c r="N228" t="s">
        <v>64</v>
      </c>
      <c r="O228" t="str">
        <f t="shared" si="10"/>
        <v>Cash on Delivery</v>
      </c>
      <c r="P228" t="s">
        <v>22</v>
      </c>
      <c r="Q228" t="str">
        <f t="shared" si="11"/>
        <v>NONE</v>
      </c>
      <c r="R228" t="s">
        <v>115</v>
      </c>
      <c r="T228" t="str">
        <f>_xlfn.XLOOKUP(Table1[[#This Row],[Customer_ID]],Customers!A:A,Customers!B:B)</f>
        <v>Ananya Pawar</v>
      </c>
      <c r="U228" t="str">
        <f>_xlfn.XLOOKUP(Table1[[#This Row],[Restaurant_ID]],Restaurants!A:A,Restaurants!B:B)</f>
        <v>Tandoor Tales</v>
      </c>
      <c r="V228" t="str">
        <f>_xlfn.XLOOKUP(Table1[[#This Row],[Delivery_Partner_ID]],Delivery_Partners!A:A,Delivery_Partners!B:B)</f>
        <v>Sameer</v>
      </c>
      <c r="W228" t="str">
        <f>_xlfn.XLOOKUP(Table1[[#This Row],[Campaign_ID]],Campaigns!A:A,Campaigns!B:B)</f>
        <v>Budget Bites</v>
      </c>
      <c r="X228" s="3">
        <f>Table1[[#This Row],[Order_Value]]+Table1[[#This Row],[Delivery_Fee]]-Table1[[#This Row],[Discount]]</f>
        <v>2300.19</v>
      </c>
      <c r="Y228" t="str" cm="1">
        <f t="array" ref="Y228">_xlfn.IFS(Table1[[#This Row],[Delivery_Time_Min]]&lt;=30,"On Time",Table1[[#This Row],[Delivery_Time_Min]]&lt;=45,"At Risk",TRUE,"SLA Breach")</f>
        <v>At Risk</v>
      </c>
      <c r="Z228" t="str" cm="1">
        <f t="array" ref="Z228">_xlfn.IFS(
Table1[[#This Row],[Order_Status]]="Cancelled","Critical - Cancelled",
Table1[[#This Row],[Delivery SLA Status]]="SLA Breach","Critical - Late Delivery",
Table1[[#This Row],[Customer_Rating]]&lt;3,"Attention - Low Rating",
TRUE,"Normal"
)</f>
        <v>Normal</v>
      </c>
      <c r="AA228" t="str">
        <f>_xlfn.XLOOKUP(Table1[[#This Row],[Customer_ID]],Customers!A:A,Customers!C:C)</f>
        <v>Mumbai</v>
      </c>
      <c r="AB228" t="str">
        <f>TEXT(Table1[[#This Row],[Order_Date]],"mmm")</f>
        <v>Jul</v>
      </c>
    </row>
    <row r="229" spans="1:28" x14ac:dyDescent="0.35">
      <c r="A229" t="s">
        <v>416</v>
      </c>
      <c r="B229" s="2">
        <v>46152</v>
      </c>
      <c r="C229" t="s">
        <v>259</v>
      </c>
      <c r="D229" t="s">
        <v>202</v>
      </c>
      <c r="E229" t="s">
        <v>69</v>
      </c>
      <c r="F229" s="3">
        <v>1625.77</v>
      </c>
      <c r="G229" s="3">
        <v>30</v>
      </c>
      <c r="H229" s="3">
        <v>257.24</v>
      </c>
      <c r="I229" s="4">
        <v>5.0999999999999996</v>
      </c>
      <c r="J229" s="5">
        <v>32</v>
      </c>
      <c r="K229" s="4">
        <v>4</v>
      </c>
      <c r="L229" t="s">
        <v>20</v>
      </c>
      <c r="M229" t="str">
        <f t="shared" si="9"/>
        <v>Delivered</v>
      </c>
      <c r="N229" t="s">
        <v>40</v>
      </c>
      <c r="O229" t="str">
        <f t="shared" si="10"/>
        <v>Debit Card</v>
      </c>
      <c r="P229" t="s">
        <v>45</v>
      </c>
      <c r="Q229" t="str">
        <f t="shared" si="11"/>
        <v>FESTIVE25</v>
      </c>
      <c r="R229" t="s">
        <v>115</v>
      </c>
      <c r="T229" t="str">
        <f>_xlfn.XLOOKUP(Table1[[#This Row],[Customer_ID]],Customers!A:A,Customers!B:B)</f>
        <v>Aditya Sharma</v>
      </c>
      <c r="U229" t="str">
        <f>_xlfn.XLOOKUP(Table1[[#This Row],[Restaurant_ID]],Restaurants!A:A,Restaurants!B:B)</f>
        <v>Curry Leaf</v>
      </c>
      <c r="V229" t="str">
        <f>_xlfn.XLOOKUP(Table1[[#This Row],[Delivery_Partner_ID]],Delivery_Partners!A:A,Delivery_Partners!B:B)</f>
        <v>Suresh</v>
      </c>
      <c r="W229" t="str">
        <f>_xlfn.XLOOKUP(Table1[[#This Row],[Campaign_ID]],Campaigns!A:A,Campaigns!B:B)</f>
        <v>Budget Bites</v>
      </c>
      <c r="X229" s="3">
        <f>Table1[[#This Row],[Order_Value]]+Table1[[#This Row],[Delivery_Fee]]-Table1[[#This Row],[Discount]]</f>
        <v>1398.53</v>
      </c>
      <c r="Y229" t="str" cm="1">
        <f t="array" ref="Y229">_xlfn.IFS(Table1[[#This Row],[Delivery_Time_Min]]&lt;=30,"On Time",Table1[[#This Row],[Delivery_Time_Min]]&lt;=45,"At Risk",TRUE,"SLA Breach")</f>
        <v>At Risk</v>
      </c>
      <c r="Z229" t="str" cm="1">
        <f t="array" ref="Z229">_xlfn.IFS(
Table1[[#This Row],[Order_Status]]="Cancelled","Critical - Cancelled",
Table1[[#This Row],[Delivery SLA Status]]="SLA Breach","Critical - Late Delivery",
Table1[[#This Row],[Customer_Rating]]&lt;3,"Attention - Low Rating",
TRUE,"Normal"
)</f>
        <v>Normal</v>
      </c>
      <c r="AA229" t="str">
        <f>_xlfn.XLOOKUP(Table1[[#This Row],[Customer_ID]],Customers!A:A,Customers!C:C)</f>
        <v>Pune</v>
      </c>
      <c r="AB229" t="str">
        <f>TEXT(Table1[[#This Row],[Order_Date]],"mmm")</f>
        <v>May</v>
      </c>
    </row>
    <row r="230" spans="1:28" x14ac:dyDescent="0.35">
      <c r="A230" t="s">
        <v>419</v>
      </c>
      <c r="B230" s="2">
        <v>46224</v>
      </c>
      <c r="C230" t="s">
        <v>85</v>
      </c>
      <c r="D230" t="s">
        <v>112</v>
      </c>
      <c r="E230" t="s">
        <v>141</v>
      </c>
      <c r="F230" s="3">
        <v>1559.33</v>
      </c>
      <c r="G230" s="3">
        <v>40</v>
      </c>
      <c r="H230" s="3">
        <v>236.72</v>
      </c>
      <c r="I230" s="4">
        <v>8.6999999999999993</v>
      </c>
      <c r="J230" s="5">
        <v>48</v>
      </c>
      <c r="K230" s="4">
        <v>4</v>
      </c>
      <c r="L230" t="s">
        <v>20</v>
      </c>
      <c r="M230" t="str">
        <f t="shared" si="9"/>
        <v>Delivered</v>
      </c>
      <c r="N230" t="s">
        <v>40</v>
      </c>
      <c r="O230" t="str">
        <f t="shared" si="10"/>
        <v>Debit Card</v>
      </c>
      <c r="P230" t="s">
        <v>104</v>
      </c>
      <c r="Q230" t="str">
        <f t="shared" si="11"/>
        <v>MONSOON20</v>
      </c>
      <c r="R230" t="s">
        <v>46</v>
      </c>
      <c r="T230" t="str">
        <f>_xlfn.XLOOKUP(Table1[[#This Row],[Customer_ID]],Customers!A:A,Customers!B:B)</f>
        <v>Sakshi More</v>
      </c>
      <c r="U230" t="str">
        <f>_xlfn.XLOOKUP(Table1[[#This Row],[Restaurant_ID]],Restaurants!A:A,Restaurants!B:B)</f>
        <v>Pune Bites</v>
      </c>
      <c r="V230" t="str">
        <f>_xlfn.XLOOKUP(Table1[[#This Row],[Delivery_Partner_ID]],Delivery_Partners!A:A,Delivery_Partners!B:B)</f>
        <v>Ravi</v>
      </c>
      <c r="W230" t="str">
        <f>_xlfn.XLOOKUP(Table1[[#This Row],[Campaign_ID]],Campaigns!A:A,Campaigns!B:B)</f>
        <v>Weekend Feast</v>
      </c>
      <c r="X230" s="3">
        <f>Table1[[#This Row],[Order_Value]]+Table1[[#This Row],[Delivery_Fee]]-Table1[[#This Row],[Discount]]</f>
        <v>1362.61</v>
      </c>
      <c r="Y230" t="str" cm="1">
        <f t="array" ref="Y230">_xlfn.IFS(Table1[[#This Row],[Delivery_Time_Min]]&lt;=30,"On Time",Table1[[#This Row],[Delivery_Time_Min]]&lt;=45,"At Risk",TRUE,"SLA Breach")</f>
        <v>SLA Breach</v>
      </c>
      <c r="Z230" t="str" cm="1">
        <f t="array" ref="Z230">_xlfn.IFS(
Table1[[#This Row],[Order_Status]]="Cancelled","Critical - Cancelled",
Table1[[#This Row],[Delivery SLA Status]]="SLA Breach","Critical - Late Delivery",
Table1[[#This Row],[Customer_Rating]]&lt;3,"Attention - Low Rating",
TRUE,"Normal"
)</f>
        <v>Critical - Late Delivery</v>
      </c>
      <c r="AA230" t="str">
        <f>_xlfn.XLOOKUP(Table1[[#This Row],[Customer_ID]],Customers!A:A,Customers!C:C)</f>
        <v>Bengaluru</v>
      </c>
      <c r="AB230" t="str">
        <f>TEXT(Table1[[#This Row],[Order_Date]],"mmm")</f>
        <v>Jul</v>
      </c>
    </row>
    <row r="231" spans="1:28" x14ac:dyDescent="0.35">
      <c r="A231" t="s">
        <v>420</v>
      </c>
      <c r="B231" s="2">
        <v>46151</v>
      </c>
      <c r="C231" t="s">
        <v>251</v>
      </c>
      <c r="D231" t="s">
        <v>181</v>
      </c>
      <c r="E231" t="s">
        <v>62</v>
      </c>
      <c r="F231" s="3">
        <v>1534.05</v>
      </c>
      <c r="G231" s="3">
        <v>50</v>
      </c>
      <c r="H231" s="3">
        <v>149.22999999999999</v>
      </c>
      <c r="I231" s="4">
        <v>7.9</v>
      </c>
      <c r="J231" s="5">
        <v>31</v>
      </c>
      <c r="K231" s="4">
        <v>5</v>
      </c>
      <c r="L231" t="s">
        <v>20</v>
      </c>
      <c r="M231" t="str">
        <f t="shared" si="9"/>
        <v>Delivered</v>
      </c>
      <c r="N231" t="s">
        <v>28</v>
      </c>
      <c r="O231" t="str">
        <f t="shared" si="10"/>
        <v>UPI</v>
      </c>
      <c r="P231" t="s">
        <v>104</v>
      </c>
      <c r="Q231" t="str">
        <f t="shared" si="11"/>
        <v>MONSOON20</v>
      </c>
      <c r="R231" t="s">
        <v>70</v>
      </c>
      <c r="T231" t="str">
        <f>_xlfn.XLOOKUP(Table1[[#This Row],[Customer_ID]],Customers!A:A,Customers!B:B)</f>
        <v>Aditya Sharma</v>
      </c>
      <c r="U231" t="str">
        <f>_xlfn.XLOOKUP(Table1[[#This Row],[Restaurant_ID]],Restaurants!A:A,Restaurants!B:B)</f>
        <v>Healthy Harvest</v>
      </c>
      <c r="V231" t="str">
        <f>_xlfn.XLOOKUP(Table1[[#This Row],[Delivery_Partner_ID]],Delivery_Partners!A:A,Delivery_Partners!B:B)</f>
        <v>Sanjay</v>
      </c>
      <c r="W231" t="str">
        <f>_xlfn.XLOOKUP(Table1[[#This Row],[Campaign_ID]],Campaigns!A:A,Campaigns!B:B)</f>
        <v>Monsoon Meals</v>
      </c>
      <c r="X231" s="3">
        <f>Table1[[#This Row],[Order_Value]]+Table1[[#This Row],[Delivery_Fee]]-Table1[[#This Row],[Discount]]</f>
        <v>1434.82</v>
      </c>
      <c r="Y231" t="str" cm="1">
        <f t="array" ref="Y231">_xlfn.IFS(Table1[[#This Row],[Delivery_Time_Min]]&lt;=30,"On Time",Table1[[#This Row],[Delivery_Time_Min]]&lt;=45,"At Risk",TRUE,"SLA Breach")</f>
        <v>At Risk</v>
      </c>
      <c r="Z231" t="str" cm="1">
        <f t="array" ref="Z231">_xlfn.IFS(
Table1[[#This Row],[Order_Status]]="Cancelled","Critical - Cancelled",
Table1[[#This Row],[Delivery SLA Status]]="SLA Breach","Critical - Late Delivery",
Table1[[#This Row],[Customer_Rating]]&lt;3,"Attention - Low Rating",
TRUE,"Normal"
)</f>
        <v>Normal</v>
      </c>
      <c r="AA231" t="str">
        <f>_xlfn.XLOOKUP(Table1[[#This Row],[Customer_ID]],Customers!A:A,Customers!C:C)</f>
        <v>Hyderabad</v>
      </c>
      <c r="AB231" t="str">
        <f>TEXT(Table1[[#This Row],[Order_Date]],"mmm")</f>
        <v>May</v>
      </c>
    </row>
    <row r="232" spans="1:28" x14ac:dyDescent="0.35">
      <c r="A232" t="s">
        <v>421</v>
      </c>
      <c r="B232" s="2">
        <v>46184</v>
      </c>
      <c r="C232" t="s">
        <v>300</v>
      </c>
      <c r="D232" t="s">
        <v>202</v>
      </c>
      <c r="E232" t="s">
        <v>128</v>
      </c>
      <c r="F232" s="3">
        <v>861.97</v>
      </c>
      <c r="G232" s="3">
        <v>50</v>
      </c>
      <c r="H232" s="3">
        <v>179.37</v>
      </c>
      <c r="I232" s="4">
        <v>3.1</v>
      </c>
      <c r="J232" s="5">
        <v>22</v>
      </c>
      <c r="K232" s="4">
        <v>4.5</v>
      </c>
      <c r="L232" t="s">
        <v>20</v>
      </c>
      <c r="M232" t="str">
        <f t="shared" si="9"/>
        <v>Delivered</v>
      </c>
      <c r="N232" t="s">
        <v>40</v>
      </c>
      <c r="O232" t="str">
        <f t="shared" si="10"/>
        <v>Debit Card</v>
      </c>
      <c r="P232" t="s">
        <v>104</v>
      </c>
      <c r="Q232" t="str">
        <f t="shared" si="11"/>
        <v>MONSOON20</v>
      </c>
      <c r="R232" t="s">
        <v>59</v>
      </c>
      <c r="T232" t="str">
        <f>_xlfn.XLOOKUP(Table1[[#This Row],[Customer_ID]],Customers!A:A,Customers!B:B)</f>
        <v>Aarav More</v>
      </c>
      <c r="U232" t="str">
        <f>_xlfn.XLOOKUP(Table1[[#This Row],[Restaurant_ID]],Restaurants!A:A,Restaurants!B:B)</f>
        <v>Curry Leaf</v>
      </c>
      <c r="V232" t="str">
        <f>_xlfn.XLOOKUP(Table1[[#This Row],[Delivery_Partner_ID]],Delivery_Partners!A:A,Delivery_Partners!B:B)</f>
        <v>Prakash</v>
      </c>
      <c r="W232" t="str">
        <f>_xlfn.XLOOKUP(Table1[[#This Row],[Campaign_ID]],Campaigns!A:A,Campaigns!B:B)</f>
        <v>New User Boost</v>
      </c>
      <c r="X232" s="3">
        <f>Table1[[#This Row],[Order_Value]]+Table1[[#This Row],[Delivery_Fee]]-Table1[[#This Row],[Discount]]</f>
        <v>732.6</v>
      </c>
      <c r="Y232" t="str" cm="1">
        <f t="array" ref="Y232">_xlfn.IFS(Table1[[#This Row],[Delivery_Time_Min]]&lt;=30,"On Time",Table1[[#This Row],[Delivery_Time_Min]]&lt;=45,"At Risk",TRUE,"SLA Breach")</f>
        <v>On Time</v>
      </c>
      <c r="Z232" t="str" cm="1">
        <f t="array" ref="Z232">_xlfn.IFS(
Table1[[#This Row],[Order_Status]]="Cancelled","Critical - Cancelled",
Table1[[#This Row],[Delivery SLA Status]]="SLA Breach","Critical - Late Delivery",
Table1[[#This Row],[Customer_Rating]]&lt;3,"Attention - Low Rating",
TRUE,"Normal"
)</f>
        <v>Normal</v>
      </c>
      <c r="AA232" t="str">
        <f>_xlfn.XLOOKUP(Table1[[#This Row],[Customer_ID]],Customers!A:A,Customers!C:C)</f>
        <v>Nashik</v>
      </c>
      <c r="AB232" t="str">
        <f>TEXT(Table1[[#This Row],[Order_Date]],"mmm")</f>
        <v>Jun</v>
      </c>
    </row>
    <row r="233" spans="1:28" x14ac:dyDescent="0.35">
      <c r="A233" t="s">
        <v>422</v>
      </c>
      <c r="B233" s="2">
        <v>46206</v>
      </c>
      <c r="C233" t="s">
        <v>176</v>
      </c>
      <c r="D233" t="s">
        <v>112</v>
      </c>
      <c r="E233" t="s">
        <v>128</v>
      </c>
      <c r="F233" s="3">
        <v>830.02</v>
      </c>
      <c r="G233" s="3">
        <v>30</v>
      </c>
      <c r="H233" s="3">
        <v>174.37</v>
      </c>
      <c r="I233" s="4">
        <v>5.3</v>
      </c>
      <c r="J233" s="5">
        <v>39</v>
      </c>
      <c r="K233" s="4">
        <v>4</v>
      </c>
      <c r="L233" t="s">
        <v>20</v>
      </c>
      <c r="M233" t="str">
        <f t="shared" si="9"/>
        <v>Delivered</v>
      </c>
      <c r="N233" t="s">
        <v>28</v>
      </c>
      <c r="O233" t="str">
        <f t="shared" si="10"/>
        <v>UPI</v>
      </c>
      <c r="P233" t="s">
        <v>45</v>
      </c>
      <c r="Q233" t="str">
        <f t="shared" si="11"/>
        <v>FESTIVE25</v>
      </c>
      <c r="R233" t="s">
        <v>23</v>
      </c>
      <c r="T233" t="str">
        <f>_xlfn.XLOOKUP(Table1[[#This Row],[Customer_ID]],Customers!A:A,Customers!B:B)</f>
        <v>Vivaan Pawar</v>
      </c>
      <c r="U233" t="str">
        <f>_xlfn.XLOOKUP(Table1[[#This Row],[Restaurant_ID]],Restaurants!A:A,Restaurants!B:B)</f>
        <v>Pune Bites</v>
      </c>
      <c r="V233" t="str">
        <f>_xlfn.XLOOKUP(Table1[[#This Row],[Delivery_Partner_ID]],Delivery_Partners!A:A,Delivery_Partners!B:B)</f>
        <v>Prakash</v>
      </c>
      <c r="W233" t="str">
        <f>_xlfn.XLOOKUP(Table1[[#This Row],[Campaign_ID]],Campaigns!A:A,Campaigns!B:B)</f>
        <v>First Order</v>
      </c>
      <c r="X233" s="3">
        <f>Table1[[#This Row],[Order_Value]]+Table1[[#This Row],[Delivery_Fee]]-Table1[[#This Row],[Discount]]</f>
        <v>685.65</v>
      </c>
      <c r="Y233" t="str" cm="1">
        <f t="array" ref="Y233">_xlfn.IFS(Table1[[#This Row],[Delivery_Time_Min]]&lt;=30,"On Time",Table1[[#This Row],[Delivery_Time_Min]]&lt;=45,"At Risk",TRUE,"SLA Breach")</f>
        <v>At Risk</v>
      </c>
      <c r="Z233" t="str" cm="1">
        <f t="array" ref="Z233">_xlfn.IFS(
Table1[[#This Row],[Order_Status]]="Cancelled","Critical - Cancelled",
Table1[[#This Row],[Delivery SLA Status]]="SLA Breach","Critical - Late Delivery",
Table1[[#This Row],[Customer_Rating]]&lt;3,"Attention - Low Rating",
TRUE,"Normal"
)</f>
        <v>Normal</v>
      </c>
      <c r="AA233" t="str">
        <f>_xlfn.XLOOKUP(Table1[[#This Row],[Customer_ID]],Customers!A:A,Customers!C:C)</f>
        <v>Pune</v>
      </c>
      <c r="AB233" t="str">
        <f>TEXT(Table1[[#This Row],[Order_Date]],"mmm")</f>
        <v>Jul</v>
      </c>
    </row>
    <row r="234" spans="1:28" x14ac:dyDescent="0.35">
      <c r="A234" t="s">
        <v>423</v>
      </c>
      <c r="B234" s="2">
        <v>46170</v>
      </c>
      <c r="C234" t="s">
        <v>17</v>
      </c>
      <c r="D234" t="s">
        <v>202</v>
      </c>
      <c r="E234" t="s">
        <v>113</v>
      </c>
      <c r="F234" s="3">
        <v>734.85</v>
      </c>
      <c r="G234" s="3">
        <v>25</v>
      </c>
      <c r="H234" s="3">
        <v>124.33</v>
      </c>
      <c r="I234" s="4">
        <v>7.6</v>
      </c>
      <c r="J234" s="5">
        <v>30</v>
      </c>
      <c r="K234" s="4">
        <v>4.5</v>
      </c>
      <c r="L234" t="s">
        <v>20</v>
      </c>
      <c r="M234" t="str">
        <f t="shared" si="9"/>
        <v>Delivered</v>
      </c>
      <c r="N234" t="s">
        <v>58</v>
      </c>
      <c r="O234" t="str">
        <f t="shared" si="10"/>
        <v>Wallet</v>
      </c>
      <c r="P234" t="s">
        <v>83</v>
      </c>
      <c r="Q234" t="str">
        <f t="shared" si="11"/>
        <v>WELCOME50</v>
      </c>
      <c r="R234" t="s">
        <v>35</v>
      </c>
      <c r="T234" t="str">
        <f>_xlfn.XLOOKUP(Table1[[#This Row],[Customer_ID]],Customers!A:A,Customers!B:B)</f>
        <v>Priya Jadhav</v>
      </c>
      <c r="U234" t="str">
        <f>_xlfn.XLOOKUP(Table1[[#This Row],[Restaurant_ID]],Restaurants!A:A,Restaurants!B:B)</f>
        <v>Curry Leaf</v>
      </c>
      <c r="V234" t="str">
        <f>_xlfn.XLOOKUP(Table1[[#This Row],[Delivery_Partner_ID]],Delivery_Partners!A:A,Delivery_Partners!B:B)</f>
        <v>Ajay</v>
      </c>
      <c r="W234" t="str">
        <f>_xlfn.XLOOKUP(Table1[[#This Row],[Campaign_ID]],Campaigns!A:A,Campaigns!B:B)</f>
        <v>Premium Treat</v>
      </c>
      <c r="X234" s="3">
        <f>Table1[[#This Row],[Order_Value]]+Table1[[#This Row],[Delivery_Fee]]-Table1[[#This Row],[Discount]]</f>
        <v>635.52</v>
      </c>
      <c r="Y234" t="str" cm="1">
        <f t="array" ref="Y234">_xlfn.IFS(Table1[[#This Row],[Delivery_Time_Min]]&lt;=30,"On Time",Table1[[#This Row],[Delivery_Time_Min]]&lt;=45,"At Risk",TRUE,"SLA Breach")</f>
        <v>On Time</v>
      </c>
      <c r="Z234" t="str" cm="1">
        <f t="array" ref="Z234">_xlfn.IFS(
Table1[[#This Row],[Order_Status]]="Cancelled","Critical - Cancelled",
Table1[[#This Row],[Delivery SLA Status]]="SLA Breach","Critical - Late Delivery",
Table1[[#This Row],[Customer_Rating]]&lt;3,"Attention - Low Rating",
TRUE,"Normal"
)</f>
        <v>Normal</v>
      </c>
      <c r="AA234" t="str">
        <f>_xlfn.XLOOKUP(Table1[[#This Row],[Customer_ID]],Customers!A:A,Customers!C:C)</f>
        <v>Hyderabad</v>
      </c>
      <c r="AB234" t="str">
        <f>TEXT(Table1[[#This Row],[Order_Date]],"mmm")</f>
        <v>May</v>
      </c>
    </row>
    <row r="235" spans="1:28" x14ac:dyDescent="0.35">
      <c r="A235" t="s">
        <v>424</v>
      </c>
      <c r="B235" s="2">
        <v>46198</v>
      </c>
      <c r="C235" t="s">
        <v>169</v>
      </c>
      <c r="D235" t="s">
        <v>137</v>
      </c>
      <c r="E235" t="s">
        <v>62</v>
      </c>
      <c r="F235" s="3">
        <v>896.6</v>
      </c>
      <c r="G235" s="3">
        <v>30</v>
      </c>
      <c r="H235" s="3">
        <v>115.27</v>
      </c>
      <c r="I235" s="4">
        <v>5.8</v>
      </c>
      <c r="J235" s="5">
        <v>21</v>
      </c>
      <c r="K235" s="4">
        <v>4</v>
      </c>
      <c r="L235" t="s">
        <v>20</v>
      </c>
      <c r="M235" t="str">
        <f t="shared" si="9"/>
        <v>Delivered</v>
      </c>
      <c r="N235" t="s">
        <v>64</v>
      </c>
      <c r="O235" t="str">
        <f t="shared" si="10"/>
        <v>Cash on Delivery</v>
      </c>
      <c r="P235" t="s">
        <v>76</v>
      </c>
      <c r="Q235" t="str">
        <f t="shared" si="11"/>
        <v>PREMIUM10</v>
      </c>
      <c r="R235" t="s">
        <v>35</v>
      </c>
      <c r="T235" t="str">
        <f>_xlfn.XLOOKUP(Table1[[#This Row],[Customer_ID]],Customers!A:A,Customers!B:B)</f>
        <v>Rahul Gupta</v>
      </c>
      <c r="U235" t="str">
        <f>_xlfn.XLOOKUP(Table1[[#This Row],[Restaurant_ID]],Restaurants!A:A,Restaurants!B:B)</f>
        <v>Chinese Wok</v>
      </c>
      <c r="V235" t="str">
        <f>_xlfn.XLOOKUP(Table1[[#This Row],[Delivery_Partner_ID]],Delivery_Partners!A:A,Delivery_Partners!B:B)</f>
        <v>Sanjay</v>
      </c>
      <c r="W235" t="str">
        <f>_xlfn.XLOOKUP(Table1[[#This Row],[Campaign_ID]],Campaigns!A:A,Campaigns!B:B)</f>
        <v>Premium Treat</v>
      </c>
      <c r="X235" s="3">
        <f>Table1[[#This Row],[Order_Value]]+Table1[[#This Row],[Delivery_Fee]]-Table1[[#This Row],[Discount]]</f>
        <v>811.33</v>
      </c>
      <c r="Y235" t="str" cm="1">
        <f t="array" ref="Y235">_xlfn.IFS(Table1[[#This Row],[Delivery_Time_Min]]&lt;=30,"On Time",Table1[[#This Row],[Delivery_Time_Min]]&lt;=45,"At Risk",TRUE,"SLA Breach")</f>
        <v>On Time</v>
      </c>
      <c r="Z235" t="str" cm="1">
        <f t="array" ref="Z235">_xlfn.IFS(
Table1[[#This Row],[Order_Status]]="Cancelled","Critical - Cancelled",
Table1[[#This Row],[Delivery SLA Status]]="SLA Breach","Critical - Late Delivery",
Table1[[#This Row],[Customer_Rating]]&lt;3,"Attention - Low Rating",
TRUE,"Normal"
)</f>
        <v>Normal</v>
      </c>
      <c r="AA235" t="str">
        <f>_xlfn.XLOOKUP(Table1[[#This Row],[Customer_ID]],Customers!A:A,Customers!C:C)</f>
        <v>Nagpur</v>
      </c>
      <c r="AB235" t="str">
        <f>TEXT(Table1[[#This Row],[Order_Date]],"mmm")</f>
        <v>Jun</v>
      </c>
    </row>
    <row r="236" spans="1:28" x14ac:dyDescent="0.35">
      <c r="A236" t="s">
        <v>427</v>
      </c>
      <c r="B236" s="2">
        <v>46208</v>
      </c>
      <c r="C236" t="s">
        <v>148</v>
      </c>
      <c r="D236" t="s">
        <v>74</v>
      </c>
      <c r="E236" t="s">
        <v>75</v>
      </c>
      <c r="F236" s="3">
        <v>1549.96</v>
      </c>
      <c r="G236" s="3">
        <v>50</v>
      </c>
      <c r="H236" s="3">
        <v>188.03</v>
      </c>
      <c r="I236" s="4">
        <v>4.3</v>
      </c>
      <c r="J236" s="5">
        <v>35</v>
      </c>
      <c r="K236" s="4">
        <v>4</v>
      </c>
      <c r="L236" t="s">
        <v>20</v>
      </c>
      <c r="M236" t="str">
        <f t="shared" si="9"/>
        <v>Delivered</v>
      </c>
      <c r="N236" t="s">
        <v>40</v>
      </c>
      <c r="O236" t="str">
        <f t="shared" si="10"/>
        <v>Debit Card</v>
      </c>
      <c r="P236" t="s">
        <v>104</v>
      </c>
      <c r="Q236" t="str">
        <f t="shared" si="11"/>
        <v>MONSOON20</v>
      </c>
      <c r="R236" t="s">
        <v>59</v>
      </c>
      <c r="T236" t="str">
        <f>_xlfn.XLOOKUP(Table1[[#This Row],[Customer_ID]],Customers!A:A,Customers!B:B)</f>
        <v>Vivaan Kulkarni</v>
      </c>
      <c r="U236" t="str">
        <f>_xlfn.XLOOKUP(Table1[[#This Row],[Restaurant_ID]],Restaurants!A:A,Restaurants!B:B)</f>
        <v>Cafe Aroma</v>
      </c>
      <c r="V236" t="str">
        <f>_xlfn.XLOOKUP(Table1[[#This Row],[Delivery_Partner_ID]],Delivery_Partners!A:A,Delivery_Partners!B:B)</f>
        <v>Manoj</v>
      </c>
      <c r="W236" t="str">
        <f>_xlfn.XLOOKUP(Table1[[#This Row],[Campaign_ID]],Campaigns!A:A,Campaigns!B:B)</f>
        <v>New User Boost</v>
      </c>
      <c r="X236" s="3">
        <f>Table1[[#This Row],[Order_Value]]+Table1[[#This Row],[Delivery_Fee]]-Table1[[#This Row],[Discount]]</f>
        <v>1411.93</v>
      </c>
      <c r="Y236" t="str" cm="1">
        <f t="array" ref="Y236">_xlfn.IFS(Table1[[#This Row],[Delivery_Time_Min]]&lt;=30,"On Time",Table1[[#This Row],[Delivery_Time_Min]]&lt;=45,"At Risk",TRUE,"SLA Breach")</f>
        <v>At Risk</v>
      </c>
      <c r="Z236" t="str" cm="1">
        <f t="array" ref="Z236">_xlfn.IFS(
Table1[[#This Row],[Order_Status]]="Cancelled","Critical - Cancelled",
Table1[[#This Row],[Delivery SLA Status]]="SLA Breach","Critical - Late Delivery",
Table1[[#This Row],[Customer_Rating]]&lt;3,"Attention - Low Rating",
TRUE,"Normal"
)</f>
        <v>Normal</v>
      </c>
      <c r="AA236" t="str">
        <f>_xlfn.XLOOKUP(Table1[[#This Row],[Customer_ID]],Customers!A:A,Customers!C:C)</f>
        <v>Mumbai</v>
      </c>
      <c r="AB236" t="str">
        <f>TEXT(Table1[[#This Row],[Order_Date]],"mmm")</f>
        <v>Jul</v>
      </c>
    </row>
    <row r="237" spans="1:28" x14ac:dyDescent="0.35">
      <c r="A237" t="s">
        <v>428</v>
      </c>
      <c r="B237" s="2">
        <v>46167</v>
      </c>
      <c r="C237" t="s">
        <v>251</v>
      </c>
      <c r="D237" t="s">
        <v>68</v>
      </c>
      <c r="E237" t="s">
        <v>190</v>
      </c>
      <c r="F237" s="3">
        <v>956.18</v>
      </c>
      <c r="G237" s="3">
        <v>40</v>
      </c>
      <c r="H237" s="3">
        <v>167.81</v>
      </c>
      <c r="I237" s="4">
        <v>11.4</v>
      </c>
      <c r="J237" s="5">
        <v>49</v>
      </c>
      <c r="K237" s="4">
        <v>4.5</v>
      </c>
      <c r="L237" t="s">
        <v>20</v>
      </c>
      <c r="M237" t="str">
        <f t="shared" si="9"/>
        <v>Delivered</v>
      </c>
      <c r="N237" t="s">
        <v>28</v>
      </c>
      <c r="O237" t="str">
        <f t="shared" si="10"/>
        <v>UPI</v>
      </c>
      <c r="P237" t="s">
        <v>34</v>
      </c>
      <c r="Q237" t="str">
        <f t="shared" si="11"/>
        <v>SAVE100</v>
      </c>
      <c r="R237" t="s">
        <v>46</v>
      </c>
      <c r="T237" t="str">
        <f>_xlfn.XLOOKUP(Table1[[#This Row],[Customer_ID]],Customers!A:A,Customers!B:B)</f>
        <v>Aditya Sharma</v>
      </c>
      <c r="U237" t="str">
        <f>_xlfn.XLOOKUP(Table1[[#This Row],[Restaurant_ID]],Restaurants!A:A,Restaurants!B:B)</f>
        <v>Tandoor Tales</v>
      </c>
      <c r="V237" t="str">
        <f>_xlfn.XLOOKUP(Table1[[#This Row],[Delivery_Partner_ID]],Delivery_Partners!A:A,Delivery_Partners!B:B)</f>
        <v>Mahesh</v>
      </c>
      <c r="W237" t="str">
        <f>_xlfn.XLOOKUP(Table1[[#This Row],[Campaign_ID]],Campaigns!A:A,Campaigns!B:B)</f>
        <v>Weekend Feast</v>
      </c>
      <c r="X237" s="3">
        <f>Table1[[#This Row],[Order_Value]]+Table1[[#This Row],[Delivery_Fee]]-Table1[[#This Row],[Discount]]</f>
        <v>828.36999999999989</v>
      </c>
      <c r="Y237" t="str" cm="1">
        <f t="array" ref="Y237">_xlfn.IFS(Table1[[#This Row],[Delivery_Time_Min]]&lt;=30,"On Time",Table1[[#This Row],[Delivery_Time_Min]]&lt;=45,"At Risk",TRUE,"SLA Breach")</f>
        <v>SLA Breach</v>
      </c>
      <c r="Z237" t="str" cm="1">
        <f t="array" ref="Z237">_xlfn.IFS(
Table1[[#This Row],[Order_Status]]="Cancelled","Critical - Cancelled",
Table1[[#This Row],[Delivery SLA Status]]="SLA Breach","Critical - Late Delivery",
Table1[[#This Row],[Customer_Rating]]&lt;3,"Attention - Low Rating",
TRUE,"Normal"
)</f>
        <v>Critical - Late Delivery</v>
      </c>
      <c r="AA237" t="str">
        <f>_xlfn.XLOOKUP(Table1[[#This Row],[Customer_ID]],Customers!A:A,Customers!C:C)</f>
        <v>Hyderabad</v>
      </c>
      <c r="AB237" t="str">
        <f>TEXT(Table1[[#This Row],[Order_Date]],"mmm")</f>
        <v>May</v>
      </c>
    </row>
    <row r="238" spans="1:28" x14ac:dyDescent="0.35">
      <c r="A238" t="s">
        <v>429</v>
      </c>
      <c r="B238" s="2">
        <v>46206</v>
      </c>
      <c r="C238" t="s">
        <v>73</v>
      </c>
      <c r="D238" t="s">
        <v>82</v>
      </c>
      <c r="E238" t="s">
        <v>62</v>
      </c>
      <c r="F238" s="3">
        <v>1910.48</v>
      </c>
      <c r="G238" s="3">
        <v>30</v>
      </c>
      <c r="H238" s="3">
        <v>0</v>
      </c>
      <c r="I238" s="4">
        <v>10</v>
      </c>
      <c r="J238" s="5">
        <v>38</v>
      </c>
      <c r="K238" s="4">
        <v>4.5</v>
      </c>
      <c r="L238" t="s">
        <v>20</v>
      </c>
      <c r="M238" t="str">
        <f t="shared" si="9"/>
        <v>Delivered</v>
      </c>
      <c r="N238" t="s">
        <v>21</v>
      </c>
      <c r="O238" t="str">
        <f t="shared" si="10"/>
        <v>Credit Card</v>
      </c>
      <c r="P238" t="s">
        <v>22</v>
      </c>
      <c r="Q238" t="str">
        <f t="shared" si="11"/>
        <v>NONE</v>
      </c>
      <c r="R238" t="s">
        <v>35</v>
      </c>
      <c r="T238" t="str">
        <f>_xlfn.XLOOKUP(Table1[[#This Row],[Customer_ID]],Customers!A:A,Customers!B:B)</f>
        <v>Isha Gupta</v>
      </c>
      <c r="U238" t="str">
        <f>_xlfn.XLOOKUP(Table1[[#This Row],[Restaurant_ID]],Restaurants!A:A,Restaurants!B:B)</f>
        <v>Mumbai Masala</v>
      </c>
      <c r="V238" t="str">
        <f>_xlfn.XLOOKUP(Table1[[#This Row],[Delivery_Partner_ID]],Delivery_Partners!A:A,Delivery_Partners!B:B)</f>
        <v>Sanjay</v>
      </c>
      <c r="W238" t="str">
        <f>_xlfn.XLOOKUP(Table1[[#This Row],[Campaign_ID]],Campaigns!A:A,Campaigns!B:B)</f>
        <v>Premium Treat</v>
      </c>
      <c r="X238" s="3">
        <f>Table1[[#This Row],[Order_Value]]+Table1[[#This Row],[Delivery_Fee]]-Table1[[#This Row],[Discount]]</f>
        <v>1940.48</v>
      </c>
      <c r="Y238" t="str" cm="1">
        <f t="array" ref="Y238">_xlfn.IFS(Table1[[#This Row],[Delivery_Time_Min]]&lt;=30,"On Time",Table1[[#This Row],[Delivery_Time_Min]]&lt;=45,"At Risk",TRUE,"SLA Breach")</f>
        <v>At Risk</v>
      </c>
      <c r="Z238" t="str" cm="1">
        <f t="array" ref="Z238">_xlfn.IFS(
Table1[[#This Row],[Order_Status]]="Cancelled","Critical - Cancelled",
Table1[[#This Row],[Delivery SLA Status]]="SLA Breach","Critical - Late Delivery",
Table1[[#This Row],[Customer_Rating]]&lt;3,"Attention - Low Rating",
TRUE,"Normal"
)</f>
        <v>Normal</v>
      </c>
      <c r="AA238" t="str">
        <f>_xlfn.XLOOKUP(Table1[[#This Row],[Customer_ID]],Customers!A:A,Customers!C:C)</f>
        <v>Bengaluru</v>
      </c>
      <c r="AB238" t="str">
        <f>TEXT(Table1[[#This Row],[Order_Date]],"mmm")</f>
        <v>Jul</v>
      </c>
    </row>
    <row r="239" spans="1:28" x14ac:dyDescent="0.35">
      <c r="A239" t="s">
        <v>430</v>
      </c>
      <c r="B239" s="2">
        <v>46215</v>
      </c>
      <c r="C239" t="s">
        <v>183</v>
      </c>
      <c r="D239" t="s">
        <v>68</v>
      </c>
      <c r="E239" t="s">
        <v>190</v>
      </c>
      <c r="F239" s="3">
        <v>1060.49</v>
      </c>
      <c r="G239" s="3">
        <v>30</v>
      </c>
      <c r="H239" s="3">
        <v>96.07</v>
      </c>
      <c r="I239" s="4">
        <v>5</v>
      </c>
      <c r="J239" s="5">
        <v>31</v>
      </c>
      <c r="K239" s="4">
        <v>3.5</v>
      </c>
      <c r="L239" t="s">
        <v>20</v>
      </c>
      <c r="M239" t="str">
        <f t="shared" si="9"/>
        <v>Delivered</v>
      </c>
      <c r="N239" t="s">
        <v>21</v>
      </c>
      <c r="O239" t="str">
        <f t="shared" si="10"/>
        <v>Credit Card</v>
      </c>
      <c r="P239" t="s">
        <v>83</v>
      </c>
      <c r="Q239" t="str">
        <f t="shared" si="11"/>
        <v>WELCOME50</v>
      </c>
      <c r="R239" t="s">
        <v>46</v>
      </c>
      <c r="T239" t="str">
        <f>_xlfn.XLOOKUP(Table1[[#This Row],[Customer_ID]],Customers!A:A,Customers!B:B)</f>
        <v>Priya Desai</v>
      </c>
      <c r="U239" t="str">
        <f>_xlfn.XLOOKUP(Table1[[#This Row],[Restaurant_ID]],Restaurants!A:A,Restaurants!B:B)</f>
        <v>Tandoor Tales</v>
      </c>
      <c r="V239" t="str">
        <f>_xlfn.XLOOKUP(Table1[[#This Row],[Delivery_Partner_ID]],Delivery_Partners!A:A,Delivery_Partners!B:B)</f>
        <v>Mahesh</v>
      </c>
      <c r="W239" t="str">
        <f>_xlfn.XLOOKUP(Table1[[#This Row],[Campaign_ID]],Campaigns!A:A,Campaigns!B:B)</f>
        <v>Weekend Feast</v>
      </c>
      <c r="X239" s="3">
        <f>Table1[[#This Row],[Order_Value]]+Table1[[#This Row],[Delivery_Fee]]-Table1[[#This Row],[Discount]]</f>
        <v>994.42000000000007</v>
      </c>
      <c r="Y239" t="str" cm="1">
        <f t="array" ref="Y239">_xlfn.IFS(Table1[[#This Row],[Delivery_Time_Min]]&lt;=30,"On Time",Table1[[#This Row],[Delivery_Time_Min]]&lt;=45,"At Risk",TRUE,"SLA Breach")</f>
        <v>At Risk</v>
      </c>
      <c r="Z239" t="str" cm="1">
        <f t="array" ref="Z239">_xlfn.IFS(
Table1[[#This Row],[Order_Status]]="Cancelled","Critical - Cancelled",
Table1[[#This Row],[Delivery SLA Status]]="SLA Breach","Critical - Late Delivery",
Table1[[#This Row],[Customer_Rating]]&lt;3,"Attention - Low Rating",
TRUE,"Normal"
)</f>
        <v>Normal</v>
      </c>
      <c r="AA239" t="str">
        <f>_xlfn.XLOOKUP(Table1[[#This Row],[Customer_ID]],Customers!A:A,Customers!C:C)</f>
        <v>Nagpur</v>
      </c>
      <c r="AB239" t="str">
        <f>TEXT(Table1[[#This Row],[Order_Date]],"mmm")</f>
        <v>Jul</v>
      </c>
    </row>
    <row r="240" spans="1:28" x14ac:dyDescent="0.35">
      <c r="A240" t="s">
        <v>431</v>
      </c>
      <c r="B240" s="2">
        <v>46215</v>
      </c>
      <c r="C240" t="s">
        <v>218</v>
      </c>
      <c r="D240" t="s">
        <v>26</v>
      </c>
      <c r="E240" t="s">
        <v>113</v>
      </c>
      <c r="F240" s="3">
        <v>978.67</v>
      </c>
      <c r="G240" s="3">
        <v>60</v>
      </c>
      <c r="H240" s="3">
        <v>180.8</v>
      </c>
      <c r="I240" s="4">
        <v>7.2</v>
      </c>
      <c r="J240" s="5">
        <v>41</v>
      </c>
      <c r="K240" s="4">
        <v>4</v>
      </c>
      <c r="L240" t="s">
        <v>20</v>
      </c>
      <c r="M240" t="str">
        <f t="shared" si="9"/>
        <v>Delivered</v>
      </c>
      <c r="N240" t="s">
        <v>21</v>
      </c>
      <c r="O240" t="str">
        <f t="shared" si="10"/>
        <v>Credit Card</v>
      </c>
      <c r="P240" t="s">
        <v>104</v>
      </c>
      <c r="Q240" t="str">
        <f t="shared" si="11"/>
        <v>MONSOON20</v>
      </c>
      <c r="R240" t="s">
        <v>53</v>
      </c>
      <c r="T240" t="str">
        <f>_xlfn.XLOOKUP(Table1[[#This Row],[Customer_ID]],Customers!A:A,Customers!B:B)</f>
        <v>Neha Kulkarni</v>
      </c>
      <c r="U240" t="str">
        <f>_xlfn.XLOOKUP(Table1[[#This Row],[Restaurant_ID]],Restaurants!A:A,Restaurants!B:B)</f>
        <v>Biryani House</v>
      </c>
      <c r="V240" t="str">
        <f>_xlfn.XLOOKUP(Table1[[#This Row],[Delivery_Partner_ID]],Delivery_Partners!A:A,Delivery_Partners!B:B)</f>
        <v>Ajay</v>
      </c>
      <c r="W240" t="str">
        <f>_xlfn.XLOOKUP(Table1[[#This Row],[Campaign_ID]],Campaigns!A:A,Campaigns!B:B)</f>
        <v>Festival Special</v>
      </c>
      <c r="X240" s="3">
        <f>Table1[[#This Row],[Order_Value]]+Table1[[#This Row],[Delivery_Fee]]-Table1[[#This Row],[Discount]]</f>
        <v>857.87000000000012</v>
      </c>
      <c r="Y240" t="str" cm="1">
        <f t="array" ref="Y240">_xlfn.IFS(Table1[[#This Row],[Delivery_Time_Min]]&lt;=30,"On Time",Table1[[#This Row],[Delivery_Time_Min]]&lt;=45,"At Risk",TRUE,"SLA Breach")</f>
        <v>At Risk</v>
      </c>
      <c r="Z240" t="str" cm="1">
        <f t="array" ref="Z240">_xlfn.IFS(
Table1[[#This Row],[Order_Status]]="Cancelled","Critical - Cancelled",
Table1[[#This Row],[Delivery SLA Status]]="SLA Breach","Critical - Late Delivery",
Table1[[#This Row],[Customer_Rating]]&lt;3,"Attention - Low Rating",
TRUE,"Normal"
)</f>
        <v>Normal</v>
      </c>
      <c r="AA240" t="str">
        <f>_xlfn.XLOOKUP(Table1[[#This Row],[Customer_ID]],Customers!A:A,Customers!C:C)</f>
        <v>Nashik</v>
      </c>
      <c r="AB240" t="str">
        <f>TEXT(Table1[[#This Row],[Order_Date]],"mmm")</f>
        <v>Jul</v>
      </c>
    </row>
    <row r="241" spans="1:28" x14ac:dyDescent="0.35">
      <c r="A241" t="s">
        <v>432</v>
      </c>
      <c r="B241" s="2">
        <v>46150</v>
      </c>
      <c r="C241" t="s">
        <v>67</v>
      </c>
      <c r="D241" t="s">
        <v>79</v>
      </c>
      <c r="E241" t="s">
        <v>57</v>
      </c>
      <c r="F241" s="3">
        <v>1209.93</v>
      </c>
      <c r="G241" s="3">
        <v>50</v>
      </c>
      <c r="H241" s="3">
        <v>213.46</v>
      </c>
      <c r="I241" s="4">
        <v>10.9</v>
      </c>
      <c r="J241" s="5">
        <v>44</v>
      </c>
      <c r="K241" s="4">
        <v>4</v>
      </c>
      <c r="L241" t="s">
        <v>20</v>
      </c>
      <c r="M241" t="str">
        <f t="shared" si="9"/>
        <v>Delivered</v>
      </c>
      <c r="N241" t="s">
        <v>28</v>
      </c>
      <c r="O241" t="str">
        <f t="shared" si="10"/>
        <v>UPI</v>
      </c>
      <c r="P241" t="s">
        <v>34</v>
      </c>
      <c r="Q241" t="str">
        <f t="shared" si="11"/>
        <v>SAVE100</v>
      </c>
      <c r="R241" t="s">
        <v>23</v>
      </c>
      <c r="T241" t="str">
        <f>_xlfn.XLOOKUP(Table1[[#This Row],[Customer_ID]],Customers!A:A,Customers!B:B)</f>
        <v>Aarav Desai</v>
      </c>
      <c r="U241" t="str">
        <f>_xlfn.XLOOKUP(Table1[[#This Row],[Restaurant_ID]],Restaurants!A:A,Restaurants!B:B)</f>
        <v>Royal Thali</v>
      </c>
      <c r="V241" t="str">
        <f>_xlfn.XLOOKUP(Table1[[#This Row],[Delivery_Partner_ID]],Delivery_Partners!A:A,Delivery_Partners!B:B)</f>
        <v>Amit</v>
      </c>
      <c r="W241" t="str">
        <f>_xlfn.XLOOKUP(Table1[[#This Row],[Campaign_ID]],Campaigns!A:A,Campaigns!B:B)</f>
        <v>First Order</v>
      </c>
      <c r="X241" s="3">
        <f>Table1[[#This Row],[Order_Value]]+Table1[[#This Row],[Delivery_Fee]]-Table1[[#This Row],[Discount]]</f>
        <v>1046.47</v>
      </c>
      <c r="Y241" t="str" cm="1">
        <f t="array" ref="Y241">_xlfn.IFS(Table1[[#This Row],[Delivery_Time_Min]]&lt;=30,"On Time",Table1[[#This Row],[Delivery_Time_Min]]&lt;=45,"At Risk",TRUE,"SLA Breach")</f>
        <v>At Risk</v>
      </c>
      <c r="Z241" t="str" cm="1">
        <f t="array" ref="Z241">_xlfn.IFS(
Table1[[#This Row],[Order_Status]]="Cancelled","Critical - Cancelled",
Table1[[#This Row],[Delivery SLA Status]]="SLA Breach","Critical - Late Delivery",
Table1[[#This Row],[Customer_Rating]]&lt;3,"Attention - Low Rating",
TRUE,"Normal"
)</f>
        <v>Normal</v>
      </c>
      <c r="AA241" t="str">
        <f>_xlfn.XLOOKUP(Table1[[#This Row],[Customer_ID]],Customers!A:A,Customers!C:C)</f>
        <v>Pune</v>
      </c>
      <c r="AB241" t="str">
        <f>TEXT(Table1[[#This Row],[Order_Date]],"mmm")</f>
        <v>May</v>
      </c>
    </row>
    <row r="242" spans="1:28" x14ac:dyDescent="0.35">
      <c r="A242" t="s">
        <v>433</v>
      </c>
      <c r="B242" s="2">
        <v>46155</v>
      </c>
      <c r="C242" t="s">
        <v>42</v>
      </c>
      <c r="D242" t="s">
        <v>137</v>
      </c>
      <c r="E242" t="s">
        <v>97</v>
      </c>
      <c r="F242" s="3">
        <v>1220.56</v>
      </c>
      <c r="G242" s="3">
        <v>20</v>
      </c>
      <c r="H242" s="3">
        <v>253.64</v>
      </c>
      <c r="I242" s="4">
        <v>7.2</v>
      </c>
      <c r="J242" s="5">
        <v>36</v>
      </c>
      <c r="K242" s="4">
        <v>4.5</v>
      </c>
      <c r="L242" t="s">
        <v>20</v>
      </c>
      <c r="M242" t="str">
        <f t="shared" si="9"/>
        <v>Delivered</v>
      </c>
      <c r="N242" t="s">
        <v>58</v>
      </c>
      <c r="O242" t="str">
        <f t="shared" si="10"/>
        <v>Wallet</v>
      </c>
      <c r="P242" t="s">
        <v>52</v>
      </c>
      <c r="Q242" t="str">
        <f t="shared" si="11"/>
        <v>LUNCH15</v>
      </c>
      <c r="R242" t="s">
        <v>46</v>
      </c>
      <c r="T242" t="str">
        <f>_xlfn.XLOOKUP(Table1[[#This Row],[Customer_ID]],Customers!A:A,Customers!B:B)</f>
        <v>Priya Desai</v>
      </c>
      <c r="U242" t="str">
        <f>_xlfn.XLOOKUP(Table1[[#This Row],[Restaurant_ID]],Restaurants!A:A,Restaurants!B:B)</f>
        <v>Chinese Wok</v>
      </c>
      <c r="V242" t="str">
        <f>_xlfn.XLOOKUP(Table1[[#This Row],[Delivery_Partner_ID]],Delivery_Partners!A:A,Delivery_Partners!B:B)</f>
        <v>Deepak</v>
      </c>
      <c r="W242" t="str">
        <f>_xlfn.XLOOKUP(Table1[[#This Row],[Campaign_ID]],Campaigns!A:A,Campaigns!B:B)</f>
        <v>Weekend Feast</v>
      </c>
      <c r="X242" s="3">
        <f>Table1[[#This Row],[Order_Value]]+Table1[[#This Row],[Delivery_Fee]]-Table1[[#This Row],[Discount]]</f>
        <v>986.92</v>
      </c>
      <c r="Y242" t="str" cm="1">
        <f t="array" ref="Y242">_xlfn.IFS(Table1[[#This Row],[Delivery_Time_Min]]&lt;=30,"On Time",Table1[[#This Row],[Delivery_Time_Min]]&lt;=45,"At Risk",TRUE,"SLA Breach")</f>
        <v>At Risk</v>
      </c>
      <c r="Z242" t="str" cm="1">
        <f t="array" ref="Z242">_xlfn.IFS(
Table1[[#This Row],[Order_Status]]="Cancelled","Critical - Cancelled",
Table1[[#This Row],[Delivery SLA Status]]="SLA Breach","Critical - Late Delivery",
Table1[[#This Row],[Customer_Rating]]&lt;3,"Attention - Low Rating",
TRUE,"Normal"
)</f>
        <v>Normal</v>
      </c>
      <c r="AA242" t="str">
        <f>_xlfn.XLOOKUP(Table1[[#This Row],[Customer_ID]],Customers!A:A,Customers!C:C)</f>
        <v>Hyderabad</v>
      </c>
      <c r="AB242" t="str">
        <f>TEXT(Table1[[#This Row],[Order_Date]],"mmm")</f>
        <v>May</v>
      </c>
    </row>
    <row r="243" spans="1:28" x14ac:dyDescent="0.35">
      <c r="A243" t="s">
        <v>434</v>
      </c>
      <c r="B243" s="2">
        <v>46159</v>
      </c>
      <c r="C243" t="s">
        <v>238</v>
      </c>
      <c r="D243" t="s">
        <v>82</v>
      </c>
      <c r="E243" t="s">
        <v>141</v>
      </c>
      <c r="F243" s="3">
        <v>1021.84</v>
      </c>
      <c r="G243" s="3">
        <v>20</v>
      </c>
      <c r="H243" s="3">
        <v>167.82</v>
      </c>
      <c r="I243" s="4">
        <v>11.3</v>
      </c>
      <c r="J243" s="5">
        <v>38</v>
      </c>
      <c r="K243" s="4">
        <v>5</v>
      </c>
      <c r="L243" t="s">
        <v>20</v>
      </c>
      <c r="M243" t="str">
        <f t="shared" si="9"/>
        <v>Delivered</v>
      </c>
      <c r="N243" t="s">
        <v>58</v>
      </c>
      <c r="O243" t="str">
        <f t="shared" si="10"/>
        <v>Wallet</v>
      </c>
      <c r="P243" t="s">
        <v>52</v>
      </c>
      <c r="Q243" t="str">
        <f t="shared" si="11"/>
        <v>LUNCH15</v>
      </c>
      <c r="R243" t="s">
        <v>53</v>
      </c>
      <c r="T243" t="str">
        <f>_xlfn.XLOOKUP(Table1[[#This Row],[Customer_ID]],Customers!A:A,Customers!B:B)</f>
        <v>Rahul Kulkarni</v>
      </c>
      <c r="U243" t="str">
        <f>_xlfn.XLOOKUP(Table1[[#This Row],[Restaurant_ID]],Restaurants!A:A,Restaurants!B:B)</f>
        <v>Mumbai Masala</v>
      </c>
      <c r="V243" t="str">
        <f>_xlfn.XLOOKUP(Table1[[#This Row],[Delivery_Partner_ID]],Delivery_Partners!A:A,Delivery_Partners!B:B)</f>
        <v>Ravi</v>
      </c>
      <c r="W243" t="str">
        <f>_xlfn.XLOOKUP(Table1[[#This Row],[Campaign_ID]],Campaigns!A:A,Campaigns!B:B)</f>
        <v>Festival Special</v>
      </c>
      <c r="X243" s="3">
        <f>Table1[[#This Row],[Order_Value]]+Table1[[#This Row],[Delivery_Fee]]-Table1[[#This Row],[Discount]]</f>
        <v>874.02000000000021</v>
      </c>
      <c r="Y243" t="str" cm="1">
        <f t="array" ref="Y243">_xlfn.IFS(Table1[[#This Row],[Delivery_Time_Min]]&lt;=30,"On Time",Table1[[#This Row],[Delivery_Time_Min]]&lt;=45,"At Risk",TRUE,"SLA Breach")</f>
        <v>At Risk</v>
      </c>
      <c r="Z243" t="str" cm="1">
        <f t="array" ref="Z243">_xlfn.IFS(
Table1[[#This Row],[Order_Status]]="Cancelled","Critical - Cancelled",
Table1[[#This Row],[Delivery SLA Status]]="SLA Breach","Critical - Late Delivery",
Table1[[#This Row],[Customer_Rating]]&lt;3,"Attention - Low Rating",
TRUE,"Normal"
)</f>
        <v>Normal</v>
      </c>
      <c r="AA243" t="str">
        <f>_xlfn.XLOOKUP(Table1[[#This Row],[Customer_ID]],Customers!A:A,Customers!C:C)</f>
        <v>Nagpur</v>
      </c>
      <c r="AB243" t="str">
        <f>TEXT(Table1[[#This Row],[Order_Date]],"mmm")</f>
        <v>May</v>
      </c>
    </row>
    <row r="244" spans="1:28" x14ac:dyDescent="0.35">
      <c r="A244" t="s">
        <v>437</v>
      </c>
      <c r="B244" s="2">
        <v>46199</v>
      </c>
      <c r="C244" t="s">
        <v>205</v>
      </c>
      <c r="D244" t="s">
        <v>164</v>
      </c>
      <c r="E244" t="s">
        <v>57</v>
      </c>
      <c r="F244" s="3">
        <v>753.56</v>
      </c>
      <c r="G244" s="3">
        <v>30</v>
      </c>
      <c r="H244" s="3">
        <v>162.47999999999999</v>
      </c>
      <c r="I244" s="4">
        <v>3.9</v>
      </c>
      <c r="J244" s="5">
        <v>38</v>
      </c>
      <c r="K244" s="4">
        <v>5</v>
      </c>
      <c r="L244" t="s">
        <v>20</v>
      </c>
      <c r="M244" t="str">
        <f t="shared" si="9"/>
        <v>Delivered</v>
      </c>
      <c r="N244" t="s">
        <v>21</v>
      </c>
      <c r="O244" t="str">
        <f t="shared" si="10"/>
        <v>Credit Card</v>
      </c>
      <c r="P244" t="s">
        <v>191</v>
      </c>
      <c r="Q244" t="str">
        <f t="shared" si="11"/>
        <v>WEEKEND20</v>
      </c>
      <c r="R244" t="s">
        <v>23</v>
      </c>
      <c r="T244" t="str">
        <f>_xlfn.XLOOKUP(Table1[[#This Row],[Customer_ID]],Customers!A:A,Customers!B:B)</f>
        <v>Amit More</v>
      </c>
      <c r="U244" t="str">
        <f>_xlfn.XLOOKUP(Table1[[#This Row],[Restaurant_ID]],Restaurants!A:A,Restaurants!B:B)</f>
        <v>Burger Garage</v>
      </c>
      <c r="V244" t="str">
        <f>_xlfn.XLOOKUP(Table1[[#This Row],[Delivery_Partner_ID]],Delivery_Partners!A:A,Delivery_Partners!B:B)</f>
        <v>Amit</v>
      </c>
      <c r="W244" t="str">
        <f>_xlfn.XLOOKUP(Table1[[#This Row],[Campaign_ID]],Campaigns!A:A,Campaigns!B:B)</f>
        <v>First Order</v>
      </c>
      <c r="X244" s="3">
        <f>Table1[[#This Row],[Order_Value]]+Table1[[#This Row],[Delivery_Fee]]-Table1[[#This Row],[Discount]]</f>
        <v>621.07999999999993</v>
      </c>
      <c r="Y244" t="str" cm="1">
        <f t="array" ref="Y244">_xlfn.IFS(Table1[[#This Row],[Delivery_Time_Min]]&lt;=30,"On Time",Table1[[#This Row],[Delivery_Time_Min]]&lt;=45,"At Risk",TRUE,"SLA Breach")</f>
        <v>At Risk</v>
      </c>
      <c r="Z244" t="str" cm="1">
        <f t="array" ref="Z244">_xlfn.IFS(
Table1[[#This Row],[Order_Status]]="Cancelled","Critical - Cancelled",
Table1[[#This Row],[Delivery SLA Status]]="SLA Breach","Critical - Late Delivery",
Table1[[#This Row],[Customer_Rating]]&lt;3,"Attention - Low Rating",
TRUE,"Normal"
)</f>
        <v>Normal</v>
      </c>
      <c r="AA244" t="str">
        <f>_xlfn.XLOOKUP(Table1[[#This Row],[Customer_ID]],Customers!A:A,Customers!C:C)</f>
        <v>Bengaluru</v>
      </c>
      <c r="AB244" t="str">
        <f>TEXT(Table1[[#This Row],[Order_Date]],"mmm")</f>
        <v>Jun</v>
      </c>
    </row>
    <row r="245" spans="1:28" x14ac:dyDescent="0.35">
      <c r="A245" t="s">
        <v>440</v>
      </c>
      <c r="B245" s="2">
        <v>46215</v>
      </c>
      <c r="C245" t="s">
        <v>146</v>
      </c>
      <c r="D245" t="s">
        <v>153</v>
      </c>
      <c r="E245" t="s">
        <v>190</v>
      </c>
      <c r="F245" s="3">
        <v>1367.97</v>
      </c>
      <c r="G245" s="3">
        <v>60</v>
      </c>
      <c r="H245" s="3">
        <v>299.10000000000002</v>
      </c>
      <c r="I245" s="4">
        <v>1.3</v>
      </c>
      <c r="J245" s="5">
        <v>38</v>
      </c>
      <c r="K245" s="4">
        <v>4</v>
      </c>
      <c r="L245" t="s">
        <v>20</v>
      </c>
      <c r="M245" t="str">
        <f t="shared" si="9"/>
        <v>Delivered</v>
      </c>
      <c r="N245" t="s">
        <v>21</v>
      </c>
      <c r="O245" t="str">
        <f t="shared" si="10"/>
        <v>Credit Card</v>
      </c>
      <c r="P245" t="s">
        <v>191</v>
      </c>
      <c r="Q245" t="str">
        <f t="shared" si="11"/>
        <v>WEEKEND20</v>
      </c>
      <c r="R245" t="s">
        <v>53</v>
      </c>
      <c r="T245" t="str">
        <f>_xlfn.XLOOKUP(Table1[[#This Row],[Customer_ID]],Customers!A:A,Customers!B:B)</f>
        <v>Neha Shinde</v>
      </c>
      <c r="U245" t="str">
        <f>_xlfn.XLOOKUP(Table1[[#This Row],[Restaurant_ID]],Restaurants!A:A,Restaurants!B:B)</f>
        <v>Spice Hub</v>
      </c>
      <c r="V245" t="str">
        <f>_xlfn.XLOOKUP(Table1[[#This Row],[Delivery_Partner_ID]],Delivery_Partners!A:A,Delivery_Partners!B:B)</f>
        <v>Mahesh</v>
      </c>
      <c r="W245" t="str">
        <f>_xlfn.XLOOKUP(Table1[[#This Row],[Campaign_ID]],Campaigns!A:A,Campaigns!B:B)</f>
        <v>Festival Special</v>
      </c>
      <c r="X245" s="3">
        <f>Table1[[#This Row],[Order_Value]]+Table1[[#This Row],[Delivery_Fee]]-Table1[[#This Row],[Discount]]</f>
        <v>1128.8699999999999</v>
      </c>
      <c r="Y245" t="str" cm="1">
        <f t="array" ref="Y245">_xlfn.IFS(Table1[[#This Row],[Delivery_Time_Min]]&lt;=30,"On Time",Table1[[#This Row],[Delivery_Time_Min]]&lt;=45,"At Risk",TRUE,"SLA Breach")</f>
        <v>At Risk</v>
      </c>
      <c r="Z245" t="str" cm="1">
        <f t="array" ref="Z245">_xlfn.IFS(
Table1[[#This Row],[Order_Status]]="Cancelled","Critical - Cancelled",
Table1[[#This Row],[Delivery SLA Status]]="SLA Breach","Critical - Late Delivery",
Table1[[#This Row],[Customer_Rating]]&lt;3,"Attention - Low Rating",
TRUE,"Normal"
)</f>
        <v>Normal</v>
      </c>
      <c r="AA245" t="str">
        <f>_xlfn.XLOOKUP(Table1[[#This Row],[Customer_ID]],Customers!A:A,Customers!C:C)</f>
        <v>Hyderabad</v>
      </c>
      <c r="AB245" t="str">
        <f>TEXT(Table1[[#This Row],[Order_Date]],"mmm")</f>
        <v>Jul</v>
      </c>
    </row>
    <row r="246" spans="1:28" x14ac:dyDescent="0.35">
      <c r="A246" t="s">
        <v>442</v>
      </c>
      <c r="B246" s="2">
        <v>46206</v>
      </c>
      <c r="C246" t="s">
        <v>336</v>
      </c>
      <c r="D246" t="s">
        <v>18</v>
      </c>
      <c r="E246" t="s">
        <v>69</v>
      </c>
      <c r="F246" s="3">
        <v>931.05</v>
      </c>
      <c r="G246" s="3">
        <v>25</v>
      </c>
      <c r="H246" s="3">
        <v>105.11</v>
      </c>
      <c r="I246" s="4">
        <v>10.1</v>
      </c>
      <c r="J246" s="5">
        <v>43</v>
      </c>
      <c r="K246" s="4">
        <v>3.5</v>
      </c>
      <c r="L246" t="s">
        <v>20</v>
      </c>
      <c r="M246" t="str">
        <f t="shared" si="9"/>
        <v>Delivered</v>
      </c>
      <c r="N246" t="s">
        <v>64</v>
      </c>
      <c r="O246" t="str">
        <f t="shared" si="10"/>
        <v>Cash on Delivery</v>
      </c>
      <c r="P246" t="s">
        <v>83</v>
      </c>
      <c r="Q246" t="str">
        <f t="shared" si="11"/>
        <v>WELCOME50</v>
      </c>
      <c r="R246" t="s">
        <v>30</v>
      </c>
      <c r="T246" t="str">
        <f>_xlfn.XLOOKUP(Table1[[#This Row],[Customer_ID]],Customers!A:A,Customers!B:B)</f>
        <v>Vivaan Gupta</v>
      </c>
      <c r="U246" t="str">
        <f>_xlfn.XLOOKUP(Table1[[#This Row],[Restaurant_ID]],Restaurants!A:A,Restaurants!B:B)</f>
        <v>Sweet Truth</v>
      </c>
      <c r="V246" t="str">
        <f>_xlfn.XLOOKUP(Table1[[#This Row],[Delivery_Partner_ID]],Delivery_Partners!A:A,Delivery_Partners!B:B)</f>
        <v>Suresh</v>
      </c>
      <c r="W246" t="str">
        <f>_xlfn.XLOOKUP(Table1[[#This Row],[Campaign_ID]],Campaigns!A:A,Campaigns!B:B)</f>
        <v>Lunch Saver</v>
      </c>
      <c r="X246" s="3">
        <f>Table1[[#This Row],[Order_Value]]+Table1[[#This Row],[Delivery_Fee]]-Table1[[#This Row],[Discount]]</f>
        <v>850.93999999999994</v>
      </c>
      <c r="Y246" t="str" cm="1">
        <f t="array" ref="Y246">_xlfn.IFS(Table1[[#This Row],[Delivery_Time_Min]]&lt;=30,"On Time",Table1[[#This Row],[Delivery_Time_Min]]&lt;=45,"At Risk",TRUE,"SLA Breach")</f>
        <v>At Risk</v>
      </c>
      <c r="Z246" t="str" cm="1">
        <f t="array" ref="Z246">_xlfn.IFS(
Table1[[#This Row],[Order_Status]]="Cancelled","Critical - Cancelled",
Table1[[#This Row],[Delivery SLA Status]]="SLA Breach","Critical - Late Delivery",
Table1[[#This Row],[Customer_Rating]]&lt;3,"Attention - Low Rating",
TRUE,"Normal"
)</f>
        <v>Normal</v>
      </c>
      <c r="AA246" t="str">
        <f>_xlfn.XLOOKUP(Table1[[#This Row],[Customer_ID]],Customers!A:A,Customers!C:C)</f>
        <v>Nashik</v>
      </c>
      <c r="AB246" t="str">
        <f>TEXT(Table1[[#This Row],[Order_Date]],"mmm")</f>
        <v>Jul</v>
      </c>
    </row>
    <row r="247" spans="1:28" x14ac:dyDescent="0.35">
      <c r="A247" t="s">
        <v>443</v>
      </c>
      <c r="B247" s="2">
        <v>46144</v>
      </c>
      <c r="C247" t="s">
        <v>109</v>
      </c>
      <c r="D247" t="s">
        <v>56</v>
      </c>
      <c r="E247" t="s">
        <v>128</v>
      </c>
      <c r="F247" s="3">
        <v>1287.5</v>
      </c>
      <c r="G247" s="3">
        <v>25</v>
      </c>
      <c r="H247" s="3">
        <v>108.16</v>
      </c>
      <c r="I247" s="4">
        <v>7.4</v>
      </c>
      <c r="J247" s="5">
        <v>38</v>
      </c>
      <c r="K247" s="4">
        <v>5</v>
      </c>
      <c r="L247" t="s">
        <v>20</v>
      </c>
      <c r="M247" t="str">
        <f t="shared" si="9"/>
        <v>Delivered</v>
      </c>
      <c r="N247" t="s">
        <v>40</v>
      </c>
      <c r="O247" t="str">
        <f t="shared" si="10"/>
        <v>Debit Card</v>
      </c>
      <c r="P247" t="s">
        <v>52</v>
      </c>
      <c r="Q247" t="str">
        <f t="shared" si="11"/>
        <v>LUNCH15</v>
      </c>
      <c r="R247" t="s">
        <v>70</v>
      </c>
      <c r="T247" t="str">
        <f>_xlfn.XLOOKUP(Table1[[#This Row],[Customer_ID]],Customers!A:A,Customers!B:B)</f>
        <v>Aarav Joshi</v>
      </c>
      <c r="U247" t="str">
        <f>_xlfn.XLOOKUP(Table1[[#This Row],[Restaurant_ID]],Restaurants!A:A,Restaurants!B:B)</f>
        <v>South Spice</v>
      </c>
      <c r="V247" t="str">
        <f>_xlfn.XLOOKUP(Table1[[#This Row],[Delivery_Partner_ID]],Delivery_Partners!A:A,Delivery_Partners!B:B)</f>
        <v>Prakash</v>
      </c>
      <c r="W247" t="str">
        <f>_xlfn.XLOOKUP(Table1[[#This Row],[Campaign_ID]],Campaigns!A:A,Campaigns!B:B)</f>
        <v>Monsoon Meals</v>
      </c>
      <c r="X247" s="3">
        <f>Table1[[#This Row],[Order_Value]]+Table1[[#This Row],[Delivery_Fee]]-Table1[[#This Row],[Discount]]</f>
        <v>1204.3399999999999</v>
      </c>
      <c r="Y247" t="str" cm="1">
        <f t="array" ref="Y247">_xlfn.IFS(Table1[[#This Row],[Delivery_Time_Min]]&lt;=30,"On Time",Table1[[#This Row],[Delivery_Time_Min]]&lt;=45,"At Risk",TRUE,"SLA Breach")</f>
        <v>At Risk</v>
      </c>
      <c r="Z247" t="str" cm="1">
        <f t="array" ref="Z247">_xlfn.IFS(
Table1[[#This Row],[Order_Status]]="Cancelled","Critical - Cancelled",
Table1[[#This Row],[Delivery SLA Status]]="SLA Breach","Critical - Late Delivery",
Table1[[#This Row],[Customer_Rating]]&lt;3,"Attention - Low Rating",
TRUE,"Normal"
)</f>
        <v>Normal</v>
      </c>
      <c r="AA247" t="str">
        <f>_xlfn.XLOOKUP(Table1[[#This Row],[Customer_ID]],Customers!A:A,Customers!C:C)</f>
        <v>Nagpur</v>
      </c>
      <c r="AB247" t="str">
        <f>TEXT(Table1[[#This Row],[Order_Date]],"mmm")</f>
        <v>May</v>
      </c>
    </row>
    <row r="248" spans="1:28" x14ac:dyDescent="0.35">
      <c r="A248" t="s">
        <v>444</v>
      </c>
      <c r="B248" s="2">
        <v>46227</v>
      </c>
      <c r="C248" t="s">
        <v>445</v>
      </c>
      <c r="D248" t="s">
        <v>79</v>
      </c>
      <c r="E248" t="s">
        <v>107</v>
      </c>
      <c r="F248" s="3">
        <v>1128.31</v>
      </c>
      <c r="G248" s="3">
        <v>40</v>
      </c>
      <c r="H248" s="3">
        <v>120.98</v>
      </c>
      <c r="I248" s="4">
        <v>2</v>
      </c>
      <c r="J248" s="5">
        <v>19</v>
      </c>
      <c r="K248" s="4">
        <v>3.5</v>
      </c>
      <c r="L248" t="s">
        <v>20</v>
      </c>
      <c r="M248" t="str">
        <f t="shared" si="9"/>
        <v>Delivered</v>
      </c>
      <c r="N248" t="s">
        <v>21</v>
      </c>
      <c r="O248" t="str">
        <f t="shared" si="10"/>
        <v>Credit Card</v>
      </c>
      <c r="P248" t="s">
        <v>76</v>
      </c>
      <c r="Q248" t="str">
        <f t="shared" si="11"/>
        <v>PREMIUM10</v>
      </c>
      <c r="R248" t="s">
        <v>23</v>
      </c>
      <c r="T248" t="str">
        <f>_xlfn.XLOOKUP(Table1[[#This Row],[Customer_ID]],Customers!A:A,Customers!B:B)</f>
        <v>Neha Sharma</v>
      </c>
      <c r="U248" t="str">
        <f>_xlfn.XLOOKUP(Table1[[#This Row],[Restaurant_ID]],Restaurants!A:A,Restaurants!B:B)</f>
        <v>Royal Thali</v>
      </c>
      <c r="V248" t="str">
        <f>_xlfn.XLOOKUP(Table1[[#This Row],[Delivery_Partner_ID]],Delivery_Partners!A:A,Delivery_Partners!B:B)</f>
        <v>Sameer</v>
      </c>
      <c r="W248" t="str">
        <f>_xlfn.XLOOKUP(Table1[[#This Row],[Campaign_ID]],Campaigns!A:A,Campaigns!B:B)</f>
        <v>First Order</v>
      </c>
      <c r="X248" s="3">
        <f>Table1[[#This Row],[Order_Value]]+Table1[[#This Row],[Delivery_Fee]]-Table1[[#This Row],[Discount]]</f>
        <v>1047.33</v>
      </c>
      <c r="Y248" t="str" cm="1">
        <f t="array" ref="Y248">_xlfn.IFS(Table1[[#This Row],[Delivery_Time_Min]]&lt;=30,"On Time",Table1[[#This Row],[Delivery_Time_Min]]&lt;=45,"At Risk",TRUE,"SLA Breach")</f>
        <v>On Time</v>
      </c>
      <c r="Z248" t="str" cm="1">
        <f t="array" ref="Z248">_xlfn.IFS(
Table1[[#This Row],[Order_Status]]="Cancelled","Critical - Cancelled",
Table1[[#This Row],[Delivery SLA Status]]="SLA Breach","Critical - Late Delivery",
Table1[[#This Row],[Customer_Rating]]&lt;3,"Attention - Low Rating",
TRUE,"Normal"
)</f>
        <v>Normal</v>
      </c>
      <c r="AA248" t="str">
        <f>_xlfn.XLOOKUP(Table1[[#This Row],[Customer_ID]],Customers!A:A,Customers!C:C)</f>
        <v>Pune</v>
      </c>
      <c r="AB248" t="str">
        <f>TEXT(Table1[[#This Row],[Order_Date]],"mmm")</f>
        <v>Jul</v>
      </c>
    </row>
    <row r="249" spans="1:28" x14ac:dyDescent="0.35">
      <c r="A249" t="s">
        <v>446</v>
      </c>
      <c r="B249" s="2">
        <v>46189</v>
      </c>
      <c r="C249" t="s">
        <v>364</v>
      </c>
      <c r="D249" t="s">
        <v>222</v>
      </c>
      <c r="E249" t="s">
        <v>19</v>
      </c>
      <c r="F249" s="3">
        <v>1002.62</v>
      </c>
      <c r="G249" s="3">
        <v>50</v>
      </c>
      <c r="H249" s="3">
        <v>126.81</v>
      </c>
      <c r="I249" s="4">
        <v>8.3000000000000007</v>
      </c>
      <c r="J249" s="5">
        <v>43</v>
      </c>
      <c r="K249" s="4">
        <v>4</v>
      </c>
      <c r="L249" t="s">
        <v>20</v>
      </c>
      <c r="M249" t="str">
        <f t="shared" si="9"/>
        <v>Delivered</v>
      </c>
      <c r="N249" t="s">
        <v>64</v>
      </c>
      <c r="O249" t="str">
        <f t="shared" si="10"/>
        <v>Cash on Delivery</v>
      </c>
      <c r="P249" t="s">
        <v>191</v>
      </c>
      <c r="Q249" t="str">
        <f t="shared" si="11"/>
        <v>WEEKEND20</v>
      </c>
      <c r="R249" t="s">
        <v>30</v>
      </c>
      <c r="T249" t="str">
        <f>_xlfn.XLOOKUP(Table1[[#This Row],[Customer_ID]],Customers!A:A,Customers!B:B)</f>
        <v>Aditya Sharma</v>
      </c>
      <c r="U249" t="str">
        <f>_xlfn.XLOOKUP(Table1[[#This Row],[Restaurant_ID]],Restaurants!A:A,Restaurants!B:B)</f>
        <v>The Food Factory</v>
      </c>
      <c r="V249" t="str">
        <f>_xlfn.XLOOKUP(Table1[[#This Row],[Delivery_Partner_ID]],Delivery_Partners!A:A,Delivery_Partners!B:B)</f>
        <v>Vivek</v>
      </c>
      <c r="W249" t="str">
        <f>_xlfn.XLOOKUP(Table1[[#This Row],[Campaign_ID]],Campaigns!A:A,Campaigns!B:B)</f>
        <v>Lunch Saver</v>
      </c>
      <c r="X249" s="3">
        <f>Table1[[#This Row],[Order_Value]]+Table1[[#This Row],[Delivery_Fee]]-Table1[[#This Row],[Discount]]</f>
        <v>925.81</v>
      </c>
      <c r="Y249" t="str" cm="1">
        <f t="array" ref="Y249">_xlfn.IFS(Table1[[#This Row],[Delivery_Time_Min]]&lt;=30,"On Time",Table1[[#This Row],[Delivery_Time_Min]]&lt;=45,"At Risk",TRUE,"SLA Breach")</f>
        <v>At Risk</v>
      </c>
      <c r="Z249" t="str" cm="1">
        <f t="array" ref="Z249">_xlfn.IFS(
Table1[[#This Row],[Order_Status]]="Cancelled","Critical - Cancelled",
Table1[[#This Row],[Delivery SLA Status]]="SLA Breach","Critical - Late Delivery",
Table1[[#This Row],[Customer_Rating]]&lt;3,"Attention - Low Rating",
TRUE,"Normal"
)</f>
        <v>Normal</v>
      </c>
      <c r="AA249" t="str">
        <f>_xlfn.XLOOKUP(Table1[[#This Row],[Customer_ID]],Customers!A:A,Customers!C:C)</f>
        <v>Nagpur</v>
      </c>
      <c r="AB249" t="str">
        <f>TEXT(Table1[[#This Row],[Order_Date]],"mmm")</f>
        <v>Jun</v>
      </c>
    </row>
    <row r="250" spans="1:28" x14ac:dyDescent="0.35">
      <c r="A250" t="s">
        <v>447</v>
      </c>
      <c r="B250" s="2">
        <v>46160</v>
      </c>
      <c r="C250" t="s">
        <v>268</v>
      </c>
      <c r="D250" t="s">
        <v>164</v>
      </c>
      <c r="E250" t="s">
        <v>119</v>
      </c>
      <c r="F250" s="3">
        <v>1425.23</v>
      </c>
      <c r="G250" s="3">
        <v>40</v>
      </c>
      <c r="H250" s="3">
        <v>144.72999999999999</v>
      </c>
      <c r="I250" s="4">
        <v>2.6</v>
      </c>
      <c r="J250" s="5">
        <v>23</v>
      </c>
      <c r="K250" s="4">
        <v>3.5</v>
      </c>
      <c r="L250" t="s">
        <v>20</v>
      </c>
      <c r="M250" t="str">
        <f t="shared" si="9"/>
        <v>Delivered</v>
      </c>
      <c r="N250" t="s">
        <v>64</v>
      </c>
      <c r="O250" t="str">
        <f t="shared" si="10"/>
        <v>Cash on Delivery</v>
      </c>
      <c r="P250" t="s">
        <v>104</v>
      </c>
      <c r="Q250" t="str">
        <f t="shared" si="11"/>
        <v>MONSOON20</v>
      </c>
      <c r="R250" t="s">
        <v>115</v>
      </c>
      <c r="T250" t="str">
        <f>_xlfn.XLOOKUP(Table1[[#This Row],[Customer_ID]],Customers!A:A,Customers!B:B)</f>
        <v>Sakshi Jadhav</v>
      </c>
      <c r="U250" t="str">
        <f>_xlfn.XLOOKUP(Table1[[#This Row],[Restaurant_ID]],Restaurants!A:A,Restaurants!B:B)</f>
        <v>Burger Garage</v>
      </c>
      <c r="V250" t="str">
        <f>_xlfn.XLOOKUP(Table1[[#This Row],[Delivery_Partner_ID]],Delivery_Partners!A:A,Delivery_Partners!B:B)</f>
        <v>Nitin</v>
      </c>
      <c r="W250" t="str">
        <f>_xlfn.XLOOKUP(Table1[[#This Row],[Campaign_ID]],Campaigns!A:A,Campaigns!B:B)</f>
        <v>Budget Bites</v>
      </c>
      <c r="X250" s="3">
        <f>Table1[[#This Row],[Order_Value]]+Table1[[#This Row],[Delivery_Fee]]-Table1[[#This Row],[Discount]]</f>
        <v>1320.5</v>
      </c>
      <c r="Y250" t="str" cm="1">
        <f t="array" ref="Y250">_xlfn.IFS(Table1[[#This Row],[Delivery_Time_Min]]&lt;=30,"On Time",Table1[[#This Row],[Delivery_Time_Min]]&lt;=45,"At Risk",TRUE,"SLA Breach")</f>
        <v>On Time</v>
      </c>
      <c r="Z250" t="str" cm="1">
        <f t="array" ref="Z250">_xlfn.IFS(
Table1[[#This Row],[Order_Status]]="Cancelled","Critical - Cancelled",
Table1[[#This Row],[Delivery SLA Status]]="SLA Breach","Critical - Late Delivery",
Table1[[#This Row],[Customer_Rating]]&lt;3,"Attention - Low Rating",
TRUE,"Normal"
)</f>
        <v>Normal</v>
      </c>
      <c r="AA250" t="str">
        <f>_xlfn.XLOOKUP(Table1[[#This Row],[Customer_ID]],Customers!A:A,Customers!C:C)</f>
        <v>Mumbai</v>
      </c>
      <c r="AB250" t="str">
        <f>TEXT(Table1[[#This Row],[Order_Date]],"mmm")</f>
        <v>May</v>
      </c>
    </row>
    <row r="251" spans="1:28" x14ac:dyDescent="0.35">
      <c r="A251" t="s">
        <v>449</v>
      </c>
      <c r="B251" s="2">
        <v>46176</v>
      </c>
      <c r="C251" t="s">
        <v>450</v>
      </c>
      <c r="D251" t="s">
        <v>68</v>
      </c>
      <c r="E251" t="s">
        <v>190</v>
      </c>
      <c r="F251" s="3">
        <v>702.62</v>
      </c>
      <c r="G251" s="3">
        <v>40</v>
      </c>
      <c r="H251" s="3">
        <v>60.67</v>
      </c>
      <c r="I251" s="4">
        <v>8.1999999999999993</v>
      </c>
      <c r="J251" s="5">
        <v>34</v>
      </c>
      <c r="K251" s="4">
        <v>4</v>
      </c>
      <c r="L251" t="s">
        <v>20</v>
      </c>
      <c r="M251" t="str">
        <f t="shared" si="9"/>
        <v>Delivered</v>
      </c>
      <c r="N251" t="s">
        <v>21</v>
      </c>
      <c r="O251" t="str">
        <f t="shared" si="10"/>
        <v>Credit Card</v>
      </c>
      <c r="P251" t="s">
        <v>34</v>
      </c>
      <c r="Q251" t="str">
        <f t="shared" si="11"/>
        <v>SAVE100</v>
      </c>
      <c r="R251" t="s">
        <v>46</v>
      </c>
      <c r="T251" t="str">
        <f>_xlfn.XLOOKUP(Table1[[#This Row],[Customer_ID]],Customers!A:A,Customers!B:B)</f>
        <v>Aarav Sharma</v>
      </c>
      <c r="U251" t="str">
        <f>_xlfn.XLOOKUP(Table1[[#This Row],[Restaurant_ID]],Restaurants!A:A,Restaurants!B:B)</f>
        <v>Tandoor Tales</v>
      </c>
      <c r="V251" t="str">
        <f>_xlfn.XLOOKUP(Table1[[#This Row],[Delivery_Partner_ID]],Delivery_Partners!A:A,Delivery_Partners!B:B)</f>
        <v>Mahesh</v>
      </c>
      <c r="W251" t="str">
        <f>_xlfn.XLOOKUP(Table1[[#This Row],[Campaign_ID]],Campaigns!A:A,Campaigns!B:B)</f>
        <v>Weekend Feast</v>
      </c>
      <c r="X251" s="3">
        <f>Table1[[#This Row],[Order_Value]]+Table1[[#This Row],[Delivery_Fee]]-Table1[[#This Row],[Discount]]</f>
        <v>681.95</v>
      </c>
      <c r="Y251" t="str" cm="1">
        <f t="array" ref="Y251">_xlfn.IFS(Table1[[#This Row],[Delivery_Time_Min]]&lt;=30,"On Time",Table1[[#This Row],[Delivery_Time_Min]]&lt;=45,"At Risk",TRUE,"SLA Breach")</f>
        <v>At Risk</v>
      </c>
      <c r="Z251" t="str" cm="1">
        <f t="array" ref="Z251">_xlfn.IFS(
Table1[[#This Row],[Order_Status]]="Cancelled","Critical - Cancelled",
Table1[[#This Row],[Delivery SLA Status]]="SLA Breach","Critical - Late Delivery",
Table1[[#This Row],[Customer_Rating]]&lt;3,"Attention - Low Rating",
TRUE,"Normal"
)</f>
        <v>Normal</v>
      </c>
      <c r="AA251" t="str">
        <f>_xlfn.XLOOKUP(Table1[[#This Row],[Customer_ID]],Customers!A:A,Customers!C:C)</f>
        <v>Nashik</v>
      </c>
      <c r="AB251" t="str">
        <f>TEXT(Table1[[#This Row],[Order_Date]],"mmm")</f>
        <v>Jun</v>
      </c>
    </row>
    <row r="252" spans="1:28" x14ac:dyDescent="0.35">
      <c r="A252" t="s">
        <v>451</v>
      </c>
      <c r="B252" s="2">
        <v>46201</v>
      </c>
      <c r="C252" t="s">
        <v>359</v>
      </c>
      <c r="D252" t="s">
        <v>33</v>
      </c>
      <c r="E252" t="s">
        <v>184</v>
      </c>
      <c r="F252" s="3">
        <v>1181.6099999999999</v>
      </c>
      <c r="G252" s="3">
        <v>35</v>
      </c>
      <c r="H252" s="3">
        <v>203.61</v>
      </c>
      <c r="I252" s="4">
        <v>7.4</v>
      </c>
      <c r="J252" s="5">
        <v>35</v>
      </c>
      <c r="K252" s="4"/>
      <c r="L252" t="s">
        <v>20</v>
      </c>
      <c r="M252" t="str">
        <f t="shared" si="9"/>
        <v>Delivered</v>
      </c>
      <c r="N252" t="s">
        <v>21</v>
      </c>
      <c r="O252" t="str">
        <f t="shared" si="10"/>
        <v>Credit Card</v>
      </c>
      <c r="P252" t="s">
        <v>104</v>
      </c>
      <c r="Q252" t="str">
        <f t="shared" si="11"/>
        <v>MONSOON20</v>
      </c>
      <c r="R252" t="s">
        <v>30</v>
      </c>
      <c r="T252" t="str">
        <f>_xlfn.XLOOKUP(Table1[[#This Row],[Customer_ID]],Customers!A:A,Customers!B:B)</f>
        <v>Vivaan Kulkarni</v>
      </c>
      <c r="U252" t="str">
        <f>_xlfn.XLOOKUP(Table1[[#This Row],[Restaurant_ID]],Restaurants!A:A,Restaurants!B:B)</f>
        <v>Dosa Junction</v>
      </c>
      <c r="V252" t="str">
        <f>_xlfn.XLOOKUP(Table1[[#This Row],[Delivery_Partner_ID]],Delivery_Partners!A:A,Delivery_Partners!B:B)</f>
        <v>Imran</v>
      </c>
      <c r="W252" t="str">
        <f>_xlfn.XLOOKUP(Table1[[#This Row],[Campaign_ID]],Campaigns!A:A,Campaigns!B:B)</f>
        <v>Lunch Saver</v>
      </c>
      <c r="X252" s="3">
        <f>Table1[[#This Row],[Order_Value]]+Table1[[#This Row],[Delivery_Fee]]-Table1[[#This Row],[Discount]]</f>
        <v>1012.9999999999999</v>
      </c>
      <c r="Y252" t="str" cm="1">
        <f t="array" ref="Y252">_xlfn.IFS(Table1[[#This Row],[Delivery_Time_Min]]&lt;=30,"On Time",Table1[[#This Row],[Delivery_Time_Min]]&lt;=45,"At Risk",TRUE,"SLA Breach")</f>
        <v>At Risk</v>
      </c>
      <c r="Z252" t="str" cm="1">
        <f t="array" ref="Z252">_xlfn.IFS(
Table1[[#This Row],[Order_Status]]="Cancelled","Critical - Cancelled",
Table1[[#This Row],[Delivery SLA Status]]="SLA Breach","Critical - Late Delivery",
Table1[[#This Row],[Customer_Rating]]&lt;3,"Attention - Low Rating",
TRUE,"Normal"
)</f>
        <v>Attention - Low Rating</v>
      </c>
      <c r="AA252" t="str">
        <f>_xlfn.XLOOKUP(Table1[[#This Row],[Customer_ID]],Customers!A:A,Customers!C:C)</f>
        <v>Pune</v>
      </c>
      <c r="AB252" t="str">
        <f>TEXT(Table1[[#This Row],[Order_Date]],"mmm")</f>
        <v>Jun</v>
      </c>
    </row>
    <row r="253" spans="1:28" x14ac:dyDescent="0.35">
      <c r="A253" t="s">
        <v>452</v>
      </c>
      <c r="B253" s="2">
        <v>46192</v>
      </c>
      <c r="C253" t="s">
        <v>212</v>
      </c>
      <c r="D253" t="s">
        <v>151</v>
      </c>
      <c r="E253" t="s">
        <v>62</v>
      </c>
      <c r="F253" s="3">
        <v>1540.83</v>
      </c>
      <c r="G253" s="3">
        <v>35</v>
      </c>
      <c r="H253" s="3">
        <v>300</v>
      </c>
      <c r="I253" s="4">
        <v>8.6</v>
      </c>
      <c r="J253" s="5">
        <v>42</v>
      </c>
      <c r="K253" s="4">
        <v>4.5</v>
      </c>
      <c r="L253" t="s">
        <v>20</v>
      </c>
      <c r="M253" t="str">
        <f t="shared" si="9"/>
        <v>Delivered</v>
      </c>
      <c r="N253" t="s">
        <v>28</v>
      </c>
      <c r="O253" t="str">
        <f t="shared" si="10"/>
        <v>UPI</v>
      </c>
      <c r="P253" t="s">
        <v>34</v>
      </c>
      <c r="Q253" t="str">
        <f t="shared" si="11"/>
        <v>SAVE100</v>
      </c>
      <c r="R253" t="s">
        <v>70</v>
      </c>
      <c r="T253" t="str">
        <f>_xlfn.XLOOKUP(Table1[[#This Row],[Customer_ID]],Customers!A:A,Customers!B:B)</f>
        <v>Neha Gupta</v>
      </c>
      <c r="U253" t="str">
        <f>_xlfn.XLOOKUP(Table1[[#This Row],[Restaurant_ID]],Restaurants!A:A,Restaurants!B:B)</f>
        <v>Urban Tadka</v>
      </c>
      <c r="V253" t="str">
        <f>_xlfn.XLOOKUP(Table1[[#This Row],[Delivery_Partner_ID]],Delivery_Partners!A:A,Delivery_Partners!B:B)</f>
        <v>Sanjay</v>
      </c>
      <c r="W253" t="str">
        <f>_xlfn.XLOOKUP(Table1[[#This Row],[Campaign_ID]],Campaigns!A:A,Campaigns!B:B)</f>
        <v>Monsoon Meals</v>
      </c>
      <c r="X253" s="3">
        <f>Table1[[#This Row],[Order_Value]]+Table1[[#This Row],[Delivery_Fee]]-Table1[[#This Row],[Discount]]</f>
        <v>1275.83</v>
      </c>
      <c r="Y253" t="str" cm="1">
        <f t="array" ref="Y253">_xlfn.IFS(Table1[[#This Row],[Delivery_Time_Min]]&lt;=30,"On Time",Table1[[#This Row],[Delivery_Time_Min]]&lt;=45,"At Risk",TRUE,"SLA Breach")</f>
        <v>At Risk</v>
      </c>
      <c r="Z253" t="str" cm="1">
        <f t="array" ref="Z253">_xlfn.IFS(
Table1[[#This Row],[Order_Status]]="Cancelled","Critical - Cancelled",
Table1[[#This Row],[Delivery SLA Status]]="SLA Breach","Critical - Late Delivery",
Table1[[#This Row],[Customer_Rating]]&lt;3,"Attention - Low Rating",
TRUE,"Normal"
)</f>
        <v>Normal</v>
      </c>
      <c r="AA253" t="str">
        <f>_xlfn.XLOOKUP(Table1[[#This Row],[Customer_ID]],Customers!A:A,Customers!C:C)</f>
        <v>Pune</v>
      </c>
      <c r="AB253" t="str">
        <f>TEXT(Table1[[#This Row],[Order_Date]],"mmm")</f>
        <v>Jun</v>
      </c>
    </row>
    <row r="254" spans="1:28" x14ac:dyDescent="0.35">
      <c r="A254" t="s">
        <v>453</v>
      </c>
      <c r="B254" s="2">
        <v>46209</v>
      </c>
      <c r="C254" t="s">
        <v>102</v>
      </c>
      <c r="D254" t="s">
        <v>153</v>
      </c>
      <c r="E254" t="s">
        <v>19</v>
      </c>
      <c r="F254" s="3">
        <v>1921.49</v>
      </c>
      <c r="G254" s="3">
        <v>35</v>
      </c>
      <c r="H254" s="3">
        <v>300</v>
      </c>
      <c r="I254" s="4">
        <v>6.6</v>
      </c>
      <c r="J254" s="5">
        <v>36</v>
      </c>
      <c r="K254" s="4">
        <v>4.5</v>
      </c>
      <c r="L254" t="s">
        <v>20</v>
      </c>
      <c r="M254" t="str">
        <f t="shared" si="9"/>
        <v>Delivered</v>
      </c>
      <c r="N254" t="s">
        <v>40</v>
      </c>
      <c r="O254" t="str">
        <f t="shared" si="10"/>
        <v>Debit Card</v>
      </c>
      <c r="P254" t="s">
        <v>104</v>
      </c>
      <c r="Q254" t="str">
        <f t="shared" si="11"/>
        <v>MONSOON20</v>
      </c>
      <c r="R254" t="s">
        <v>30</v>
      </c>
      <c r="T254" t="str">
        <f>_xlfn.XLOOKUP(Table1[[#This Row],[Customer_ID]],Customers!A:A,Customers!B:B)</f>
        <v>Rahul Jadhav</v>
      </c>
      <c r="U254" t="str">
        <f>_xlfn.XLOOKUP(Table1[[#This Row],[Restaurant_ID]],Restaurants!A:A,Restaurants!B:B)</f>
        <v>Spice Hub</v>
      </c>
      <c r="V254" t="str">
        <f>_xlfn.XLOOKUP(Table1[[#This Row],[Delivery_Partner_ID]],Delivery_Partners!A:A,Delivery_Partners!B:B)</f>
        <v>Vivek</v>
      </c>
      <c r="W254" t="str">
        <f>_xlfn.XLOOKUP(Table1[[#This Row],[Campaign_ID]],Campaigns!A:A,Campaigns!B:B)</f>
        <v>Lunch Saver</v>
      </c>
      <c r="X254" s="3">
        <f>Table1[[#This Row],[Order_Value]]+Table1[[#This Row],[Delivery_Fee]]-Table1[[#This Row],[Discount]]</f>
        <v>1656.49</v>
      </c>
      <c r="Y254" t="str" cm="1">
        <f t="array" ref="Y254">_xlfn.IFS(Table1[[#This Row],[Delivery_Time_Min]]&lt;=30,"On Time",Table1[[#This Row],[Delivery_Time_Min]]&lt;=45,"At Risk",TRUE,"SLA Breach")</f>
        <v>At Risk</v>
      </c>
      <c r="Z254" t="str" cm="1">
        <f t="array" ref="Z254">_xlfn.IFS(
Table1[[#This Row],[Order_Status]]="Cancelled","Critical - Cancelled",
Table1[[#This Row],[Delivery SLA Status]]="SLA Breach","Critical - Late Delivery",
Table1[[#This Row],[Customer_Rating]]&lt;3,"Attention - Low Rating",
TRUE,"Normal"
)</f>
        <v>Normal</v>
      </c>
      <c r="AA254" t="str">
        <f>_xlfn.XLOOKUP(Table1[[#This Row],[Customer_ID]],Customers!A:A,Customers!C:C)</f>
        <v>Pune</v>
      </c>
      <c r="AB254" t="str">
        <f>TEXT(Table1[[#This Row],[Order_Date]],"mmm")</f>
        <v>Jul</v>
      </c>
    </row>
    <row r="255" spans="1:28" x14ac:dyDescent="0.35">
      <c r="A255" t="s">
        <v>456</v>
      </c>
      <c r="B255" s="2">
        <v>46169</v>
      </c>
      <c r="C255" t="s">
        <v>148</v>
      </c>
      <c r="D255" t="s">
        <v>74</v>
      </c>
      <c r="E255" t="s">
        <v>119</v>
      </c>
      <c r="F255" s="3">
        <v>1900.29</v>
      </c>
      <c r="G255" s="3">
        <v>25</v>
      </c>
      <c r="H255" s="3">
        <v>0</v>
      </c>
      <c r="I255" s="4">
        <v>6.3</v>
      </c>
      <c r="J255" s="5">
        <v>41</v>
      </c>
      <c r="K255" s="4">
        <v>3.5</v>
      </c>
      <c r="L255" t="s">
        <v>20</v>
      </c>
      <c r="M255" t="str">
        <f t="shared" si="9"/>
        <v>Delivered</v>
      </c>
      <c r="N255" t="s">
        <v>28</v>
      </c>
      <c r="O255" t="str">
        <f t="shared" si="10"/>
        <v>UPI</v>
      </c>
      <c r="P255" t="s">
        <v>22</v>
      </c>
      <c r="Q255" t="str">
        <f t="shared" si="11"/>
        <v>NONE</v>
      </c>
      <c r="R255" t="s">
        <v>70</v>
      </c>
      <c r="T255" t="str">
        <f>_xlfn.XLOOKUP(Table1[[#This Row],[Customer_ID]],Customers!A:A,Customers!B:B)</f>
        <v>Vivaan Kulkarni</v>
      </c>
      <c r="U255" t="str">
        <f>_xlfn.XLOOKUP(Table1[[#This Row],[Restaurant_ID]],Restaurants!A:A,Restaurants!B:B)</f>
        <v>Cafe Aroma</v>
      </c>
      <c r="V255" t="str">
        <f>_xlfn.XLOOKUP(Table1[[#This Row],[Delivery_Partner_ID]],Delivery_Partners!A:A,Delivery_Partners!B:B)</f>
        <v>Nitin</v>
      </c>
      <c r="W255" t="str">
        <f>_xlfn.XLOOKUP(Table1[[#This Row],[Campaign_ID]],Campaigns!A:A,Campaigns!B:B)</f>
        <v>Monsoon Meals</v>
      </c>
      <c r="X255" s="3">
        <f>Table1[[#This Row],[Order_Value]]+Table1[[#This Row],[Delivery_Fee]]-Table1[[#This Row],[Discount]]</f>
        <v>1925.29</v>
      </c>
      <c r="Y255" t="str" cm="1">
        <f t="array" ref="Y255">_xlfn.IFS(Table1[[#This Row],[Delivery_Time_Min]]&lt;=30,"On Time",Table1[[#This Row],[Delivery_Time_Min]]&lt;=45,"At Risk",TRUE,"SLA Breach")</f>
        <v>At Risk</v>
      </c>
      <c r="Z255" t="str" cm="1">
        <f t="array" ref="Z255">_xlfn.IFS(
Table1[[#This Row],[Order_Status]]="Cancelled","Critical - Cancelled",
Table1[[#This Row],[Delivery SLA Status]]="SLA Breach","Critical - Late Delivery",
Table1[[#This Row],[Customer_Rating]]&lt;3,"Attention - Low Rating",
TRUE,"Normal"
)</f>
        <v>Normal</v>
      </c>
      <c r="AA255" t="str">
        <f>_xlfn.XLOOKUP(Table1[[#This Row],[Customer_ID]],Customers!A:A,Customers!C:C)</f>
        <v>Mumbai</v>
      </c>
      <c r="AB255" t="str">
        <f>TEXT(Table1[[#This Row],[Order_Date]],"mmm")</f>
        <v>May</v>
      </c>
    </row>
    <row r="256" spans="1:28" x14ac:dyDescent="0.35">
      <c r="A256" t="s">
        <v>458</v>
      </c>
      <c r="B256" s="2">
        <v>46165</v>
      </c>
      <c r="C256" t="s">
        <v>205</v>
      </c>
      <c r="D256" t="s">
        <v>222</v>
      </c>
      <c r="E256" t="s">
        <v>43</v>
      </c>
      <c r="F256" s="3">
        <v>1231.18</v>
      </c>
      <c r="G256" s="3">
        <v>40</v>
      </c>
      <c r="H256" s="3">
        <v>0</v>
      </c>
      <c r="I256" s="4">
        <v>9.6999999999999993</v>
      </c>
      <c r="J256" s="5">
        <v>51</v>
      </c>
      <c r="K256" s="4">
        <v>4.5</v>
      </c>
      <c r="L256" t="s">
        <v>20</v>
      </c>
      <c r="M256" t="str">
        <f t="shared" si="9"/>
        <v>Delivered</v>
      </c>
      <c r="N256" t="s">
        <v>40</v>
      </c>
      <c r="O256" t="str">
        <f t="shared" si="10"/>
        <v>Debit Card</v>
      </c>
      <c r="P256" t="s">
        <v>22</v>
      </c>
      <c r="Q256" t="str">
        <f t="shared" si="11"/>
        <v>NONE</v>
      </c>
      <c r="R256" t="s">
        <v>23</v>
      </c>
      <c r="T256" t="str">
        <f>_xlfn.XLOOKUP(Table1[[#This Row],[Customer_ID]],Customers!A:A,Customers!B:B)</f>
        <v>Amit More</v>
      </c>
      <c r="U256" t="str">
        <f>_xlfn.XLOOKUP(Table1[[#This Row],[Restaurant_ID]],Restaurants!A:A,Restaurants!B:B)</f>
        <v>The Food Factory</v>
      </c>
      <c r="V256" t="str">
        <f>_xlfn.XLOOKUP(Table1[[#This Row],[Delivery_Partner_ID]],Delivery_Partners!A:A,Delivery_Partners!B:B)</f>
        <v>Arjun</v>
      </c>
      <c r="W256" t="str">
        <f>_xlfn.XLOOKUP(Table1[[#This Row],[Campaign_ID]],Campaigns!A:A,Campaigns!B:B)</f>
        <v>First Order</v>
      </c>
      <c r="X256" s="3">
        <f>Table1[[#This Row],[Order_Value]]+Table1[[#This Row],[Delivery_Fee]]-Table1[[#This Row],[Discount]]</f>
        <v>1271.18</v>
      </c>
      <c r="Y256" t="str" cm="1">
        <f t="array" ref="Y256">_xlfn.IFS(Table1[[#This Row],[Delivery_Time_Min]]&lt;=30,"On Time",Table1[[#This Row],[Delivery_Time_Min]]&lt;=45,"At Risk",TRUE,"SLA Breach")</f>
        <v>SLA Breach</v>
      </c>
      <c r="Z256" t="str" cm="1">
        <f t="array" ref="Z256">_xlfn.IFS(
Table1[[#This Row],[Order_Status]]="Cancelled","Critical - Cancelled",
Table1[[#This Row],[Delivery SLA Status]]="SLA Breach","Critical - Late Delivery",
Table1[[#This Row],[Customer_Rating]]&lt;3,"Attention - Low Rating",
TRUE,"Normal"
)</f>
        <v>Critical - Late Delivery</v>
      </c>
      <c r="AA256" t="str">
        <f>_xlfn.XLOOKUP(Table1[[#This Row],[Customer_ID]],Customers!A:A,Customers!C:C)</f>
        <v>Bengaluru</v>
      </c>
      <c r="AB256" t="str">
        <f>TEXT(Table1[[#This Row],[Order_Date]],"mmm")</f>
        <v>May</v>
      </c>
    </row>
    <row r="257" spans="1:28" x14ac:dyDescent="0.35">
      <c r="A257" t="s">
        <v>459</v>
      </c>
      <c r="B257" s="2">
        <v>46157</v>
      </c>
      <c r="C257" t="s">
        <v>339</v>
      </c>
      <c r="D257" t="s">
        <v>178</v>
      </c>
      <c r="E257" t="s">
        <v>87</v>
      </c>
      <c r="F257" s="3">
        <v>1836.89</v>
      </c>
      <c r="G257" s="3">
        <v>35</v>
      </c>
      <c r="H257" s="3">
        <v>151.13</v>
      </c>
      <c r="I257" s="4">
        <v>9</v>
      </c>
      <c r="J257" s="5">
        <v>50</v>
      </c>
      <c r="K257" s="4">
        <v>3.5</v>
      </c>
      <c r="L257" t="s">
        <v>20</v>
      </c>
      <c r="M257" t="str">
        <f t="shared" si="9"/>
        <v>Delivered</v>
      </c>
      <c r="N257" t="s">
        <v>28</v>
      </c>
      <c r="O257" t="str">
        <f t="shared" si="10"/>
        <v>UPI</v>
      </c>
      <c r="P257" t="s">
        <v>45</v>
      </c>
      <c r="Q257" t="str">
        <f t="shared" si="11"/>
        <v>FESTIVE25</v>
      </c>
      <c r="R257" t="s">
        <v>115</v>
      </c>
      <c r="T257" t="str">
        <f>_xlfn.XLOOKUP(Table1[[#This Row],[Customer_ID]],Customers!A:A,Customers!B:B)</f>
        <v>Aarav More</v>
      </c>
      <c r="U257" t="str">
        <f>_xlfn.XLOOKUP(Table1[[#This Row],[Restaurant_ID]],Restaurants!A:A,Restaurants!B:B)</f>
        <v>Green Bowl</v>
      </c>
      <c r="V257" t="str">
        <f>_xlfn.XLOOKUP(Table1[[#This Row],[Delivery_Partner_ID]],Delivery_Partners!A:A,Delivery_Partners!B:B)</f>
        <v>Vikas</v>
      </c>
      <c r="W257" t="str">
        <f>_xlfn.XLOOKUP(Table1[[#This Row],[Campaign_ID]],Campaigns!A:A,Campaigns!B:B)</f>
        <v>Budget Bites</v>
      </c>
      <c r="X257" s="3">
        <f>Table1[[#This Row],[Order_Value]]+Table1[[#This Row],[Delivery_Fee]]-Table1[[#This Row],[Discount]]</f>
        <v>1720.7600000000002</v>
      </c>
      <c r="Y257" t="str" cm="1">
        <f t="array" ref="Y257">_xlfn.IFS(Table1[[#This Row],[Delivery_Time_Min]]&lt;=30,"On Time",Table1[[#This Row],[Delivery_Time_Min]]&lt;=45,"At Risk",TRUE,"SLA Breach")</f>
        <v>SLA Breach</v>
      </c>
      <c r="Z257" t="str" cm="1">
        <f t="array" ref="Z257">_xlfn.IFS(
Table1[[#This Row],[Order_Status]]="Cancelled","Critical - Cancelled",
Table1[[#This Row],[Delivery SLA Status]]="SLA Breach","Critical - Late Delivery",
Table1[[#This Row],[Customer_Rating]]&lt;3,"Attention - Low Rating",
TRUE,"Normal"
)</f>
        <v>Critical - Late Delivery</v>
      </c>
      <c r="AA257" t="str">
        <f>_xlfn.XLOOKUP(Table1[[#This Row],[Customer_ID]],Customers!A:A,Customers!C:C)</f>
        <v>Pune</v>
      </c>
      <c r="AB257" t="str">
        <f>TEXT(Table1[[#This Row],[Order_Date]],"mmm")</f>
        <v>May</v>
      </c>
    </row>
    <row r="258" spans="1:28" x14ac:dyDescent="0.35">
      <c r="A258" t="s">
        <v>460</v>
      </c>
      <c r="B258" s="2">
        <v>46159</v>
      </c>
      <c r="C258" t="s">
        <v>199</v>
      </c>
      <c r="D258" t="s">
        <v>137</v>
      </c>
      <c r="E258" t="s">
        <v>19</v>
      </c>
      <c r="F258" s="3">
        <v>654.53</v>
      </c>
      <c r="G258" s="3">
        <v>35</v>
      </c>
      <c r="H258" s="3">
        <v>89.2</v>
      </c>
      <c r="I258" s="4">
        <v>9</v>
      </c>
      <c r="J258" s="5">
        <v>39</v>
      </c>
      <c r="K258" s="4">
        <v>2.5</v>
      </c>
      <c r="L258" t="s">
        <v>20</v>
      </c>
      <c r="M258" t="str">
        <f t="shared" si="9"/>
        <v>Delivered</v>
      </c>
      <c r="N258" t="s">
        <v>40</v>
      </c>
      <c r="O258" t="str">
        <f t="shared" si="10"/>
        <v>Debit Card</v>
      </c>
      <c r="P258" t="s">
        <v>34</v>
      </c>
      <c r="Q258" t="str">
        <f t="shared" si="11"/>
        <v>SAVE100</v>
      </c>
      <c r="R258" t="s">
        <v>30</v>
      </c>
      <c r="T258" t="str">
        <f>_xlfn.XLOOKUP(Table1[[#This Row],[Customer_ID]],Customers!A:A,Customers!B:B)</f>
        <v>Sakshi Gupta</v>
      </c>
      <c r="U258" t="str">
        <f>_xlfn.XLOOKUP(Table1[[#This Row],[Restaurant_ID]],Restaurants!A:A,Restaurants!B:B)</f>
        <v>Chinese Wok</v>
      </c>
      <c r="V258" t="str">
        <f>_xlfn.XLOOKUP(Table1[[#This Row],[Delivery_Partner_ID]],Delivery_Partners!A:A,Delivery_Partners!B:B)</f>
        <v>Vivek</v>
      </c>
      <c r="W258" t="str">
        <f>_xlfn.XLOOKUP(Table1[[#This Row],[Campaign_ID]],Campaigns!A:A,Campaigns!B:B)</f>
        <v>Lunch Saver</v>
      </c>
      <c r="X258" s="3">
        <f>Table1[[#This Row],[Order_Value]]+Table1[[#This Row],[Delivery_Fee]]-Table1[[#This Row],[Discount]]</f>
        <v>600.32999999999993</v>
      </c>
      <c r="Y258" t="str" cm="1">
        <f t="array" ref="Y258">_xlfn.IFS(Table1[[#This Row],[Delivery_Time_Min]]&lt;=30,"On Time",Table1[[#This Row],[Delivery_Time_Min]]&lt;=45,"At Risk",TRUE,"SLA Breach")</f>
        <v>At Risk</v>
      </c>
      <c r="Z258" t="str" cm="1">
        <f t="array" ref="Z258">_xlfn.IFS(
Table1[[#This Row],[Order_Status]]="Cancelled","Critical - Cancelled",
Table1[[#This Row],[Delivery SLA Status]]="SLA Breach","Critical - Late Delivery",
Table1[[#This Row],[Customer_Rating]]&lt;3,"Attention - Low Rating",
TRUE,"Normal"
)</f>
        <v>Attention - Low Rating</v>
      </c>
      <c r="AA258" t="str">
        <f>_xlfn.XLOOKUP(Table1[[#This Row],[Customer_ID]],Customers!A:A,Customers!C:C)</f>
        <v>Nagpur</v>
      </c>
      <c r="AB258" t="str">
        <f>TEXT(Table1[[#This Row],[Order_Date]],"mmm")</f>
        <v>May</v>
      </c>
    </row>
    <row r="259" spans="1:28" x14ac:dyDescent="0.35">
      <c r="A259" t="s">
        <v>461</v>
      </c>
      <c r="B259" s="2">
        <v>46231</v>
      </c>
      <c r="C259" t="s">
        <v>123</v>
      </c>
      <c r="D259" t="s">
        <v>124</v>
      </c>
      <c r="E259" t="s">
        <v>107</v>
      </c>
      <c r="F259" s="3">
        <v>1289.18</v>
      </c>
      <c r="G259" s="3">
        <v>60</v>
      </c>
      <c r="H259" s="3">
        <v>195.99</v>
      </c>
      <c r="I259" s="4">
        <v>1.9</v>
      </c>
      <c r="J259" s="5">
        <v>15</v>
      </c>
      <c r="K259" s="4">
        <v>4</v>
      </c>
      <c r="L259" t="s">
        <v>20</v>
      </c>
      <c r="M259" t="str">
        <f t="shared" ref="M259:M301" si="12">PROPER(TRIM(L259))</f>
        <v>Delivered</v>
      </c>
      <c r="N259" t="s">
        <v>28</v>
      </c>
      <c r="O259" t="str">
        <f t="shared" ref="O259:O301" si="13">TRIM(N259)</f>
        <v>UPI</v>
      </c>
      <c r="P259" t="s">
        <v>45</v>
      </c>
      <c r="Q259" t="str">
        <f t="shared" ref="Q259:Q301" si="14">TRIM(P259)</f>
        <v>FESTIVE25</v>
      </c>
      <c r="R259" t="s">
        <v>115</v>
      </c>
      <c r="T259" t="str">
        <f>_xlfn.XLOOKUP(Table1[[#This Row],[Customer_ID]],Customers!A:A,Customers!B:B)</f>
        <v>Nikhil Joshi</v>
      </c>
      <c r="U259" t="str">
        <f>_xlfn.XLOOKUP(Table1[[#This Row],[Restaurant_ID]],Restaurants!A:A,Restaurants!B:B)</f>
        <v>Maharashtra Kitchen</v>
      </c>
      <c r="V259" t="str">
        <f>_xlfn.XLOOKUP(Table1[[#This Row],[Delivery_Partner_ID]],Delivery_Partners!A:A,Delivery_Partners!B:B)</f>
        <v>Sameer</v>
      </c>
      <c r="W259" t="str">
        <f>_xlfn.XLOOKUP(Table1[[#This Row],[Campaign_ID]],Campaigns!A:A,Campaigns!B:B)</f>
        <v>Budget Bites</v>
      </c>
      <c r="X259" s="3">
        <f>Table1[[#This Row],[Order_Value]]+Table1[[#This Row],[Delivery_Fee]]-Table1[[#This Row],[Discount]]</f>
        <v>1153.19</v>
      </c>
      <c r="Y259" t="str" cm="1">
        <f t="array" ref="Y259">_xlfn.IFS(Table1[[#This Row],[Delivery_Time_Min]]&lt;=30,"On Time",Table1[[#This Row],[Delivery_Time_Min]]&lt;=45,"At Risk",TRUE,"SLA Breach")</f>
        <v>On Time</v>
      </c>
      <c r="Z259" t="str" cm="1">
        <f t="array" ref="Z259">_xlfn.IFS(
Table1[[#This Row],[Order_Status]]="Cancelled","Critical - Cancelled",
Table1[[#This Row],[Delivery SLA Status]]="SLA Breach","Critical - Late Delivery",
Table1[[#This Row],[Customer_Rating]]&lt;3,"Attention - Low Rating",
TRUE,"Normal"
)</f>
        <v>Normal</v>
      </c>
      <c r="AA259" t="str">
        <f>_xlfn.XLOOKUP(Table1[[#This Row],[Customer_ID]],Customers!A:A,Customers!C:C)</f>
        <v>Nagpur</v>
      </c>
      <c r="AB259" t="str">
        <f>TEXT(Table1[[#This Row],[Order_Date]],"mmm")</f>
        <v>Jul</v>
      </c>
    </row>
    <row r="260" spans="1:28" x14ac:dyDescent="0.35">
      <c r="A260" t="s">
        <v>462</v>
      </c>
      <c r="B260" s="2">
        <v>46171</v>
      </c>
      <c r="C260" t="s">
        <v>300</v>
      </c>
      <c r="D260" t="s">
        <v>124</v>
      </c>
      <c r="E260" t="s">
        <v>128</v>
      </c>
      <c r="F260" s="3">
        <v>1644.71</v>
      </c>
      <c r="G260" s="3">
        <v>35</v>
      </c>
      <c r="H260" s="3">
        <v>254.05</v>
      </c>
      <c r="I260" s="4">
        <v>10.6</v>
      </c>
      <c r="J260" s="5">
        <v>41</v>
      </c>
      <c r="K260" s="4">
        <v>4</v>
      </c>
      <c r="L260" t="s">
        <v>20</v>
      </c>
      <c r="M260" t="str">
        <f t="shared" si="12"/>
        <v>Delivered</v>
      </c>
      <c r="N260" t="s">
        <v>58</v>
      </c>
      <c r="O260" t="str">
        <f t="shared" si="13"/>
        <v>Wallet</v>
      </c>
      <c r="P260" t="s">
        <v>52</v>
      </c>
      <c r="Q260" t="str">
        <f t="shared" si="14"/>
        <v>LUNCH15</v>
      </c>
      <c r="R260" t="s">
        <v>23</v>
      </c>
      <c r="T260" t="str">
        <f>_xlfn.XLOOKUP(Table1[[#This Row],[Customer_ID]],Customers!A:A,Customers!B:B)</f>
        <v>Aarav More</v>
      </c>
      <c r="U260" t="str">
        <f>_xlfn.XLOOKUP(Table1[[#This Row],[Restaurant_ID]],Restaurants!A:A,Restaurants!B:B)</f>
        <v>Maharashtra Kitchen</v>
      </c>
      <c r="V260" t="str">
        <f>_xlfn.XLOOKUP(Table1[[#This Row],[Delivery_Partner_ID]],Delivery_Partners!A:A,Delivery_Partners!B:B)</f>
        <v>Prakash</v>
      </c>
      <c r="W260" t="str">
        <f>_xlfn.XLOOKUP(Table1[[#This Row],[Campaign_ID]],Campaigns!A:A,Campaigns!B:B)</f>
        <v>First Order</v>
      </c>
      <c r="X260" s="3">
        <f>Table1[[#This Row],[Order_Value]]+Table1[[#This Row],[Delivery_Fee]]-Table1[[#This Row],[Discount]]</f>
        <v>1425.66</v>
      </c>
      <c r="Y260" t="str" cm="1">
        <f t="array" ref="Y260">_xlfn.IFS(Table1[[#This Row],[Delivery_Time_Min]]&lt;=30,"On Time",Table1[[#This Row],[Delivery_Time_Min]]&lt;=45,"At Risk",TRUE,"SLA Breach")</f>
        <v>At Risk</v>
      </c>
      <c r="Z260" t="str" cm="1">
        <f t="array" ref="Z260">_xlfn.IFS(
Table1[[#This Row],[Order_Status]]="Cancelled","Critical - Cancelled",
Table1[[#This Row],[Delivery SLA Status]]="SLA Breach","Critical - Late Delivery",
Table1[[#This Row],[Customer_Rating]]&lt;3,"Attention - Low Rating",
TRUE,"Normal"
)</f>
        <v>Normal</v>
      </c>
      <c r="AA260" t="str">
        <f>_xlfn.XLOOKUP(Table1[[#This Row],[Customer_ID]],Customers!A:A,Customers!C:C)</f>
        <v>Nashik</v>
      </c>
      <c r="AB260" t="str">
        <f>TEXT(Table1[[#This Row],[Order_Date]],"mmm")</f>
        <v>May</v>
      </c>
    </row>
    <row r="261" spans="1:28" x14ac:dyDescent="0.35">
      <c r="A261" t="s">
        <v>463</v>
      </c>
      <c r="B261" s="2">
        <v>46233</v>
      </c>
      <c r="C261" t="s">
        <v>111</v>
      </c>
      <c r="D261" t="s">
        <v>153</v>
      </c>
      <c r="E261" t="s">
        <v>69</v>
      </c>
      <c r="F261" s="3">
        <v>1736.17</v>
      </c>
      <c r="G261" s="3">
        <v>40</v>
      </c>
      <c r="H261" s="3">
        <v>300</v>
      </c>
      <c r="I261" s="4">
        <v>8.6999999999999993</v>
      </c>
      <c r="J261" s="5">
        <v>45</v>
      </c>
      <c r="K261" s="4">
        <v>5</v>
      </c>
      <c r="L261" t="s">
        <v>20</v>
      </c>
      <c r="M261" t="str">
        <f t="shared" si="12"/>
        <v>Delivered</v>
      </c>
      <c r="N261" t="s">
        <v>40</v>
      </c>
      <c r="O261" t="str">
        <f t="shared" si="13"/>
        <v>Debit Card</v>
      </c>
      <c r="P261" t="s">
        <v>45</v>
      </c>
      <c r="Q261" t="str">
        <f t="shared" si="14"/>
        <v>FESTIVE25</v>
      </c>
      <c r="R261" t="s">
        <v>30</v>
      </c>
      <c r="T261" t="str">
        <f>_xlfn.XLOOKUP(Table1[[#This Row],[Customer_ID]],Customers!A:A,Customers!B:B)</f>
        <v>Amit Desai</v>
      </c>
      <c r="U261" t="str">
        <f>_xlfn.XLOOKUP(Table1[[#This Row],[Restaurant_ID]],Restaurants!A:A,Restaurants!B:B)</f>
        <v>Spice Hub</v>
      </c>
      <c r="V261" t="str">
        <f>_xlfn.XLOOKUP(Table1[[#This Row],[Delivery_Partner_ID]],Delivery_Partners!A:A,Delivery_Partners!B:B)</f>
        <v>Suresh</v>
      </c>
      <c r="W261" t="str">
        <f>_xlfn.XLOOKUP(Table1[[#This Row],[Campaign_ID]],Campaigns!A:A,Campaigns!B:B)</f>
        <v>Lunch Saver</v>
      </c>
      <c r="X261" s="3">
        <f>Table1[[#This Row],[Order_Value]]+Table1[[#This Row],[Delivery_Fee]]-Table1[[#This Row],[Discount]]</f>
        <v>1476.17</v>
      </c>
      <c r="Y261" t="str" cm="1">
        <f t="array" ref="Y261">_xlfn.IFS(Table1[[#This Row],[Delivery_Time_Min]]&lt;=30,"On Time",Table1[[#This Row],[Delivery_Time_Min]]&lt;=45,"At Risk",TRUE,"SLA Breach")</f>
        <v>At Risk</v>
      </c>
      <c r="Z261" t="str" cm="1">
        <f t="array" ref="Z261">_xlfn.IFS(
Table1[[#This Row],[Order_Status]]="Cancelled","Critical - Cancelled",
Table1[[#This Row],[Delivery SLA Status]]="SLA Breach","Critical - Late Delivery",
Table1[[#This Row],[Customer_Rating]]&lt;3,"Attention - Low Rating",
TRUE,"Normal"
)</f>
        <v>Normal</v>
      </c>
      <c r="AA261" t="str">
        <f>_xlfn.XLOOKUP(Table1[[#This Row],[Customer_ID]],Customers!A:A,Customers!C:C)</f>
        <v>Nagpur</v>
      </c>
      <c r="AB261" t="str">
        <f>TEXT(Table1[[#This Row],[Order_Date]],"mmm")</f>
        <v>Jul</v>
      </c>
    </row>
    <row r="262" spans="1:28" x14ac:dyDescent="0.35">
      <c r="A262" t="s">
        <v>465</v>
      </c>
      <c r="B262" s="2">
        <v>46184</v>
      </c>
      <c r="C262" t="s">
        <v>157</v>
      </c>
      <c r="D262" t="s">
        <v>79</v>
      </c>
      <c r="E262" t="s">
        <v>43</v>
      </c>
      <c r="F262" s="3">
        <v>739.72</v>
      </c>
      <c r="G262" s="3">
        <v>35</v>
      </c>
      <c r="H262" s="3">
        <v>0</v>
      </c>
      <c r="I262" s="4">
        <v>1.5</v>
      </c>
      <c r="J262" s="5">
        <v>40</v>
      </c>
      <c r="K262" s="4">
        <v>4</v>
      </c>
      <c r="L262" t="s">
        <v>20</v>
      </c>
      <c r="M262" t="str">
        <f t="shared" si="12"/>
        <v>Delivered</v>
      </c>
      <c r="N262" t="s">
        <v>28</v>
      </c>
      <c r="O262" t="str">
        <f t="shared" si="13"/>
        <v>UPI</v>
      </c>
      <c r="P262" t="s">
        <v>22</v>
      </c>
      <c r="Q262" t="str">
        <f t="shared" si="14"/>
        <v>NONE</v>
      </c>
      <c r="R262" t="s">
        <v>35</v>
      </c>
      <c r="T262" t="str">
        <f>_xlfn.XLOOKUP(Table1[[#This Row],[Customer_ID]],Customers!A:A,Customers!B:B)</f>
        <v>Yash Gupta</v>
      </c>
      <c r="U262" t="str">
        <f>_xlfn.XLOOKUP(Table1[[#This Row],[Restaurant_ID]],Restaurants!A:A,Restaurants!B:B)</f>
        <v>Royal Thali</v>
      </c>
      <c r="V262" t="str">
        <f>_xlfn.XLOOKUP(Table1[[#This Row],[Delivery_Partner_ID]],Delivery_Partners!A:A,Delivery_Partners!B:B)</f>
        <v>Arjun</v>
      </c>
      <c r="W262" t="str">
        <f>_xlfn.XLOOKUP(Table1[[#This Row],[Campaign_ID]],Campaigns!A:A,Campaigns!B:B)</f>
        <v>Premium Treat</v>
      </c>
      <c r="X262" s="3">
        <f>Table1[[#This Row],[Order_Value]]+Table1[[#This Row],[Delivery_Fee]]-Table1[[#This Row],[Discount]]</f>
        <v>774.72</v>
      </c>
      <c r="Y262" t="str" cm="1">
        <f t="array" ref="Y262">_xlfn.IFS(Table1[[#This Row],[Delivery_Time_Min]]&lt;=30,"On Time",Table1[[#This Row],[Delivery_Time_Min]]&lt;=45,"At Risk",TRUE,"SLA Breach")</f>
        <v>At Risk</v>
      </c>
      <c r="Z262" t="str" cm="1">
        <f t="array" ref="Z262">_xlfn.IFS(
Table1[[#This Row],[Order_Status]]="Cancelled","Critical - Cancelled",
Table1[[#This Row],[Delivery SLA Status]]="SLA Breach","Critical - Late Delivery",
Table1[[#This Row],[Customer_Rating]]&lt;3,"Attention - Low Rating",
TRUE,"Normal"
)</f>
        <v>Normal</v>
      </c>
      <c r="AA262" t="str">
        <f>_xlfn.XLOOKUP(Table1[[#This Row],[Customer_ID]],Customers!A:A,Customers!C:C)</f>
        <v>Mumbai</v>
      </c>
      <c r="AB262" t="str">
        <f>TEXT(Table1[[#This Row],[Order_Date]],"mmm")</f>
        <v>Jun</v>
      </c>
    </row>
    <row r="263" spans="1:28" x14ac:dyDescent="0.35">
      <c r="A263" t="s">
        <v>466</v>
      </c>
      <c r="B263" s="2">
        <v>46188</v>
      </c>
      <c r="C263" t="s">
        <v>136</v>
      </c>
      <c r="D263" t="s">
        <v>86</v>
      </c>
      <c r="E263" t="s">
        <v>19</v>
      </c>
      <c r="F263" s="3">
        <v>1137.1300000000001</v>
      </c>
      <c r="G263" s="3">
        <v>40</v>
      </c>
      <c r="H263" s="3">
        <v>0</v>
      </c>
      <c r="I263" s="4">
        <v>12</v>
      </c>
      <c r="J263" s="5">
        <v>55</v>
      </c>
      <c r="K263" s="4">
        <v>5</v>
      </c>
      <c r="L263" t="s">
        <v>20</v>
      </c>
      <c r="M263" t="str">
        <f t="shared" si="12"/>
        <v>Delivered</v>
      </c>
      <c r="N263" t="s">
        <v>28</v>
      </c>
      <c r="O263" t="str">
        <f t="shared" si="13"/>
        <v>UPI</v>
      </c>
      <c r="P263" t="s">
        <v>22</v>
      </c>
      <c r="Q263" t="str">
        <f t="shared" si="14"/>
        <v>NONE</v>
      </c>
      <c r="R263" t="s">
        <v>70</v>
      </c>
      <c r="T263" t="str">
        <f>_xlfn.XLOOKUP(Table1[[#This Row],[Customer_ID]],Customers!A:A,Customers!B:B)</f>
        <v>Sakshi Desai</v>
      </c>
      <c r="U263" t="str">
        <f>_xlfn.XLOOKUP(Table1[[#This Row],[Restaurant_ID]],Restaurants!A:A,Restaurants!B:B)</f>
        <v>Wrap Street</v>
      </c>
      <c r="V263" t="str">
        <f>_xlfn.XLOOKUP(Table1[[#This Row],[Delivery_Partner_ID]],Delivery_Partners!A:A,Delivery_Partners!B:B)</f>
        <v>Vivek</v>
      </c>
      <c r="W263" t="str">
        <f>_xlfn.XLOOKUP(Table1[[#This Row],[Campaign_ID]],Campaigns!A:A,Campaigns!B:B)</f>
        <v>Monsoon Meals</v>
      </c>
      <c r="X263" s="3">
        <f>Table1[[#This Row],[Order_Value]]+Table1[[#This Row],[Delivery_Fee]]-Table1[[#This Row],[Discount]]</f>
        <v>1177.1300000000001</v>
      </c>
      <c r="Y263" t="str" cm="1">
        <f t="array" ref="Y263">_xlfn.IFS(Table1[[#This Row],[Delivery_Time_Min]]&lt;=30,"On Time",Table1[[#This Row],[Delivery_Time_Min]]&lt;=45,"At Risk",TRUE,"SLA Breach")</f>
        <v>SLA Breach</v>
      </c>
      <c r="Z263" t="str" cm="1">
        <f t="array" ref="Z263">_xlfn.IFS(
Table1[[#This Row],[Order_Status]]="Cancelled","Critical - Cancelled",
Table1[[#This Row],[Delivery SLA Status]]="SLA Breach","Critical - Late Delivery",
Table1[[#This Row],[Customer_Rating]]&lt;3,"Attention - Low Rating",
TRUE,"Normal"
)</f>
        <v>Critical - Late Delivery</v>
      </c>
      <c r="AA263" t="str">
        <f>_xlfn.XLOOKUP(Table1[[#This Row],[Customer_ID]],Customers!A:A,Customers!C:C)</f>
        <v>Hyderabad</v>
      </c>
      <c r="AB263" t="str">
        <f>TEXT(Table1[[#This Row],[Order_Date]],"mmm")</f>
        <v>Jun</v>
      </c>
    </row>
    <row r="264" spans="1:28" x14ac:dyDescent="0.35">
      <c r="A264" t="s">
        <v>471</v>
      </c>
      <c r="B264" s="2">
        <v>46181</v>
      </c>
      <c r="C264" t="s">
        <v>25</v>
      </c>
      <c r="D264" t="s">
        <v>56</v>
      </c>
      <c r="E264" t="s">
        <v>190</v>
      </c>
      <c r="F264" s="3">
        <v>1858</v>
      </c>
      <c r="G264" s="3">
        <v>50</v>
      </c>
      <c r="H264" s="3">
        <v>187.23</v>
      </c>
      <c r="I264" s="4">
        <v>2.9</v>
      </c>
      <c r="J264" s="5">
        <v>30</v>
      </c>
      <c r="K264" s="4">
        <v>4.5</v>
      </c>
      <c r="L264" t="s">
        <v>20</v>
      </c>
      <c r="M264" t="str">
        <f t="shared" si="12"/>
        <v>Delivered</v>
      </c>
      <c r="N264" t="s">
        <v>21</v>
      </c>
      <c r="O264" t="str">
        <f t="shared" si="13"/>
        <v>Credit Card</v>
      </c>
      <c r="P264" t="s">
        <v>45</v>
      </c>
      <c r="Q264" t="str">
        <f t="shared" si="14"/>
        <v>FESTIVE25</v>
      </c>
      <c r="R264" t="s">
        <v>35</v>
      </c>
      <c r="T264" t="str">
        <f>_xlfn.XLOOKUP(Table1[[#This Row],[Customer_ID]],Customers!A:A,Customers!B:B)</f>
        <v>Sakshi Sharma</v>
      </c>
      <c r="U264" t="str">
        <f>_xlfn.XLOOKUP(Table1[[#This Row],[Restaurant_ID]],Restaurants!A:A,Restaurants!B:B)</f>
        <v>South Spice</v>
      </c>
      <c r="V264" t="str">
        <f>_xlfn.XLOOKUP(Table1[[#This Row],[Delivery_Partner_ID]],Delivery_Partners!A:A,Delivery_Partners!B:B)</f>
        <v>Mahesh</v>
      </c>
      <c r="W264" t="str">
        <f>_xlfn.XLOOKUP(Table1[[#This Row],[Campaign_ID]],Campaigns!A:A,Campaigns!B:B)</f>
        <v>Premium Treat</v>
      </c>
      <c r="X264" s="3">
        <f>Table1[[#This Row],[Order_Value]]+Table1[[#This Row],[Delivery_Fee]]-Table1[[#This Row],[Discount]]</f>
        <v>1720.77</v>
      </c>
      <c r="Y264" t="str" cm="1">
        <f t="array" ref="Y264">_xlfn.IFS(Table1[[#This Row],[Delivery_Time_Min]]&lt;=30,"On Time",Table1[[#This Row],[Delivery_Time_Min]]&lt;=45,"At Risk",TRUE,"SLA Breach")</f>
        <v>On Time</v>
      </c>
      <c r="Z264" t="str" cm="1">
        <f t="array" ref="Z264">_xlfn.IFS(
Table1[[#This Row],[Order_Status]]="Cancelled","Critical - Cancelled",
Table1[[#This Row],[Delivery SLA Status]]="SLA Breach","Critical - Late Delivery",
Table1[[#This Row],[Customer_Rating]]&lt;3,"Attention - Low Rating",
TRUE,"Normal"
)</f>
        <v>Normal</v>
      </c>
      <c r="AA264" t="str">
        <f>_xlfn.XLOOKUP(Table1[[#This Row],[Customer_ID]],Customers!A:A,Customers!C:C)</f>
        <v>Pune</v>
      </c>
      <c r="AB264" t="str">
        <f>TEXT(Table1[[#This Row],[Order_Date]],"mmm")</f>
        <v>Jun</v>
      </c>
    </row>
    <row r="265" spans="1:28" x14ac:dyDescent="0.35">
      <c r="A265" t="s">
        <v>472</v>
      </c>
      <c r="B265" s="2">
        <v>46200</v>
      </c>
      <c r="C265" t="s">
        <v>220</v>
      </c>
      <c r="D265" t="s">
        <v>112</v>
      </c>
      <c r="E265" t="s">
        <v>158</v>
      </c>
      <c r="F265" s="3">
        <v>1739.38</v>
      </c>
      <c r="G265" s="3">
        <v>25</v>
      </c>
      <c r="H265" s="3">
        <v>300</v>
      </c>
      <c r="I265" s="4">
        <v>11.1</v>
      </c>
      <c r="J265" s="5">
        <v>36</v>
      </c>
      <c r="K265" s="4">
        <v>4.5</v>
      </c>
      <c r="L265" t="s">
        <v>20</v>
      </c>
      <c r="M265" t="str">
        <f t="shared" si="12"/>
        <v>Delivered</v>
      </c>
      <c r="N265" t="s">
        <v>21</v>
      </c>
      <c r="O265" t="str">
        <f t="shared" si="13"/>
        <v>Credit Card</v>
      </c>
      <c r="P265" t="s">
        <v>191</v>
      </c>
      <c r="Q265" t="str">
        <f t="shared" si="14"/>
        <v>WEEKEND20</v>
      </c>
      <c r="R265" t="s">
        <v>30</v>
      </c>
      <c r="T265" t="str">
        <f>_xlfn.XLOOKUP(Table1[[#This Row],[Customer_ID]],Customers!A:A,Customers!B:B)</f>
        <v>Rohan Sharma</v>
      </c>
      <c r="U265" t="str">
        <f>_xlfn.XLOOKUP(Table1[[#This Row],[Restaurant_ID]],Restaurants!A:A,Restaurants!B:B)</f>
        <v>Pune Bites</v>
      </c>
      <c r="V265" t="str">
        <f>_xlfn.XLOOKUP(Table1[[#This Row],[Delivery_Partner_ID]],Delivery_Partners!A:A,Delivery_Partners!B:B)</f>
        <v>Akash</v>
      </c>
      <c r="W265" t="str">
        <f>_xlfn.XLOOKUP(Table1[[#This Row],[Campaign_ID]],Campaigns!A:A,Campaigns!B:B)</f>
        <v>Lunch Saver</v>
      </c>
      <c r="X265" s="3">
        <f>Table1[[#This Row],[Order_Value]]+Table1[[#This Row],[Delivery_Fee]]-Table1[[#This Row],[Discount]]</f>
        <v>1464.38</v>
      </c>
      <c r="Y265" t="str" cm="1">
        <f t="array" ref="Y265">_xlfn.IFS(Table1[[#This Row],[Delivery_Time_Min]]&lt;=30,"On Time",Table1[[#This Row],[Delivery_Time_Min]]&lt;=45,"At Risk",TRUE,"SLA Breach")</f>
        <v>At Risk</v>
      </c>
      <c r="Z265" t="str" cm="1">
        <f t="array" ref="Z265">_xlfn.IFS(
Table1[[#This Row],[Order_Status]]="Cancelled","Critical - Cancelled",
Table1[[#This Row],[Delivery SLA Status]]="SLA Breach","Critical - Late Delivery",
Table1[[#This Row],[Customer_Rating]]&lt;3,"Attention - Low Rating",
TRUE,"Normal"
)</f>
        <v>Normal</v>
      </c>
      <c r="AA265" t="str">
        <f>_xlfn.XLOOKUP(Table1[[#This Row],[Customer_ID]],Customers!A:A,Customers!C:C)</f>
        <v>Bengaluru</v>
      </c>
      <c r="AB265" t="str">
        <f>TEXT(Table1[[#This Row],[Order_Date]],"mmm")</f>
        <v>Jun</v>
      </c>
    </row>
    <row r="266" spans="1:28" x14ac:dyDescent="0.35">
      <c r="A266" t="s">
        <v>473</v>
      </c>
      <c r="B266" s="2">
        <v>46163</v>
      </c>
      <c r="C266" t="s">
        <v>89</v>
      </c>
      <c r="D266" t="s">
        <v>82</v>
      </c>
      <c r="E266" t="s">
        <v>75</v>
      </c>
      <c r="F266" s="3">
        <v>729.96</v>
      </c>
      <c r="G266" s="3">
        <v>35</v>
      </c>
      <c r="H266" s="3">
        <v>101.59</v>
      </c>
      <c r="I266" s="4">
        <v>12</v>
      </c>
      <c r="J266" s="5">
        <v>50</v>
      </c>
      <c r="K266" s="4">
        <v>5</v>
      </c>
      <c r="L266" t="s">
        <v>20</v>
      </c>
      <c r="M266" t="str">
        <f t="shared" si="12"/>
        <v>Delivered</v>
      </c>
      <c r="N266" t="s">
        <v>58</v>
      </c>
      <c r="O266" t="str">
        <f t="shared" si="13"/>
        <v>Wallet</v>
      </c>
      <c r="P266" t="s">
        <v>76</v>
      </c>
      <c r="Q266" t="str">
        <f t="shared" si="14"/>
        <v>PREMIUM10</v>
      </c>
      <c r="R266" t="s">
        <v>70</v>
      </c>
      <c r="T266" t="str">
        <f>_xlfn.XLOOKUP(Table1[[#This Row],[Customer_ID]],Customers!A:A,Customers!B:B)</f>
        <v>Pooja Desai</v>
      </c>
      <c r="U266" t="str">
        <f>_xlfn.XLOOKUP(Table1[[#This Row],[Restaurant_ID]],Restaurants!A:A,Restaurants!B:B)</f>
        <v>Mumbai Masala</v>
      </c>
      <c r="V266" t="str">
        <f>_xlfn.XLOOKUP(Table1[[#This Row],[Delivery_Partner_ID]],Delivery_Partners!A:A,Delivery_Partners!B:B)</f>
        <v>Manoj</v>
      </c>
      <c r="W266" t="str">
        <f>_xlfn.XLOOKUP(Table1[[#This Row],[Campaign_ID]],Campaigns!A:A,Campaigns!B:B)</f>
        <v>Monsoon Meals</v>
      </c>
      <c r="X266" s="3">
        <f>Table1[[#This Row],[Order_Value]]+Table1[[#This Row],[Delivery_Fee]]-Table1[[#This Row],[Discount]]</f>
        <v>663.37</v>
      </c>
      <c r="Y266" t="str" cm="1">
        <f t="array" ref="Y266">_xlfn.IFS(Table1[[#This Row],[Delivery_Time_Min]]&lt;=30,"On Time",Table1[[#This Row],[Delivery_Time_Min]]&lt;=45,"At Risk",TRUE,"SLA Breach")</f>
        <v>SLA Breach</v>
      </c>
      <c r="Z266" t="str" cm="1">
        <f t="array" ref="Z266">_xlfn.IFS(
Table1[[#This Row],[Order_Status]]="Cancelled","Critical - Cancelled",
Table1[[#This Row],[Delivery SLA Status]]="SLA Breach","Critical - Late Delivery",
Table1[[#This Row],[Customer_Rating]]&lt;3,"Attention - Low Rating",
TRUE,"Normal"
)</f>
        <v>Critical - Late Delivery</v>
      </c>
      <c r="AA266" t="str">
        <f>_xlfn.XLOOKUP(Table1[[#This Row],[Customer_ID]],Customers!A:A,Customers!C:C)</f>
        <v>Mumbai</v>
      </c>
      <c r="AB266" t="str">
        <f>TEXT(Table1[[#This Row],[Order_Date]],"mmm")</f>
        <v>May</v>
      </c>
    </row>
    <row r="267" spans="1:28" x14ac:dyDescent="0.35">
      <c r="A267" t="s">
        <v>474</v>
      </c>
      <c r="B267" s="2">
        <v>46201</v>
      </c>
      <c r="C267" t="s">
        <v>475</v>
      </c>
      <c r="D267" t="s">
        <v>100</v>
      </c>
      <c r="E267" t="s">
        <v>19</v>
      </c>
      <c r="F267" s="3">
        <v>925.55</v>
      </c>
      <c r="G267" s="3">
        <v>60</v>
      </c>
      <c r="H267" s="3">
        <v>81.11</v>
      </c>
      <c r="I267" s="4">
        <v>7.6</v>
      </c>
      <c r="J267" s="5">
        <v>37</v>
      </c>
      <c r="K267" s="4">
        <v>5</v>
      </c>
      <c r="L267" t="s">
        <v>20</v>
      </c>
      <c r="M267" t="str">
        <f t="shared" si="12"/>
        <v>Delivered</v>
      </c>
      <c r="N267" t="s">
        <v>21</v>
      </c>
      <c r="O267" t="str">
        <f t="shared" si="13"/>
        <v>Credit Card</v>
      </c>
      <c r="P267" t="s">
        <v>52</v>
      </c>
      <c r="Q267" t="str">
        <f t="shared" si="14"/>
        <v>LUNCH15</v>
      </c>
      <c r="R267" t="s">
        <v>59</v>
      </c>
      <c r="T267" t="str">
        <f>_xlfn.XLOOKUP(Table1[[#This Row],[Customer_ID]],Customers!A:A,Customers!B:B)</f>
        <v>Aarav Desai</v>
      </c>
      <c r="U267" t="str">
        <f>_xlfn.XLOOKUP(Table1[[#This Row],[Restaurant_ID]],Restaurants!A:A,Restaurants!B:B)</f>
        <v>Wok Express</v>
      </c>
      <c r="V267" t="str">
        <f>_xlfn.XLOOKUP(Table1[[#This Row],[Delivery_Partner_ID]],Delivery_Partners!A:A,Delivery_Partners!B:B)</f>
        <v>Vivek</v>
      </c>
      <c r="W267" t="str">
        <f>_xlfn.XLOOKUP(Table1[[#This Row],[Campaign_ID]],Campaigns!A:A,Campaigns!B:B)</f>
        <v>New User Boost</v>
      </c>
      <c r="X267" s="3">
        <f>Table1[[#This Row],[Order_Value]]+Table1[[#This Row],[Delivery_Fee]]-Table1[[#This Row],[Discount]]</f>
        <v>904.43999999999994</v>
      </c>
      <c r="Y267" t="str" cm="1">
        <f t="array" ref="Y267">_xlfn.IFS(Table1[[#This Row],[Delivery_Time_Min]]&lt;=30,"On Time",Table1[[#This Row],[Delivery_Time_Min]]&lt;=45,"At Risk",TRUE,"SLA Breach")</f>
        <v>At Risk</v>
      </c>
      <c r="Z267" t="str" cm="1">
        <f t="array" ref="Z267">_xlfn.IFS(
Table1[[#This Row],[Order_Status]]="Cancelled","Critical - Cancelled",
Table1[[#This Row],[Delivery SLA Status]]="SLA Breach","Critical - Late Delivery",
Table1[[#This Row],[Customer_Rating]]&lt;3,"Attention - Low Rating",
TRUE,"Normal"
)</f>
        <v>Normal</v>
      </c>
      <c r="AA267" t="str">
        <f>_xlfn.XLOOKUP(Table1[[#This Row],[Customer_ID]],Customers!A:A,Customers!C:C)</f>
        <v>Hyderabad</v>
      </c>
      <c r="AB267" t="str">
        <f>TEXT(Table1[[#This Row],[Order_Date]],"mmm")</f>
        <v>Jun</v>
      </c>
    </row>
    <row r="268" spans="1:28" x14ac:dyDescent="0.35">
      <c r="A268" t="s">
        <v>41</v>
      </c>
      <c r="B268" s="2">
        <v>46176</v>
      </c>
      <c r="C268" t="s">
        <v>42</v>
      </c>
      <c r="D268" t="s">
        <v>38</v>
      </c>
      <c r="E268" t="s">
        <v>43</v>
      </c>
      <c r="F268" s="3">
        <v>617.89</v>
      </c>
      <c r="G268" s="3">
        <v>50</v>
      </c>
      <c r="H268" s="3">
        <v>80.41</v>
      </c>
      <c r="I268" s="4">
        <v>2.2000000000000002</v>
      </c>
      <c r="J268" s="5">
        <v>32</v>
      </c>
      <c r="K268" s="4"/>
      <c r="L268" t="s">
        <v>44</v>
      </c>
      <c r="M268" t="str">
        <f t="shared" si="12"/>
        <v>Escalated</v>
      </c>
      <c r="N268" t="s">
        <v>40</v>
      </c>
      <c r="O268" t="str">
        <f t="shared" si="13"/>
        <v>Debit Card</v>
      </c>
      <c r="P268" t="s">
        <v>45</v>
      </c>
      <c r="Q268" t="str">
        <f t="shared" si="14"/>
        <v>FESTIVE25</v>
      </c>
      <c r="R268" t="s">
        <v>46</v>
      </c>
      <c r="S268" t="s">
        <v>47</v>
      </c>
      <c r="T268" t="str">
        <f>_xlfn.XLOOKUP(Table1[[#This Row],[Customer_ID]],Customers!A:A,Customers!B:B)</f>
        <v>Priya Desai</v>
      </c>
      <c r="U268" t="str">
        <f>_xlfn.XLOOKUP(Table1[[#This Row],[Restaurant_ID]],Restaurants!A:A,Restaurants!B:B)</f>
        <v>Grill House</v>
      </c>
      <c r="V268" t="str">
        <f>_xlfn.XLOOKUP(Table1[[#This Row],[Delivery_Partner_ID]],Delivery_Partners!A:A,Delivery_Partners!B:B)</f>
        <v>Arjun</v>
      </c>
      <c r="W268" t="str">
        <f>_xlfn.XLOOKUP(Table1[[#This Row],[Campaign_ID]],Campaigns!A:A,Campaigns!B:B)</f>
        <v>Weekend Feast</v>
      </c>
      <c r="X268" s="3">
        <f>Table1[[#This Row],[Order_Value]]+Table1[[#This Row],[Delivery_Fee]]-Table1[[#This Row],[Discount]]</f>
        <v>587.48</v>
      </c>
      <c r="Y268" t="str" cm="1">
        <f t="array" ref="Y268">_xlfn.IFS(Table1[[#This Row],[Delivery_Time_Min]]&lt;=30,"On Time",Table1[[#This Row],[Delivery_Time_Min]]&lt;=45,"At Risk",TRUE,"SLA Breach")</f>
        <v>At Risk</v>
      </c>
      <c r="Z268" t="str" cm="1">
        <f t="array" ref="Z268">_xlfn.IFS(
Table1[[#This Row],[Order_Status]]="Cancelled","Critical - Cancelled",
Table1[[#This Row],[Delivery SLA Status]]="SLA Breach","Critical - Late Delivery",
Table1[[#This Row],[Customer_Rating]]&lt;3,"Attention - Low Rating",
TRUE,"Normal"
)</f>
        <v>Attention - Low Rating</v>
      </c>
      <c r="AA268" t="str">
        <f>_xlfn.XLOOKUP(Table1[[#This Row],[Customer_ID]],Customers!A:A,Customers!C:C)</f>
        <v>Hyderabad</v>
      </c>
      <c r="AB268" t="str">
        <f>TEXT(Table1[[#This Row],[Order_Date]],"mmm")</f>
        <v>Jun</v>
      </c>
    </row>
    <row r="269" spans="1:28" x14ac:dyDescent="0.35">
      <c r="A269" t="s">
        <v>66</v>
      </c>
      <c r="B269" s="2">
        <v>46164</v>
      </c>
      <c r="C269" t="s">
        <v>67</v>
      </c>
      <c r="D269" t="s">
        <v>68</v>
      </c>
      <c r="E269" t="s">
        <v>69</v>
      </c>
      <c r="F269" s="3">
        <v>2549.7600000000002</v>
      </c>
      <c r="G269" s="3">
        <v>40</v>
      </c>
      <c r="H269" s="3">
        <v>218.57</v>
      </c>
      <c r="I269" s="4">
        <v>2.9</v>
      </c>
      <c r="J269" s="5">
        <v>27</v>
      </c>
      <c r="K269" s="4"/>
      <c r="L269" t="s">
        <v>44</v>
      </c>
      <c r="M269" t="str">
        <f t="shared" si="12"/>
        <v>Escalated</v>
      </c>
      <c r="N269" t="s">
        <v>28</v>
      </c>
      <c r="O269" t="str">
        <f t="shared" si="13"/>
        <v>UPI</v>
      </c>
      <c r="P269" t="s">
        <v>34</v>
      </c>
      <c r="Q269" t="str">
        <f t="shared" si="14"/>
        <v>SAVE100</v>
      </c>
      <c r="R269" t="s">
        <v>70</v>
      </c>
      <c r="S269" t="s">
        <v>71</v>
      </c>
      <c r="T269" t="str">
        <f>_xlfn.XLOOKUP(Table1[[#This Row],[Customer_ID]],Customers!A:A,Customers!B:B)</f>
        <v>Aarav Desai</v>
      </c>
      <c r="U269" t="str">
        <f>_xlfn.XLOOKUP(Table1[[#This Row],[Restaurant_ID]],Restaurants!A:A,Restaurants!B:B)</f>
        <v>Tandoor Tales</v>
      </c>
      <c r="V269" t="str">
        <f>_xlfn.XLOOKUP(Table1[[#This Row],[Delivery_Partner_ID]],Delivery_Partners!A:A,Delivery_Partners!B:B)</f>
        <v>Suresh</v>
      </c>
      <c r="W269" t="str">
        <f>_xlfn.XLOOKUP(Table1[[#This Row],[Campaign_ID]],Campaigns!A:A,Campaigns!B:B)</f>
        <v>Monsoon Meals</v>
      </c>
      <c r="X269" s="3">
        <f>Table1[[#This Row],[Order_Value]]+Table1[[#This Row],[Delivery_Fee]]-Table1[[#This Row],[Discount]]</f>
        <v>2371.19</v>
      </c>
      <c r="Y269" t="str" cm="1">
        <f t="array" ref="Y269">_xlfn.IFS(Table1[[#This Row],[Delivery_Time_Min]]&lt;=30,"On Time",Table1[[#This Row],[Delivery_Time_Min]]&lt;=45,"At Risk",TRUE,"SLA Breach")</f>
        <v>On Time</v>
      </c>
      <c r="Z269" t="str" cm="1">
        <f t="array" ref="Z269">_xlfn.IFS(
Table1[[#This Row],[Order_Status]]="Cancelled","Critical - Cancelled",
Table1[[#This Row],[Delivery SLA Status]]="SLA Breach","Critical - Late Delivery",
Table1[[#This Row],[Customer_Rating]]&lt;3,"Attention - Low Rating",
TRUE,"Normal"
)</f>
        <v>Attention - Low Rating</v>
      </c>
      <c r="AA269" t="str">
        <f>_xlfn.XLOOKUP(Table1[[#This Row],[Customer_ID]],Customers!A:A,Customers!C:C)</f>
        <v>Pune</v>
      </c>
      <c r="AB269" t="str">
        <f>TEXT(Table1[[#This Row],[Order_Date]],"mmm")</f>
        <v>May</v>
      </c>
    </row>
    <row r="270" spans="1:28" x14ac:dyDescent="0.35">
      <c r="A270" t="s">
        <v>80</v>
      </c>
      <c r="B270" s="2">
        <v>46186</v>
      </c>
      <c r="C270" t="s">
        <v>81</v>
      </c>
      <c r="D270" t="s">
        <v>82</v>
      </c>
      <c r="E270" t="s">
        <v>69</v>
      </c>
      <c r="F270" s="3">
        <v>800.46</v>
      </c>
      <c r="G270" s="3">
        <v>20</v>
      </c>
      <c r="H270" s="3">
        <v>100.13</v>
      </c>
      <c r="I270" s="4">
        <v>3.3</v>
      </c>
      <c r="J270" s="5">
        <v>24</v>
      </c>
      <c r="K270" s="4"/>
      <c r="L270" t="s">
        <v>44</v>
      </c>
      <c r="M270" t="str">
        <f t="shared" si="12"/>
        <v>Escalated</v>
      </c>
      <c r="N270" t="s">
        <v>28</v>
      </c>
      <c r="O270" t="str">
        <f t="shared" si="13"/>
        <v>UPI</v>
      </c>
      <c r="P270" t="s">
        <v>83</v>
      </c>
      <c r="Q270" t="str">
        <f t="shared" si="14"/>
        <v>WELCOME50</v>
      </c>
      <c r="R270" t="s">
        <v>35</v>
      </c>
      <c r="S270" t="s">
        <v>47</v>
      </c>
      <c r="T270" t="str">
        <f>_xlfn.XLOOKUP(Table1[[#This Row],[Customer_ID]],Customers!A:A,Customers!B:B)</f>
        <v>Neha Gupta</v>
      </c>
      <c r="U270" t="str">
        <f>_xlfn.XLOOKUP(Table1[[#This Row],[Restaurant_ID]],Restaurants!A:A,Restaurants!B:B)</f>
        <v>Mumbai Masala</v>
      </c>
      <c r="V270" t="str">
        <f>_xlfn.XLOOKUP(Table1[[#This Row],[Delivery_Partner_ID]],Delivery_Partners!A:A,Delivery_Partners!B:B)</f>
        <v>Suresh</v>
      </c>
      <c r="W270" t="str">
        <f>_xlfn.XLOOKUP(Table1[[#This Row],[Campaign_ID]],Campaigns!A:A,Campaigns!B:B)</f>
        <v>Premium Treat</v>
      </c>
      <c r="X270" s="3">
        <f>Table1[[#This Row],[Order_Value]]+Table1[[#This Row],[Delivery_Fee]]-Table1[[#This Row],[Discount]]</f>
        <v>720.33</v>
      </c>
      <c r="Y270" t="str" cm="1">
        <f t="array" ref="Y270">_xlfn.IFS(Table1[[#This Row],[Delivery_Time_Min]]&lt;=30,"On Time",Table1[[#This Row],[Delivery_Time_Min]]&lt;=45,"At Risk",TRUE,"SLA Breach")</f>
        <v>On Time</v>
      </c>
      <c r="Z270" t="str" cm="1">
        <f t="array" ref="Z270">_xlfn.IFS(
Table1[[#This Row],[Order_Status]]="Cancelled","Critical - Cancelled",
Table1[[#This Row],[Delivery SLA Status]]="SLA Breach","Critical - Late Delivery",
Table1[[#This Row],[Customer_Rating]]&lt;3,"Attention - Low Rating",
TRUE,"Normal"
)</f>
        <v>Attention - Low Rating</v>
      </c>
      <c r="AA270" t="str">
        <f>_xlfn.XLOOKUP(Table1[[#This Row],[Customer_ID]],Customers!A:A,Customers!C:C)</f>
        <v>Pune</v>
      </c>
      <c r="AB270" t="str">
        <f>TEXT(Table1[[#This Row],[Order_Date]],"mmm")</f>
        <v>Jun</v>
      </c>
    </row>
    <row r="271" spans="1:28" x14ac:dyDescent="0.35">
      <c r="A271" t="s">
        <v>106</v>
      </c>
      <c r="B271" s="2">
        <v>46146</v>
      </c>
      <c r="C271" t="s">
        <v>37</v>
      </c>
      <c r="D271" t="s">
        <v>26</v>
      </c>
      <c r="E271" t="s">
        <v>107</v>
      </c>
      <c r="F271" s="3">
        <v>882.87</v>
      </c>
      <c r="G271" s="3">
        <v>20</v>
      </c>
      <c r="H271" s="3">
        <v>171.31</v>
      </c>
      <c r="I271" s="4">
        <v>8.3000000000000007</v>
      </c>
      <c r="J271" s="5">
        <v>44</v>
      </c>
      <c r="K271" s="4"/>
      <c r="L271" t="s">
        <v>44</v>
      </c>
      <c r="M271" t="str">
        <f t="shared" si="12"/>
        <v>Escalated</v>
      </c>
      <c r="N271" t="s">
        <v>58</v>
      </c>
      <c r="O271" t="str">
        <f t="shared" si="13"/>
        <v>Wallet</v>
      </c>
      <c r="P271" t="s">
        <v>34</v>
      </c>
      <c r="Q271" t="str">
        <f t="shared" si="14"/>
        <v>SAVE100</v>
      </c>
      <c r="R271" t="s">
        <v>35</v>
      </c>
      <c r="S271" t="s">
        <v>47</v>
      </c>
      <c r="T271" t="str">
        <f>_xlfn.XLOOKUP(Table1[[#This Row],[Customer_ID]],Customers!A:A,Customers!B:B)</f>
        <v>Neha Kulkarni</v>
      </c>
      <c r="U271" t="str">
        <f>_xlfn.XLOOKUP(Table1[[#This Row],[Restaurant_ID]],Restaurants!A:A,Restaurants!B:B)</f>
        <v>Biryani House</v>
      </c>
      <c r="V271" t="str">
        <f>_xlfn.XLOOKUP(Table1[[#This Row],[Delivery_Partner_ID]],Delivery_Partners!A:A,Delivery_Partners!B:B)</f>
        <v>Sameer</v>
      </c>
      <c r="W271" t="str">
        <f>_xlfn.XLOOKUP(Table1[[#This Row],[Campaign_ID]],Campaigns!A:A,Campaigns!B:B)</f>
        <v>Premium Treat</v>
      </c>
      <c r="X271" s="3">
        <f>Table1[[#This Row],[Order_Value]]+Table1[[#This Row],[Delivery_Fee]]-Table1[[#This Row],[Discount]]</f>
        <v>731.56</v>
      </c>
      <c r="Y271" t="str" cm="1">
        <f t="array" ref="Y271">_xlfn.IFS(Table1[[#This Row],[Delivery_Time_Min]]&lt;=30,"On Time",Table1[[#This Row],[Delivery_Time_Min]]&lt;=45,"At Risk",TRUE,"SLA Breach")</f>
        <v>At Risk</v>
      </c>
      <c r="Z271" t="str" cm="1">
        <f t="array" ref="Z271">_xlfn.IFS(
Table1[[#This Row],[Order_Status]]="Cancelled","Critical - Cancelled",
Table1[[#This Row],[Delivery SLA Status]]="SLA Breach","Critical - Late Delivery",
Table1[[#This Row],[Customer_Rating]]&lt;3,"Attention - Low Rating",
TRUE,"Normal"
)</f>
        <v>Attention - Low Rating</v>
      </c>
      <c r="AA271" t="str">
        <f>_xlfn.XLOOKUP(Table1[[#This Row],[Customer_ID]],Customers!A:A,Customers!C:C)</f>
        <v>Nagpur</v>
      </c>
      <c r="AB271" t="str">
        <f>TEXT(Table1[[#This Row],[Order_Date]],"mmm")</f>
        <v>May</v>
      </c>
    </row>
    <row r="272" spans="1:28" x14ac:dyDescent="0.35">
      <c r="A272" t="s">
        <v>147</v>
      </c>
      <c r="B272" s="2">
        <v>46234</v>
      </c>
      <c r="C272" t="s">
        <v>148</v>
      </c>
      <c r="D272" t="s">
        <v>124</v>
      </c>
      <c r="E272" t="s">
        <v>119</v>
      </c>
      <c r="F272" s="3">
        <v>1278.07</v>
      </c>
      <c r="G272" s="3">
        <v>50</v>
      </c>
      <c r="H272" s="3">
        <v>133.62</v>
      </c>
      <c r="I272" s="4">
        <v>11.1</v>
      </c>
      <c r="J272" s="5">
        <v>53</v>
      </c>
      <c r="K272" s="4"/>
      <c r="L272" t="s">
        <v>44</v>
      </c>
      <c r="M272" t="str">
        <f t="shared" si="12"/>
        <v>Escalated</v>
      </c>
      <c r="N272" t="s">
        <v>21</v>
      </c>
      <c r="O272" t="str">
        <f t="shared" si="13"/>
        <v>Credit Card</v>
      </c>
      <c r="P272" t="s">
        <v>29</v>
      </c>
      <c r="Q272" t="str">
        <f t="shared" si="14"/>
        <v>BUDGET50</v>
      </c>
      <c r="R272" t="s">
        <v>53</v>
      </c>
      <c r="S272" t="s">
        <v>71</v>
      </c>
      <c r="T272" t="str">
        <f>_xlfn.XLOOKUP(Table1[[#This Row],[Customer_ID]],Customers!A:A,Customers!B:B)</f>
        <v>Vivaan Kulkarni</v>
      </c>
      <c r="U272" t="str">
        <f>_xlfn.XLOOKUP(Table1[[#This Row],[Restaurant_ID]],Restaurants!A:A,Restaurants!B:B)</f>
        <v>Maharashtra Kitchen</v>
      </c>
      <c r="V272" t="str">
        <f>_xlfn.XLOOKUP(Table1[[#This Row],[Delivery_Partner_ID]],Delivery_Partners!A:A,Delivery_Partners!B:B)</f>
        <v>Nitin</v>
      </c>
      <c r="W272" t="str">
        <f>_xlfn.XLOOKUP(Table1[[#This Row],[Campaign_ID]],Campaigns!A:A,Campaigns!B:B)</f>
        <v>Festival Special</v>
      </c>
      <c r="X272" s="3">
        <f>Table1[[#This Row],[Order_Value]]+Table1[[#This Row],[Delivery_Fee]]-Table1[[#This Row],[Discount]]</f>
        <v>1194.4499999999998</v>
      </c>
      <c r="Y272" t="str" cm="1">
        <f t="array" ref="Y272">_xlfn.IFS(Table1[[#This Row],[Delivery_Time_Min]]&lt;=30,"On Time",Table1[[#This Row],[Delivery_Time_Min]]&lt;=45,"At Risk",TRUE,"SLA Breach")</f>
        <v>SLA Breach</v>
      </c>
      <c r="Z272" t="str" cm="1">
        <f t="array" ref="Z272">_xlfn.IFS(
Table1[[#This Row],[Order_Status]]="Cancelled","Critical - Cancelled",
Table1[[#This Row],[Delivery SLA Status]]="SLA Breach","Critical - Late Delivery",
Table1[[#This Row],[Customer_Rating]]&lt;3,"Attention - Low Rating",
TRUE,"Normal"
)</f>
        <v>Critical - Late Delivery</v>
      </c>
      <c r="AA272" t="str">
        <f>_xlfn.XLOOKUP(Table1[[#This Row],[Customer_ID]],Customers!A:A,Customers!C:C)</f>
        <v>Mumbai</v>
      </c>
      <c r="AB272" t="str">
        <f>TEXT(Table1[[#This Row],[Order_Date]],"mmm")</f>
        <v>Jul</v>
      </c>
    </row>
    <row r="273" spans="1:28" x14ac:dyDescent="0.35">
      <c r="A273" t="s">
        <v>152</v>
      </c>
      <c r="B273" s="2">
        <v>46215</v>
      </c>
      <c r="C273" t="s">
        <v>67</v>
      </c>
      <c r="D273" t="s">
        <v>153</v>
      </c>
      <c r="E273" t="s">
        <v>87</v>
      </c>
      <c r="F273" s="3">
        <v>1477.16</v>
      </c>
      <c r="G273" s="3">
        <v>20</v>
      </c>
      <c r="H273" s="3">
        <v>241.6</v>
      </c>
      <c r="I273" s="4">
        <v>4.7</v>
      </c>
      <c r="J273" s="5">
        <v>22</v>
      </c>
      <c r="K273" s="4"/>
      <c r="L273" t="s">
        <v>44</v>
      </c>
      <c r="M273" t="str">
        <f t="shared" si="12"/>
        <v>Escalated</v>
      </c>
      <c r="N273" t="s">
        <v>28</v>
      </c>
      <c r="O273" t="str">
        <f t="shared" si="13"/>
        <v>UPI</v>
      </c>
      <c r="P273" t="s">
        <v>76</v>
      </c>
      <c r="Q273" t="str">
        <f t="shared" si="14"/>
        <v>PREMIUM10</v>
      </c>
      <c r="R273" t="s">
        <v>23</v>
      </c>
      <c r="S273" t="s">
        <v>47</v>
      </c>
      <c r="T273" t="str">
        <f>_xlfn.XLOOKUP(Table1[[#This Row],[Customer_ID]],Customers!A:A,Customers!B:B)</f>
        <v>Aarav Desai</v>
      </c>
      <c r="U273" t="str">
        <f>_xlfn.XLOOKUP(Table1[[#This Row],[Restaurant_ID]],Restaurants!A:A,Restaurants!B:B)</f>
        <v>Spice Hub</v>
      </c>
      <c r="V273" t="str">
        <f>_xlfn.XLOOKUP(Table1[[#This Row],[Delivery_Partner_ID]],Delivery_Partners!A:A,Delivery_Partners!B:B)</f>
        <v>Vikas</v>
      </c>
      <c r="W273" t="str">
        <f>_xlfn.XLOOKUP(Table1[[#This Row],[Campaign_ID]],Campaigns!A:A,Campaigns!B:B)</f>
        <v>First Order</v>
      </c>
      <c r="X273" s="3">
        <f>Table1[[#This Row],[Order_Value]]+Table1[[#This Row],[Delivery_Fee]]-Table1[[#This Row],[Discount]]</f>
        <v>1255.5600000000002</v>
      </c>
      <c r="Y273" t="str" cm="1">
        <f t="array" ref="Y273">_xlfn.IFS(Table1[[#This Row],[Delivery_Time_Min]]&lt;=30,"On Time",Table1[[#This Row],[Delivery_Time_Min]]&lt;=45,"At Risk",TRUE,"SLA Breach")</f>
        <v>On Time</v>
      </c>
      <c r="Z273" t="str" cm="1">
        <f t="array" ref="Z273">_xlfn.IFS(
Table1[[#This Row],[Order_Status]]="Cancelled","Critical - Cancelled",
Table1[[#This Row],[Delivery SLA Status]]="SLA Breach","Critical - Late Delivery",
Table1[[#This Row],[Customer_Rating]]&lt;3,"Attention - Low Rating",
TRUE,"Normal"
)</f>
        <v>Attention - Low Rating</v>
      </c>
      <c r="AA273" t="str">
        <f>_xlfn.XLOOKUP(Table1[[#This Row],[Customer_ID]],Customers!A:A,Customers!C:C)</f>
        <v>Pune</v>
      </c>
      <c r="AB273" t="str">
        <f>TEXT(Table1[[#This Row],[Order_Date]],"mmm")</f>
        <v>Jul</v>
      </c>
    </row>
    <row r="274" spans="1:28" x14ac:dyDescent="0.35">
      <c r="A274" t="s">
        <v>159</v>
      </c>
      <c r="B274" s="2">
        <v>46159</v>
      </c>
      <c r="C274" t="s">
        <v>160</v>
      </c>
      <c r="D274" t="s">
        <v>74</v>
      </c>
      <c r="E274" t="s">
        <v>113</v>
      </c>
      <c r="F274" s="3">
        <v>1053.48</v>
      </c>
      <c r="G274" s="3">
        <v>50</v>
      </c>
      <c r="H274" s="3">
        <v>92.37</v>
      </c>
      <c r="I274" s="4">
        <v>6</v>
      </c>
      <c r="J274" s="5">
        <v>29</v>
      </c>
      <c r="K274" s="4"/>
      <c r="L274" t="s">
        <v>44</v>
      </c>
      <c r="M274" t="str">
        <f t="shared" si="12"/>
        <v>Escalated</v>
      </c>
      <c r="N274" t="s">
        <v>40</v>
      </c>
      <c r="O274" t="str">
        <f t="shared" si="13"/>
        <v>Debit Card</v>
      </c>
      <c r="P274" t="s">
        <v>104</v>
      </c>
      <c r="Q274" t="str">
        <f t="shared" si="14"/>
        <v>MONSOON20</v>
      </c>
      <c r="R274" t="s">
        <v>70</v>
      </c>
      <c r="S274" t="s">
        <v>161</v>
      </c>
      <c r="T274" t="str">
        <f>_xlfn.XLOOKUP(Table1[[#This Row],[Customer_ID]],Customers!A:A,Customers!B:B)</f>
        <v>Aditya Joshi</v>
      </c>
      <c r="U274" t="str">
        <f>_xlfn.XLOOKUP(Table1[[#This Row],[Restaurant_ID]],Restaurants!A:A,Restaurants!B:B)</f>
        <v>Cafe Aroma</v>
      </c>
      <c r="V274" t="str">
        <f>_xlfn.XLOOKUP(Table1[[#This Row],[Delivery_Partner_ID]],Delivery_Partners!A:A,Delivery_Partners!B:B)</f>
        <v>Ajay</v>
      </c>
      <c r="W274" t="str">
        <f>_xlfn.XLOOKUP(Table1[[#This Row],[Campaign_ID]],Campaigns!A:A,Campaigns!B:B)</f>
        <v>Monsoon Meals</v>
      </c>
      <c r="X274" s="3">
        <f>Table1[[#This Row],[Order_Value]]+Table1[[#This Row],[Delivery_Fee]]-Table1[[#This Row],[Discount]]</f>
        <v>1011.11</v>
      </c>
      <c r="Y274" t="str" cm="1">
        <f t="array" ref="Y274">_xlfn.IFS(Table1[[#This Row],[Delivery_Time_Min]]&lt;=30,"On Time",Table1[[#This Row],[Delivery_Time_Min]]&lt;=45,"At Risk",TRUE,"SLA Breach")</f>
        <v>On Time</v>
      </c>
      <c r="Z274" t="str" cm="1">
        <f t="array" ref="Z274">_xlfn.IFS(
Table1[[#This Row],[Order_Status]]="Cancelled","Critical - Cancelled",
Table1[[#This Row],[Delivery SLA Status]]="SLA Breach","Critical - Late Delivery",
Table1[[#This Row],[Customer_Rating]]&lt;3,"Attention - Low Rating",
TRUE,"Normal"
)</f>
        <v>Attention - Low Rating</v>
      </c>
      <c r="AA274" t="str">
        <f>_xlfn.XLOOKUP(Table1[[#This Row],[Customer_ID]],Customers!A:A,Customers!C:C)</f>
        <v>Bengaluru</v>
      </c>
      <c r="AB274" t="str">
        <f>TEXT(Table1[[#This Row],[Order_Date]],"mmm")</f>
        <v>May</v>
      </c>
    </row>
    <row r="275" spans="1:28" x14ac:dyDescent="0.35">
      <c r="A275" t="s">
        <v>168</v>
      </c>
      <c r="B275" s="2">
        <v>46203</v>
      </c>
      <c r="C275" t="s">
        <v>169</v>
      </c>
      <c r="D275" t="s">
        <v>56</v>
      </c>
      <c r="E275" t="s">
        <v>141</v>
      </c>
      <c r="F275" s="3">
        <v>1390.94</v>
      </c>
      <c r="G275" s="3">
        <v>40</v>
      </c>
      <c r="H275" s="3">
        <v>187.54</v>
      </c>
      <c r="I275" s="4">
        <v>2.4</v>
      </c>
      <c r="J275" s="5">
        <v>27</v>
      </c>
      <c r="K275" s="4"/>
      <c r="L275" t="s">
        <v>44</v>
      </c>
      <c r="M275" t="str">
        <f t="shared" si="12"/>
        <v>Escalated</v>
      </c>
      <c r="N275" t="s">
        <v>40</v>
      </c>
      <c r="O275" t="str">
        <f t="shared" si="13"/>
        <v>Debit Card</v>
      </c>
      <c r="P275" t="s">
        <v>34</v>
      </c>
      <c r="Q275" t="str">
        <f t="shared" si="14"/>
        <v>SAVE100</v>
      </c>
      <c r="R275" t="s">
        <v>46</v>
      </c>
      <c r="S275" t="s">
        <v>71</v>
      </c>
      <c r="T275" t="str">
        <f>_xlfn.XLOOKUP(Table1[[#This Row],[Customer_ID]],Customers!A:A,Customers!B:B)</f>
        <v>Rahul Gupta</v>
      </c>
      <c r="U275" t="str">
        <f>_xlfn.XLOOKUP(Table1[[#This Row],[Restaurant_ID]],Restaurants!A:A,Restaurants!B:B)</f>
        <v>South Spice</v>
      </c>
      <c r="V275" t="str">
        <f>_xlfn.XLOOKUP(Table1[[#This Row],[Delivery_Partner_ID]],Delivery_Partners!A:A,Delivery_Partners!B:B)</f>
        <v>Ravi</v>
      </c>
      <c r="W275" t="str">
        <f>_xlfn.XLOOKUP(Table1[[#This Row],[Campaign_ID]],Campaigns!A:A,Campaigns!B:B)</f>
        <v>Weekend Feast</v>
      </c>
      <c r="X275" s="3">
        <f>Table1[[#This Row],[Order_Value]]+Table1[[#This Row],[Delivery_Fee]]-Table1[[#This Row],[Discount]]</f>
        <v>1243.4000000000001</v>
      </c>
      <c r="Y275" t="str" cm="1">
        <f t="array" ref="Y275">_xlfn.IFS(Table1[[#This Row],[Delivery_Time_Min]]&lt;=30,"On Time",Table1[[#This Row],[Delivery_Time_Min]]&lt;=45,"At Risk",TRUE,"SLA Breach")</f>
        <v>On Time</v>
      </c>
      <c r="Z275" t="str" cm="1">
        <f t="array" ref="Z275">_xlfn.IFS(
Table1[[#This Row],[Order_Status]]="Cancelled","Critical - Cancelled",
Table1[[#This Row],[Delivery SLA Status]]="SLA Breach","Critical - Late Delivery",
Table1[[#This Row],[Customer_Rating]]&lt;3,"Attention - Low Rating",
TRUE,"Normal"
)</f>
        <v>Attention - Low Rating</v>
      </c>
      <c r="AA275" t="str">
        <f>_xlfn.XLOOKUP(Table1[[#This Row],[Customer_ID]],Customers!A:A,Customers!C:C)</f>
        <v>Nagpur</v>
      </c>
      <c r="AB275" t="str">
        <f>TEXT(Table1[[#This Row],[Order_Date]],"mmm")</f>
        <v>Jun</v>
      </c>
    </row>
    <row r="276" spans="1:28" x14ac:dyDescent="0.35">
      <c r="A276" t="s">
        <v>179</v>
      </c>
      <c r="B276" s="2">
        <v>46173</v>
      </c>
      <c r="C276" t="s">
        <v>180</v>
      </c>
      <c r="D276" t="s">
        <v>181</v>
      </c>
      <c r="E276" t="s">
        <v>158</v>
      </c>
      <c r="F276" s="3">
        <v>1415.29</v>
      </c>
      <c r="G276" s="3">
        <v>60</v>
      </c>
      <c r="H276" s="3">
        <v>262.37</v>
      </c>
      <c r="I276" s="4">
        <v>2.7</v>
      </c>
      <c r="J276" s="5">
        <v>35</v>
      </c>
      <c r="K276" s="4"/>
      <c r="L276" t="s">
        <v>44</v>
      </c>
      <c r="M276" t="str">
        <f t="shared" si="12"/>
        <v>Escalated</v>
      </c>
      <c r="N276" t="s">
        <v>21</v>
      </c>
      <c r="O276" t="str">
        <f t="shared" si="13"/>
        <v>Credit Card</v>
      </c>
      <c r="P276" t="s">
        <v>45</v>
      </c>
      <c r="Q276" t="str">
        <f t="shared" si="14"/>
        <v>FESTIVE25</v>
      </c>
      <c r="R276" t="s">
        <v>115</v>
      </c>
      <c r="S276" t="s">
        <v>71</v>
      </c>
      <c r="T276" t="str">
        <f>_xlfn.XLOOKUP(Table1[[#This Row],[Customer_ID]],Customers!A:A,Customers!B:B)</f>
        <v>Ananya Pawar</v>
      </c>
      <c r="U276" t="str">
        <f>_xlfn.XLOOKUP(Table1[[#This Row],[Restaurant_ID]],Restaurants!A:A,Restaurants!B:B)</f>
        <v>Healthy Harvest</v>
      </c>
      <c r="V276" t="str">
        <f>_xlfn.XLOOKUP(Table1[[#This Row],[Delivery_Partner_ID]],Delivery_Partners!A:A,Delivery_Partners!B:B)</f>
        <v>Akash</v>
      </c>
      <c r="W276" t="str">
        <f>_xlfn.XLOOKUP(Table1[[#This Row],[Campaign_ID]],Campaigns!A:A,Campaigns!B:B)</f>
        <v>Budget Bites</v>
      </c>
      <c r="X276" s="3">
        <f>Table1[[#This Row],[Order_Value]]+Table1[[#This Row],[Delivery_Fee]]-Table1[[#This Row],[Discount]]</f>
        <v>1212.92</v>
      </c>
      <c r="Y276" t="str" cm="1">
        <f t="array" ref="Y276">_xlfn.IFS(Table1[[#This Row],[Delivery_Time_Min]]&lt;=30,"On Time",Table1[[#This Row],[Delivery_Time_Min]]&lt;=45,"At Risk",TRUE,"SLA Breach")</f>
        <v>At Risk</v>
      </c>
      <c r="Z276" t="str" cm="1">
        <f t="array" ref="Z276">_xlfn.IFS(
Table1[[#This Row],[Order_Status]]="Cancelled","Critical - Cancelled",
Table1[[#This Row],[Delivery SLA Status]]="SLA Breach","Critical - Late Delivery",
Table1[[#This Row],[Customer_Rating]]&lt;3,"Attention - Low Rating",
TRUE,"Normal"
)</f>
        <v>Attention - Low Rating</v>
      </c>
      <c r="AA276" t="str">
        <f>_xlfn.XLOOKUP(Table1[[#This Row],[Customer_ID]],Customers!A:A,Customers!C:C)</f>
        <v>Mumbai</v>
      </c>
      <c r="AB276" t="str">
        <f>TEXT(Table1[[#This Row],[Order_Date]],"mmm")</f>
        <v>May</v>
      </c>
    </row>
    <row r="277" spans="1:28" x14ac:dyDescent="0.35">
      <c r="A277" t="s">
        <v>200</v>
      </c>
      <c r="B277" s="2">
        <v>46186</v>
      </c>
      <c r="C277" t="s">
        <v>99</v>
      </c>
      <c r="D277" t="s">
        <v>153</v>
      </c>
      <c r="E277" t="s">
        <v>97</v>
      </c>
      <c r="F277" s="3">
        <v>613.04</v>
      </c>
      <c r="G277" s="3">
        <v>20</v>
      </c>
      <c r="H277" s="3">
        <v>108.54</v>
      </c>
      <c r="I277" s="4">
        <v>10</v>
      </c>
      <c r="J277" s="5">
        <v>36</v>
      </c>
      <c r="K277" s="4"/>
      <c r="L277" t="s">
        <v>44</v>
      </c>
      <c r="M277" t="str">
        <f t="shared" si="12"/>
        <v>Escalated</v>
      </c>
      <c r="N277" t="s">
        <v>40</v>
      </c>
      <c r="O277" t="str">
        <f t="shared" si="13"/>
        <v>Debit Card</v>
      </c>
      <c r="P277" t="s">
        <v>34</v>
      </c>
      <c r="Q277" t="str">
        <f t="shared" si="14"/>
        <v>SAVE100</v>
      </c>
      <c r="R277" t="s">
        <v>30</v>
      </c>
      <c r="S277" t="s">
        <v>161</v>
      </c>
      <c r="T277" t="str">
        <f>_xlfn.XLOOKUP(Table1[[#This Row],[Customer_ID]],Customers!A:A,Customers!B:B)</f>
        <v>Aarav More</v>
      </c>
      <c r="U277" t="str">
        <f>_xlfn.XLOOKUP(Table1[[#This Row],[Restaurant_ID]],Restaurants!A:A,Restaurants!B:B)</f>
        <v>Spice Hub</v>
      </c>
      <c r="V277" t="str">
        <f>_xlfn.XLOOKUP(Table1[[#This Row],[Delivery_Partner_ID]],Delivery_Partners!A:A,Delivery_Partners!B:B)</f>
        <v>Deepak</v>
      </c>
      <c r="W277" t="str">
        <f>_xlfn.XLOOKUP(Table1[[#This Row],[Campaign_ID]],Campaigns!A:A,Campaigns!B:B)</f>
        <v>Lunch Saver</v>
      </c>
      <c r="X277" s="3">
        <f>Table1[[#This Row],[Order_Value]]+Table1[[#This Row],[Delivery_Fee]]-Table1[[#This Row],[Discount]]</f>
        <v>524.5</v>
      </c>
      <c r="Y277" t="str" cm="1">
        <f t="array" ref="Y277">_xlfn.IFS(Table1[[#This Row],[Delivery_Time_Min]]&lt;=30,"On Time",Table1[[#This Row],[Delivery_Time_Min]]&lt;=45,"At Risk",TRUE,"SLA Breach")</f>
        <v>At Risk</v>
      </c>
      <c r="Z277" t="str" cm="1">
        <f t="array" ref="Z277">_xlfn.IFS(
Table1[[#This Row],[Order_Status]]="Cancelled","Critical - Cancelled",
Table1[[#This Row],[Delivery SLA Status]]="SLA Breach","Critical - Late Delivery",
Table1[[#This Row],[Customer_Rating]]&lt;3,"Attention - Low Rating",
TRUE,"Normal"
)</f>
        <v>Attention - Low Rating</v>
      </c>
      <c r="AA277" t="str">
        <f>_xlfn.XLOOKUP(Table1[[#This Row],[Customer_ID]],Customers!A:A,Customers!C:C)</f>
        <v>Bengaluru</v>
      </c>
      <c r="AB277" t="str">
        <f>TEXT(Table1[[#This Row],[Order_Date]],"mmm")</f>
        <v>Jun</v>
      </c>
    </row>
    <row r="278" spans="1:28" x14ac:dyDescent="0.35">
      <c r="A278" t="s">
        <v>203</v>
      </c>
      <c r="B278" s="2">
        <v>46197</v>
      </c>
      <c r="C278" t="s">
        <v>146</v>
      </c>
      <c r="D278" t="s">
        <v>202</v>
      </c>
      <c r="E278" t="s">
        <v>158</v>
      </c>
      <c r="F278" s="3">
        <v>976.15</v>
      </c>
      <c r="G278" s="3">
        <v>50</v>
      </c>
      <c r="H278" s="3">
        <v>99.9</v>
      </c>
      <c r="I278" s="4">
        <v>10.6</v>
      </c>
      <c r="J278" s="5">
        <v>46</v>
      </c>
      <c r="K278" s="4"/>
      <c r="L278" t="s">
        <v>44</v>
      </c>
      <c r="M278" t="str">
        <f t="shared" si="12"/>
        <v>Escalated</v>
      </c>
      <c r="N278" t="s">
        <v>64</v>
      </c>
      <c r="O278" t="str">
        <f t="shared" si="13"/>
        <v>Cash on Delivery</v>
      </c>
      <c r="P278" t="s">
        <v>191</v>
      </c>
      <c r="Q278" t="str">
        <f t="shared" si="14"/>
        <v>WEEKEND20</v>
      </c>
      <c r="R278" t="s">
        <v>30</v>
      </c>
      <c r="S278" t="s">
        <v>161</v>
      </c>
      <c r="T278" t="str">
        <f>_xlfn.XLOOKUP(Table1[[#This Row],[Customer_ID]],Customers!A:A,Customers!B:B)</f>
        <v>Neha Shinde</v>
      </c>
      <c r="U278" t="str">
        <f>_xlfn.XLOOKUP(Table1[[#This Row],[Restaurant_ID]],Restaurants!A:A,Restaurants!B:B)</f>
        <v>Curry Leaf</v>
      </c>
      <c r="V278" t="str">
        <f>_xlfn.XLOOKUP(Table1[[#This Row],[Delivery_Partner_ID]],Delivery_Partners!A:A,Delivery_Partners!B:B)</f>
        <v>Akash</v>
      </c>
      <c r="W278" t="str">
        <f>_xlfn.XLOOKUP(Table1[[#This Row],[Campaign_ID]],Campaigns!A:A,Campaigns!B:B)</f>
        <v>Lunch Saver</v>
      </c>
      <c r="X278" s="3">
        <f>Table1[[#This Row],[Order_Value]]+Table1[[#This Row],[Delivery_Fee]]-Table1[[#This Row],[Discount]]</f>
        <v>926.25000000000011</v>
      </c>
      <c r="Y278" t="str" cm="1">
        <f t="array" ref="Y278">_xlfn.IFS(Table1[[#This Row],[Delivery_Time_Min]]&lt;=30,"On Time",Table1[[#This Row],[Delivery_Time_Min]]&lt;=45,"At Risk",TRUE,"SLA Breach")</f>
        <v>SLA Breach</v>
      </c>
      <c r="Z278" t="str" cm="1">
        <f t="array" ref="Z278">_xlfn.IFS(
Table1[[#This Row],[Order_Status]]="Cancelled","Critical - Cancelled",
Table1[[#This Row],[Delivery SLA Status]]="SLA Breach","Critical - Late Delivery",
Table1[[#This Row],[Customer_Rating]]&lt;3,"Attention - Low Rating",
TRUE,"Normal"
)</f>
        <v>Critical - Late Delivery</v>
      </c>
      <c r="AA278" t="str">
        <f>_xlfn.XLOOKUP(Table1[[#This Row],[Customer_ID]],Customers!A:A,Customers!C:C)</f>
        <v>Hyderabad</v>
      </c>
      <c r="AB278" t="str">
        <f>TEXT(Table1[[#This Row],[Order_Date]],"mmm")</f>
        <v>Jun</v>
      </c>
    </row>
    <row r="279" spans="1:28" x14ac:dyDescent="0.35">
      <c r="A279" t="s">
        <v>230</v>
      </c>
      <c r="B279" s="2">
        <v>46160</v>
      </c>
      <c r="C279" t="s">
        <v>109</v>
      </c>
      <c r="D279" t="s">
        <v>26</v>
      </c>
      <c r="E279" t="s">
        <v>39</v>
      </c>
      <c r="F279" s="3">
        <v>1562.46</v>
      </c>
      <c r="G279" s="3">
        <v>30</v>
      </c>
      <c r="H279" s="3">
        <v>0</v>
      </c>
      <c r="I279" s="4">
        <v>5.7</v>
      </c>
      <c r="J279" s="5">
        <v>30</v>
      </c>
      <c r="K279" s="4"/>
      <c r="L279" t="s">
        <v>44</v>
      </c>
      <c r="M279" t="str">
        <f t="shared" si="12"/>
        <v>Escalated</v>
      </c>
      <c r="N279" t="s">
        <v>64</v>
      </c>
      <c r="O279" t="str">
        <f t="shared" si="13"/>
        <v>Cash on Delivery</v>
      </c>
      <c r="P279" t="s">
        <v>22</v>
      </c>
      <c r="Q279" t="str">
        <f t="shared" si="14"/>
        <v>NONE</v>
      </c>
      <c r="R279" t="s">
        <v>46</v>
      </c>
      <c r="S279" t="s">
        <v>71</v>
      </c>
      <c r="T279" t="str">
        <f>_xlfn.XLOOKUP(Table1[[#This Row],[Customer_ID]],Customers!A:A,Customers!B:B)</f>
        <v>Aarav Joshi</v>
      </c>
      <c r="U279" t="str">
        <f>_xlfn.XLOOKUP(Table1[[#This Row],[Restaurant_ID]],Restaurants!A:A,Restaurants!B:B)</f>
        <v>Biryani House</v>
      </c>
      <c r="V279" t="str">
        <f>_xlfn.XLOOKUP(Table1[[#This Row],[Delivery_Partner_ID]],Delivery_Partners!A:A,Delivery_Partners!B:B)</f>
        <v>Rohit</v>
      </c>
      <c r="W279" t="str">
        <f>_xlfn.XLOOKUP(Table1[[#This Row],[Campaign_ID]],Campaigns!A:A,Campaigns!B:B)</f>
        <v>Weekend Feast</v>
      </c>
      <c r="X279" s="3">
        <f>Table1[[#This Row],[Order_Value]]+Table1[[#This Row],[Delivery_Fee]]-Table1[[#This Row],[Discount]]</f>
        <v>1592.46</v>
      </c>
      <c r="Y279" t="str" cm="1">
        <f t="array" ref="Y279">_xlfn.IFS(Table1[[#This Row],[Delivery_Time_Min]]&lt;=30,"On Time",Table1[[#This Row],[Delivery_Time_Min]]&lt;=45,"At Risk",TRUE,"SLA Breach")</f>
        <v>On Time</v>
      </c>
      <c r="Z279" t="str" cm="1">
        <f t="array" ref="Z279">_xlfn.IFS(
Table1[[#This Row],[Order_Status]]="Cancelled","Critical - Cancelled",
Table1[[#This Row],[Delivery SLA Status]]="SLA Breach","Critical - Late Delivery",
Table1[[#This Row],[Customer_Rating]]&lt;3,"Attention - Low Rating",
TRUE,"Normal"
)</f>
        <v>Attention - Low Rating</v>
      </c>
      <c r="AA279" t="str">
        <f>_xlfn.XLOOKUP(Table1[[#This Row],[Customer_ID]],Customers!A:A,Customers!C:C)</f>
        <v>Nagpur</v>
      </c>
      <c r="AB279" t="str">
        <f>TEXT(Table1[[#This Row],[Order_Date]],"mmm")</f>
        <v>May</v>
      </c>
    </row>
    <row r="280" spans="1:28" x14ac:dyDescent="0.35">
      <c r="A280" t="s">
        <v>237</v>
      </c>
      <c r="B280" s="2">
        <v>46172</v>
      </c>
      <c r="C280" t="s">
        <v>238</v>
      </c>
      <c r="D280" t="s">
        <v>151</v>
      </c>
      <c r="E280" t="s">
        <v>190</v>
      </c>
      <c r="F280" s="3">
        <v>795.19</v>
      </c>
      <c r="G280" s="3">
        <v>20</v>
      </c>
      <c r="H280" s="3">
        <v>147.65</v>
      </c>
      <c r="I280" s="4">
        <v>2.9</v>
      </c>
      <c r="J280" s="5">
        <v>30</v>
      </c>
      <c r="K280" s="4"/>
      <c r="L280" t="s">
        <v>44</v>
      </c>
      <c r="M280" t="str">
        <f t="shared" si="12"/>
        <v>Escalated</v>
      </c>
      <c r="N280" t="s">
        <v>64</v>
      </c>
      <c r="O280" t="str">
        <f t="shared" si="13"/>
        <v>Cash on Delivery</v>
      </c>
      <c r="P280" t="s">
        <v>45</v>
      </c>
      <c r="Q280" t="str">
        <f t="shared" si="14"/>
        <v>FESTIVE25</v>
      </c>
      <c r="R280" t="s">
        <v>70</v>
      </c>
      <c r="S280" t="s">
        <v>47</v>
      </c>
      <c r="T280" t="str">
        <f>_xlfn.XLOOKUP(Table1[[#This Row],[Customer_ID]],Customers!A:A,Customers!B:B)</f>
        <v>Rahul Kulkarni</v>
      </c>
      <c r="U280" t="str">
        <f>_xlfn.XLOOKUP(Table1[[#This Row],[Restaurant_ID]],Restaurants!A:A,Restaurants!B:B)</f>
        <v>Urban Tadka</v>
      </c>
      <c r="V280" t="str">
        <f>_xlfn.XLOOKUP(Table1[[#This Row],[Delivery_Partner_ID]],Delivery_Partners!A:A,Delivery_Partners!B:B)</f>
        <v>Mahesh</v>
      </c>
      <c r="W280" t="str">
        <f>_xlfn.XLOOKUP(Table1[[#This Row],[Campaign_ID]],Campaigns!A:A,Campaigns!B:B)</f>
        <v>Monsoon Meals</v>
      </c>
      <c r="X280" s="3">
        <f>Table1[[#This Row],[Order_Value]]+Table1[[#This Row],[Delivery_Fee]]-Table1[[#This Row],[Discount]]</f>
        <v>667.54000000000008</v>
      </c>
      <c r="Y280" t="str" cm="1">
        <f t="array" ref="Y280">_xlfn.IFS(Table1[[#This Row],[Delivery_Time_Min]]&lt;=30,"On Time",Table1[[#This Row],[Delivery_Time_Min]]&lt;=45,"At Risk",TRUE,"SLA Breach")</f>
        <v>On Time</v>
      </c>
      <c r="Z280" t="str" cm="1">
        <f t="array" ref="Z280">_xlfn.IFS(
Table1[[#This Row],[Order_Status]]="Cancelled","Critical - Cancelled",
Table1[[#This Row],[Delivery SLA Status]]="SLA Breach","Critical - Late Delivery",
Table1[[#This Row],[Customer_Rating]]&lt;3,"Attention - Low Rating",
TRUE,"Normal"
)</f>
        <v>Attention - Low Rating</v>
      </c>
      <c r="AA280" t="str">
        <f>_xlfn.XLOOKUP(Table1[[#This Row],[Customer_ID]],Customers!A:A,Customers!C:C)</f>
        <v>Nagpur</v>
      </c>
      <c r="AB280" t="str">
        <f>TEXT(Table1[[#This Row],[Order_Date]],"mmm")</f>
        <v>May</v>
      </c>
    </row>
    <row r="281" spans="1:28" x14ac:dyDescent="0.35">
      <c r="A281" t="s">
        <v>272</v>
      </c>
      <c r="B281" s="2">
        <v>46228</v>
      </c>
      <c r="C281" t="s">
        <v>238</v>
      </c>
      <c r="D281" t="s">
        <v>153</v>
      </c>
      <c r="E281" t="s">
        <v>87</v>
      </c>
      <c r="F281" s="3">
        <v>1018.03</v>
      </c>
      <c r="G281" s="3">
        <v>35</v>
      </c>
      <c r="H281" s="3">
        <v>83.35</v>
      </c>
      <c r="I281" s="4">
        <v>4.0999999999999996</v>
      </c>
      <c r="J281" s="5">
        <v>25</v>
      </c>
      <c r="K281" s="4"/>
      <c r="L281" t="s">
        <v>44</v>
      </c>
      <c r="M281" t="str">
        <f t="shared" si="12"/>
        <v>Escalated</v>
      </c>
      <c r="N281" t="s">
        <v>40</v>
      </c>
      <c r="O281" t="str">
        <f t="shared" si="13"/>
        <v>Debit Card</v>
      </c>
      <c r="P281" t="s">
        <v>76</v>
      </c>
      <c r="Q281" t="str">
        <f t="shared" si="14"/>
        <v>PREMIUM10</v>
      </c>
      <c r="R281" t="s">
        <v>53</v>
      </c>
      <c r="S281" t="s">
        <v>47</v>
      </c>
      <c r="T281" t="str">
        <f>_xlfn.XLOOKUP(Table1[[#This Row],[Customer_ID]],Customers!A:A,Customers!B:B)</f>
        <v>Rahul Kulkarni</v>
      </c>
      <c r="U281" t="str">
        <f>_xlfn.XLOOKUP(Table1[[#This Row],[Restaurant_ID]],Restaurants!A:A,Restaurants!B:B)</f>
        <v>Spice Hub</v>
      </c>
      <c r="V281" t="str">
        <f>_xlfn.XLOOKUP(Table1[[#This Row],[Delivery_Partner_ID]],Delivery_Partners!A:A,Delivery_Partners!B:B)</f>
        <v>Vikas</v>
      </c>
      <c r="W281" t="str">
        <f>_xlfn.XLOOKUP(Table1[[#This Row],[Campaign_ID]],Campaigns!A:A,Campaigns!B:B)</f>
        <v>Festival Special</v>
      </c>
      <c r="X281" s="3">
        <f>Table1[[#This Row],[Order_Value]]+Table1[[#This Row],[Delivery_Fee]]-Table1[[#This Row],[Discount]]</f>
        <v>969.68</v>
      </c>
      <c r="Y281" t="str" cm="1">
        <f t="array" ref="Y281">_xlfn.IFS(Table1[[#This Row],[Delivery_Time_Min]]&lt;=30,"On Time",Table1[[#This Row],[Delivery_Time_Min]]&lt;=45,"At Risk",TRUE,"SLA Breach")</f>
        <v>On Time</v>
      </c>
      <c r="Z281" t="str" cm="1">
        <f t="array" ref="Z281">_xlfn.IFS(
Table1[[#This Row],[Order_Status]]="Cancelled","Critical - Cancelled",
Table1[[#This Row],[Delivery SLA Status]]="SLA Breach","Critical - Late Delivery",
Table1[[#This Row],[Customer_Rating]]&lt;3,"Attention - Low Rating",
TRUE,"Normal"
)</f>
        <v>Attention - Low Rating</v>
      </c>
      <c r="AA281" t="str">
        <f>_xlfn.XLOOKUP(Table1[[#This Row],[Customer_ID]],Customers!A:A,Customers!C:C)</f>
        <v>Nagpur</v>
      </c>
      <c r="AB281" t="str">
        <f>TEXT(Table1[[#This Row],[Order_Date]],"mmm")</f>
        <v>Jul</v>
      </c>
    </row>
    <row r="282" spans="1:28" x14ac:dyDescent="0.35">
      <c r="A282" t="s">
        <v>280</v>
      </c>
      <c r="B282" s="2">
        <v>46206</v>
      </c>
      <c r="C282" t="s">
        <v>146</v>
      </c>
      <c r="D282" t="s">
        <v>181</v>
      </c>
      <c r="E282" t="s">
        <v>57</v>
      </c>
      <c r="F282" s="3">
        <v>388.22</v>
      </c>
      <c r="G282" s="3">
        <v>30</v>
      </c>
      <c r="H282" s="3">
        <v>34.44</v>
      </c>
      <c r="I282" s="4">
        <v>6.6</v>
      </c>
      <c r="J282" s="5">
        <v>30</v>
      </c>
      <c r="K282" s="4"/>
      <c r="L282" t="s">
        <v>44</v>
      </c>
      <c r="M282" t="str">
        <f t="shared" si="12"/>
        <v>Escalated</v>
      </c>
      <c r="N282" t="s">
        <v>28</v>
      </c>
      <c r="O282" t="str">
        <f t="shared" si="13"/>
        <v>UPI</v>
      </c>
      <c r="P282" t="s">
        <v>76</v>
      </c>
      <c r="Q282" t="str">
        <f t="shared" si="14"/>
        <v>PREMIUM10</v>
      </c>
      <c r="R282" t="s">
        <v>59</v>
      </c>
      <c r="S282" t="s">
        <v>161</v>
      </c>
      <c r="T282" t="str">
        <f>_xlfn.XLOOKUP(Table1[[#This Row],[Customer_ID]],Customers!A:A,Customers!B:B)</f>
        <v>Neha Shinde</v>
      </c>
      <c r="U282" t="str">
        <f>_xlfn.XLOOKUP(Table1[[#This Row],[Restaurant_ID]],Restaurants!A:A,Restaurants!B:B)</f>
        <v>Healthy Harvest</v>
      </c>
      <c r="V282" t="str">
        <f>_xlfn.XLOOKUP(Table1[[#This Row],[Delivery_Partner_ID]],Delivery_Partners!A:A,Delivery_Partners!B:B)</f>
        <v>Amit</v>
      </c>
      <c r="W282" t="str">
        <f>_xlfn.XLOOKUP(Table1[[#This Row],[Campaign_ID]],Campaigns!A:A,Campaigns!B:B)</f>
        <v>New User Boost</v>
      </c>
      <c r="X282" s="3">
        <f>Table1[[#This Row],[Order_Value]]+Table1[[#This Row],[Delivery_Fee]]-Table1[[#This Row],[Discount]]</f>
        <v>383.78000000000003</v>
      </c>
      <c r="Y282" t="str" cm="1">
        <f t="array" ref="Y282">_xlfn.IFS(Table1[[#This Row],[Delivery_Time_Min]]&lt;=30,"On Time",Table1[[#This Row],[Delivery_Time_Min]]&lt;=45,"At Risk",TRUE,"SLA Breach")</f>
        <v>On Time</v>
      </c>
      <c r="Z282" t="str" cm="1">
        <f t="array" ref="Z282">_xlfn.IFS(
Table1[[#This Row],[Order_Status]]="Cancelled","Critical - Cancelled",
Table1[[#This Row],[Delivery SLA Status]]="SLA Breach","Critical - Late Delivery",
Table1[[#This Row],[Customer_Rating]]&lt;3,"Attention - Low Rating",
TRUE,"Normal"
)</f>
        <v>Attention - Low Rating</v>
      </c>
      <c r="AA282" t="str">
        <f>_xlfn.XLOOKUP(Table1[[#This Row],[Customer_ID]],Customers!A:A,Customers!C:C)</f>
        <v>Hyderabad</v>
      </c>
      <c r="AB282" t="str">
        <f>TEXT(Table1[[#This Row],[Order_Date]],"mmm")</f>
        <v>Jul</v>
      </c>
    </row>
    <row r="283" spans="1:28" x14ac:dyDescent="0.35">
      <c r="A283" t="s">
        <v>291</v>
      </c>
      <c r="B283" s="2">
        <v>46189</v>
      </c>
      <c r="C283" t="s">
        <v>292</v>
      </c>
      <c r="D283" t="s">
        <v>92</v>
      </c>
      <c r="E283" t="s">
        <v>19</v>
      </c>
      <c r="F283" s="3">
        <v>1396.36</v>
      </c>
      <c r="G283" s="3">
        <v>50</v>
      </c>
      <c r="H283" s="3">
        <v>126.78</v>
      </c>
      <c r="I283" s="4">
        <v>4.7</v>
      </c>
      <c r="J283" s="5">
        <v>26</v>
      </c>
      <c r="K283" s="4"/>
      <c r="L283" t="s">
        <v>44</v>
      </c>
      <c r="M283" t="str">
        <f t="shared" si="12"/>
        <v>Escalated</v>
      </c>
      <c r="N283" t="s">
        <v>58</v>
      </c>
      <c r="O283" t="str">
        <f t="shared" si="13"/>
        <v>Wallet</v>
      </c>
      <c r="P283" t="s">
        <v>83</v>
      </c>
      <c r="Q283" t="str">
        <f t="shared" si="14"/>
        <v>WELCOME50</v>
      </c>
      <c r="R283" t="s">
        <v>23</v>
      </c>
      <c r="S283" t="s">
        <v>71</v>
      </c>
      <c r="T283" t="str">
        <f>_xlfn.XLOOKUP(Table1[[#This Row],[Customer_ID]],Customers!A:A,Customers!B:B)</f>
        <v>Yash Jadhav</v>
      </c>
      <c r="U283" t="str">
        <f>_xlfn.XLOOKUP(Table1[[#This Row],[Restaurant_ID]],Restaurants!A:A,Restaurants!B:B)</f>
        <v>Pasta Point</v>
      </c>
      <c r="V283" t="str">
        <f>_xlfn.XLOOKUP(Table1[[#This Row],[Delivery_Partner_ID]],Delivery_Partners!A:A,Delivery_Partners!B:B)</f>
        <v>Vivek</v>
      </c>
      <c r="W283" t="str">
        <f>_xlfn.XLOOKUP(Table1[[#This Row],[Campaign_ID]],Campaigns!A:A,Campaigns!B:B)</f>
        <v>First Order</v>
      </c>
      <c r="X283" s="3">
        <f>Table1[[#This Row],[Order_Value]]+Table1[[#This Row],[Delivery_Fee]]-Table1[[#This Row],[Discount]]</f>
        <v>1319.58</v>
      </c>
      <c r="Y283" t="str" cm="1">
        <f t="array" ref="Y283">_xlfn.IFS(Table1[[#This Row],[Delivery_Time_Min]]&lt;=30,"On Time",Table1[[#This Row],[Delivery_Time_Min]]&lt;=45,"At Risk",TRUE,"SLA Breach")</f>
        <v>On Time</v>
      </c>
      <c r="Z283" t="str" cm="1">
        <f t="array" ref="Z283">_xlfn.IFS(
Table1[[#This Row],[Order_Status]]="Cancelled","Critical - Cancelled",
Table1[[#This Row],[Delivery SLA Status]]="SLA Breach","Critical - Late Delivery",
Table1[[#This Row],[Customer_Rating]]&lt;3,"Attention - Low Rating",
TRUE,"Normal"
)</f>
        <v>Attention - Low Rating</v>
      </c>
      <c r="AA283" t="str">
        <f>_xlfn.XLOOKUP(Table1[[#This Row],[Customer_ID]],Customers!A:A,Customers!C:C)</f>
        <v>Bengaluru</v>
      </c>
      <c r="AB283" t="str">
        <f>TEXT(Table1[[#This Row],[Order_Date]],"mmm")</f>
        <v>Jun</v>
      </c>
    </row>
    <row r="284" spans="1:28" x14ac:dyDescent="0.35">
      <c r="A284" t="s">
        <v>328</v>
      </c>
      <c r="B284" s="2">
        <v>46228</v>
      </c>
      <c r="C284" t="s">
        <v>95</v>
      </c>
      <c r="D284" t="s">
        <v>56</v>
      </c>
      <c r="E284" t="s">
        <v>75</v>
      </c>
      <c r="F284" s="3">
        <v>1446.69</v>
      </c>
      <c r="G284" s="3">
        <v>50</v>
      </c>
      <c r="H284" s="3">
        <v>136.55000000000001</v>
      </c>
      <c r="I284" s="4">
        <v>3.1</v>
      </c>
      <c r="J284" s="5">
        <v>35</v>
      </c>
      <c r="K284" s="4"/>
      <c r="L284" t="s">
        <v>44</v>
      </c>
      <c r="M284" t="str">
        <f t="shared" si="12"/>
        <v>Escalated</v>
      </c>
      <c r="N284" t="s">
        <v>28</v>
      </c>
      <c r="O284" t="str">
        <f t="shared" si="13"/>
        <v>UPI</v>
      </c>
      <c r="P284" t="s">
        <v>52</v>
      </c>
      <c r="Q284" t="str">
        <f t="shared" si="14"/>
        <v>LUNCH15</v>
      </c>
      <c r="R284" t="s">
        <v>23</v>
      </c>
      <c r="S284" t="s">
        <v>47</v>
      </c>
      <c r="T284" t="str">
        <f>_xlfn.XLOOKUP(Table1[[#This Row],[Customer_ID]],Customers!A:A,Customers!B:B)</f>
        <v>Yash Kulkarni</v>
      </c>
      <c r="U284" t="str">
        <f>_xlfn.XLOOKUP(Table1[[#This Row],[Restaurant_ID]],Restaurants!A:A,Restaurants!B:B)</f>
        <v>South Spice</v>
      </c>
      <c r="V284" t="str">
        <f>_xlfn.XLOOKUP(Table1[[#This Row],[Delivery_Partner_ID]],Delivery_Partners!A:A,Delivery_Partners!B:B)</f>
        <v>Manoj</v>
      </c>
      <c r="W284" t="str">
        <f>_xlfn.XLOOKUP(Table1[[#This Row],[Campaign_ID]],Campaigns!A:A,Campaigns!B:B)</f>
        <v>First Order</v>
      </c>
      <c r="X284" s="3">
        <f>Table1[[#This Row],[Order_Value]]+Table1[[#This Row],[Delivery_Fee]]-Table1[[#This Row],[Discount]]</f>
        <v>1360.14</v>
      </c>
      <c r="Y284" t="str" cm="1">
        <f t="array" ref="Y284">_xlfn.IFS(Table1[[#This Row],[Delivery_Time_Min]]&lt;=30,"On Time",Table1[[#This Row],[Delivery_Time_Min]]&lt;=45,"At Risk",TRUE,"SLA Breach")</f>
        <v>At Risk</v>
      </c>
      <c r="Z284" t="str" cm="1">
        <f t="array" ref="Z284">_xlfn.IFS(
Table1[[#This Row],[Order_Status]]="Cancelled","Critical - Cancelled",
Table1[[#This Row],[Delivery SLA Status]]="SLA Breach","Critical - Late Delivery",
Table1[[#This Row],[Customer_Rating]]&lt;3,"Attention - Low Rating",
TRUE,"Normal"
)</f>
        <v>Attention - Low Rating</v>
      </c>
      <c r="AA284" t="str">
        <f>_xlfn.XLOOKUP(Table1[[#This Row],[Customer_ID]],Customers!A:A,Customers!C:C)</f>
        <v>Nagpur</v>
      </c>
      <c r="AB284" t="str">
        <f>TEXT(Table1[[#This Row],[Order_Date]],"mmm")</f>
        <v>Jul</v>
      </c>
    </row>
    <row r="285" spans="1:28" x14ac:dyDescent="0.35">
      <c r="A285" t="s">
        <v>331</v>
      </c>
      <c r="B285" s="2">
        <v>46190</v>
      </c>
      <c r="C285" t="s">
        <v>251</v>
      </c>
      <c r="D285" t="s">
        <v>100</v>
      </c>
      <c r="E285" t="s">
        <v>97</v>
      </c>
      <c r="F285" s="3">
        <v>1190.9100000000001</v>
      </c>
      <c r="G285" s="3">
        <v>60</v>
      </c>
      <c r="H285" s="3">
        <v>225.62</v>
      </c>
      <c r="I285" s="4">
        <v>8.1</v>
      </c>
      <c r="J285" s="5">
        <v>41</v>
      </c>
      <c r="K285" s="4"/>
      <c r="L285" t="s">
        <v>44</v>
      </c>
      <c r="M285" t="str">
        <f t="shared" si="12"/>
        <v>Escalated</v>
      </c>
      <c r="N285" t="s">
        <v>64</v>
      </c>
      <c r="O285" t="str">
        <f t="shared" si="13"/>
        <v>Cash on Delivery</v>
      </c>
      <c r="P285" t="s">
        <v>34</v>
      </c>
      <c r="Q285" t="str">
        <f t="shared" si="14"/>
        <v>SAVE100</v>
      </c>
      <c r="R285" t="s">
        <v>115</v>
      </c>
      <c r="S285" t="s">
        <v>71</v>
      </c>
      <c r="T285" t="str">
        <f>_xlfn.XLOOKUP(Table1[[#This Row],[Customer_ID]],Customers!A:A,Customers!B:B)</f>
        <v>Aditya Sharma</v>
      </c>
      <c r="U285" t="str">
        <f>_xlfn.XLOOKUP(Table1[[#This Row],[Restaurant_ID]],Restaurants!A:A,Restaurants!B:B)</f>
        <v>Wok Express</v>
      </c>
      <c r="V285" t="str">
        <f>_xlfn.XLOOKUP(Table1[[#This Row],[Delivery_Partner_ID]],Delivery_Partners!A:A,Delivery_Partners!B:B)</f>
        <v>Deepak</v>
      </c>
      <c r="W285" t="str">
        <f>_xlfn.XLOOKUP(Table1[[#This Row],[Campaign_ID]],Campaigns!A:A,Campaigns!B:B)</f>
        <v>Budget Bites</v>
      </c>
      <c r="X285" s="3">
        <f>Table1[[#This Row],[Order_Value]]+Table1[[#This Row],[Delivery_Fee]]-Table1[[#This Row],[Discount]]</f>
        <v>1025.29</v>
      </c>
      <c r="Y285" t="str" cm="1">
        <f t="array" ref="Y285">_xlfn.IFS(Table1[[#This Row],[Delivery_Time_Min]]&lt;=30,"On Time",Table1[[#This Row],[Delivery_Time_Min]]&lt;=45,"At Risk",TRUE,"SLA Breach")</f>
        <v>At Risk</v>
      </c>
      <c r="Z285" t="str" cm="1">
        <f t="array" ref="Z285">_xlfn.IFS(
Table1[[#This Row],[Order_Status]]="Cancelled","Critical - Cancelled",
Table1[[#This Row],[Delivery SLA Status]]="SLA Breach","Critical - Late Delivery",
Table1[[#This Row],[Customer_Rating]]&lt;3,"Attention - Low Rating",
TRUE,"Normal"
)</f>
        <v>Attention - Low Rating</v>
      </c>
      <c r="AA285" t="str">
        <f>_xlfn.XLOOKUP(Table1[[#This Row],[Customer_ID]],Customers!A:A,Customers!C:C)</f>
        <v>Hyderabad</v>
      </c>
      <c r="AB285" t="str">
        <f>TEXT(Table1[[#This Row],[Order_Date]],"mmm")</f>
        <v>Jun</v>
      </c>
    </row>
    <row r="286" spans="1:28" x14ac:dyDescent="0.35">
      <c r="A286" t="s">
        <v>342</v>
      </c>
      <c r="B286" s="2">
        <v>46147</v>
      </c>
      <c r="C286" t="s">
        <v>102</v>
      </c>
      <c r="D286" t="s">
        <v>100</v>
      </c>
      <c r="E286" t="s">
        <v>51</v>
      </c>
      <c r="F286" s="3">
        <v>1074.1300000000001</v>
      </c>
      <c r="G286" s="3">
        <v>35</v>
      </c>
      <c r="H286" s="3">
        <v>95.05</v>
      </c>
      <c r="I286" s="4">
        <v>8.6</v>
      </c>
      <c r="J286" s="5">
        <v>44</v>
      </c>
      <c r="K286" s="4"/>
      <c r="L286" t="s">
        <v>44</v>
      </c>
      <c r="M286" t="str">
        <f t="shared" si="12"/>
        <v>Escalated</v>
      </c>
      <c r="N286" t="s">
        <v>64</v>
      </c>
      <c r="O286" t="str">
        <f t="shared" si="13"/>
        <v>Cash on Delivery</v>
      </c>
      <c r="P286" t="s">
        <v>76</v>
      </c>
      <c r="Q286" t="str">
        <f t="shared" si="14"/>
        <v>PREMIUM10</v>
      </c>
      <c r="R286" t="s">
        <v>46</v>
      </c>
      <c r="S286" t="s">
        <v>71</v>
      </c>
      <c r="T286" t="str">
        <f>_xlfn.XLOOKUP(Table1[[#This Row],[Customer_ID]],Customers!A:A,Customers!B:B)</f>
        <v>Rahul Jadhav</v>
      </c>
      <c r="U286" t="str">
        <f>_xlfn.XLOOKUP(Table1[[#This Row],[Restaurant_ID]],Restaurants!A:A,Restaurants!B:B)</f>
        <v>Wok Express</v>
      </c>
      <c r="V286" t="str">
        <f>_xlfn.XLOOKUP(Table1[[#This Row],[Delivery_Partner_ID]],Delivery_Partners!A:A,Delivery_Partners!B:B)</f>
        <v>Rahul</v>
      </c>
      <c r="W286" t="str">
        <f>_xlfn.XLOOKUP(Table1[[#This Row],[Campaign_ID]],Campaigns!A:A,Campaigns!B:B)</f>
        <v>Weekend Feast</v>
      </c>
      <c r="X286" s="3">
        <f>Table1[[#This Row],[Order_Value]]+Table1[[#This Row],[Delivery_Fee]]-Table1[[#This Row],[Discount]]</f>
        <v>1014.0800000000002</v>
      </c>
      <c r="Y286" t="str" cm="1">
        <f t="array" ref="Y286">_xlfn.IFS(Table1[[#This Row],[Delivery_Time_Min]]&lt;=30,"On Time",Table1[[#This Row],[Delivery_Time_Min]]&lt;=45,"At Risk",TRUE,"SLA Breach")</f>
        <v>At Risk</v>
      </c>
      <c r="Z286" t="str" cm="1">
        <f t="array" ref="Z286">_xlfn.IFS(
Table1[[#This Row],[Order_Status]]="Cancelled","Critical - Cancelled",
Table1[[#This Row],[Delivery SLA Status]]="SLA Breach","Critical - Late Delivery",
Table1[[#This Row],[Customer_Rating]]&lt;3,"Attention - Low Rating",
TRUE,"Normal"
)</f>
        <v>Attention - Low Rating</v>
      </c>
      <c r="AA286" t="str">
        <f>_xlfn.XLOOKUP(Table1[[#This Row],[Customer_ID]],Customers!A:A,Customers!C:C)</f>
        <v>Pune</v>
      </c>
      <c r="AB286" t="str">
        <f>TEXT(Table1[[#This Row],[Order_Date]],"mmm")</f>
        <v>May</v>
      </c>
    </row>
    <row r="287" spans="1:28" x14ac:dyDescent="0.35">
      <c r="A287" t="s">
        <v>356</v>
      </c>
      <c r="B287" s="2">
        <v>46174</v>
      </c>
      <c r="C287" t="s">
        <v>357</v>
      </c>
      <c r="D287" t="s">
        <v>137</v>
      </c>
      <c r="E287" t="s">
        <v>87</v>
      </c>
      <c r="F287" s="3">
        <v>1536.54</v>
      </c>
      <c r="G287" s="3">
        <v>30</v>
      </c>
      <c r="H287" s="3">
        <v>204.82</v>
      </c>
      <c r="I287" s="4">
        <v>5.6</v>
      </c>
      <c r="J287" s="5">
        <v>29</v>
      </c>
      <c r="K287" s="4"/>
      <c r="L287" t="s">
        <v>44</v>
      </c>
      <c r="M287" t="str">
        <f t="shared" si="12"/>
        <v>Escalated</v>
      </c>
      <c r="N287" t="s">
        <v>21</v>
      </c>
      <c r="O287" t="str">
        <f t="shared" si="13"/>
        <v>Credit Card</v>
      </c>
      <c r="P287" t="s">
        <v>34</v>
      </c>
      <c r="Q287" t="str">
        <f t="shared" si="14"/>
        <v>SAVE100</v>
      </c>
      <c r="R287" t="s">
        <v>23</v>
      </c>
      <c r="S287" t="s">
        <v>47</v>
      </c>
      <c r="T287" t="str">
        <f>_xlfn.XLOOKUP(Table1[[#This Row],[Customer_ID]],Customers!A:A,Customers!B:B)</f>
        <v>Vivaan Pawar</v>
      </c>
      <c r="U287" t="str">
        <f>_xlfn.XLOOKUP(Table1[[#This Row],[Restaurant_ID]],Restaurants!A:A,Restaurants!B:B)</f>
        <v>Chinese Wok</v>
      </c>
      <c r="V287" t="str">
        <f>_xlfn.XLOOKUP(Table1[[#This Row],[Delivery_Partner_ID]],Delivery_Partners!A:A,Delivery_Partners!B:B)</f>
        <v>Vikas</v>
      </c>
      <c r="W287" t="str">
        <f>_xlfn.XLOOKUP(Table1[[#This Row],[Campaign_ID]],Campaigns!A:A,Campaigns!B:B)</f>
        <v>First Order</v>
      </c>
      <c r="X287" s="3">
        <f>Table1[[#This Row],[Order_Value]]+Table1[[#This Row],[Delivery_Fee]]-Table1[[#This Row],[Discount]]</f>
        <v>1361.72</v>
      </c>
      <c r="Y287" t="str" cm="1">
        <f t="array" ref="Y287">_xlfn.IFS(Table1[[#This Row],[Delivery_Time_Min]]&lt;=30,"On Time",Table1[[#This Row],[Delivery_Time_Min]]&lt;=45,"At Risk",TRUE,"SLA Breach")</f>
        <v>On Time</v>
      </c>
      <c r="Z287" t="str" cm="1">
        <f t="array" ref="Z287">_xlfn.IFS(
Table1[[#This Row],[Order_Status]]="Cancelled","Critical - Cancelled",
Table1[[#This Row],[Delivery SLA Status]]="SLA Breach","Critical - Late Delivery",
Table1[[#This Row],[Customer_Rating]]&lt;3,"Attention - Low Rating",
TRUE,"Normal"
)</f>
        <v>Attention - Low Rating</v>
      </c>
      <c r="AA287" t="str">
        <f>_xlfn.XLOOKUP(Table1[[#This Row],[Customer_ID]],Customers!A:A,Customers!C:C)</f>
        <v>Mumbai</v>
      </c>
      <c r="AB287" t="str">
        <f>TEXT(Table1[[#This Row],[Order_Date]],"mmm")</f>
        <v>Jun</v>
      </c>
    </row>
    <row r="288" spans="1:28" x14ac:dyDescent="0.35">
      <c r="A288" t="s">
        <v>370</v>
      </c>
      <c r="B288" s="2">
        <v>46152</v>
      </c>
      <c r="C288" t="s">
        <v>183</v>
      </c>
      <c r="D288" t="s">
        <v>74</v>
      </c>
      <c r="E288" t="s">
        <v>51</v>
      </c>
      <c r="F288" s="3">
        <v>560.73</v>
      </c>
      <c r="G288" s="3">
        <v>40</v>
      </c>
      <c r="H288" s="3">
        <v>112.85</v>
      </c>
      <c r="I288" s="4">
        <v>11.4</v>
      </c>
      <c r="J288" s="5">
        <v>53</v>
      </c>
      <c r="K288" s="4"/>
      <c r="L288" t="s">
        <v>44</v>
      </c>
      <c r="M288" t="str">
        <f t="shared" si="12"/>
        <v>Escalated</v>
      </c>
      <c r="N288" t="s">
        <v>40</v>
      </c>
      <c r="O288" t="str">
        <f t="shared" si="13"/>
        <v>Debit Card</v>
      </c>
      <c r="P288" t="s">
        <v>45</v>
      </c>
      <c r="Q288" t="str">
        <f t="shared" si="14"/>
        <v>FESTIVE25</v>
      </c>
      <c r="R288" t="s">
        <v>70</v>
      </c>
      <c r="S288" t="s">
        <v>71</v>
      </c>
      <c r="T288" t="str">
        <f>_xlfn.XLOOKUP(Table1[[#This Row],[Customer_ID]],Customers!A:A,Customers!B:B)</f>
        <v>Priya Desai</v>
      </c>
      <c r="U288" t="str">
        <f>_xlfn.XLOOKUP(Table1[[#This Row],[Restaurant_ID]],Restaurants!A:A,Restaurants!B:B)</f>
        <v>Cafe Aroma</v>
      </c>
      <c r="V288" t="str">
        <f>_xlfn.XLOOKUP(Table1[[#This Row],[Delivery_Partner_ID]],Delivery_Partners!A:A,Delivery_Partners!B:B)</f>
        <v>Rahul</v>
      </c>
      <c r="W288" t="str">
        <f>_xlfn.XLOOKUP(Table1[[#This Row],[Campaign_ID]],Campaigns!A:A,Campaigns!B:B)</f>
        <v>Monsoon Meals</v>
      </c>
      <c r="X288" s="3">
        <f>Table1[[#This Row],[Order_Value]]+Table1[[#This Row],[Delivery_Fee]]-Table1[[#This Row],[Discount]]</f>
        <v>487.88</v>
      </c>
      <c r="Y288" t="str" cm="1">
        <f t="array" ref="Y288">_xlfn.IFS(Table1[[#This Row],[Delivery_Time_Min]]&lt;=30,"On Time",Table1[[#This Row],[Delivery_Time_Min]]&lt;=45,"At Risk",TRUE,"SLA Breach")</f>
        <v>SLA Breach</v>
      </c>
      <c r="Z288" t="str" cm="1">
        <f t="array" ref="Z288">_xlfn.IFS(
Table1[[#This Row],[Order_Status]]="Cancelled","Critical - Cancelled",
Table1[[#This Row],[Delivery SLA Status]]="SLA Breach","Critical - Late Delivery",
Table1[[#This Row],[Customer_Rating]]&lt;3,"Attention - Low Rating",
TRUE,"Normal"
)</f>
        <v>Critical - Late Delivery</v>
      </c>
      <c r="AA288" t="str">
        <f>_xlfn.XLOOKUP(Table1[[#This Row],[Customer_ID]],Customers!A:A,Customers!C:C)</f>
        <v>Nagpur</v>
      </c>
      <c r="AB288" t="str">
        <f>TEXT(Table1[[#This Row],[Order_Date]],"mmm")</f>
        <v>May</v>
      </c>
    </row>
    <row r="289" spans="1:28" x14ac:dyDescent="0.35">
      <c r="A289" t="s">
        <v>373</v>
      </c>
      <c r="B289" s="2">
        <v>46226</v>
      </c>
      <c r="C289" t="s">
        <v>336</v>
      </c>
      <c r="D289" t="s">
        <v>79</v>
      </c>
      <c r="E289" t="s">
        <v>19</v>
      </c>
      <c r="F289" s="3">
        <v>2228.02</v>
      </c>
      <c r="G289" s="3">
        <v>40</v>
      </c>
      <c r="H289" s="3">
        <v>300</v>
      </c>
      <c r="I289" s="4">
        <v>8</v>
      </c>
      <c r="J289" s="5">
        <v>36</v>
      </c>
      <c r="K289" s="4"/>
      <c r="L289" t="s">
        <v>44</v>
      </c>
      <c r="M289" t="str">
        <f t="shared" si="12"/>
        <v>Escalated</v>
      </c>
      <c r="N289" t="s">
        <v>28</v>
      </c>
      <c r="O289" t="str">
        <f t="shared" si="13"/>
        <v>UPI</v>
      </c>
      <c r="P289" t="s">
        <v>45</v>
      </c>
      <c r="Q289" t="str">
        <f t="shared" si="14"/>
        <v>FESTIVE25</v>
      </c>
      <c r="R289" t="s">
        <v>30</v>
      </c>
      <c r="S289" t="s">
        <v>47</v>
      </c>
      <c r="T289" t="str">
        <f>_xlfn.XLOOKUP(Table1[[#This Row],[Customer_ID]],Customers!A:A,Customers!B:B)</f>
        <v>Vivaan Gupta</v>
      </c>
      <c r="U289" t="str">
        <f>_xlfn.XLOOKUP(Table1[[#This Row],[Restaurant_ID]],Restaurants!A:A,Restaurants!B:B)</f>
        <v>Royal Thali</v>
      </c>
      <c r="V289" t="str">
        <f>_xlfn.XLOOKUP(Table1[[#This Row],[Delivery_Partner_ID]],Delivery_Partners!A:A,Delivery_Partners!B:B)</f>
        <v>Vivek</v>
      </c>
      <c r="W289" t="str">
        <f>_xlfn.XLOOKUP(Table1[[#This Row],[Campaign_ID]],Campaigns!A:A,Campaigns!B:B)</f>
        <v>Lunch Saver</v>
      </c>
      <c r="X289" s="3">
        <f>Table1[[#This Row],[Order_Value]]+Table1[[#This Row],[Delivery_Fee]]-Table1[[#This Row],[Discount]]</f>
        <v>1968.02</v>
      </c>
      <c r="Y289" t="str" cm="1">
        <f t="array" ref="Y289">_xlfn.IFS(Table1[[#This Row],[Delivery_Time_Min]]&lt;=30,"On Time",Table1[[#This Row],[Delivery_Time_Min]]&lt;=45,"At Risk",TRUE,"SLA Breach")</f>
        <v>At Risk</v>
      </c>
      <c r="Z289" t="str" cm="1">
        <f t="array" ref="Z289">_xlfn.IFS(
Table1[[#This Row],[Order_Status]]="Cancelled","Critical - Cancelled",
Table1[[#This Row],[Delivery SLA Status]]="SLA Breach","Critical - Late Delivery",
Table1[[#This Row],[Customer_Rating]]&lt;3,"Attention - Low Rating",
TRUE,"Normal"
)</f>
        <v>Attention - Low Rating</v>
      </c>
      <c r="AA289" t="str">
        <f>_xlfn.XLOOKUP(Table1[[#This Row],[Customer_ID]],Customers!A:A,Customers!C:C)</f>
        <v>Nashik</v>
      </c>
      <c r="AB289" t="str">
        <f>TEXT(Table1[[#This Row],[Order_Date]],"mmm")</f>
        <v>Jul</v>
      </c>
    </row>
    <row r="290" spans="1:28" x14ac:dyDescent="0.35">
      <c r="A290" t="s">
        <v>378</v>
      </c>
      <c r="B290" s="2">
        <v>46219</v>
      </c>
      <c r="C290" t="s">
        <v>212</v>
      </c>
      <c r="D290" t="s">
        <v>100</v>
      </c>
      <c r="E290" t="s">
        <v>93</v>
      </c>
      <c r="F290" s="3">
        <v>3500</v>
      </c>
      <c r="G290" s="3">
        <v>35</v>
      </c>
      <c r="H290" s="3">
        <v>300</v>
      </c>
      <c r="I290" s="4">
        <v>6.5</v>
      </c>
      <c r="J290" s="5">
        <v>36</v>
      </c>
      <c r="K290" s="4"/>
      <c r="L290" t="s">
        <v>44</v>
      </c>
      <c r="M290" t="str">
        <f t="shared" si="12"/>
        <v>Escalated</v>
      </c>
      <c r="N290" t="s">
        <v>58</v>
      </c>
      <c r="O290" t="str">
        <f t="shared" si="13"/>
        <v>Wallet</v>
      </c>
      <c r="P290" t="s">
        <v>104</v>
      </c>
      <c r="Q290" t="str">
        <f t="shared" si="14"/>
        <v>MONSOON20</v>
      </c>
      <c r="R290" t="s">
        <v>59</v>
      </c>
      <c r="S290" t="s">
        <v>71</v>
      </c>
      <c r="T290" t="str">
        <f>_xlfn.XLOOKUP(Table1[[#This Row],[Customer_ID]],Customers!A:A,Customers!B:B)</f>
        <v>Neha Gupta</v>
      </c>
      <c r="U290" t="str">
        <f>_xlfn.XLOOKUP(Table1[[#This Row],[Restaurant_ID]],Restaurants!A:A,Restaurants!B:B)</f>
        <v>Wok Express</v>
      </c>
      <c r="V290" t="str">
        <f>_xlfn.XLOOKUP(Table1[[#This Row],[Delivery_Partner_ID]],Delivery_Partners!A:A,Delivery_Partners!B:B)</f>
        <v>Kunal</v>
      </c>
      <c r="W290" t="str">
        <f>_xlfn.XLOOKUP(Table1[[#This Row],[Campaign_ID]],Campaigns!A:A,Campaigns!B:B)</f>
        <v>New User Boost</v>
      </c>
      <c r="X290" s="3">
        <f>Table1[[#This Row],[Order_Value]]+Table1[[#This Row],[Delivery_Fee]]-Table1[[#This Row],[Discount]]</f>
        <v>3235</v>
      </c>
      <c r="Y290" t="str" cm="1">
        <f t="array" ref="Y290">_xlfn.IFS(Table1[[#This Row],[Delivery_Time_Min]]&lt;=30,"On Time",Table1[[#This Row],[Delivery_Time_Min]]&lt;=45,"At Risk",TRUE,"SLA Breach")</f>
        <v>At Risk</v>
      </c>
      <c r="Z290" t="str" cm="1">
        <f t="array" ref="Z290">_xlfn.IFS(
Table1[[#This Row],[Order_Status]]="Cancelled","Critical - Cancelled",
Table1[[#This Row],[Delivery SLA Status]]="SLA Breach","Critical - Late Delivery",
Table1[[#This Row],[Customer_Rating]]&lt;3,"Attention - Low Rating",
TRUE,"Normal"
)</f>
        <v>Attention - Low Rating</v>
      </c>
      <c r="AA290" t="str">
        <f>_xlfn.XLOOKUP(Table1[[#This Row],[Customer_ID]],Customers!A:A,Customers!C:C)</f>
        <v>Pune</v>
      </c>
      <c r="AB290" t="str">
        <f>TEXT(Table1[[#This Row],[Order_Date]],"mmm")</f>
        <v>Jul</v>
      </c>
    </row>
    <row r="291" spans="1:28" x14ac:dyDescent="0.35">
      <c r="A291" t="s">
        <v>389</v>
      </c>
      <c r="B291" s="2">
        <v>46196</v>
      </c>
      <c r="C291" t="s">
        <v>17</v>
      </c>
      <c r="D291" t="s">
        <v>112</v>
      </c>
      <c r="E291" t="s">
        <v>51</v>
      </c>
      <c r="F291" s="3">
        <v>1745</v>
      </c>
      <c r="G291" s="3">
        <v>35</v>
      </c>
      <c r="H291" s="3">
        <v>300</v>
      </c>
      <c r="I291" s="4">
        <v>3.4</v>
      </c>
      <c r="J291" s="5">
        <v>33</v>
      </c>
      <c r="K291" s="4"/>
      <c r="L291" t="s">
        <v>44</v>
      </c>
      <c r="M291" t="str">
        <f t="shared" si="12"/>
        <v>Escalated</v>
      </c>
      <c r="N291" t="s">
        <v>28</v>
      </c>
      <c r="O291" t="str">
        <f t="shared" si="13"/>
        <v>UPI</v>
      </c>
      <c r="P291" t="s">
        <v>52</v>
      </c>
      <c r="Q291" t="str">
        <f t="shared" si="14"/>
        <v>LUNCH15</v>
      </c>
      <c r="R291" t="s">
        <v>46</v>
      </c>
      <c r="S291" t="s">
        <v>71</v>
      </c>
      <c r="T291" t="str">
        <f>_xlfn.XLOOKUP(Table1[[#This Row],[Customer_ID]],Customers!A:A,Customers!B:B)</f>
        <v>Priya Jadhav</v>
      </c>
      <c r="U291" t="str">
        <f>_xlfn.XLOOKUP(Table1[[#This Row],[Restaurant_ID]],Restaurants!A:A,Restaurants!B:B)</f>
        <v>Pune Bites</v>
      </c>
      <c r="V291" t="str">
        <f>_xlfn.XLOOKUP(Table1[[#This Row],[Delivery_Partner_ID]],Delivery_Partners!A:A,Delivery_Partners!B:B)</f>
        <v>Rahul</v>
      </c>
      <c r="W291" t="str">
        <f>_xlfn.XLOOKUP(Table1[[#This Row],[Campaign_ID]],Campaigns!A:A,Campaigns!B:B)</f>
        <v>Weekend Feast</v>
      </c>
      <c r="X291" s="3">
        <f>Table1[[#This Row],[Order_Value]]+Table1[[#This Row],[Delivery_Fee]]-Table1[[#This Row],[Discount]]</f>
        <v>1480</v>
      </c>
      <c r="Y291" t="str" cm="1">
        <f t="array" ref="Y291">_xlfn.IFS(Table1[[#This Row],[Delivery_Time_Min]]&lt;=30,"On Time",Table1[[#This Row],[Delivery_Time_Min]]&lt;=45,"At Risk",TRUE,"SLA Breach")</f>
        <v>At Risk</v>
      </c>
      <c r="Z291" t="str" cm="1">
        <f t="array" ref="Z291">_xlfn.IFS(
Table1[[#This Row],[Order_Status]]="Cancelled","Critical - Cancelled",
Table1[[#This Row],[Delivery SLA Status]]="SLA Breach","Critical - Late Delivery",
Table1[[#This Row],[Customer_Rating]]&lt;3,"Attention - Low Rating",
TRUE,"Normal"
)</f>
        <v>Attention - Low Rating</v>
      </c>
      <c r="AA291" t="str">
        <f>_xlfn.XLOOKUP(Table1[[#This Row],[Customer_ID]],Customers!A:A,Customers!C:C)</f>
        <v>Hyderabad</v>
      </c>
      <c r="AB291" t="str">
        <f>TEXT(Table1[[#This Row],[Order_Date]],"mmm")</f>
        <v>Jun</v>
      </c>
    </row>
    <row r="292" spans="1:28" x14ac:dyDescent="0.35">
      <c r="A292" t="s">
        <v>396</v>
      </c>
      <c r="B292" s="2">
        <v>46221</v>
      </c>
      <c r="C292" t="s">
        <v>148</v>
      </c>
      <c r="D292" t="s">
        <v>33</v>
      </c>
      <c r="E292" t="s">
        <v>97</v>
      </c>
      <c r="F292" s="3">
        <v>786.98</v>
      </c>
      <c r="G292" s="3">
        <v>20</v>
      </c>
      <c r="H292" s="3">
        <v>86.64</v>
      </c>
      <c r="I292" s="4">
        <v>5.7</v>
      </c>
      <c r="J292" s="5">
        <v>30</v>
      </c>
      <c r="K292" s="4"/>
      <c r="L292" t="s">
        <v>44</v>
      </c>
      <c r="M292" t="str">
        <f t="shared" si="12"/>
        <v>Escalated</v>
      </c>
      <c r="N292" t="s">
        <v>21</v>
      </c>
      <c r="O292" t="str">
        <f t="shared" si="13"/>
        <v>Credit Card</v>
      </c>
      <c r="P292" t="s">
        <v>191</v>
      </c>
      <c r="Q292" t="str">
        <f t="shared" si="14"/>
        <v>WEEKEND20</v>
      </c>
      <c r="R292" t="s">
        <v>35</v>
      </c>
      <c r="S292" t="s">
        <v>161</v>
      </c>
      <c r="T292" t="str">
        <f>_xlfn.XLOOKUP(Table1[[#This Row],[Customer_ID]],Customers!A:A,Customers!B:B)</f>
        <v>Vivaan Kulkarni</v>
      </c>
      <c r="U292" t="str">
        <f>_xlfn.XLOOKUP(Table1[[#This Row],[Restaurant_ID]],Restaurants!A:A,Restaurants!B:B)</f>
        <v>Dosa Junction</v>
      </c>
      <c r="V292" t="str">
        <f>_xlfn.XLOOKUP(Table1[[#This Row],[Delivery_Partner_ID]],Delivery_Partners!A:A,Delivery_Partners!B:B)</f>
        <v>Deepak</v>
      </c>
      <c r="W292" t="str">
        <f>_xlfn.XLOOKUP(Table1[[#This Row],[Campaign_ID]],Campaigns!A:A,Campaigns!B:B)</f>
        <v>Premium Treat</v>
      </c>
      <c r="X292" s="3">
        <f>Table1[[#This Row],[Order_Value]]+Table1[[#This Row],[Delivery_Fee]]-Table1[[#This Row],[Discount]]</f>
        <v>720.34</v>
      </c>
      <c r="Y292" t="str" cm="1">
        <f t="array" ref="Y292">_xlfn.IFS(Table1[[#This Row],[Delivery_Time_Min]]&lt;=30,"On Time",Table1[[#This Row],[Delivery_Time_Min]]&lt;=45,"At Risk",TRUE,"SLA Breach")</f>
        <v>On Time</v>
      </c>
      <c r="Z292" t="str" cm="1">
        <f t="array" ref="Z292">_xlfn.IFS(
Table1[[#This Row],[Order_Status]]="Cancelled","Critical - Cancelled",
Table1[[#This Row],[Delivery SLA Status]]="SLA Breach","Critical - Late Delivery",
Table1[[#This Row],[Customer_Rating]]&lt;3,"Attention - Low Rating",
TRUE,"Normal"
)</f>
        <v>Attention - Low Rating</v>
      </c>
      <c r="AA292" t="str">
        <f>_xlfn.XLOOKUP(Table1[[#This Row],[Customer_ID]],Customers!A:A,Customers!C:C)</f>
        <v>Mumbai</v>
      </c>
      <c r="AB292" t="str">
        <f>TEXT(Table1[[#This Row],[Order_Date]],"mmm")</f>
        <v>Jul</v>
      </c>
    </row>
    <row r="293" spans="1:28" x14ac:dyDescent="0.35">
      <c r="A293" t="s">
        <v>409</v>
      </c>
      <c r="B293" s="2">
        <v>46171</v>
      </c>
      <c r="C293" t="s">
        <v>193</v>
      </c>
      <c r="D293" t="s">
        <v>26</v>
      </c>
      <c r="E293" t="s">
        <v>19</v>
      </c>
      <c r="F293" s="3">
        <v>944.35</v>
      </c>
      <c r="G293" s="3">
        <v>30</v>
      </c>
      <c r="H293" s="3">
        <v>127.9</v>
      </c>
      <c r="I293" s="4">
        <v>8.4</v>
      </c>
      <c r="J293" s="5">
        <v>43</v>
      </c>
      <c r="K293" s="4"/>
      <c r="L293" t="s">
        <v>44</v>
      </c>
      <c r="M293" t="str">
        <f t="shared" si="12"/>
        <v>Escalated</v>
      </c>
      <c r="N293" t="s">
        <v>40</v>
      </c>
      <c r="O293" t="str">
        <f t="shared" si="13"/>
        <v>Debit Card</v>
      </c>
      <c r="P293" t="s">
        <v>52</v>
      </c>
      <c r="Q293" t="str">
        <f t="shared" si="14"/>
        <v>LUNCH15</v>
      </c>
      <c r="R293" t="s">
        <v>23</v>
      </c>
      <c r="S293" t="s">
        <v>47</v>
      </c>
      <c r="T293" t="str">
        <f>_xlfn.XLOOKUP(Table1[[#This Row],[Customer_ID]],Customers!A:A,Customers!B:B)</f>
        <v>Aditya More</v>
      </c>
      <c r="U293" t="str">
        <f>_xlfn.XLOOKUP(Table1[[#This Row],[Restaurant_ID]],Restaurants!A:A,Restaurants!B:B)</f>
        <v>Biryani House</v>
      </c>
      <c r="V293" t="str">
        <f>_xlfn.XLOOKUP(Table1[[#This Row],[Delivery_Partner_ID]],Delivery_Partners!A:A,Delivery_Partners!B:B)</f>
        <v>Vivek</v>
      </c>
      <c r="W293" t="str">
        <f>_xlfn.XLOOKUP(Table1[[#This Row],[Campaign_ID]],Campaigns!A:A,Campaigns!B:B)</f>
        <v>First Order</v>
      </c>
      <c r="X293" s="3">
        <f>Table1[[#This Row],[Order_Value]]+Table1[[#This Row],[Delivery_Fee]]-Table1[[#This Row],[Discount]]</f>
        <v>846.45</v>
      </c>
      <c r="Y293" t="str" cm="1">
        <f t="array" ref="Y293">_xlfn.IFS(Table1[[#This Row],[Delivery_Time_Min]]&lt;=30,"On Time",Table1[[#This Row],[Delivery_Time_Min]]&lt;=45,"At Risk",TRUE,"SLA Breach")</f>
        <v>At Risk</v>
      </c>
      <c r="Z293" t="str" cm="1">
        <f t="array" ref="Z293">_xlfn.IFS(
Table1[[#This Row],[Order_Status]]="Cancelled","Critical - Cancelled",
Table1[[#This Row],[Delivery SLA Status]]="SLA Breach","Critical - Late Delivery",
Table1[[#This Row],[Customer_Rating]]&lt;3,"Attention - Low Rating",
TRUE,"Normal"
)</f>
        <v>Attention - Low Rating</v>
      </c>
      <c r="AA293" t="str">
        <f>_xlfn.XLOOKUP(Table1[[#This Row],[Customer_ID]],Customers!A:A,Customers!C:C)</f>
        <v>Pune</v>
      </c>
      <c r="AB293" t="str">
        <f>TEXT(Table1[[#This Row],[Order_Date]],"mmm")</f>
        <v>May</v>
      </c>
    </row>
    <row r="294" spans="1:28" x14ac:dyDescent="0.35">
      <c r="A294" t="s">
        <v>413</v>
      </c>
      <c r="B294" s="2">
        <v>46221</v>
      </c>
      <c r="C294" t="s">
        <v>259</v>
      </c>
      <c r="D294" t="s">
        <v>92</v>
      </c>
      <c r="E294" t="s">
        <v>57</v>
      </c>
      <c r="F294" s="3">
        <v>904.77</v>
      </c>
      <c r="G294" s="3">
        <v>60</v>
      </c>
      <c r="H294" s="3">
        <v>0</v>
      </c>
      <c r="I294" s="4">
        <v>8.3000000000000007</v>
      </c>
      <c r="J294" s="5">
        <v>32</v>
      </c>
      <c r="K294" s="4"/>
      <c r="L294" t="s">
        <v>44</v>
      </c>
      <c r="M294" t="str">
        <f t="shared" si="12"/>
        <v>Escalated</v>
      </c>
      <c r="N294" t="s">
        <v>58</v>
      </c>
      <c r="O294" t="str">
        <f t="shared" si="13"/>
        <v>Wallet</v>
      </c>
      <c r="P294" t="s">
        <v>22</v>
      </c>
      <c r="Q294" t="str">
        <f t="shared" si="14"/>
        <v>NONE</v>
      </c>
      <c r="R294" t="s">
        <v>46</v>
      </c>
      <c r="S294" t="s">
        <v>161</v>
      </c>
      <c r="T294" t="str">
        <f>_xlfn.XLOOKUP(Table1[[#This Row],[Customer_ID]],Customers!A:A,Customers!B:B)</f>
        <v>Aditya Sharma</v>
      </c>
      <c r="U294" t="str">
        <f>_xlfn.XLOOKUP(Table1[[#This Row],[Restaurant_ID]],Restaurants!A:A,Restaurants!B:B)</f>
        <v>Pasta Point</v>
      </c>
      <c r="V294" t="str">
        <f>_xlfn.XLOOKUP(Table1[[#This Row],[Delivery_Partner_ID]],Delivery_Partners!A:A,Delivery_Partners!B:B)</f>
        <v>Amit</v>
      </c>
      <c r="W294" t="str">
        <f>_xlfn.XLOOKUP(Table1[[#This Row],[Campaign_ID]],Campaigns!A:A,Campaigns!B:B)</f>
        <v>Weekend Feast</v>
      </c>
      <c r="X294" s="3">
        <f>Table1[[#This Row],[Order_Value]]+Table1[[#This Row],[Delivery_Fee]]-Table1[[#This Row],[Discount]]</f>
        <v>964.77</v>
      </c>
      <c r="Y294" t="str" cm="1">
        <f t="array" ref="Y294">_xlfn.IFS(Table1[[#This Row],[Delivery_Time_Min]]&lt;=30,"On Time",Table1[[#This Row],[Delivery_Time_Min]]&lt;=45,"At Risk",TRUE,"SLA Breach")</f>
        <v>At Risk</v>
      </c>
      <c r="Z294" t="str" cm="1">
        <f t="array" ref="Z294">_xlfn.IFS(
Table1[[#This Row],[Order_Status]]="Cancelled","Critical - Cancelled",
Table1[[#This Row],[Delivery SLA Status]]="SLA Breach","Critical - Late Delivery",
Table1[[#This Row],[Customer_Rating]]&lt;3,"Attention - Low Rating",
TRUE,"Normal"
)</f>
        <v>Attention - Low Rating</v>
      </c>
      <c r="AA294" t="str">
        <f>_xlfn.XLOOKUP(Table1[[#This Row],[Customer_ID]],Customers!A:A,Customers!C:C)</f>
        <v>Pune</v>
      </c>
      <c r="AB294" t="str">
        <f>TEXT(Table1[[#This Row],[Order_Date]],"mmm")</f>
        <v>Jul</v>
      </c>
    </row>
    <row r="295" spans="1:28" x14ac:dyDescent="0.35">
      <c r="A295" t="s">
        <v>417</v>
      </c>
      <c r="B295" s="2">
        <v>46191</v>
      </c>
      <c r="C295" t="s">
        <v>148</v>
      </c>
      <c r="D295" t="s">
        <v>144</v>
      </c>
      <c r="E295" t="s">
        <v>141</v>
      </c>
      <c r="F295" s="3">
        <v>1214.77</v>
      </c>
      <c r="G295" s="3">
        <v>35</v>
      </c>
      <c r="H295" s="3">
        <v>225.02</v>
      </c>
      <c r="I295" s="4">
        <v>7.9</v>
      </c>
      <c r="J295" s="5">
        <v>28</v>
      </c>
      <c r="K295" s="4"/>
      <c r="L295" t="s">
        <v>44</v>
      </c>
      <c r="M295" t="str">
        <f t="shared" si="12"/>
        <v>Escalated</v>
      </c>
      <c r="N295" t="s">
        <v>64</v>
      </c>
      <c r="O295" t="str">
        <f t="shared" si="13"/>
        <v>Cash on Delivery</v>
      </c>
      <c r="P295" t="s">
        <v>45</v>
      </c>
      <c r="Q295" t="str">
        <f t="shared" si="14"/>
        <v>FESTIVE25</v>
      </c>
      <c r="R295" t="s">
        <v>53</v>
      </c>
      <c r="S295" t="s">
        <v>47</v>
      </c>
      <c r="T295" t="str">
        <f>_xlfn.XLOOKUP(Table1[[#This Row],[Customer_ID]],Customers!A:A,Customers!B:B)</f>
        <v>Vivaan Kulkarni</v>
      </c>
      <c r="U295" t="str">
        <f>_xlfn.XLOOKUP(Table1[[#This Row],[Restaurant_ID]],Restaurants!A:A,Restaurants!B:B)</f>
        <v>Kebab Nation</v>
      </c>
      <c r="V295" t="str">
        <f>_xlfn.XLOOKUP(Table1[[#This Row],[Delivery_Partner_ID]],Delivery_Partners!A:A,Delivery_Partners!B:B)</f>
        <v>Ravi</v>
      </c>
      <c r="W295" t="str">
        <f>_xlfn.XLOOKUP(Table1[[#This Row],[Campaign_ID]],Campaigns!A:A,Campaigns!B:B)</f>
        <v>Festival Special</v>
      </c>
      <c r="X295" s="3">
        <f>Table1[[#This Row],[Order_Value]]+Table1[[#This Row],[Delivery_Fee]]-Table1[[#This Row],[Discount]]</f>
        <v>1024.75</v>
      </c>
      <c r="Y295" t="str" cm="1">
        <f t="array" ref="Y295">_xlfn.IFS(Table1[[#This Row],[Delivery_Time_Min]]&lt;=30,"On Time",Table1[[#This Row],[Delivery_Time_Min]]&lt;=45,"At Risk",TRUE,"SLA Breach")</f>
        <v>On Time</v>
      </c>
      <c r="Z295" t="str" cm="1">
        <f t="array" ref="Z295">_xlfn.IFS(
Table1[[#This Row],[Order_Status]]="Cancelled","Critical - Cancelled",
Table1[[#This Row],[Delivery SLA Status]]="SLA Breach","Critical - Late Delivery",
Table1[[#This Row],[Customer_Rating]]&lt;3,"Attention - Low Rating",
TRUE,"Normal"
)</f>
        <v>Attention - Low Rating</v>
      </c>
      <c r="AA295" t="str">
        <f>_xlfn.XLOOKUP(Table1[[#This Row],[Customer_ID]],Customers!A:A,Customers!C:C)</f>
        <v>Mumbai</v>
      </c>
      <c r="AB295" t="str">
        <f>TEXT(Table1[[#This Row],[Order_Date]],"mmm")</f>
        <v>Jun</v>
      </c>
    </row>
    <row r="296" spans="1:28" x14ac:dyDescent="0.35">
      <c r="A296" t="s">
        <v>426</v>
      </c>
      <c r="B296" s="2">
        <v>46222</v>
      </c>
      <c r="C296" t="s">
        <v>257</v>
      </c>
      <c r="D296" t="s">
        <v>92</v>
      </c>
      <c r="E296" t="s">
        <v>119</v>
      </c>
      <c r="F296" s="3">
        <v>1611.44</v>
      </c>
      <c r="G296" s="3">
        <v>20</v>
      </c>
      <c r="H296" s="3">
        <v>0</v>
      </c>
      <c r="I296" s="4">
        <v>10</v>
      </c>
      <c r="J296" s="5">
        <v>49</v>
      </c>
      <c r="K296" s="4"/>
      <c r="L296" t="s">
        <v>44</v>
      </c>
      <c r="M296" t="str">
        <f t="shared" si="12"/>
        <v>Escalated</v>
      </c>
      <c r="N296" t="s">
        <v>40</v>
      </c>
      <c r="O296" t="str">
        <f t="shared" si="13"/>
        <v>Debit Card</v>
      </c>
      <c r="P296" t="s">
        <v>22</v>
      </c>
      <c r="Q296" t="str">
        <f t="shared" si="14"/>
        <v>NONE</v>
      </c>
      <c r="R296" t="s">
        <v>46</v>
      </c>
      <c r="S296" t="s">
        <v>161</v>
      </c>
      <c r="T296" t="str">
        <f>_xlfn.XLOOKUP(Table1[[#This Row],[Customer_ID]],Customers!A:A,Customers!B:B)</f>
        <v>Yash Gupta</v>
      </c>
      <c r="U296" t="str">
        <f>_xlfn.XLOOKUP(Table1[[#This Row],[Restaurant_ID]],Restaurants!A:A,Restaurants!B:B)</f>
        <v>Pasta Point</v>
      </c>
      <c r="V296" t="str">
        <f>_xlfn.XLOOKUP(Table1[[#This Row],[Delivery_Partner_ID]],Delivery_Partners!A:A,Delivery_Partners!B:B)</f>
        <v>Nitin</v>
      </c>
      <c r="W296" t="str">
        <f>_xlfn.XLOOKUP(Table1[[#This Row],[Campaign_ID]],Campaigns!A:A,Campaigns!B:B)</f>
        <v>Weekend Feast</v>
      </c>
      <c r="X296" s="3">
        <f>Table1[[#This Row],[Order_Value]]+Table1[[#This Row],[Delivery_Fee]]-Table1[[#This Row],[Discount]]</f>
        <v>1631.44</v>
      </c>
      <c r="Y296" t="str" cm="1">
        <f t="array" ref="Y296">_xlfn.IFS(Table1[[#This Row],[Delivery_Time_Min]]&lt;=30,"On Time",Table1[[#This Row],[Delivery_Time_Min]]&lt;=45,"At Risk",TRUE,"SLA Breach")</f>
        <v>SLA Breach</v>
      </c>
      <c r="Z296" t="str" cm="1">
        <f t="array" ref="Z296">_xlfn.IFS(
Table1[[#This Row],[Order_Status]]="Cancelled","Critical - Cancelled",
Table1[[#This Row],[Delivery SLA Status]]="SLA Breach","Critical - Late Delivery",
Table1[[#This Row],[Customer_Rating]]&lt;3,"Attention - Low Rating",
TRUE,"Normal"
)</f>
        <v>Critical - Late Delivery</v>
      </c>
      <c r="AA296" t="str">
        <f>_xlfn.XLOOKUP(Table1[[#This Row],[Customer_ID]],Customers!A:A,Customers!C:C)</f>
        <v>Mumbai</v>
      </c>
      <c r="AB296" t="str">
        <f>TEXT(Table1[[#This Row],[Order_Date]],"mmm")</f>
        <v>Jul</v>
      </c>
    </row>
    <row r="297" spans="1:28" x14ac:dyDescent="0.35">
      <c r="A297" t="s">
        <v>435</v>
      </c>
      <c r="B297" s="2">
        <v>46159</v>
      </c>
      <c r="C297" t="s">
        <v>160</v>
      </c>
      <c r="D297" t="s">
        <v>50</v>
      </c>
      <c r="E297" t="s">
        <v>19</v>
      </c>
      <c r="F297" s="3">
        <v>796.09</v>
      </c>
      <c r="G297" s="3">
        <v>60</v>
      </c>
      <c r="H297" s="3">
        <v>140.96</v>
      </c>
      <c r="I297" s="4">
        <v>8.1</v>
      </c>
      <c r="J297" s="5">
        <v>45</v>
      </c>
      <c r="K297" s="4"/>
      <c r="L297" t="s">
        <v>44</v>
      </c>
      <c r="M297" t="str">
        <f t="shared" si="12"/>
        <v>Escalated</v>
      </c>
      <c r="N297" t="s">
        <v>40</v>
      </c>
      <c r="O297" t="str">
        <f t="shared" si="13"/>
        <v>Debit Card</v>
      </c>
      <c r="P297" t="s">
        <v>83</v>
      </c>
      <c r="Q297" t="str">
        <f t="shared" si="14"/>
        <v>WELCOME50</v>
      </c>
      <c r="R297" t="s">
        <v>35</v>
      </c>
      <c r="S297" t="s">
        <v>71</v>
      </c>
      <c r="T297" t="str">
        <f>_xlfn.XLOOKUP(Table1[[#This Row],[Customer_ID]],Customers!A:A,Customers!B:B)</f>
        <v>Aditya Joshi</v>
      </c>
      <c r="U297" t="str">
        <f>_xlfn.XLOOKUP(Table1[[#This Row],[Restaurant_ID]],Restaurants!A:A,Restaurants!B:B)</f>
        <v>Pizza Craft</v>
      </c>
      <c r="V297" t="str">
        <f>_xlfn.XLOOKUP(Table1[[#This Row],[Delivery_Partner_ID]],Delivery_Partners!A:A,Delivery_Partners!B:B)</f>
        <v>Vivek</v>
      </c>
      <c r="W297" t="str">
        <f>_xlfn.XLOOKUP(Table1[[#This Row],[Campaign_ID]],Campaigns!A:A,Campaigns!B:B)</f>
        <v>Premium Treat</v>
      </c>
      <c r="X297" s="3">
        <f>Table1[[#This Row],[Order_Value]]+Table1[[#This Row],[Delivery_Fee]]-Table1[[#This Row],[Discount]]</f>
        <v>715.13</v>
      </c>
      <c r="Y297" t="str" cm="1">
        <f t="array" ref="Y297">_xlfn.IFS(Table1[[#This Row],[Delivery_Time_Min]]&lt;=30,"On Time",Table1[[#This Row],[Delivery_Time_Min]]&lt;=45,"At Risk",TRUE,"SLA Breach")</f>
        <v>At Risk</v>
      </c>
      <c r="Z297" t="str" cm="1">
        <f t="array" ref="Z297">_xlfn.IFS(
Table1[[#This Row],[Order_Status]]="Cancelled","Critical - Cancelled",
Table1[[#This Row],[Delivery SLA Status]]="SLA Breach","Critical - Late Delivery",
Table1[[#This Row],[Customer_Rating]]&lt;3,"Attention - Low Rating",
TRUE,"Normal"
)</f>
        <v>Attention - Low Rating</v>
      </c>
      <c r="AA297" t="str">
        <f>_xlfn.XLOOKUP(Table1[[#This Row],[Customer_ID]],Customers!A:A,Customers!C:C)</f>
        <v>Bengaluru</v>
      </c>
      <c r="AB297" t="str">
        <f>TEXT(Table1[[#This Row],[Order_Date]],"mmm")</f>
        <v>May</v>
      </c>
    </row>
    <row r="298" spans="1:28" x14ac:dyDescent="0.35">
      <c r="A298" t="s">
        <v>438</v>
      </c>
      <c r="B298" s="2">
        <v>46146</v>
      </c>
      <c r="C298" t="s">
        <v>81</v>
      </c>
      <c r="D298" t="s">
        <v>56</v>
      </c>
      <c r="E298" t="s">
        <v>141</v>
      </c>
      <c r="F298" s="3">
        <v>922.47</v>
      </c>
      <c r="G298" s="3">
        <v>40</v>
      </c>
      <c r="H298" s="3">
        <v>180.27</v>
      </c>
      <c r="I298" s="4">
        <v>2.6</v>
      </c>
      <c r="J298" s="5">
        <v>30</v>
      </c>
      <c r="K298" s="4"/>
      <c r="L298" t="s">
        <v>44</v>
      </c>
      <c r="M298" t="str">
        <f t="shared" si="12"/>
        <v>Escalated</v>
      </c>
      <c r="N298" t="s">
        <v>21</v>
      </c>
      <c r="O298" t="str">
        <f t="shared" si="13"/>
        <v>Credit Card</v>
      </c>
      <c r="P298" t="s">
        <v>104</v>
      </c>
      <c r="Q298" t="str">
        <f t="shared" si="14"/>
        <v>MONSOON20</v>
      </c>
      <c r="R298" t="s">
        <v>115</v>
      </c>
      <c r="S298" t="s">
        <v>71</v>
      </c>
      <c r="T298" t="str">
        <f>_xlfn.XLOOKUP(Table1[[#This Row],[Customer_ID]],Customers!A:A,Customers!B:B)</f>
        <v>Neha Gupta</v>
      </c>
      <c r="U298" t="str">
        <f>_xlfn.XLOOKUP(Table1[[#This Row],[Restaurant_ID]],Restaurants!A:A,Restaurants!B:B)</f>
        <v>South Spice</v>
      </c>
      <c r="V298" t="str">
        <f>_xlfn.XLOOKUP(Table1[[#This Row],[Delivery_Partner_ID]],Delivery_Partners!A:A,Delivery_Partners!B:B)</f>
        <v>Ravi</v>
      </c>
      <c r="W298" t="str">
        <f>_xlfn.XLOOKUP(Table1[[#This Row],[Campaign_ID]],Campaigns!A:A,Campaigns!B:B)</f>
        <v>Budget Bites</v>
      </c>
      <c r="X298" s="3">
        <f>Table1[[#This Row],[Order_Value]]+Table1[[#This Row],[Delivery_Fee]]-Table1[[#This Row],[Discount]]</f>
        <v>782.2</v>
      </c>
      <c r="Y298" t="str" cm="1">
        <f t="array" ref="Y298">_xlfn.IFS(Table1[[#This Row],[Delivery_Time_Min]]&lt;=30,"On Time",Table1[[#This Row],[Delivery_Time_Min]]&lt;=45,"At Risk",TRUE,"SLA Breach")</f>
        <v>On Time</v>
      </c>
      <c r="Z298" t="str" cm="1">
        <f t="array" ref="Z298">_xlfn.IFS(
Table1[[#This Row],[Order_Status]]="Cancelled","Critical - Cancelled",
Table1[[#This Row],[Delivery SLA Status]]="SLA Breach","Critical - Late Delivery",
Table1[[#This Row],[Customer_Rating]]&lt;3,"Attention - Low Rating",
TRUE,"Normal"
)</f>
        <v>Attention - Low Rating</v>
      </c>
      <c r="AA298" t="str">
        <f>_xlfn.XLOOKUP(Table1[[#This Row],[Customer_ID]],Customers!A:A,Customers!C:C)</f>
        <v>Pune</v>
      </c>
      <c r="AB298" t="str">
        <f>TEXT(Table1[[#This Row],[Order_Date]],"mmm")</f>
        <v>May</v>
      </c>
    </row>
    <row r="299" spans="1:28" x14ac:dyDescent="0.35">
      <c r="A299" t="s">
        <v>441</v>
      </c>
      <c r="B299" s="2">
        <v>46200</v>
      </c>
      <c r="C299" t="s">
        <v>357</v>
      </c>
      <c r="D299" t="s">
        <v>178</v>
      </c>
      <c r="E299" t="s">
        <v>19</v>
      </c>
      <c r="F299" s="3">
        <v>1774.27</v>
      </c>
      <c r="G299" s="3">
        <v>50</v>
      </c>
      <c r="H299" s="3">
        <v>181.74</v>
      </c>
      <c r="I299" s="4">
        <v>2.9</v>
      </c>
      <c r="J299" s="5">
        <v>40</v>
      </c>
      <c r="K299" s="4"/>
      <c r="L299" t="s">
        <v>44</v>
      </c>
      <c r="M299" t="str">
        <f t="shared" si="12"/>
        <v>Escalated</v>
      </c>
      <c r="N299" t="s">
        <v>28</v>
      </c>
      <c r="O299" t="str">
        <f t="shared" si="13"/>
        <v>UPI</v>
      </c>
      <c r="P299" t="s">
        <v>52</v>
      </c>
      <c r="Q299" t="str">
        <f t="shared" si="14"/>
        <v>LUNCH15</v>
      </c>
      <c r="R299" t="s">
        <v>30</v>
      </c>
      <c r="S299" t="s">
        <v>71</v>
      </c>
      <c r="T299" t="str">
        <f>_xlfn.XLOOKUP(Table1[[#This Row],[Customer_ID]],Customers!A:A,Customers!B:B)</f>
        <v>Vivaan Pawar</v>
      </c>
      <c r="U299" t="str">
        <f>_xlfn.XLOOKUP(Table1[[#This Row],[Restaurant_ID]],Restaurants!A:A,Restaurants!B:B)</f>
        <v>Green Bowl</v>
      </c>
      <c r="V299" t="str">
        <f>_xlfn.XLOOKUP(Table1[[#This Row],[Delivery_Partner_ID]],Delivery_Partners!A:A,Delivery_Partners!B:B)</f>
        <v>Vivek</v>
      </c>
      <c r="W299" t="str">
        <f>_xlfn.XLOOKUP(Table1[[#This Row],[Campaign_ID]],Campaigns!A:A,Campaigns!B:B)</f>
        <v>Lunch Saver</v>
      </c>
      <c r="X299" s="3">
        <f>Table1[[#This Row],[Order_Value]]+Table1[[#This Row],[Delivery_Fee]]-Table1[[#This Row],[Discount]]</f>
        <v>1642.53</v>
      </c>
      <c r="Y299" t="str" cm="1">
        <f t="array" ref="Y299">_xlfn.IFS(Table1[[#This Row],[Delivery_Time_Min]]&lt;=30,"On Time",Table1[[#This Row],[Delivery_Time_Min]]&lt;=45,"At Risk",TRUE,"SLA Breach")</f>
        <v>At Risk</v>
      </c>
      <c r="Z299" t="str" cm="1">
        <f t="array" ref="Z299">_xlfn.IFS(
Table1[[#This Row],[Order_Status]]="Cancelled","Critical - Cancelled",
Table1[[#This Row],[Delivery SLA Status]]="SLA Breach","Critical - Late Delivery",
Table1[[#This Row],[Customer_Rating]]&lt;3,"Attention - Low Rating",
TRUE,"Normal"
)</f>
        <v>Attention - Low Rating</v>
      </c>
      <c r="AA299" t="str">
        <f>_xlfn.XLOOKUP(Table1[[#This Row],[Customer_ID]],Customers!A:A,Customers!C:C)</f>
        <v>Mumbai</v>
      </c>
      <c r="AB299" t="str">
        <f>TEXT(Table1[[#This Row],[Order_Date]],"mmm")</f>
        <v>Jun</v>
      </c>
    </row>
    <row r="300" spans="1:28" x14ac:dyDescent="0.35">
      <c r="A300" t="s">
        <v>454</v>
      </c>
      <c r="B300" s="2">
        <v>46219</v>
      </c>
      <c r="C300" t="s">
        <v>445</v>
      </c>
      <c r="D300" t="s">
        <v>144</v>
      </c>
      <c r="E300" t="s">
        <v>57</v>
      </c>
      <c r="F300" s="3">
        <v>1012.94</v>
      </c>
      <c r="G300" s="3">
        <v>20</v>
      </c>
      <c r="H300" s="3">
        <v>141.88</v>
      </c>
      <c r="I300" s="4">
        <v>4</v>
      </c>
      <c r="J300" s="5">
        <v>26</v>
      </c>
      <c r="K300" s="4"/>
      <c r="L300" t="s">
        <v>44</v>
      </c>
      <c r="M300" t="str">
        <f t="shared" si="12"/>
        <v>Escalated</v>
      </c>
      <c r="N300" t="s">
        <v>21</v>
      </c>
      <c r="O300" t="str">
        <f t="shared" si="13"/>
        <v>Credit Card</v>
      </c>
      <c r="P300" t="s">
        <v>45</v>
      </c>
      <c r="Q300" t="str">
        <f t="shared" si="14"/>
        <v>FESTIVE25</v>
      </c>
      <c r="R300" t="s">
        <v>46</v>
      </c>
      <c r="S300" t="s">
        <v>71</v>
      </c>
      <c r="T300" t="str">
        <f>_xlfn.XLOOKUP(Table1[[#This Row],[Customer_ID]],Customers!A:A,Customers!B:B)</f>
        <v>Neha Sharma</v>
      </c>
      <c r="U300" t="str">
        <f>_xlfn.XLOOKUP(Table1[[#This Row],[Restaurant_ID]],Restaurants!A:A,Restaurants!B:B)</f>
        <v>Kebab Nation</v>
      </c>
      <c r="V300" t="str">
        <f>_xlfn.XLOOKUP(Table1[[#This Row],[Delivery_Partner_ID]],Delivery_Partners!A:A,Delivery_Partners!B:B)</f>
        <v>Amit</v>
      </c>
      <c r="W300" t="str">
        <f>_xlfn.XLOOKUP(Table1[[#This Row],[Campaign_ID]],Campaigns!A:A,Campaigns!B:B)</f>
        <v>Weekend Feast</v>
      </c>
      <c r="X300" s="3">
        <f>Table1[[#This Row],[Order_Value]]+Table1[[#This Row],[Delivery_Fee]]-Table1[[#This Row],[Discount]]</f>
        <v>891.06000000000006</v>
      </c>
      <c r="Y300" t="str" cm="1">
        <f t="array" ref="Y300">_xlfn.IFS(Table1[[#This Row],[Delivery_Time_Min]]&lt;=30,"On Time",Table1[[#This Row],[Delivery_Time_Min]]&lt;=45,"At Risk",TRUE,"SLA Breach")</f>
        <v>On Time</v>
      </c>
      <c r="Z300" t="str" cm="1">
        <f t="array" ref="Z300">_xlfn.IFS(
Table1[[#This Row],[Order_Status]]="Cancelled","Critical - Cancelled",
Table1[[#This Row],[Delivery SLA Status]]="SLA Breach","Critical - Late Delivery",
Table1[[#This Row],[Customer_Rating]]&lt;3,"Attention - Low Rating",
TRUE,"Normal"
)</f>
        <v>Attention - Low Rating</v>
      </c>
      <c r="AA300" t="str">
        <f>_xlfn.XLOOKUP(Table1[[#This Row],[Customer_ID]],Customers!A:A,Customers!C:C)</f>
        <v>Pune</v>
      </c>
      <c r="AB300" t="str">
        <f>TEXT(Table1[[#This Row],[Order_Date]],"mmm")</f>
        <v>Jul</v>
      </c>
    </row>
    <row r="301" spans="1:28" x14ac:dyDescent="0.35">
      <c r="A301" t="s">
        <v>455</v>
      </c>
      <c r="B301" s="2">
        <v>46208</v>
      </c>
      <c r="C301" t="s">
        <v>357</v>
      </c>
      <c r="D301" t="s">
        <v>178</v>
      </c>
      <c r="E301" t="s">
        <v>39</v>
      </c>
      <c r="F301" s="3">
        <v>1546.49</v>
      </c>
      <c r="G301" s="3">
        <v>35</v>
      </c>
      <c r="H301" s="3">
        <v>0</v>
      </c>
      <c r="I301" s="4">
        <v>1.5</v>
      </c>
      <c r="J301" s="5">
        <v>21</v>
      </c>
      <c r="K301" s="4"/>
      <c r="L301" t="s">
        <v>44</v>
      </c>
      <c r="M301" t="str">
        <f t="shared" si="12"/>
        <v>Escalated</v>
      </c>
      <c r="N301" t="s">
        <v>28</v>
      </c>
      <c r="O301" t="str">
        <f t="shared" si="13"/>
        <v>UPI</v>
      </c>
      <c r="P301" t="s">
        <v>22</v>
      </c>
      <c r="Q301" t="str">
        <f t="shared" si="14"/>
        <v>NONE</v>
      </c>
      <c r="R301" t="s">
        <v>115</v>
      </c>
      <c r="S301" t="s">
        <v>71</v>
      </c>
      <c r="T301" t="str">
        <f>_xlfn.XLOOKUP(Table1[[#This Row],[Customer_ID]],Customers!A:A,Customers!B:B)</f>
        <v>Vivaan Pawar</v>
      </c>
      <c r="U301" t="str">
        <f>_xlfn.XLOOKUP(Table1[[#This Row],[Restaurant_ID]],Restaurants!A:A,Restaurants!B:B)</f>
        <v>Green Bowl</v>
      </c>
      <c r="V301" t="str">
        <f>_xlfn.XLOOKUP(Table1[[#This Row],[Delivery_Partner_ID]],Delivery_Partners!A:A,Delivery_Partners!B:B)</f>
        <v>Rohit</v>
      </c>
      <c r="W301" t="str">
        <f>_xlfn.XLOOKUP(Table1[[#This Row],[Campaign_ID]],Campaigns!A:A,Campaigns!B:B)</f>
        <v>Budget Bites</v>
      </c>
      <c r="X301" s="3">
        <f>Table1[[#This Row],[Order_Value]]+Table1[[#This Row],[Delivery_Fee]]-Table1[[#This Row],[Discount]]</f>
        <v>1581.49</v>
      </c>
      <c r="Y301" t="str" cm="1">
        <f t="array" ref="Y301">_xlfn.IFS(Table1[[#This Row],[Delivery_Time_Min]]&lt;=30,"On Time",Table1[[#This Row],[Delivery_Time_Min]]&lt;=45,"At Risk",TRUE,"SLA Breach")</f>
        <v>On Time</v>
      </c>
      <c r="Z301" t="str" cm="1">
        <f t="array" ref="Z301">_xlfn.IFS(
Table1[[#This Row],[Order_Status]]="Cancelled","Critical - Cancelled",
Table1[[#This Row],[Delivery SLA Status]]="SLA Breach","Critical - Late Delivery",
Table1[[#This Row],[Customer_Rating]]&lt;3,"Attention - Low Rating",
TRUE,"Normal"
)</f>
        <v>Attention - Low Rating</v>
      </c>
      <c r="AA301" t="str">
        <f>_xlfn.XLOOKUP(Table1[[#This Row],[Customer_ID]],Customers!A:A,Customers!C:C)</f>
        <v>Mumbai</v>
      </c>
      <c r="AB301" t="str">
        <f>TEXT(Table1[[#This Row],[Order_Date]],"mmm")</f>
        <v>Jul</v>
      </c>
    </row>
  </sheetData>
  <conditionalFormatting sqref="A1:A1048576">
    <cfRule type="duplicateValues" dxfId="1" priority="1"/>
    <cfRule type="duplicateValues" dxfId="0" priority="2"/>
  </conditionalFormatting>
  <pageMargins left="0.75" right="0.75" top="1" bottom="1" header="0.5" footer="0.5"/>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B9C-A75E-405A-A7D3-FD41DB2E535A}">
  <dimension ref="A2:Q13"/>
  <sheetViews>
    <sheetView workbookViewId="0">
      <selection activeCell="L7" sqref="L7"/>
    </sheetView>
  </sheetViews>
  <sheetFormatPr defaultRowHeight="14.5" x14ac:dyDescent="0.35"/>
  <cols>
    <col min="1" max="1" width="12.36328125" bestFit="1" customWidth="1"/>
    <col min="2" max="2" width="19.7265625" bestFit="1" customWidth="1"/>
    <col min="6" max="6" width="19.7265625" bestFit="1" customWidth="1"/>
    <col min="9" max="9" width="19.7265625" bestFit="1" customWidth="1"/>
    <col min="13" max="13" width="20.36328125" bestFit="1" customWidth="1"/>
  </cols>
  <sheetData>
    <row r="2" spans="1:17" x14ac:dyDescent="0.35">
      <c r="B2" t="s">
        <v>679</v>
      </c>
      <c r="F2" t="s">
        <v>680</v>
      </c>
      <c r="I2" t="s">
        <v>681</v>
      </c>
      <c r="M2" t="s">
        <v>682</v>
      </c>
    </row>
    <row r="3" spans="1:17" x14ac:dyDescent="0.35">
      <c r="A3" s="8" t="s">
        <v>664</v>
      </c>
      <c r="B3" t="s">
        <v>671</v>
      </c>
    </row>
    <row r="4" spans="1:17" x14ac:dyDescent="0.35">
      <c r="A4" s="9" t="s">
        <v>491</v>
      </c>
      <c r="B4">
        <v>15</v>
      </c>
      <c r="E4" s="8" t="s">
        <v>664</v>
      </c>
      <c r="F4" t="s">
        <v>671</v>
      </c>
    </row>
    <row r="5" spans="1:17" x14ac:dyDescent="0.35">
      <c r="A5" s="9" t="s">
        <v>487</v>
      </c>
      <c r="B5">
        <v>11</v>
      </c>
      <c r="E5" s="9" t="s">
        <v>482</v>
      </c>
      <c r="F5">
        <v>11</v>
      </c>
      <c r="H5" s="8" t="s">
        <v>664</v>
      </c>
      <c r="I5" t="s">
        <v>671</v>
      </c>
      <c r="L5" s="8" t="s">
        <v>671</v>
      </c>
      <c r="M5" s="8" t="s">
        <v>674</v>
      </c>
    </row>
    <row r="6" spans="1:17" x14ac:dyDescent="0.35">
      <c r="A6" s="9" t="s">
        <v>494</v>
      </c>
      <c r="B6">
        <v>17</v>
      </c>
      <c r="E6" s="9" t="s">
        <v>489</v>
      </c>
      <c r="F6">
        <v>15</v>
      </c>
      <c r="H6" s="9" t="s">
        <v>672</v>
      </c>
      <c r="I6">
        <v>43</v>
      </c>
      <c r="L6" s="8" t="s">
        <v>664</v>
      </c>
      <c r="M6" t="s">
        <v>482</v>
      </c>
      <c r="N6" t="s">
        <v>489</v>
      </c>
      <c r="O6" t="s">
        <v>485</v>
      </c>
      <c r="P6" t="s">
        <v>492</v>
      </c>
      <c r="Q6" t="s">
        <v>669</v>
      </c>
    </row>
    <row r="7" spans="1:17" x14ac:dyDescent="0.35">
      <c r="A7" s="9" t="s">
        <v>481</v>
      </c>
      <c r="B7">
        <v>12</v>
      </c>
      <c r="E7" s="9" t="s">
        <v>485</v>
      </c>
      <c r="F7">
        <v>12</v>
      </c>
      <c r="H7" s="9" t="s">
        <v>673</v>
      </c>
      <c r="I7">
        <v>37</v>
      </c>
      <c r="L7" s="9" t="s">
        <v>491</v>
      </c>
      <c r="M7">
        <v>1</v>
      </c>
      <c r="N7">
        <v>1</v>
      </c>
      <c r="O7">
        <v>5</v>
      </c>
      <c r="P7">
        <v>8</v>
      </c>
      <c r="Q7">
        <v>15</v>
      </c>
    </row>
    <row r="8" spans="1:17" x14ac:dyDescent="0.35">
      <c r="A8" s="9" t="s">
        <v>512</v>
      </c>
      <c r="B8">
        <v>7</v>
      </c>
      <c r="E8" s="9" t="s">
        <v>492</v>
      </c>
      <c r="F8">
        <v>42</v>
      </c>
      <c r="H8" s="9" t="s">
        <v>669</v>
      </c>
      <c r="I8">
        <v>80</v>
      </c>
      <c r="L8" s="9" t="s">
        <v>487</v>
      </c>
      <c r="M8">
        <v>2</v>
      </c>
      <c r="O8">
        <v>3</v>
      </c>
      <c r="P8">
        <v>6</v>
      </c>
      <c r="Q8">
        <v>11</v>
      </c>
    </row>
    <row r="9" spans="1:17" x14ac:dyDescent="0.35">
      <c r="A9" s="9" t="s">
        <v>484</v>
      </c>
      <c r="B9">
        <v>18</v>
      </c>
      <c r="E9" s="9" t="s">
        <v>669</v>
      </c>
      <c r="F9">
        <v>80</v>
      </c>
      <c r="L9" s="9" t="s">
        <v>494</v>
      </c>
      <c r="M9">
        <v>2</v>
      </c>
      <c r="N9">
        <v>6</v>
      </c>
      <c r="O9">
        <v>2</v>
      </c>
      <c r="P9">
        <v>7</v>
      </c>
      <c r="Q9">
        <v>17</v>
      </c>
    </row>
    <row r="10" spans="1:17" x14ac:dyDescent="0.35">
      <c r="A10" s="9" t="s">
        <v>669</v>
      </c>
      <c r="B10">
        <v>80</v>
      </c>
      <c r="L10" s="9" t="s">
        <v>481</v>
      </c>
      <c r="M10">
        <v>3</v>
      </c>
      <c r="N10">
        <v>1</v>
      </c>
      <c r="P10">
        <v>8</v>
      </c>
      <c r="Q10">
        <v>12</v>
      </c>
    </row>
    <row r="11" spans="1:17" x14ac:dyDescent="0.35">
      <c r="L11" s="9" t="s">
        <v>512</v>
      </c>
      <c r="M11">
        <v>1</v>
      </c>
      <c r="N11">
        <v>2</v>
      </c>
      <c r="P11">
        <v>4</v>
      </c>
      <c r="Q11">
        <v>7</v>
      </c>
    </row>
    <row r="12" spans="1:17" x14ac:dyDescent="0.35">
      <c r="L12" s="9" t="s">
        <v>484</v>
      </c>
      <c r="M12">
        <v>2</v>
      </c>
      <c r="N12">
        <v>5</v>
      </c>
      <c r="O12">
        <v>2</v>
      </c>
      <c r="P12">
        <v>9</v>
      </c>
      <c r="Q12">
        <v>18</v>
      </c>
    </row>
    <row r="13" spans="1:17" x14ac:dyDescent="0.35">
      <c r="L13" s="9" t="s">
        <v>669</v>
      </c>
      <c r="M13">
        <v>11</v>
      </c>
      <c r="N13">
        <v>15</v>
      </c>
      <c r="O13">
        <v>12</v>
      </c>
      <c r="P13">
        <v>42</v>
      </c>
      <c r="Q13">
        <v>80</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1"/>
  <sheetViews>
    <sheetView workbookViewId="0">
      <pane ySplit="1" topLeftCell="A64" activePane="bottomLeft" state="frozen"/>
      <selection pane="bottomLeft" activeCell="F82" sqref="F82"/>
    </sheetView>
  </sheetViews>
  <sheetFormatPr defaultRowHeight="14.5" x14ac:dyDescent="0.35"/>
  <cols>
    <col min="1" max="1" width="13" customWidth="1"/>
    <col min="2" max="2" width="17" customWidth="1"/>
    <col min="3" max="4" width="12" customWidth="1"/>
    <col min="5" max="5" width="21" customWidth="1"/>
  </cols>
  <sheetData>
    <row r="1" spans="1:5" x14ac:dyDescent="0.35">
      <c r="A1" s="1" t="s">
        <v>2</v>
      </c>
      <c r="B1" s="1" t="s">
        <v>476</v>
      </c>
      <c r="C1" s="1" t="s">
        <v>477</v>
      </c>
      <c r="D1" s="1" t="s">
        <v>478</v>
      </c>
      <c r="E1" s="1" t="s">
        <v>479</v>
      </c>
    </row>
    <row r="2" spans="1:5" x14ac:dyDescent="0.35">
      <c r="A2" t="s">
        <v>37</v>
      </c>
      <c r="B2" t="s">
        <v>480</v>
      </c>
      <c r="C2" t="s">
        <v>481</v>
      </c>
      <c r="D2" t="s">
        <v>482</v>
      </c>
      <c r="E2" s="2">
        <v>45678</v>
      </c>
    </row>
    <row r="3" spans="1:5" x14ac:dyDescent="0.35">
      <c r="A3" t="s">
        <v>212</v>
      </c>
      <c r="B3" t="s">
        <v>483</v>
      </c>
      <c r="C3" t="s">
        <v>484</v>
      </c>
      <c r="D3" t="s">
        <v>485</v>
      </c>
      <c r="E3" s="2">
        <v>45745</v>
      </c>
    </row>
    <row r="4" spans="1:5" x14ac:dyDescent="0.35">
      <c r="A4" t="s">
        <v>286</v>
      </c>
      <c r="B4" t="s">
        <v>486</v>
      </c>
      <c r="C4" t="s">
        <v>487</v>
      </c>
      <c r="D4" t="s">
        <v>485</v>
      </c>
      <c r="E4" s="2">
        <v>46001</v>
      </c>
    </row>
    <row r="5" spans="1:5" x14ac:dyDescent="0.35">
      <c r="A5" t="s">
        <v>61</v>
      </c>
      <c r="B5" t="s">
        <v>488</v>
      </c>
      <c r="C5" t="s">
        <v>484</v>
      </c>
      <c r="D5" t="s">
        <v>489</v>
      </c>
      <c r="E5" s="2">
        <v>45818</v>
      </c>
    </row>
    <row r="6" spans="1:5" x14ac:dyDescent="0.35">
      <c r="A6" t="s">
        <v>73</v>
      </c>
      <c r="B6" t="s">
        <v>490</v>
      </c>
      <c r="C6" t="s">
        <v>491</v>
      </c>
      <c r="D6" t="s">
        <v>492</v>
      </c>
      <c r="E6" s="2">
        <v>46218</v>
      </c>
    </row>
    <row r="7" spans="1:5" x14ac:dyDescent="0.35">
      <c r="A7" t="s">
        <v>89</v>
      </c>
      <c r="B7" t="s">
        <v>493</v>
      </c>
      <c r="C7" t="s">
        <v>494</v>
      </c>
      <c r="D7" t="s">
        <v>489</v>
      </c>
      <c r="E7" s="2">
        <v>46162</v>
      </c>
    </row>
    <row r="8" spans="1:5" x14ac:dyDescent="0.35">
      <c r="A8" t="s">
        <v>160</v>
      </c>
      <c r="B8" t="s">
        <v>495</v>
      </c>
      <c r="C8" t="s">
        <v>491</v>
      </c>
      <c r="D8" t="s">
        <v>485</v>
      </c>
      <c r="E8" s="2">
        <v>45824</v>
      </c>
    </row>
    <row r="9" spans="1:5" x14ac:dyDescent="0.35">
      <c r="A9" t="s">
        <v>95</v>
      </c>
      <c r="B9" t="s">
        <v>496</v>
      </c>
      <c r="C9" t="s">
        <v>481</v>
      </c>
      <c r="D9" t="s">
        <v>492</v>
      </c>
      <c r="E9" s="2">
        <v>46003</v>
      </c>
    </row>
    <row r="10" spans="1:5" x14ac:dyDescent="0.35">
      <c r="A10" t="s">
        <v>359</v>
      </c>
      <c r="B10" t="s">
        <v>497</v>
      </c>
      <c r="C10" t="s">
        <v>484</v>
      </c>
      <c r="D10" t="s">
        <v>492</v>
      </c>
      <c r="E10" s="2">
        <v>46085</v>
      </c>
    </row>
    <row r="11" spans="1:5" x14ac:dyDescent="0.35">
      <c r="A11" t="s">
        <v>183</v>
      </c>
      <c r="B11" t="s">
        <v>498</v>
      </c>
      <c r="C11" t="s">
        <v>481</v>
      </c>
      <c r="D11" t="s">
        <v>492</v>
      </c>
      <c r="E11" s="2">
        <v>46045</v>
      </c>
    </row>
    <row r="12" spans="1:5" x14ac:dyDescent="0.35">
      <c r="A12" t="s">
        <v>176</v>
      </c>
      <c r="B12" t="s">
        <v>499</v>
      </c>
      <c r="C12" t="s">
        <v>484</v>
      </c>
      <c r="D12" t="s">
        <v>492</v>
      </c>
      <c r="E12" s="2">
        <v>46134</v>
      </c>
    </row>
    <row r="13" spans="1:5" x14ac:dyDescent="0.35">
      <c r="A13" t="s">
        <v>157</v>
      </c>
      <c r="B13" t="s">
        <v>500</v>
      </c>
      <c r="C13" t="s">
        <v>494</v>
      </c>
      <c r="D13" t="s">
        <v>492</v>
      </c>
      <c r="E13" s="2">
        <v>45927</v>
      </c>
    </row>
    <row r="14" spans="1:5" x14ac:dyDescent="0.35">
      <c r="A14" t="s">
        <v>85</v>
      </c>
      <c r="B14" t="s">
        <v>501</v>
      </c>
      <c r="C14" t="s">
        <v>491</v>
      </c>
      <c r="D14" t="s">
        <v>492</v>
      </c>
      <c r="E14" s="2">
        <v>45953</v>
      </c>
    </row>
    <row r="15" spans="1:5" x14ac:dyDescent="0.35">
      <c r="A15" t="s">
        <v>502</v>
      </c>
      <c r="B15" t="s">
        <v>503</v>
      </c>
      <c r="C15" t="s">
        <v>491</v>
      </c>
      <c r="D15" t="s">
        <v>492</v>
      </c>
      <c r="E15" s="2">
        <v>45874</v>
      </c>
    </row>
    <row r="16" spans="1:5" x14ac:dyDescent="0.35">
      <c r="A16" t="s">
        <v>226</v>
      </c>
      <c r="B16" t="s">
        <v>504</v>
      </c>
      <c r="C16" t="s">
        <v>494</v>
      </c>
      <c r="D16" t="s">
        <v>485</v>
      </c>
      <c r="E16" s="2">
        <v>46178</v>
      </c>
    </row>
    <row r="17" spans="1:5" x14ac:dyDescent="0.35">
      <c r="A17" t="s">
        <v>339</v>
      </c>
      <c r="B17" t="s">
        <v>505</v>
      </c>
      <c r="C17" t="s">
        <v>484</v>
      </c>
      <c r="D17" t="s">
        <v>482</v>
      </c>
      <c r="E17" s="2">
        <v>46250</v>
      </c>
    </row>
    <row r="18" spans="1:5" x14ac:dyDescent="0.35">
      <c r="A18" t="s">
        <v>42</v>
      </c>
      <c r="B18" t="s">
        <v>498</v>
      </c>
      <c r="C18" t="s">
        <v>487</v>
      </c>
      <c r="D18" t="s">
        <v>492</v>
      </c>
      <c r="E18" s="2">
        <v>46147</v>
      </c>
    </row>
    <row r="19" spans="1:5" x14ac:dyDescent="0.35">
      <c r="A19" t="s">
        <v>81</v>
      </c>
      <c r="B19" t="s">
        <v>483</v>
      </c>
      <c r="C19" t="s">
        <v>484</v>
      </c>
      <c r="D19" t="s">
        <v>489</v>
      </c>
      <c r="E19" s="2">
        <v>45690</v>
      </c>
    </row>
    <row r="20" spans="1:5" x14ac:dyDescent="0.35">
      <c r="A20" t="s">
        <v>268</v>
      </c>
      <c r="B20" t="s">
        <v>506</v>
      </c>
      <c r="C20" t="s">
        <v>494</v>
      </c>
      <c r="D20" t="s">
        <v>492</v>
      </c>
      <c r="E20" s="2">
        <v>45756</v>
      </c>
    </row>
    <row r="21" spans="1:5" x14ac:dyDescent="0.35">
      <c r="A21" t="s">
        <v>118</v>
      </c>
      <c r="B21" t="s">
        <v>507</v>
      </c>
      <c r="C21" t="s">
        <v>484</v>
      </c>
      <c r="D21" t="s">
        <v>492</v>
      </c>
      <c r="E21" s="2">
        <v>46119</v>
      </c>
    </row>
    <row r="22" spans="1:5" x14ac:dyDescent="0.35">
      <c r="A22" t="s">
        <v>251</v>
      </c>
      <c r="B22" t="s">
        <v>508</v>
      </c>
      <c r="C22" t="s">
        <v>487</v>
      </c>
      <c r="D22" t="s">
        <v>492</v>
      </c>
      <c r="E22" s="2">
        <v>46055</v>
      </c>
    </row>
    <row r="23" spans="1:5" x14ac:dyDescent="0.35">
      <c r="A23" t="s">
        <v>146</v>
      </c>
      <c r="B23" t="s">
        <v>509</v>
      </c>
      <c r="C23" t="s">
        <v>487</v>
      </c>
      <c r="D23" t="s">
        <v>485</v>
      </c>
      <c r="E23" s="2">
        <v>46118</v>
      </c>
    </row>
    <row r="24" spans="1:5" x14ac:dyDescent="0.35">
      <c r="A24" t="s">
        <v>375</v>
      </c>
      <c r="B24" t="s">
        <v>510</v>
      </c>
      <c r="C24" t="s">
        <v>494</v>
      </c>
      <c r="D24" t="s">
        <v>492</v>
      </c>
      <c r="E24" s="2">
        <v>46142</v>
      </c>
    </row>
    <row r="25" spans="1:5" x14ac:dyDescent="0.35">
      <c r="A25" t="s">
        <v>143</v>
      </c>
      <c r="B25" t="s">
        <v>480</v>
      </c>
      <c r="C25" t="s">
        <v>481</v>
      </c>
      <c r="D25" t="s">
        <v>492</v>
      </c>
      <c r="E25" s="2">
        <v>45900</v>
      </c>
    </row>
    <row r="26" spans="1:5" x14ac:dyDescent="0.35">
      <c r="A26" t="s">
        <v>336</v>
      </c>
      <c r="B26" t="s">
        <v>511</v>
      </c>
      <c r="C26" t="s">
        <v>512</v>
      </c>
      <c r="D26" t="s">
        <v>492</v>
      </c>
      <c r="E26" s="2">
        <v>45685</v>
      </c>
    </row>
    <row r="27" spans="1:5" x14ac:dyDescent="0.35">
      <c r="A27" t="s">
        <v>209</v>
      </c>
      <c r="B27" t="s">
        <v>513</v>
      </c>
      <c r="C27" t="s">
        <v>481</v>
      </c>
      <c r="D27" t="s">
        <v>492</v>
      </c>
      <c r="E27" s="2">
        <v>46163</v>
      </c>
    </row>
    <row r="28" spans="1:5" x14ac:dyDescent="0.35">
      <c r="A28" t="s">
        <v>445</v>
      </c>
      <c r="B28" t="s">
        <v>514</v>
      </c>
      <c r="C28" t="s">
        <v>484</v>
      </c>
      <c r="D28" t="s">
        <v>492</v>
      </c>
      <c r="E28" s="2">
        <v>45916</v>
      </c>
    </row>
    <row r="29" spans="1:5" x14ac:dyDescent="0.35">
      <c r="A29" t="s">
        <v>346</v>
      </c>
      <c r="B29" t="s">
        <v>515</v>
      </c>
      <c r="C29" t="s">
        <v>491</v>
      </c>
      <c r="D29" t="s">
        <v>492</v>
      </c>
      <c r="E29" s="2">
        <v>45882</v>
      </c>
    </row>
    <row r="30" spans="1:5" x14ac:dyDescent="0.35">
      <c r="A30" t="s">
        <v>189</v>
      </c>
      <c r="B30" t="s">
        <v>516</v>
      </c>
      <c r="C30" t="s">
        <v>494</v>
      </c>
      <c r="D30" t="s">
        <v>489</v>
      </c>
      <c r="E30" s="2">
        <v>46031</v>
      </c>
    </row>
    <row r="31" spans="1:5" x14ac:dyDescent="0.35">
      <c r="A31" t="s">
        <v>297</v>
      </c>
      <c r="B31" t="s">
        <v>517</v>
      </c>
      <c r="C31" t="s">
        <v>494</v>
      </c>
      <c r="D31" t="s">
        <v>489</v>
      </c>
      <c r="E31" s="2">
        <v>46221</v>
      </c>
    </row>
    <row r="32" spans="1:5" x14ac:dyDescent="0.35">
      <c r="A32" t="s">
        <v>394</v>
      </c>
      <c r="B32" t="s">
        <v>518</v>
      </c>
      <c r="C32" t="s">
        <v>491</v>
      </c>
      <c r="D32" t="s">
        <v>492</v>
      </c>
      <c r="E32" s="2">
        <v>45738</v>
      </c>
    </row>
    <row r="33" spans="1:5" x14ac:dyDescent="0.35">
      <c r="A33" t="s">
        <v>134</v>
      </c>
      <c r="B33" t="s">
        <v>519</v>
      </c>
      <c r="C33" t="s">
        <v>491</v>
      </c>
      <c r="D33" t="s">
        <v>485</v>
      </c>
      <c r="E33" s="2">
        <v>45882</v>
      </c>
    </row>
    <row r="34" spans="1:5" x14ac:dyDescent="0.35">
      <c r="A34" t="s">
        <v>475</v>
      </c>
      <c r="B34" t="s">
        <v>520</v>
      </c>
      <c r="C34" t="s">
        <v>487</v>
      </c>
      <c r="D34" t="s">
        <v>492</v>
      </c>
      <c r="E34" s="2">
        <v>46073</v>
      </c>
    </row>
    <row r="35" spans="1:5" x14ac:dyDescent="0.35">
      <c r="A35" t="s">
        <v>388</v>
      </c>
      <c r="B35" t="s">
        <v>521</v>
      </c>
      <c r="C35" t="s">
        <v>487</v>
      </c>
      <c r="D35" t="s">
        <v>492</v>
      </c>
      <c r="E35" s="2">
        <v>45951</v>
      </c>
    </row>
    <row r="36" spans="1:5" x14ac:dyDescent="0.35">
      <c r="A36" t="s">
        <v>238</v>
      </c>
      <c r="B36" t="s">
        <v>522</v>
      </c>
      <c r="C36" t="s">
        <v>481</v>
      </c>
      <c r="D36" t="s">
        <v>492</v>
      </c>
      <c r="E36" s="2">
        <v>46168</v>
      </c>
    </row>
    <row r="37" spans="1:5" x14ac:dyDescent="0.35">
      <c r="A37" t="s">
        <v>25</v>
      </c>
      <c r="B37" t="s">
        <v>523</v>
      </c>
      <c r="C37" t="s">
        <v>484</v>
      </c>
      <c r="D37" t="s">
        <v>492</v>
      </c>
      <c r="E37" s="2">
        <v>46121</v>
      </c>
    </row>
    <row r="38" spans="1:5" x14ac:dyDescent="0.35">
      <c r="A38" t="s">
        <v>139</v>
      </c>
      <c r="B38" t="s">
        <v>524</v>
      </c>
      <c r="C38" t="s">
        <v>494</v>
      </c>
      <c r="D38" t="s">
        <v>492</v>
      </c>
      <c r="E38" s="2">
        <v>46003</v>
      </c>
    </row>
    <row r="39" spans="1:5" x14ac:dyDescent="0.35">
      <c r="A39" t="s">
        <v>55</v>
      </c>
      <c r="B39" t="s">
        <v>525</v>
      </c>
      <c r="C39" t="s">
        <v>494</v>
      </c>
      <c r="D39" t="s">
        <v>485</v>
      </c>
      <c r="E39" s="2">
        <v>46146</v>
      </c>
    </row>
    <row r="40" spans="1:5" x14ac:dyDescent="0.35">
      <c r="A40" t="s">
        <v>526</v>
      </c>
      <c r="B40" t="s">
        <v>505</v>
      </c>
      <c r="C40" t="s">
        <v>494</v>
      </c>
      <c r="D40" t="s">
        <v>489</v>
      </c>
      <c r="E40" s="2">
        <v>46130</v>
      </c>
    </row>
    <row r="41" spans="1:5" x14ac:dyDescent="0.35">
      <c r="A41" t="s">
        <v>292</v>
      </c>
      <c r="B41" t="s">
        <v>527</v>
      </c>
      <c r="C41" t="s">
        <v>491</v>
      </c>
      <c r="D41" t="s">
        <v>492</v>
      </c>
      <c r="E41" s="2">
        <v>45920</v>
      </c>
    </row>
    <row r="42" spans="1:5" x14ac:dyDescent="0.35">
      <c r="A42" t="s">
        <v>199</v>
      </c>
      <c r="B42" t="s">
        <v>528</v>
      </c>
      <c r="C42" t="s">
        <v>481</v>
      </c>
      <c r="D42" t="s">
        <v>492</v>
      </c>
      <c r="E42" s="2">
        <v>45659</v>
      </c>
    </row>
    <row r="43" spans="1:5" x14ac:dyDescent="0.35">
      <c r="A43" t="s">
        <v>109</v>
      </c>
      <c r="B43" t="s">
        <v>529</v>
      </c>
      <c r="C43" t="s">
        <v>481</v>
      </c>
      <c r="D43" t="s">
        <v>492</v>
      </c>
      <c r="E43" s="2">
        <v>45666</v>
      </c>
    </row>
    <row r="44" spans="1:5" x14ac:dyDescent="0.35">
      <c r="A44" t="s">
        <v>121</v>
      </c>
      <c r="B44" t="s">
        <v>530</v>
      </c>
      <c r="C44" t="s">
        <v>487</v>
      </c>
      <c r="D44" t="s">
        <v>482</v>
      </c>
      <c r="E44" s="2">
        <v>46061</v>
      </c>
    </row>
    <row r="45" spans="1:5" x14ac:dyDescent="0.35">
      <c r="A45" t="s">
        <v>300</v>
      </c>
      <c r="B45" t="s">
        <v>505</v>
      </c>
      <c r="C45" t="s">
        <v>512</v>
      </c>
      <c r="D45" t="s">
        <v>489</v>
      </c>
      <c r="E45" s="2">
        <v>46077</v>
      </c>
    </row>
    <row r="46" spans="1:5" x14ac:dyDescent="0.35">
      <c r="A46" t="s">
        <v>205</v>
      </c>
      <c r="B46" t="s">
        <v>531</v>
      </c>
      <c r="C46" t="s">
        <v>491</v>
      </c>
      <c r="D46" t="s">
        <v>485</v>
      </c>
      <c r="E46" s="2">
        <v>46167</v>
      </c>
    </row>
    <row r="47" spans="1:5" x14ac:dyDescent="0.35">
      <c r="A47" t="s">
        <v>150</v>
      </c>
      <c r="B47" t="s">
        <v>532</v>
      </c>
      <c r="C47" t="s">
        <v>484</v>
      </c>
      <c r="D47" t="s">
        <v>485</v>
      </c>
      <c r="E47" s="2">
        <v>45995</v>
      </c>
    </row>
    <row r="48" spans="1:5" x14ac:dyDescent="0.35">
      <c r="A48" t="s">
        <v>357</v>
      </c>
      <c r="B48" t="s">
        <v>499</v>
      </c>
      <c r="C48" t="s">
        <v>494</v>
      </c>
      <c r="D48" t="s">
        <v>489</v>
      </c>
      <c r="E48" s="2">
        <v>45818</v>
      </c>
    </row>
    <row r="49" spans="1:5" x14ac:dyDescent="0.35">
      <c r="A49" t="s">
        <v>220</v>
      </c>
      <c r="B49" t="s">
        <v>533</v>
      </c>
      <c r="C49" t="s">
        <v>491</v>
      </c>
      <c r="D49" t="s">
        <v>485</v>
      </c>
      <c r="E49" s="2">
        <v>46161</v>
      </c>
    </row>
    <row r="50" spans="1:5" x14ac:dyDescent="0.35">
      <c r="A50" t="s">
        <v>17</v>
      </c>
      <c r="B50" t="s">
        <v>534</v>
      </c>
      <c r="C50" t="s">
        <v>487</v>
      </c>
      <c r="D50" t="s">
        <v>492</v>
      </c>
      <c r="E50" s="2">
        <v>46117</v>
      </c>
    </row>
    <row r="51" spans="1:5" x14ac:dyDescent="0.35">
      <c r="A51" t="s">
        <v>49</v>
      </c>
      <c r="B51" t="s">
        <v>535</v>
      </c>
      <c r="C51" t="s">
        <v>484</v>
      </c>
      <c r="D51" t="s">
        <v>492</v>
      </c>
      <c r="E51" s="2">
        <v>45695</v>
      </c>
    </row>
    <row r="52" spans="1:5" x14ac:dyDescent="0.35">
      <c r="A52" t="s">
        <v>111</v>
      </c>
      <c r="B52" t="s">
        <v>536</v>
      </c>
      <c r="C52" t="s">
        <v>481</v>
      </c>
      <c r="D52" t="s">
        <v>492</v>
      </c>
      <c r="E52" s="2">
        <v>45883</v>
      </c>
    </row>
    <row r="53" spans="1:5" x14ac:dyDescent="0.35">
      <c r="A53" t="s">
        <v>78</v>
      </c>
      <c r="B53" t="s">
        <v>537</v>
      </c>
      <c r="C53" t="s">
        <v>484</v>
      </c>
      <c r="D53" t="s">
        <v>482</v>
      </c>
      <c r="E53" s="2">
        <v>46173</v>
      </c>
    </row>
    <row r="54" spans="1:5" x14ac:dyDescent="0.35">
      <c r="A54" t="s">
        <v>259</v>
      </c>
      <c r="B54" t="s">
        <v>508</v>
      </c>
      <c r="C54" t="s">
        <v>484</v>
      </c>
      <c r="D54" t="s">
        <v>489</v>
      </c>
      <c r="E54" s="2">
        <v>45815</v>
      </c>
    </row>
    <row r="55" spans="1:5" x14ac:dyDescent="0.35">
      <c r="A55" t="s">
        <v>123</v>
      </c>
      <c r="B55" t="s">
        <v>538</v>
      </c>
      <c r="C55" t="s">
        <v>481</v>
      </c>
      <c r="D55" t="s">
        <v>482</v>
      </c>
      <c r="E55" s="2">
        <v>45694</v>
      </c>
    </row>
    <row r="56" spans="1:5" x14ac:dyDescent="0.35">
      <c r="A56" t="s">
        <v>274</v>
      </c>
      <c r="B56" t="s">
        <v>539</v>
      </c>
      <c r="C56" t="s">
        <v>491</v>
      </c>
      <c r="D56" t="s">
        <v>489</v>
      </c>
      <c r="E56" s="2">
        <v>45773</v>
      </c>
    </row>
    <row r="57" spans="1:5" x14ac:dyDescent="0.35">
      <c r="A57" t="s">
        <v>67</v>
      </c>
      <c r="B57" t="s">
        <v>520</v>
      </c>
      <c r="C57" t="s">
        <v>484</v>
      </c>
      <c r="D57" t="s">
        <v>492</v>
      </c>
      <c r="E57" s="2">
        <v>46223</v>
      </c>
    </row>
    <row r="58" spans="1:5" x14ac:dyDescent="0.35">
      <c r="A58" t="s">
        <v>193</v>
      </c>
      <c r="B58" t="s">
        <v>540</v>
      </c>
      <c r="C58" t="s">
        <v>484</v>
      </c>
      <c r="D58" t="s">
        <v>492</v>
      </c>
      <c r="E58" s="2">
        <v>45812</v>
      </c>
    </row>
    <row r="59" spans="1:5" x14ac:dyDescent="0.35">
      <c r="A59" t="s">
        <v>255</v>
      </c>
      <c r="B59" t="s">
        <v>541</v>
      </c>
      <c r="C59" t="s">
        <v>494</v>
      </c>
      <c r="D59" t="s">
        <v>482</v>
      </c>
      <c r="E59" s="2">
        <v>46050</v>
      </c>
    </row>
    <row r="60" spans="1:5" x14ac:dyDescent="0.35">
      <c r="A60" t="s">
        <v>180</v>
      </c>
      <c r="B60" t="s">
        <v>542</v>
      </c>
      <c r="C60" t="s">
        <v>494</v>
      </c>
      <c r="D60" t="s">
        <v>492</v>
      </c>
      <c r="E60" s="2">
        <v>46195</v>
      </c>
    </row>
    <row r="61" spans="1:5" x14ac:dyDescent="0.35">
      <c r="A61" t="s">
        <v>163</v>
      </c>
      <c r="B61" t="s">
        <v>543</v>
      </c>
      <c r="C61" t="s">
        <v>512</v>
      </c>
      <c r="D61" t="s">
        <v>489</v>
      </c>
      <c r="E61" s="2">
        <v>46163</v>
      </c>
    </row>
    <row r="62" spans="1:5" x14ac:dyDescent="0.35">
      <c r="A62" t="s">
        <v>174</v>
      </c>
      <c r="B62" t="s">
        <v>509</v>
      </c>
      <c r="C62" t="s">
        <v>491</v>
      </c>
      <c r="D62" t="s">
        <v>492</v>
      </c>
      <c r="E62" s="2">
        <v>46169</v>
      </c>
    </row>
    <row r="63" spans="1:5" x14ac:dyDescent="0.35">
      <c r="A63" t="s">
        <v>167</v>
      </c>
      <c r="B63" t="s">
        <v>544</v>
      </c>
      <c r="C63" t="s">
        <v>494</v>
      </c>
      <c r="D63" t="s">
        <v>492</v>
      </c>
      <c r="E63" s="2">
        <v>45708</v>
      </c>
    </row>
    <row r="64" spans="1:5" x14ac:dyDescent="0.35">
      <c r="A64" t="s">
        <v>127</v>
      </c>
      <c r="B64" t="s">
        <v>545</v>
      </c>
      <c r="C64" t="s">
        <v>484</v>
      </c>
      <c r="D64" t="s">
        <v>492</v>
      </c>
      <c r="E64" s="2">
        <v>46101</v>
      </c>
    </row>
    <row r="65" spans="1:5" x14ac:dyDescent="0.35">
      <c r="A65" t="s">
        <v>282</v>
      </c>
      <c r="B65" t="s">
        <v>546</v>
      </c>
      <c r="C65" t="s">
        <v>512</v>
      </c>
      <c r="D65" t="s">
        <v>492</v>
      </c>
      <c r="E65" s="2">
        <v>45662</v>
      </c>
    </row>
    <row r="66" spans="1:5" x14ac:dyDescent="0.35">
      <c r="A66" t="s">
        <v>218</v>
      </c>
      <c r="B66" t="s">
        <v>480</v>
      </c>
      <c r="C66" t="s">
        <v>512</v>
      </c>
      <c r="D66" t="s">
        <v>492</v>
      </c>
      <c r="E66" s="2">
        <v>46007</v>
      </c>
    </row>
    <row r="67" spans="1:5" x14ac:dyDescent="0.35">
      <c r="A67" t="s">
        <v>32</v>
      </c>
      <c r="B67" t="s">
        <v>547</v>
      </c>
      <c r="C67" t="s">
        <v>491</v>
      </c>
      <c r="D67" t="s">
        <v>482</v>
      </c>
      <c r="E67" s="2">
        <v>45926</v>
      </c>
    </row>
    <row r="68" spans="1:5" x14ac:dyDescent="0.35">
      <c r="A68" t="s">
        <v>257</v>
      </c>
      <c r="B68" t="s">
        <v>500</v>
      </c>
      <c r="C68" t="s">
        <v>494</v>
      </c>
      <c r="D68" t="s">
        <v>482</v>
      </c>
      <c r="E68" s="2">
        <v>45715</v>
      </c>
    </row>
    <row r="69" spans="1:5" x14ac:dyDescent="0.35">
      <c r="A69" t="s">
        <v>169</v>
      </c>
      <c r="B69" t="s">
        <v>548</v>
      </c>
      <c r="C69" t="s">
        <v>481</v>
      </c>
      <c r="D69" t="s">
        <v>482</v>
      </c>
      <c r="E69" s="2">
        <v>46050</v>
      </c>
    </row>
    <row r="70" spans="1:5" x14ac:dyDescent="0.35">
      <c r="A70" t="s">
        <v>277</v>
      </c>
      <c r="B70" t="s">
        <v>549</v>
      </c>
      <c r="C70" t="s">
        <v>484</v>
      </c>
      <c r="D70" t="s">
        <v>489</v>
      </c>
      <c r="E70" s="2">
        <v>45753</v>
      </c>
    </row>
    <row r="71" spans="1:5" x14ac:dyDescent="0.35">
      <c r="A71" t="s">
        <v>130</v>
      </c>
      <c r="B71" t="s">
        <v>550</v>
      </c>
      <c r="C71" t="s">
        <v>487</v>
      </c>
      <c r="D71" t="s">
        <v>492</v>
      </c>
      <c r="E71" s="2">
        <v>45929</v>
      </c>
    </row>
    <row r="72" spans="1:5" x14ac:dyDescent="0.35">
      <c r="A72" t="s">
        <v>279</v>
      </c>
      <c r="B72" t="s">
        <v>551</v>
      </c>
      <c r="C72" t="s">
        <v>491</v>
      </c>
      <c r="D72" t="s">
        <v>492</v>
      </c>
      <c r="E72" s="2">
        <v>45733</v>
      </c>
    </row>
    <row r="73" spans="1:5" x14ac:dyDescent="0.35">
      <c r="A73" t="s">
        <v>136</v>
      </c>
      <c r="B73" t="s">
        <v>552</v>
      </c>
      <c r="C73" t="s">
        <v>487</v>
      </c>
      <c r="D73" t="s">
        <v>485</v>
      </c>
      <c r="E73" s="2">
        <v>45877</v>
      </c>
    </row>
    <row r="74" spans="1:5" x14ac:dyDescent="0.35">
      <c r="A74" t="s">
        <v>233</v>
      </c>
      <c r="B74" t="s">
        <v>546</v>
      </c>
      <c r="C74" t="s">
        <v>494</v>
      </c>
      <c r="D74" t="s">
        <v>489</v>
      </c>
      <c r="E74" s="2">
        <v>46110</v>
      </c>
    </row>
    <row r="75" spans="1:5" x14ac:dyDescent="0.35">
      <c r="A75" t="s">
        <v>172</v>
      </c>
      <c r="B75" t="s">
        <v>490</v>
      </c>
      <c r="C75" t="s">
        <v>487</v>
      </c>
      <c r="D75" t="s">
        <v>482</v>
      </c>
      <c r="E75" s="2">
        <v>45946</v>
      </c>
    </row>
    <row r="76" spans="1:5" x14ac:dyDescent="0.35">
      <c r="A76" t="s">
        <v>102</v>
      </c>
      <c r="B76" t="s">
        <v>553</v>
      </c>
      <c r="C76" t="s">
        <v>484</v>
      </c>
      <c r="D76" t="s">
        <v>489</v>
      </c>
      <c r="E76" s="2">
        <v>45757</v>
      </c>
    </row>
    <row r="77" spans="1:5" x14ac:dyDescent="0.35">
      <c r="A77" t="s">
        <v>148</v>
      </c>
      <c r="B77" t="s">
        <v>497</v>
      </c>
      <c r="C77" t="s">
        <v>494</v>
      </c>
      <c r="D77" t="s">
        <v>492</v>
      </c>
      <c r="E77" s="2">
        <v>46099</v>
      </c>
    </row>
    <row r="78" spans="1:5" x14ac:dyDescent="0.35">
      <c r="A78" t="s">
        <v>99</v>
      </c>
      <c r="B78" t="s">
        <v>505</v>
      </c>
      <c r="C78" t="s">
        <v>491</v>
      </c>
      <c r="D78" t="s">
        <v>485</v>
      </c>
      <c r="E78" s="2">
        <v>45993</v>
      </c>
    </row>
    <row r="79" spans="1:5" x14ac:dyDescent="0.35">
      <c r="A79" t="s">
        <v>196</v>
      </c>
      <c r="B79" t="s">
        <v>554</v>
      </c>
      <c r="C79" t="s">
        <v>512</v>
      </c>
      <c r="D79" t="s">
        <v>492</v>
      </c>
      <c r="E79" s="2">
        <v>46037</v>
      </c>
    </row>
    <row r="80" spans="1:5" x14ac:dyDescent="0.35">
      <c r="A80" t="s">
        <v>450</v>
      </c>
      <c r="B80" t="s">
        <v>537</v>
      </c>
      <c r="C80" t="s">
        <v>512</v>
      </c>
      <c r="D80" t="s">
        <v>482</v>
      </c>
      <c r="E80" s="2">
        <v>45925</v>
      </c>
    </row>
    <row r="81" spans="1:5" x14ac:dyDescent="0.35">
      <c r="A81" t="s">
        <v>364</v>
      </c>
      <c r="B81" t="s">
        <v>508</v>
      </c>
      <c r="C81" t="s">
        <v>481</v>
      </c>
      <c r="D81" t="s">
        <v>489</v>
      </c>
      <c r="E81" s="2">
        <v>46213</v>
      </c>
    </row>
  </sheetData>
  <autoFilter ref="A1:E81"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CBC2A-6CDC-4B99-8542-2452BFF77372}">
  <dimension ref="A2:N31"/>
  <sheetViews>
    <sheetView topLeftCell="H1" workbookViewId="0">
      <selection activeCell="M6" sqref="M6"/>
    </sheetView>
  </sheetViews>
  <sheetFormatPr defaultRowHeight="14.5" x14ac:dyDescent="0.35"/>
  <cols>
    <col min="1" max="1" width="12.36328125" bestFit="1" customWidth="1"/>
    <col min="2" max="2" width="20.81640625" bestFit="1" customWidth="1"/>
    <col min="6" max="6" width="26.08984375" bestFit="1" customWidth="1"/>
    <col min="10" max="10" width="20.81640625" bestFit="1" customWidth="1"/>
    <col min="13" max="13" width="20.7265625" bestFit="1" customWidth="1"/>
    <col min="14" max="14" width="25.54296875" bestFit="1" customWidth="1"/>
  </cols>
  <sheetData>
    <row r="2" spans="1:14" x14ac:dyDescent="0.35">
      <c r="B2" t="s">
        <v>677</v>
      </c>
      <c r="F2" t="s">
        <v>678</v>
      </c>
      <c r="I2" t="s">
        <v>683</v>
      </c>
      <c r="M2" t="s">
        <v>685</v>
      </c>
    </row>
    <row r="3" spans="1:14" x14ac:dyDescent="0.35">
      <c r="A3" s="8" t="s">
        <v>664</v>
      </c>
      <c r="B3" t="s">
        <v>675</v>
      </c>
    </row>
    <row r="4" spans="1:14" x14ac:dyDescent="0.35">
      <c r="A4" s="9" t="s">
        <v>491</v>
      </c>
      <c r="B4">
        <v>5</v>
      </c>
      <c r="E4" s="8" t="s">
        <v>664</v>
      </c>
      <c r="F4" t="s">
        <v>676</v>
      </c>
    </row>
    <row r="5" spans="1:14" x14ac:dyDescent="0.35">
      <c r="A5" s="9" t="s">
        <v>487</v>
      </c>
      <c r="B5">
        <v>3</v>
      </c>
      <c r="E5" s="9" t="s">
        <v>571</v>
      </c>
      <c r="F5">
        <v>4.0999999999999996</v>
      </c>
      <c r="I5" s="8" t="s">
        <v>664</v>
      </c>
      <c r="J5" t="s">
        <v>675</v>
      </c>
      <c r="M5" s="8" t="s">
        <v>664</v>
      </c>
      <c r="N5" t="s">
        <v>684</v>
      </c>
    </row>
    <row r="6" spans="1:14" x14ac:dyDescent="0.35">
      <c r="A6" s="9" t="s">
        <v>494</v>
      </c>
      <c r="B6">
        <v>3</v>
      </c>
      <c r="E6" s="9" t="s">
        <v>580</v>
      </c>
      <c r="F6">
        <v>4</v>
      </c>
      <c r="I6" s="9" t="s">
        <v>577</v>
      </c>
      <c r="J6">
        <v>1</v>
      </c>
      <c r="M6" s="9" t="s">
        <v>571</v>
      </c>
      <c r="N6" s="6">
        <v>0.15</v>
      </c>
    </row>
    <row r="7" spans="1:14" x14ac:dyDescent="0.35">
      <c r="A7" s="9" t="s">
        <v>481</v>
      </c>
      <c r="B7">
        <v>2</v>
      </c>
      <c r="E7" s="9" t="s">
        <v>573</v>
      </c>
      <c r="F7">
        <v>4.4000000000000004</v>
      </c>
      <c r="I7" s="9" t="s">
        <v>567</v>
      </c>
      <c r="J7">
        <v>2</v>
      </c>
      <c r="M7" s="9" t="s">
        <v>580</v>
      </c>
      <c r="N7" s="6">
        <v>0.13</v>
      </c>
    </row>
    <row r="8" spans="1:14" x14ac:dyDescent="0.35">
      <c r="A8" s="9" t="s">
        <v>512</v>
      </c>
      <c r="B8">
        <v>8</v>
      </c>
      <c r="E8" s="9" t="s">
        <v>589</v>
      </c>
      <c r="F8">
        <v>3.8</v>
      </c>
      <c r="I8" s="9" t="s">
        <v>579</v>
      </c>
      <c r="J8">
        <v>1</v>
      </c>
      <c r="M8" s="9" t="s">
        <v>573</v>
      </c>
      <c r="N8" s="6">
        <v>0.15</v>
      </c>
    </row>
    <row r="9" spans="1:14" x14ac:dyDescent="0.35">
      <c r="A9" s="9" t="s">
        <v>484</v>
      </c>
      <c r="B9">
        <v>4</v>
      </c>
      <c r="E9" s="9" t="s">
        <v>563</v>
      </c>
      <c r="F9">
        <v>3.7</v>
      </c>
      <c r="I9" s="9" t="s">
        <v>574</v>
      </c>
      <c r="J9">
        <v>3</v>
      </c>
      <c r="M9" s="9" t="s">
        <v>589</v>
      </c>
      <c r="N9" s="6">
        <v>0.22</v>
      </c>
    </row>
    <row r="10" spans="1:14" x14ac:dyDescent="0.35">
      <c r="A10" s="9" t="s">
        <v>669</v>
      </c>
      <c r="B10">
        <v>25</v>
      </c>
      <c r="E10" s="9" t="s">
        <v>575</v>
      </c>
      <c r="F10">
        <v>4</v>
      </c>
      <c r="I10" s="9" t="s">
        <v>562</v>
      </c>
      <c r="J10">
        <v>3</v>
      </c>
      <c r="M10" s="9" t="s">
        <v>563</v>
      </c>
      <c r="N10" s="6">
        <v>0.13</v>
      </c>
    </row>
    <row r="11" spans="1:14" x14ac:dyDescent="0.35">
      <c r="E11" s="9" t="s">
        <v>566</v>
      </c>
      <c r="F11">
        <v>4.5</v>
      </c>
      <c r="I11" s="9" t="s">
        <v>572</v>
      </c>
      <c r="J11">
        <v>3</v>
      </c>
      <c r="M11" s="9" t="s">
        <v>575</v>
      </c>
      <c r="N11" s="6">
        <v>0.22</v>
      </c>
    </row>
    <row r="12" spans="1:14" x14ac:dyDescent="0.35">
      <c r="E12" s="9" t="s">
        <v>588</v>
      </c>
      <c r="F12">
        <v>4</v>
      </c>
      <c r="I12" s="9" t="s">
        <v>560</v>
      </c>
      <c r="J12">
        <v>4</v>
      </c>
      <c r="M12" s="9" t="s">
        <v>566</v>
      </c>
      <c r="N12" s="6">
        <v>0.15</v>
      </c>
    </row>
    <row r="13" spans="1:14" x14ac:dyDescent="0.35">
      <c r="E13" s="9" t="s">
        <v>583</v>
      </c>
      <c r="F13">
        <v>4.7</v>
      </c>
      <c r="I13" s="9" t="s">
        <v>565</v>
      </c>
      <c r="J13">
        <v>5</v>
      </c>
      <c r="M13" s="9" t="s">
        <v>588</v>
      </c>
      <c r="N13" s="6">
        <v>0.15</v>
      </c>
    </row>
    <row r="14" spans="1:14" x14ac:dyDescent="0.35">
      <c r="E14" s="9" t="s">
        <v>584</v>
      </c>
      <c r="F14">
        <v>4.5999999999999996</v>
      </c>
      <c r="I14" s="9" t="s">
        <v>570</v>
      </c>
      <c r="J14">
        <v>3</v>
      </c>
      <c r="M14" s="9" t="s">
        <v>583</v>
      </c>
      <c r="N14" s="6">
        <v>0.24</v>
      </c>
    </row>
    <row r="15" spans="1:14" x14ac:dyDescent="0.35">
      <c r="E15" s="9" t="s">
        <v>590</v>
      </c>
      <c r="F15">
        <v>4.0999999999999996</v>
      </c>
      <c r="I15" s="9" t="s">
        <v>669</v>
      </c>
      <c r="J15">
        <v>25</v>
      </c>
      <c r="M15" s="9" t="s">
        <v>584</v>
      </c>
      <c r="N15" s="6">
        <v>0.16</v>
      </c>
    </row>
    <row r="16" spans="1:14" x14ac:dyDescent="0.35">
      <c r="E16" s="9" t="s">
        <v>568</v>
      </c>
      <c r="F16">
        <v>4.0999999999999996</v>
      </c>
      <c r="M16" s="9" t="s">
        <v>590</v>
      </c>
      <c r="N16" s="6">
        <v>0.16</v>
      </c>
    </row>
    <row r="17" spans="5:14" x14ac:dyDescent="0.35">
      <c r="E17" s="9" t="s">
        <v>591</v>
      </c>
      <c r="F17">
        <v>3.8</v>
      </c>
      <c r="M17" s="9" t="s">
        <v>568</v>
      </c>
      <c r="N17" s="6">
        <v>0.19</v>
      </c>
    </row>
    <row r="18" spans="5:14" x14ac:dyDescent="0.35">
      <c r="E18" s="9" t="s">
        <v>578</v>
      </c>
      <c r="F18">
        <v>3.3</v>
      </c>
      <c r="M18" s="9" t="s">
        <v>591</v>
      </c>
      <c r="N18" s="6">
        <v>0.2</v>
      </c>
    </row>
    <row r="19" spans="5:14" x14ac:dyDescent="0.35">
      <c r="E19" s="9" t="s">
        <v>569</v>
      </c>
      <c r="F19">
        <v>3.8</v>
      </c>
      <c r="M19" s="9" t="s">
        <v>578</v>
      </c>
      <c r="N19" s="6">
        <v>0.16</v>
      </c>
    </row>
    <row r="20" spans="5:14" x14ac:dyDescent="0.35">
      <c r="E20" s="9" t="s">
        <v>582</v>
      </c>
      <c r="F20">
        <v>4.7</v>
      </c>
      <c r="M20" s="9" t="s">
        <v>569</v>
      </c>
      <c r="N20" s="6">
        <v>0.21</v>
      </c>
    </row>
    <row r="21" spans="5:14" x14ac:dyDescent="0.35">
      <c r="E21" s="9" t="s">
        <v>585</v>
      </c>
      <c r="F21">
        <v>4.3</v>
      </c>
      <c r="M21" s="9" t="s">
        <v>582</v>
      </c>
      <c r="N21" s="6">
        <v>0.21</v>
      </c>
    </row>
    <row r="22" spans="5:14" x14ac:dyDescent="0.35">
      <c r="E22" s="9" t="s">
        <v>559</v>
      </c>
      <c r="F22">
        <v>3.4</v>
      </c>
      <c r="M22" s="9" t="s">
        <v>585</v>
      </c>
      <c r="N22" s="6">
        <v>0.22</v>
      </c>
    </row>
    <row r="23" spans="5:14" x14ac:dyDescent="0.35">
      <c r="E23" s="9" t="s">
        <v>581</v>
      </c>
      <c r="F23">
        <v>4.2</v>
      </c>
      <c r="M23" s="9" t="s">
        <v>559</v>
      </c>
      <c r="N23" s="6">
        <v>0.2</v>
      </c>
    </row>
    <row r="24" spans="5:14" x14ac:dyDescent="0.35">
      <c r="E24" s="9" t="s">
        <v>592</v>
      </c>
      <c r="F24">
        <v>4</v>
      </c>
      <c r="M24" s="9" t="s">
        <v>581</v>
      </c>
      <c r="N24" s="6">
        <v>0.19</v>
      </c>
    </row>
    <row r="25" spans="5:14" x14ac:dyDescent="0.35">
      <c r="E25" s="9" t="s">
        <v>586</v>
      </c>
      <c r="F25">
        <v>4.5</v>
      </c>
      <c r="M25" s="9" t="s">
        <v>592</v>
      </c>
      <c r="N25" s="6">
        <v>0.12</v>
      </c>
    </row>
    <row r="26" spans="5:14" x14ac:dyDescent="0.35">
      <c r="E26" s="9" t="s">
        <v>564</v>
      </c>
      <c r="F26">
        <v>4.2</v>
      </c>
      <c r="M26" s="9" t="s">
        <v>586</v>
      </c>
      <c r="N26" s="6">
        <v>0.17</v>
      </c>
    </row>
    <row r="27" spans="5:14" x14ac:dyDescent="0.35">
      <c r="E27" s="9" t="s">
        <v>561</v>
      </c>
      <c r="F27">
        <v>3.7</v>
      </c>
      <c r="M27" s="9" t="s">
        <v>564</v>
      </c>
      <c r="N27" s="6">
        <v>0.23</v>
      </c>
    </row>
    <row r="28" spans="5:14" x14ac:dyDescent="0.35">
      <c r="E28" s="9" t="s">
        <v>576</v>
      </c>
      <c r="F28">
        <v>4.5999999999999996</v>
      </c>
      <c r="M28" s="9" t="s">
        <v>561</v>
      </c>
      <c r="N28" s="6">
        <v>0.22</v>
      </c>
    </row>
    <row r="29" spans="5:14" x14ac:dyDescent="0.35">
      <c r="E29" s="9" t="s">
        <v>587</v>
      </c>
      <c r="F29">
        <v>3.8</v>
      </c>
      <c r="M29" s="9" t="s">
        <v>576</v>
      </c>
      <c r="N29" s="6">
        <v>0.17</v>
      </c>
    </row>
    <row r="30" spans="5:14" x14ac:dyDescent="0.35">
      <c r="E30" s="9" t="s">
        <v>669</v>
      </c>
      <c r="F30">
        <v>4.0919999999999996</v>
      </c>
      <c r="M30" s="9" t="s">
        <v>587</v>
      </c>
      <c r="N30" s="6">
        <v>0.23</v>
      </c>
    </row>
    <row r="31" spans="5:14" x14ac:dyDescent="0.35">
      <c r="M31" s="9" t="s">
        <v>669</v>
      </c>
      <c r="N31" s="6">
        <v>0.18320000000000003</v>
      </c>
    </row>
  </sheetData>
  <pageMargins left="0.7" right="0.7" top="0.75" bottom="0.75" header="0.3" footer="0.3"/>
  <pageSetup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workbookViewId="0">
      <pane ySplit="1" topLeftCell="A9" activePane="bottomLeft" state="frozen"/>
      <selection pane="bottomLeft" activeCell="G16" sqref="G16"/>
    </sheetView>
  </sheetViews>
  <sheetFormatPr defaultRowHeight="14.5" x14ac:dyDescent="0.35"/>
  <cols>
    <col min="1" max="1" width="15" customWidth="1"/>
    <col min="2" max="2" width="21" customWidth="1"/>
    <col min="3" max="3" width="15" customWidth="1"/>
    <col min="4" max="4" width="12" customWidth="1"/>
    <col min="5" max="5" width="19" customWidth="1"/>
    <col min="6" max="6" width="17" customWidth="1"/>
  </cols>
  <sheetData>
    <row r="1" spans="1:6" x14ac:dyDescent="0.35">
      <c r="A1" s="1" t="s">
        <v>3</v>
      </c>
      <c r="B1" s="1" t="s">
        <v>555</v>
      </c>
      <c r="C1" s="1" t="s">
        <v>556</v>
      </c>
      <c r="D1" s="1" t="s">
        <v>477</v>
      </c>
      <c r="E1" s="1" t="s">
        <v>557</v>
      </c>
      <c r="F1" s="1" t="s">
        <v>558</v>
      </c>
    </row>
    <row r="2" spans="1:6" x14ac:dyDescent="0.35">
      <c r="A2" t="s">
        <v>153</v>
      </c>
      <c r="B2" t="s">
        <v>559</v>
      </c>
      <c r="C2" t="s">
        <v>560</v>
      </c>
      <c r="D2" t="s">
        <v>512</v>
      </c>
      <c r="E2">
        <v>3.4</v>
      </c>
      <c r="F2" s="6">
        <v>0.2</v>
      </c>
    </row>
    <row r="3" spans="1:6" x14ac:dyDescent="0.35">
      <c r="A3" t="s">
        <v>151</v>
      </c>
      <c r="B3" t="s">
        <v>561</v>
      </c>
      <c r="C3" t="s">
        <v>562</v>
      </c>
      <c r="D3" t="s">
        <v>494</v>
      </c>
      <c r="E3">
        <v>3.7</v>
      </c>
      <c r="F3" s="6">
        <v>0.22</v>
      </c>
    </row>
    <row r="4" spans="1:6" x14ac:dyDescent="0.35">
      <c r="A4" t="s">
        <v>202</v>
      </c>
      <c r="B4" t="s">
        <v>563</v>
      </c>
      <c r="C4" t="s">
        <v>560</v>
      </c>
      <c r="D4" t="s">
        <v>491</v>
      </c>
      <c r="E4">
        <v>3.7</v>
      </c>
      <c r="F4" s="6">
        <v>0.13</v>
      </c>
    </row>
    <row r="5" spans="1:6" x14ac:dyDescent="0.35">
      <c r="A5" t="s">
        <v>222</v>
      </c>
      <c r="B5" t="s">
        <v>564</v>
      </c>
      <c r="C5" t="s">
        <v>565</v>
      </c>
      <c r="D5" t="s">
        <v>494</v>
      </c>
      <c r="E5">
        <v>4.2</v>
      </c>
      <c r="F5" s="6">
        <v>0.23</v>
      </c>
    </row>
    <row r="6" spans="1:6" x14ac:dyDescent="0.35">
      <c r="A6" t="s">
        <v>178</v>
      </c>
      <c r="B6" t="s">
        <v>566</v>
      </c>
      <c r="C6" t="s">
        <v>567</v>
      </c>
      <c r="D6" t="s">
        <v>484</v>
      </c>
      <c r="E6">
        <v>4.5</v>
      </c>
      <c r="F6" s="6">
        <v>0.15</v>
      </c>
    </row>
    <row r="7" spans="1:6" x14ac:dyDescent="0.35">
      <c r="A7" t="s">
        <v>82</v>
      </c>
      <c r="B7" t="s">
        <v>568</v>
      </c>
      <c r="C7" t="s">
        <v>565</v>
      </c>
      <c r="D7" t="s">
        <v>484</v>
      </c>
      <c r="E7">
        <v>4.0999999999999996</v>
      </c>
      <c r="F7" s="6">
        <v>0.19</v>
      </c>
    </row>
    <row r="8" spans="1:6" x14ac:dyDescent="0.35">
      <c r="A8" t="s">
        <v>112</v>
      </c>
      <c r="B8" t="s">
        <v>569</v>
      </c>
      <c r="C8" t="s">
        <v>570</v>
      </c>
      <c r="D8" t="s">
        <v>487</v>
      </c>
      <c r="E8">
        <v>3.8</v>
      </c>
      <c r="F8" s="6">
        <v>0.21</v>
      </c>
    </row>
    <row r="9" spans="1:6" x14ac:dyDescent="0.35">
      <c r="A9" t="s">
        <v>26</v>
      </c>
      <c r="B9" t="s">
        <v>571</v>
      </c>
      <c r="C9" t="s">
        <v>572</v>
      </c>
      <c r="D9" t="s">
        <v>481</v>
      </c>
      <c r="E9">
        <v>4.0999999999999996</v>
      </c>
      <c r="F9" s="6">
        <v>0.15</v>
      </c>
    </row>
    <row r="10" spans="1:6" x14ac:dyDescent="0.35">
      <c r="A10" t="s">
        <v>74</v>
      </c>
      <c r="B10" t="s">
        <v>573</v>
      </c>
      <c r="C10" t="s">
        <v>574</v>
      </c>
      <c r="D10" t="s">
        <v>512</v>
      </c>
      <c r="E10">
        <v>4.4000000000000004</v>
      </c>
      <c r="F10" s="6">
        <v>0.15</v>
      </c>
    </row>
    <row r="11" spans="1:6" x14ac:dyDescent="0.35">
      <c r="A11" t="s">
        <v>33</v>
      </c>
      <c r="B11" t="s">
        <v>575</v>
      </c>
      <c r="C11" t="s">
        <v>562</v>
      </c>
      <c r="D11" t="s">
        <v>484</v>
      </c>
      <c r="E11">
        <v>4</v>
      </c>
      <c r="F11" s="6">
        <v>0.22</v>
      </c>
    </row>
    <row r="12" spans="1:6" x14ac:dyDescent="0.35">
      <c r="A12" t="s">
        <v>100</v>
      </c>
      <c r="B12" t="s">
        <v>576</v>
      </c>
      <c r="C12" t="s">
        <v>577</v>
      </c>
      <c r="D12" t="s">
        <v>512</v>
      </c>
      <c r="E12">
        <v>4.5999999999999996</v>
      </c>
      <c r="F12" s="6">
        <v>0.17</v>
      </c>
    </row>
    <row r="13" spans="1:6" x14ac:dyDescent="0.35">
      <c r="A13" t="s">
        <v>50</v>
      </c>
      <c r="B13" t="s">
        <v>578</v>
      </c>
      <c r="C13" t="s">
        <v>579</v>
      </c>
      <c r="D13" t="s">
        <v>491</v>
      </c>
      <c r="E13">
        <v>3.3</v>
      </c>
      <c r="F13" s="6">
        <v>0.16</v>
      </c>
    </row>
    <row r="14" spans="1:6" x14ac:dyDescent="0.35">
      <c r="A14" t="s">
        <v>164</v>
      </c>
      <c r="B14" t="s">
        <v>580</v>
      </c>
      <c r="C14" t="s">
        <v>567</v>
      </c>
      <c r="D14" t="s">
        <v>491</v>
      </c>
      <c r="E14">
        <v>4</v>
      </c>
      <c r="F14" s="6">
        <v>0.13</v>
      </c>
    </row>
    <row r="15" spans="1:6" x14ac:dyDescent="0.35">
      <c r="A15" t="s">
        <v>18</v>
      </c>
      <c r="B15" t="s">
        <v>581</v>
      </c>
      <c r="C15" t="s">
        <v>565</v>
      </c>
      <c r="D15" t="s">
        <v>491</v>
      </c>
      <c r="E15">
        <v>4.2</v>
      </c>
      <c r="F15" s="6">
        <v>0.19</v>
      </c>
    </row>
    <row r="16" spans="1:6" x14ac:dyDescent="0.35">
      <c r="A16" t="s">
        <v>79</v>
      </c>
      <c r="B16" t="s">
        <v>582</v>
      </c>
      <c r="C16" t="s">
        <v>565</v>
      </c>
      <c r="D16" t="s">
        <v>487</v>
      </c>
      <c r="E16">
        <v>4.7</v>
      </c>
      <c r="F16" s="6">
        <v>0.21</v>
      </c>
    </row>
    <row r="17" spans="1:6" x14ac:dyDescent="0.35">
      <c r="A17" t="s">
        <v>181</v>
      </c>
      <c r="B17" t="s">
        <v>583</v>
      </c>
      <c r="C17" t="s">
        <v>574</v>
      </c>
      <c r="D17" t="s">
        <v>512</v>
      </c>
      <c r="E17">
        <v>4.7</v>
      </c>
      <c r="F17" s="6">
        <v>0.24</v>
      </c>
    </row>
    <row r="18" spans="1:6" x14ac:dyDescent="0.35">
      <c r="A18" t="s">
        <v>144</v>
      </c>
      <c r="B18" t="s">
        <v>584</v>
      </c>
      <c r="C18" t="s">
        <v>565</v>
      </c>
      <c r="D18" t="s">
        <v>491</v>
      </c>
      <c r="E18">
        <v>4.5999999999999996</v>
      </c>
      <c r="F18" s="6">
        <v>0.16</v>
      </c>
    </row>
    <row r="19" spans="1:6" x14ac:dyDescent="0.35">
      <c r="A19" t="s">
        <v>56</v>
      </c>
      <c r="B19" t="s">
        <v>585</v>
      </c>
      <c r="C19" t="s">
        <v>560</v>
      </c>
      <c r="D19" t="s">
        <v>487</v>
      </c>
      <c r="E19">
        <v>4.3</v>
      </c>
      <c r="F19" s="6">
        <v>0.22</v>
      </c>
    </row>
    <row r="20" spans="1:6" x14ac:dyDescent="0.35">
      <c r="A20" t="s">
        <v>96</v>
      </c>
      <c r="B20" t="s">
        <v>586</v>
      </c>
      <c r="C20" t="s">
        <v>562</v>
      </c>
      <c r="D20" t="s">
        <v>512</v>
      </c>
      <c r="E20">
        <v>4.5</v>
      </c>
      <c r="F20" s="6">
        <v>0.17</v>
      </c>
    </row>
    <row r="21" spans="1:6" x14ac:dyDescent="0.35">
      <c r="A21" t="s">
        <v>86</v>
      </c>
      <c r="B21" t="s">
        <v>587</v>
      </c>
      <c r="C21" t="s">
        <v>572</v>
      </c>
      <c r="D21" t="s">
        <v>494</v>
      </c>
      <c r="E21">
        <v>3.8</v>
      </c>
      <c r="F21" s="6">
        <v>0.23</v>
      </c>
    </row>
    <row r="22" spans="1:6" x14ac:dyDescent="0.35">
      <c r="A22" t="s">
        <v>38</v>
      </c>
      <c r="B22" t="s">
        <v>588</v>
      </c>
      <c r="C22" t="s">
        <v>560</v>
      </c>
      <c r="D22" t="s">
        <v>512</v>
      </c>
      <c r="E22">
        <v>4</v>
      </c>
      <c r="F22" s="6">
        <v>0.15</v>
      </c>
    </row>
    <row r="23" spans="1:6" x14ac:dyDescent="0.35">
      <c r="A23" t="s">
        <v>137</v>
      </c>
      <c r="B23" t="s">
        <v>589</v>
      </c>
      <c r="C23" t="s">
        <v>572</v>
      </c>
      <c r="D23" t="s">
        <v>512</v>
      </c>
      <c r="E23">
        <v>3.8</v>
      </c>
      <c r="F23" s="6">
        <v>0.22</v>
      </c>
    </row>
    <row r="24" spans="1:6" x14ac:dyDescent="0.35">
      <c r="A24" t="s">
        <v>124</v>
      </c>
      <c r="B24" t="s">
        <v>590</v>
      </c>
      <c r="C24" t="s">
        <v>574</v>
      </c>
      <c r="D24" t="s">
        <v>484</v>
      </c>
      <c r="E24">
        <v>4.0999999999999996</v>
      </c>
      <c r="F24" s="6">
        <v>0.16</v>
      </c>
    </row>
    <row r="25" spans="1:6" x14ac:dyDescent="0.35">
      <c r="A25" t="s">
        <v>92</v>
      </c>
      <c r="B25" t="s">
        <v>591</v>
      </c>
      <c r="C25" t="s">
        <v>570</v>
      </c>
      <c r="D25" t="s">
        <v>512</v>
      </c>
      <c r="E25">
        <v>3.8</v>
      </c>
      <c r="F25" s="6">
        <v>0.2</v>
      </c>
    </row>
    <row r="26" spans="1:6" x14ac:dyDescent="0.35">
      <c r="A26" t="s">
        <v>68</v>
      </c>
      <c r="B26" t="s">
        <v>592</v>
      </c>
      <c r="C26" t="s">
        <v>570</v>
      </c>
      <c r="D26" t="s">
        <v>481</v>
      </c>
      <c r="E26">
        <v>4</v>
      </c>
      <c r="F26" s="6">
        <v>0.12</v>
      </c>
    </row>
  </sheetData>
  <autoFilter ref="A1:F26" xr:uid="{00000000-0009-0000-0000-000002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BA644-70F0-4185-A0EF-F4B14C0671E7}">
  <dimension ref="A1:L27"/>
  <sheetViews>
    <sheetView topLeftCell="B1" workbookViewId="0">
      <selection activeCell="I1" sqref="I1"/>
    </sheetView>
  </sheetViews>
  <sheetFormatPr defaultRowHeight="14.5" x14ac:dyDescent="0.35"/>
  <cols>
    <col min="1" max="1" width="12.36328125" bestFit="1" customWidth="1"/>
    <col min="2" max="2" width="17.90625" bestFit="1" customWidth="1"/>
    <col min="5" max="5" width="17.54296875" bestFit="1" customWidth="1"/>
    <col min="6" max="6" width="17.90625" bestFit="1" customWidth="1"/>
    <col min="9" max="9" width="24.90625" bestFit="1" customWidth="1"/>
    <col min="12" max="12" width="10.7265625" bestFit="1" customWidth="1"/>
  </cols>
  <sheetData>
    <row r="1" spans="1:12" x14ac:dyDescent="0.35">
      <c r="B1" t="s">
        <v>653</v>
      </c>
      <c r="E1" t="s">
        <v>688</v>
      </c>
      <c r="I1" t="s">
        <v>689</v>
      </c>
    </row>
    <row r="3" spans="1:12" x14ac:dyDescent="0.35">
      <c r="A3" s="8" t="s">
        <v>664</v>
      </c>
      <c r="B3" t="s">
        <v>686</v>
      </c>
    </row>
    <row r="4" spans="1:12" x14ac:dyDescent="0.35">
      <c r="A4" s="9" t="s">
        <v>602</v>
      </c>
      <c r="B4">
        <v>10</v>
      </c>
      <c r="E4" s="8" t="s">
        <v>664</v>
      </c>
      <c r="F4" t="s">
        <v>686</v>
      </c>
    </row>
    <row r="5" spans="1:12" x14ac:dyDescent="0.35">
      <c r="A5" s="9" t="s">
        <v>598</v>
      </c>
      <c r="B5">
        <v>10</v>
      </c>
      <c r="E5" s="9" t="s">
        <v>687</v>
      </c>
      <c r="F5">
        <v>11</v>
      </c>
      <c r="I5" s="8" t="s">
        <v>686</v>
      </c>
      <c r="J5" s="8" t="s">
        <v>674</v>
      </c>
    </row>
    <row r="6" spans="1:12" x14ac:dyDescent="0.35">
      <c r="A6" s="9" t="s">
        <v>669</v>
      </c>
      <c r="B6">
        <v>20</v>
      </c>
      <c r="E6" s="9" t="s">
        <v>672</v>
      </c>
      <c r="F6">
        <v>9</v>
      </c>
      <c r="I6" s="8" t="s">
        <v>664</v>
      </c>
      <c r="J6" t="s">
        <v>602</v>
      </c>
      <c r="K6" t="s">
        <v>598</v>
      </c>
      <c r="L6" t="s">
        <v>669</v>
      </c>
    </row>
    <row r="7" spans="1:12" x14ac:dyDescent="0.35">
      <c r="E7" s="9" t="s">
        <v>669</v>
      </c>
      <c r="F7">
        <v>20</v>
      </c>
      <c r="I7" s="9" t="s">
        <v>617</v>
      </c>
      <c r="J7">
        <v>1</v>
      </c>
      <c r="L7">
        <v>1</v>
      </c>
    </row>
    <row r="8" spans="1:12" x14ac:dyDescent="0.35">
      <c r="I8" s="9" t="s">
        <v>607</v>
      </c>
      <c r="J8">
        <v>1</v>
      </c>
      <c r="L8">
        <v>1</v>
      </c>
    </row>
    <row r="9" spans="1:12" x14ac:dyDescent="0.35">
      <c r="I9" s="9" t="s">
        <v>599</v>
      </c>
      <c r="K9">
        <v>1</v>
      </c>
      <c r="L9">
        <v>1</v>
      </c>
    </row>
    <row r="10" spans="1:12" x14ac:dyDescent="0.35">
      <c r="I10" s="9" t="s">
        <v>616</v>
      </c>
      <c r="J10">
        <v>1</v>
      </c>
      <c r="L10">
        <v>1</v>
      </c>
    </row>
    <row r="11" spans="1:12" x14ac:dyDescent="0.35">
      <c r="I11" s="9" t="s">
        <v>612</v>
      </c>
      <c r="J11">
        <v>1</v>
      </c>
      <c r="L11">
        <v>1</v>
      </c>
    </row>
    <row r="12" spans="1:12" x14ac:dyDescent="0.35">
      <c r="I12" s="9" t="s">
        <v>611</v>
      </c>
      <c r="K12">
        <v>1</v>
      </c>
      <c r="L12">
        <v>1</v>
      </c>
    </row>
    <row r="13" spans="1:12" x14ac:dyDescent="0.35">
      <c r="I13" s="9" t="s">
        <v>605</v>
      </c>
      <c r="K13">
        <v>1</v>
      </c>
      <c r="L13">
        <v>1</v>
      </c>
    </row>
    <row r="14" spans="1:12" x14ac:dyDescent="0.35">
      <c r="I14" s="9" t="s">
        <v>604</v>
      </c>
      <c r="J14">
        <v>1</v>
      </c>
      <c r="L14">
        <v>1</v>
      </c>
    </row>
    <row r="15" spans="1:12" x14ac:dyDescent="0.35">
      <c r="I15" s="9" t="s">
        <v>618</v>
      </c>
      <c r="J15">
        <v>1</v>
      </c>
      <c r="L15">
        <v>1</v>
      </c>
    </row>
    <row r="16" spans="1:12" x14ac:dyDescent="0.35">
      <c r="I16" s="9" t="s">
        <v>610</v>
      </c>
      <c r="K16">
        <v>1</v>
      </c>
      <c r="L16">
        <v>1</v>
      </c>
    </row>
    <row r="17" spans="9:12" x14ac:dyDescent="0.35">
      <c r="I17" s="9" t="s">
        <v>608</v>
      </c>
      <c r="K17">
        <v>1</v>
      </c>
      <c r="L17">
        <v>1</v>
      </c>
    </row>
    <row r="18" spans="9:12" x14ac:dyDescent="0.35">
      <c r="I18" s="9" t="s">
        <v>609</v>
      </c>
      <c r="K18">
        <v>1</v>
      </c>
      <c r="L18">
        <v>1</v>
      </c>
    </row>
    <row r="19" spans="9:12" x14ac:dyDescent="0.35">
      <c r="I19" s="9" t="s">
        <v>597</v>
      </c>
      <c r="K19">
        <v>1</v>
      </c>
      <c r="L19">
        <v>1</v>
      </c>
    </row>
    <row r="20" spans="9:12" x14ac:dyDescent="0.35">
      <c r="I20" s="9" t="s">
        <v>603</v>
      </c>
      <c r="J20">
        <v>1</v>
      </c>
      <c r="L20">
        <v>1</v>
      </c>
    </row>
    <row r="21" spans="9:12" x14ac:dyDescent="0.35">
      <c r="I21" s="9" t="s">
        <v>614</v>
      </c>
      <c r="J21">
        <v>1</v>
      </c>
      <c r="L21">
        <v>1</v>
      </c>
    </row>
    <row r="22" spans="9:12" x14ac:dyDescent="0.35">
      <c r="I22" s="9" t="s">
        <v>606</v>
      </c>
      <c r="J22">
        <v>1</v>
      </c>
      <c r="L22">
        <v>1</v>
      </c>
    </row>
    <row r="23" spans="9:12" x14ac:dyDescent="0.35">
      <c r="I23" s="9" t="s">
        <v>615</v>
      </c>
      <c r="K23">
        <v>1</v>
      </c>
      <c r="L23">
        <v>1</v>
      </c>
    </row>
    <row r="24" spans="9:12" x14ac:dyDescent="0.35">
      <c r="I24" s="9" t="s">
        <v>600</v>
      </c>
      <c r="K24">
        <v>1</v>
      </c>
      <c r="L24">
        <v>1</v>
      </c>
    </row>
    <row r="25" spans="9:12" x14ac:dyDescent="0.35">
      <c r="I25" s="9" t="s">
        <v>601</v>
      </c>
      <c r="J25">
        <v>1</v>
      </c>
      <c r="L25">
        <v>1</v>
      </c>
    </row>
    <row r="26" spans="9:12" x14ac:dyDescent="0.35">
      <c r="I26" s="9" t="s">
        <v>613</v>
      </c>
      <c r="K26">
        <v>1</v>
      </c>
      <c r="L26">
        <v>1</v>
      </c>
    </row>
    <row r="27" spans="9:12" x14ac:dyDescent="0.35">
      <c r="I27" s="9" t="s">
        <v>669</v>
      </c>
      <c r="J27">
        <v>10</v>
      </c>
      <c r="K27">
        <v>10</v>
      </c>
      <c r="L27">
        <v>20</v>
      </c>
    </row>
  </sheetData>
  <pageMargins left="0.7" right="0.7" top="0.75" bottom="0.75" header="0.3" footer="0.3"/>
  <pageSetup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topLeftCell="B1" workbookViewId="0">
      <pane ySplit="1" topLeftCell="A2" activePane="bottomLeft" state="frozen"/>
      <selection pane="bottomLeft" activeCell="E8" sqref="E8"/>
    </sheetView>
  </sheetViews>
  <sheetFormatPr defaultRowHeight="14.5" x14ac:dyDescent="0.35"/>
  <cols>
    <col min="1" max="1" width="12" customWidth="1"/>
    <col min="2" max="3" width="14" customWidth="1"/>
    <col min="4" max="4" width="21" customWidth="1"/>
    <col min="5" max="5" width="17.90625" bestFit="1" customWidth="1"/>
    <col min="6" max="6" width="15.26953125" bestFit="1" customWidth="1"/>
    <col min="7" max="7" width="7.1796875" bestFit="1" customWidth="1"/>
    <col min="8" max="8" width="10.7265625" bestFit="1" customWidth="1"/>
  </cols>
  <sheetData>
    <row r="1" spans="1:4" x14ac:dyDescent="0.35">
      <c r="A1" s="1" t="s">
        <v>593</v>
      </c>
      <c r="B1" s="1" t="s">
        <v>594</v>
      </c>
      <c r="C1" s="1" t="s">
        <v>595</v>
      </c>
      <c r="D1" s="1" t="s">
        <v>596</v>
      </c>
    </row>
    <row r="2" spans="1:4" x14ac:dyDescent="0.35">
      <c r="A2" t="s">
        <v>51</v>
      </c>
      <c r="B2" t="s">
        <v>597</v>
      </c>
      <c r="C2" t="s">
        <v>598</v>
      </c>
      <c r="D2" s="2">
        <v>45929</v>
      </c>
    </row>
    <row r="3" spans="1:4" x14ac:dyDescent="0.35">
      <c r="A3" t="s">
        <v>57</v>
      </c>
      <c r="B3" t="s">
        <v>599</v>
      </c>
      <c r="C3" t="s">
        <v>598</v>
      </c>
      <c r="D3" s="2">
        <v>45951</v>
      </c>
    </row>
    <row r="4" spans="1:4" x14ac:dyDescent="0.35">
      <c r="A4" t="s">
        <v>69</v>
      </c>
      <c r="B4" t="s">
        <v>600</v>
      </c>
      <c r="C4" t="s">
        <v>598</v>
      </c>
      <c r="D4" s="2">
        <v>45747</v>
      </c>
    </row>
    <row r="5" spans="1:4" x14ac:dyDescent="0.35">
      <c r="A5" t="s">
        <v>87</v>
      </c>
      <c r="B5" t="s">
        <v>601</v>
      </c>
      <c r="C5" t="s">
        <v>602</v>
      </c>
      <c r="D5" s="2">
        <v>45652</v>
      </c>
    </row>
    <row r="6" spans="1:4" x14ac:dyDescent="0.35">
      <c r="A6" t="s">
        <v>141</v>
      </c>
      <c r="B6" t="s">
        <v>603</v>
      </c>
      <c r="C6" t="s">
        <v>602</v>
      </c>
      <c r="D6" s="2">
        <v>45292</v>
      </c>
    </row>
    <row r="7" spans="1:4" x14ac:dyDescent="0.35">
      <c r="A7" t="s">
        <v>93</v>
      </c>
      <c r="B7" t="s">
        <v>604</v>
      </c>
      <c r="C7" t="s">
        <v>602</v>
      </c>
      <c r="D7" s="2">
        <v>45639</v>
      </c>
    </row>
    <row r="8" spans="1:4" x14ac:dyDescent="0.35">
      <c r="A8" t="s">
        <v>184</v>
      </c>
      <c r="B8" t="s">
        <v>605</v>
      </c>
      <c r="C8" t="s">
        <v>598</v>
      </c>
      <c r="D8" s="2">
        <v>45796</v>
      </c>
    </row>
    <row r="9" spans="1:4" x14ac:dyDescent="0.35">
      <c r="A9" t="s">
        <v>107</v>
      </c>
      <c r="B9" t="s">
        <v>606</v>
      </c>
      <c r="C9" t="s">
        <v>602</v>
      </c>
      <c r="D9" s="2">
        <v>45799</v>
      </c>
    </row>
    <row r="10" spans="1:4" x14ac:dyDescent="0.35">
      <c r="A10" t="s">
        <v>158</v>
      </c>
      <c r="B10" t="s">
        <v>607</v>
      </c>
      <c r="C10" t="s">
        <v>602</v>
      </c>
      <c r="D10" s="2">
        <v>45700</v>
      </c>
    </row>
    <row r="11" spans="1:4" x14ac:dyDescent="0.35">
      <c r="A11" t="s">
        <v>119</v>
      </c>
      <c r="B11" t="s">
        <v>608</v>
      </c>
      <c r="C11" t="s">
        <v>598</v>
      </c>
      <c r="D11" s="2">
        <v>45408</v>
      </c>
    </row>
    <row r="12" spans="1:4" x14ac:dyDescent="0.35">
      <c r="A12" t="s">
        <v>128</v>
      </c>
      <c r="B12" t="s">
        <v>609</v>
      </c>
      <c r="C12" t="s">
        <v>598</v>
      </c>
      <c r="D12" s="2">
        <v>45349</v>
      </c>
    </row>
    <row r="13" spans="1:4" x14ac:dyDescent="0.35">
      <c r="A13" t="s">
        <v>75</v>
      </c>
      <c r="B13" t="s">
        <v>610</v>
      </c>
      <c r="C13" t="s">
        <v>598</v>
      </c>
      <c r="D13" s="2">
        <v>45976</v>
      </c>
    </row>
    <row r="14" spans="1:4" x14ac:dyDescent="0.35">
      <c r="A14" t="s">
        <v>97</v>
      </c>
      <c r="B14" t="s">
        <v>611</v>
      </c>
      <c r="C14" t="s">
        <v>598</v>
      </c>
      <c r="D14" s="2">
        <v>45464</v>
      </c>
    </row>
    <row r="15" spans="1:4" x14ac:dyDescent="0.35">
      <c r="A15" t="s">
        <v>43</v>
      </c>
      <c r="B15" t="s">
        <v>612</v>
      </c>
      <c r="C15" t="s">
        <v>602</v>
      </c>
      <c r="D15" s="2">
        <v>45440</v>
      </c>
    </row>
    <row r="16" spans="1:4" x14ac:dyDescent="0.35">
      <c r="A16" t="s">
        <v>19</v>
      </c>
      <c r="B16" t="s">
        <v>613</v>
      </c>
      <c r="C16" t="s">
        <v>598</v>
      </c>
      <c r="D16" s="2">
        <v>45504</v>
      </c>
    </row>
    <row r="17" spans="1:4" x14ac:dyDescent="0.35">
      <c r="A17" t="s">
        <v>39</v>
      </c>
      <c r="B17" t="s">
        <v>614</v>
      </c>
      <c r="C17" t="s">
        <v>602</v>
      </c>
      <c r="D17" s="2">
        <v>45520</v>
      </c>
    </row>
    <row r="18" spans="1:4" x14ac:dyDescent="0.35">
      <c r="A18" t="s">
        <v>62</v>
      </c>
      <c r="B18" t="s">
        <v>615</v>
      </c>
      <c r="C18" t="s">
        <v>598</v>
      </c>
      <c r="D18" s="2">
        <v>45518</v>
      </c>
    </row>
    <row r="19" spans="1:4" x14ac:dyDescent="0.35">
      <c r="A19" t="s">
        <v>27</v>
      </c>
      <c r="B19" t="s">
        <v>616</v>
      </c>
      <c r="C19" t="s">
        <v>602</v>
      </c>
      <c r="D19" s="2">
        <v>45823</v>
      </c>
    </row>
    <row r="20" spans="1:4" x14ac:dyDescent="0.35">
      <c r="A20" t="s">
        <v>113</v>
      </c>
      <c r="B20" t="s">
        <v>617</v>
      </c>
      <c r="C20" t="s">
        <v>602</v>
      </c>
      <c r="D20" s="2">
        <v>45693</v>
      </c>
    </row>
    <row r="21" spans="1:4" x14ac:dyDescent="0.35">
      <c r="A21" t="s">
        <v>190</v>
      </c>
      <c r="B21" t="s">
        <v>618</v>
      </c>
      <c r="C21" t="s">
        <v>602</v>
      </c>
      <c r="D21" s="2">
        <v>45524</v>
      </c>
    </row>
  </sheetData>
  <autoFilter ref="A1:D21" xr:uid="{00000000-0009-0000-0000-000003000000}"/>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416FA-929C-480D-AFF1-16300477B97B}">
  <dimension ref="A1:F9"/>
  <sheetViews>
    <sheetView workbookViewId="0">
      <selection activeCell="F1" sqref="F1"/>
    </sheetView>
  </sheetViews>
  <sheetFormatPr defaultRowHeight="14.5" x14ac:dyDescent="0.35"/>
  <cols>
    <col min="1" max="1" width="12.36328125" bestFit="1" customWidth="1"/>
    <col min="2" max="2" width="25.81640625" bestFit="1" customWidth="1"/>
    <col min="6" max="6" width="19.81640625" bestFit="1" customWidth="1"/>
  </cols>
  <sheetData>
    <row r="1" spans="1:6" x14ac:dyDescent="0.35">
      <c r="B1" t="s">
        <v>691</v>
      </c>
      <c r="F1" t="s">
        <v>692</v>
      </c>
    </row>
    <row r="3" spans="1:6" x14ac:dyDescent="0.35">
      <c r="A3" s="8" t="s">
        <v>664</v>
      </c>
      <c r="B3" t="s">
        <v>690</v>
      </c>
    </row>
    <row r="4" spans="1:6" x14ac:dyDescent="0.35">
      <c r="A4" s="9" t="s">
        <v>624</v>
      </c>
      <c r="B4">
        <v>3</v>
      </c>
      <c r="E4" s="8" t="s">
        <v>664</v>
      </c>
      <c r="F4" t="s">
        <v>690</v>
      </c>
    </row>
    <row r="5" spans="1:6" x14ac:dyDescent="0.35">
      <c r="A5" s="9" t="s">
        <v>482</v>
      </c>
      <c r="B5">
        <v>1</v>
      </c>
      <c r="E5" s="9" t="s">
        <v>627</v>
      </c>
      <c r="F5">
        <v>3</v>
      </c>
    </row>
    <row r="6" spans="1:6" x14ac:dyDescent="0.35">
      <c r="A6" s="9" t="s">
        <v>489</v>
      </c>
      <c r="B6">
        <v>2</v>
      </c>
      <c r="E6" s="9" t="s">
        <v>623</v>
      </c>
      <c r="F6">
        <v>5</v>
      </c>
    </row>
    <row r="7" spans="1:6" x14ac:dyDescent="0.35">
      <c r="A7" s="9" t="s">
        <v>485</v>
      </c>
      <c r="B7">
        <v>1</v>
      </c>
      <c r="E7" s="9" t="s">
        <v>669</v>
      </c>
      <c r="F7">
        <v>8</v>
      </c>
    </row>
    <row r="8" spans="1:6" x14ac:dyDescent="0.35">
      <c r="A8" s="9" t="s">
        <v>492</v>
      </c>
      <c r="B8">
        <v>1</v>
      </c>
    </row>
    <row r="9" spans="1:6" x14ac:dyDescent="0.35">
      <c r="A9" s="9" t="s">
        <v>669</v>
      </c>
      <c r="B9">
        <v>8</v>
      </c>
    </row>
  </sheetData>
  <pageMargins left="0.7" right="0.7" top="0.75" bottom="0.75" header="0.3" footer="0.3"/>
  <pageSetup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pane ySplit="1" topLeftCell="A2" activePane="bottomLeft" state="frozen"/>
      <selection pane="bottomLeft" activeCell="E4" sqref="E4"/>
    </sheetView>
  </sheetViews>
  <sheetFormatPr defaultRowHeight="14.5" x14ac:dyDescent="0.35"/>
  <cols>
    <col min="1" max="1" width="13" customWidth="1"/>
    <col min="2" max="2" width="18" customWidth="1"/>
    <col min="3" max="3" width="15" customWidth="1"/>
    <col min="4" max="4" width="16" customWidth="1"/>
  </cols>
  <sheetData>
    <row r="1" spans="1:4" x14ac:dyDescent="0.35">
      <c r="A1" s="1" t="s">
        <v>14</v>
      </c>
      <c r="B1" s="1" t="s">
        <v>619</v>
      </c>
      <c r="C1" s="1" t="s">
        <v>620</v>
      </c>
      <c r="D1" s="1" t="s">
        <v>621</v>
      </c>
    </row>
    <row r="2" spans="1:4" x14ac:dyDescent="0.35">
      <c r="A2" t="s">
        <v>46</v>
      </c>
      <c r="B2" t="s">
        <v>622</v>
      </c>
      <c r="C2" t="s">
        <v>623</v>
      </c>
      <c r="D2" t="s">
        <v>624</v>
      </c>
    </row>
    <row r="3" spans="1:4" x14ac:dyDescent="0.35">
      <c r="A3" t="s">
        <v>59</v>
      </c>
      <c r="B3" t="s">
        <v>625</v>
      </c>
      <c r="C3" t="s">
        <v>623</v>
      </c>
      <c r="D3" t="s">
        <v>489</v>
      </c>
    </row>
    <row r="4" spans="1:4" x14ac:dyDescent="0.35">
      <c r="A4" t="s">
        <v>35</v>
      </c>
      <c r="B4" t="s">
        <v>626</v>
      </c>
      <c r="C4" t="s">
        <v>627</v>
      </c>
      <c r="D4" t="s">
        <v>485</v>
      </c>
    </row>
    <row r="5" spans="1:4" x14ac:dyDescent="0.35">
      <c r="A5" t="s">
        <v>30</v>
      </c>
      <c r="B5" t="s">
        <v>628</v>
      </c>
      <c r="C5" t="s">
        <v>623</v>
      </c>
      <c r="D5" t="s">
        <v>492</v>
      </c>
    </row>
    <row r="6" spans="1:4" x14ac:dyDescent="0.35">
      <c r="A6" t="s">
        <v>115</v>
      </c>
      <c r="B6" t="s">
        <v>629</v>
      </c>
      <c r="C6" t="s">
        <v>627</v>
      </c>
      <c r="D6" t="s">
        <v>482</v>
      </c>
    </row>
    <row r="7" spans="1:4" x14ac:dyDescent="0.35">
      <c r="A7" t="s">
        <v>53</v>
      </c>
      <c r="B7" t="s">
        <v>630</v>
      </c>
      <c r="C7" t="s">
        <v>623</v>
      </c>
      <c r="D7" t="s">
        <v>624</v>
      </c>
    </row>
    <row r="8" spans="1:4" x14ac:dyDescent="0.35">
      <c r="A8" t="s">
        <v>23</v>
      </c>
      <c r="B8" t="s">
        <v>631</v>
      </c>
      <c r="C8" t="s">
        <v>627</v>
      </c>
      <c r="D8" t="s">
        <v>489</v>
      </c>
    </row>
    <row r="9" spans="1:4" x14ac:dyDescent="0.35">
      <c r="A9" t="s">
        <v>70</v>
      </c>
      <c r="B9" t="s">
        <v>632</v>
      </c>
      <c r="C9" t="s">
        <v>623</v>
      </c>
      <c r="D9" t="s">
        <v>624</v>
      </c>
    </row>
  </sheetData>
  <autoFilter ref="A1:D9" xr:uid="{00000000-0009-0000-0000-000004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0"/>
  <sheetViews>
    <sheetView workbookViewId="0">
      <pane ySplit="1" topLeftCell="A2" activePane="bottomLeft" state="frozen"/>
      <selection pane="bottomLeft"/>
    </sheetView>
  </sheetViews>
  <sheetFormatPr defaultRowHeight="14.5" x14ac:dyDescent="0.35"/>
  <cols>
    <col min="1" max="1" width="19" customWidth="1"/>
    <col min="2" max="2" width="21" customWidth="1"/>
    <col min="3" max="3" width="28" customWidth="1"/>
  </cols>
  <sheetData>
    <row r="1" spans="1:3" x14ac:dyDescent="0.35">
      <c r="A1" s="1" t="s">
        <v>633</v>
      </c>
      <c r="B1" s="1" t="s">
        <v>634</v>
      </c>
      <c r="C1" s="1" t="s">
        <v>635</v>
      </c>
    </row>
    <row r="2" spans="1:3" x14ac:dyDescent="0.35">
      <c r="A2" t="s">
        <v>636</v>
      </c>
      <c r="B2" t="s">
        <v>2</v>
      </c>
      <c r="C2" t="s">
        <v>637</v>
      </c>
    </row>
    <row r="3" spans="1:3" x14ac:dyDescent="0.35">
      <c r="A3" t="s">
        <v>636</v>
      </c>
      <c r="B3" t="s">
        <v>3</v>
      </c>
      <c r="C3" t="s">
        <v>638</v>
      </c>
    </row>
    <row r="4" spans="1:3" x14ac:dyDescent="0.35">
      <c r="A4" t="s">
        <v>636</v>
      </c>
      <c r="B4" t="s">
        <v>4</v>
      </c>
      <c r="C4" t="s">
        <v>639</v>
      </c>
    </row>
    <row r="5" spans="1:3" x14ac:dyDescent="0.35">
      <c r="A5" t="s">
        <v>636</v>
      </c>
      <c r="B5" t="s">
        <v>5</v>
      </c>
      <c r="C5" t="s">
        <v>640</v>
      </c>
    </row>
    <row r="6" spans="1:3" x14ac:dyDescent="0.35">
      <c r="A6" t="s">
        <v>636</v>
      </c>
      <c r="B6" t="s">
        <v>6</v>
      </c>
      <c r="C6" t="s">
        <v>641</v>
      </c>
    </row>
    <row r="7" spans="1:3" x14ac:dyDescent="0.35">
      <c r="A7" t="s">
        <v>636</v>
      </c>
      <c r="B7" t="s">
        <v>7</v>
      </c>
      <c r="C7" t="s">
        <v>642</v>
      </c>
    </row>
    <row r="8" spans="1:3" x14ac:dyDescent="0.35">
      <c r="A8" t="s">
        <v>636</v>
      </c>
      <c r="B8" t="s">
        <v>9</v>
      </c>
      <c r="C8" t="s">
        <v>643</v>
      </c>
    </row>
    <row r="9" spans="1:3" x14ac:dyDescent="0.35">
      <c r="A9" t="s">
        <v>636</v>
      </c>
      <c r="B9" t="s">
        <v>10</v>
      </c>
      <c r="C9" t="s">
        <v>644</v>
      </c>
    </row>
    <row r="10" spans="1:3" x14ac:dyDescent="0.35">
      <c r="A10" t="s">
        <v>636</v>
      </c>
      <c r="B10" t="s">
        <v>11</v>
      </c>
      <c r="C10" t="s">
        <v>645</v>
      </c>
    </row>
    <row r="11" spans="1:3" x14ac:dyDescent="0.35">
      <c r="A11" t="s">
        <v>646</v>
      </c>
      <c r="B11" t="s">
        <v>2</v>
      </c>
      <c r="C11" t="s">
        <v>647</v>
      </c>
    </row>
    <row r="12" spans="1:3" x14ac:dyDescent="0.35">
      <c r="A12" t="s">
        <v>646</v>
      </c>
      <c r="B12" t="s">
        <v>477</v>
      </c>
      <c r="C12" t="s">
        <v>648</v>
      </c>
    </row>
    <row r="13" spans="1:3" x14ac:dyDescent="0.35">
      <c r="A13" t="s">
        <v>646</v>
      </c>
      <c r="B13" t="s">
        <v>478</v>
      </c>
      <c r="C13" t="s">
        <v>649</v>
      </c>
    </row>
    <row r="14" spans="1:3" x14ac:dyDescent="0.35">
      <c r="A14" t="s">
        <v>650</v>
      </c>
      <c r="B14" t="s">
        <v>3</v>
      </c>
      <c r="C14" t="s">
        <v>647</v>
      </c>
    </row>
    <row r="15" spans="1:3" x14ac:dyDescent="0.35">
      <c r="A15" t="s">
        <v>650</v>
      </c>
      <c r="B15" t="s">
        <v>556</v>
      </c>
      <c r="C15" t="s">
        <v>651</v>
      </c>
    </row>
    <row r="16" spans="1:3" x14ac:dyDescent="0.35">
      <c r="A16" t="s">
        <v>650</v>
      </c>
      <c r="B16" t="s">
        <v>558</v>
      </c>
      <c r="C16" t="s">
        <v>652</v>
      </c>
    </row>
    <row r="17" spans="1:3" x14ac:dyDescent="0.35">
      <c r="A17" t="s">
        <v>653</v>
      </c>
      <c r="B17" t="s">
        <v>593</v>
      </c>
      <c r="C17" t="s">
        <v>647</v>
      </c>
    </row>
    <row r="18" spans="1:3" x14ac:dyDescent="0.35">
      <c r="A18" t="s">
        <v>653</v>
      </c>
      <c r="B18" t="s">
        <v>595</v>
      </c>
      <c r="C18" t="s">
        <v>654</v>
      </c>
    </row>
    <row r="19" spans="1:3" x14ac:dyDescent="0.35">
      <c r="A19" t="s">
        <v>655</v>
      </c>
      <c r="B19" t="s">
        <v>14</v>
      </c>
      <c r="C19" t="s">
        <v>647</v>
      </c>
    </row>
    <row r="20" spans="1:3" x14ac:dyDescent="0.35">
      <c r="A20" t="s">
        <v>655</v>
      </c>
      <c r="B20" t="s">
        <v>621</v>
      </c>
      <c r="C20" t="s">
        <v>656</v>
      </c>
    </row>
  </sheetData>
  <autoFilter ref="A1:C20"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Row data wise pivote Analysis</vt:lpstr>
      <vt:lpstr>Dashboard</vt:lpstr>
      <vt:lpstr>Raw_Orders</vt:lpstr>
      <vt:lpstr>customer wise pivot</vt:lpstr>
      <vt:lpstr>Customers</vt:lpstr>
      <vt:lpstr>Restaurant wise pivot</vt:lpstr>
      <vt:lpstr>Restaurants</vt:lpstr>
      <vt:lpstr>Delivery_Partners pivote</vt:lpstr>
      <vt:lpstr>Delivery_Partners</vt:lpstr>
      <vt:lpstr>Campaigns wise pivote</vt:lpstr>
      <vt:lpstr>Campaigns</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Desai</cp:lastModifiedBy>
  <dcterms:created xsi:type="dcterms:W3CDTF">2026-10-04T13:24:07Z</dcterms:created>
  <dcterms:modified xsi:type="dcterms:W3CDTF">2026-10-08T13:17:44Z</dcterms:modified>
</cp:coreProperties>
</file>