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INEC\DECON 2024\CGTPE\Análisis Cantonal ENEMDU\"/>
    </mc:Choice>
  </mc:AlternateContent>
  <xr:revisionPtr revIDLastSave="0" documentId="13_ncr:1_{9D08485B-E8D3-448F-9226-CE3B93B8E8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RIZ" sheetId="2" r:id="rId1"/>
    <sheet name="DAT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3" i="2"/>
  <c r="N5" i="2"/>
  <c r="N6" i="2"/>
  <c r="N8" i="2"/>
  <c r="N11" i="2"/>
  <c r="N9" i="2"/>
  <c r="N7" i="2"/>
  <c r="N10" i="2"/>
  <c r="N13" i="2"/>
  <c r="N14" i="2"/>
  <c r="N20" i="2"/>
  <c r="N16" i="2"/>
  <c r="N15" i="2"/>
  <c r="N12" i="2"/>
  <c r="N17" i="2"/>
  <c r="N22" i="2"/>
  <c r="N24" i="2"/>
  <c r="N21" i="2"/>
  <c r="N33" i="2"/>
  <c r="N30" i="2"/>
  <c r="N37" i="2"/>
  <c r="N31" i="2"/>
  <c r="N27" i="2"/>
  <c r="N18" i="2"/>
  <c r="N28" i="2"/>
  <c r="N26" i="2"/>
  <c r="N32" i="2"/>
  <c r="N25" i="2"/>
  <c r="N19" i="2"/>
  <c r="N36" i="2"/>
  <c r="N23" i="2"/>
  <c r="N34" i="2"/>
  <c r="N41" i="2"/>
  <c r="N44" i="2"/>
  <c r="N42" i="2"/>
  <c r="N35" i="2"/>
  <c r="N51" i="2"/>
  <c r="N46" i="2"/>
  <c r="N40" i="2"/>
  <c r="N53" i="2"/>
  <c r="N58" i="2"/>
  <c r="N39" i="2"/>
  <c r="N49" i="2"/>
  <c r="N48" i="2"/>
  <c r="N38" i="2"/>
  <c r="N59" i="2"/>
  <c r="N50" i="2"/>
  <c r="N63" i="2"/>
  <c r="N54" i="2"/>
  <c r="N57" i="2"/>
  <c r="N45" i="2"/>
  <c r="N78" i="2"/>
  <c r="N60" i="2"/>
  <c r="N47" i="2"/>
  <c r="N73" i="2"/>
  <c r="N75" i="2"/>
  <c r="N62" i="2"/>
  <c r="N61" i="2"/>
  <c r="N65" i="2"/>
  <c r="N67" i="2"/>
  <c r="N69" i="2"/>
  <c r="N29" i="2"/>
  <c r="N81" i="2"/>
  <c r="N64" i="2"/>
  <c r="N55" i="2"/>
  <c r="N79" i="2"/>
  <c r="N76" i="2"/>
  <c r="N72" i="2"/>
  <c r="N43" i="2"/>
  <c r="N77" i="2"/>
  <c r="N84" i="2"/>
  <c r="N70" i="2"/>
  <c r="N74" i="2"/>
  <c r="N89" i="2"/>
  <c r="N92" i="2"/>
  <c r="N82" i="2"/>
  <c r="N85" i="2"/>
  <c r="N94" i="2"/>
  <c r="N83" i="2"/>
  <c r="N80" i="2"/>
  <c r="N96" i="2"/>
  <c r="N88" i="2"/>
  <c r="N66" i="2"/>
  <c r="N52" i="2"/>
  <c r="N97" i="2"/>
  <c r="N106" i="2"/>
  <c r="N98" i="2"/>
  <c r="N93" i="2"/>
  <c r="N95" i="2"/>
  <c r="N108" i="2"/>
  <c r="N102" i="2"/>
  <c r="N120" i="2"/>
  <c r="N87" i="2"/>
  <c r="N112" i="2"/>
  <c r="N114" i="2"/>
  <c r="N86" i="2"/>
  <c r="N56" i="2"/>
  <c r="N103" i="2"/>
  <c r="N99" i="2"/>
  <c r="N91" i="2"/>
  <c r="N113" i="2"/>
  <c r="N107" i="2"/>
  <c r="N116" i="2"/>
  <c r="N117" i="2"/>
  <c r="N111" i="2"/>
  <c r="N131" i="2"/>
  <c r="N127" i="2"/>
  <c r="N122" i="2"/>
  <c r="N124" i="2"/>
  <c r="N118" i="2"/>
  <c r="N130" i="2"/>
  <c r="N128" i="2"/>
  <c r="N125" i="2"/>
  <c r="N132" i="2"/>
  <c r="N126" i="2"/>
  <c r="N123" i="2"/>
  <c r="N105" i="2"/>
  <c r="N129" i="2"/>
  <c r="N119" i="2"/>
  <c r="N121" i="2"/>
  <c r="N68" i="2"/>
  <c r="N137" i="2"/>
  <c r="N104" i="2"/>
  <c r="N100" i="2"/>
  <c r="N141" i="2"/>
  <c r="N90" i="2"/>
  <c r="N133" i="2"/>
  <c r="N140" i="2"/>
  <c r="N135" i="2"/>
  <c r="N151" i="2"/>
  <c r="N144" i="2"/>
  <c r="N150" i="2"/>
  <c r="N136" i="2"/>
  <c r="N155" i="2"/>
  <c r="N142" i="2"/>
  <c r="N147" i="2"/>
  <c r="N143" i="2"/>
  <c r="N101" i="2"/>
  <c r="N145" i="2"/>
  <c r="N157" i="2"/>
  <c r="N156" i="2"/>
  <c r="N149" i="2"/>
  <c r="N154" i="2"/>
  <c r="N159" i="2"/>
  <c r="N153" i="2"/>
  <c r="N160" i="2"/>
  <c r="N164" i="2"/>
  <c r="N162" i="2"/>
  <c r="N165" i="2"/>
  <c r="N138" i="2"/>
  <c r="N170" i="2"/>
  <c r="N139" i="2"/>
  <c r="N171" i="2"/>
  <c r="N167" i="2"/>
  <c r="N161" i="2"/>
  <c r="N152" i="2"/>
  <c r="N134" i="2"/>
  <c r="N166" i="2"/>
  <c r="N177" i="2"/>
  <c r="N71" i="2"/>
  <c r="N109" i="2"/>
  <c r="N163" i="2"/>
  <c r="N174" i="2"/>
  <c r="N176" i="2"/>
  <c r="N172" i="2"/>
  <c r="N180" i="2"/>
  <c r="N168" i="2"/>
  <c r="N182" i="2"/>
  <c r="N178" i="2"/>
  <c r="N187" i="2"/>
  <c r="N181" i="2"/>
  <c r="N179" i="2"/>
  <c r="N189" i="2"/>
  <c r="N185" i="2"/>
  <c r="N186" i="2"/>
  <c r="N191" i="2"/>
  <c r="N175" i="2"/>
  <c r="N193" i="2"/>
  <c r="N184" i="2"/>
  <c r="N190" i="2"/>
  <c r="N169" i="2"/>
  <c r="N195" i="2"/>
  <c r="N183" i="2"/>
  <c r="N146" i="2"/>
  <c r="N192" i="2"/>
  <c r="N148" i="2"/>
  <c r="N158" i="2"/>
  <c r="N188" i="2"/>
  <c r="N194" i="2"/>
  <c r="N173" i="2"/>
  <c r="N197" i="2"/>
  <c r="N198" i="2"/>
  <c r="N196" i="2"/>
  <c r="N205" i="2"/>
  <c r="N110" i="2"/>
  <c r="N200" i="2"/>
  <c r="N201" i="2"/>
  <c r="N199" i="2"/>
  <c r="N202" i="2"/>
  <c r="N203" i="2"/>
  <c r="N207" i="2"/>
  <c r="N206" i="2"/>
  <c r="N204" i="2"/>
  <c r="N208" i="2"/>
  <c r="N210" i="2"/>
  <c r="N216" i="2"/>
  <c r="N211" i="2"/>
  <c r="N115" i="2"/>
  <c r="N209" i="2"/>
  <c r="N212" i="2"/>
  <c r="N215" i="2"/>
  <c r="N214" i="2"/>
  <c r="N217" i="2"/>
  <c r="N218" i="2"/>
  <c r="N219" i="2"/>
  <c r="N220" i="2"/>
  <c r="N213" i="2"/>
  <c r="N221" i="2"/>
  <c r="N223" i="2"/>
  <c r="N222" i="2"/>
  <c r="L4" i="2"/>
  <c r="L3" i="2"/>
  <c r="L5" i="2"/>
  <c r="L6" i="2"/>
  <c r="L8" i="2"/>
  <c r="L11" i="2"/>
  <c r="L9" i="2"/>
  <c r="L7" i="2"/>
  <c r="L10" i="2"/>
  <c r="L13" i="2"/>
  <c r="L14" i="2"/>
  <c r="L20" i="2"/>
  <c r="L16" i="2"/>
  <c r="L15" i="2"/>
  <c r="L12" i="2"/>
  <c r="L17" i="2"/>
  <c r="L22" i="2"/>
  <c r="L24" i="2"/>
  <c r="L21" i="2"/>
  <c r="L33" i="2"/>
  <c r="L30" i="2"/>
  <c r="L37" i="2"/>
  <c r="L31" i="2"/>
  <c r="L27" i="2"/>
  <c r="L18" i="2"/>
  <c r="L28" i="2"/>
  <c r="L26" i="2"/>
  <c r="L32" i="2"/>
  <c r="L25" i="2"/>
  <c r="L19" i="2"/>
  <c r="L36" i="2"/>
  <c r="L23" i="2"/>
  <c r="L34" i="2"/>
  <c r="L41" i="2"/>
  <c r="L44" i="2"/>
  <c r="L42" i="2"/>
  <c r="L35" i="2"/>
  <c r="L51" i="2"/>
  <c r="L46" i="2"/>
  <c r="L40" i="2"/>
  <c r="L53" i="2"/>
  <c r="L58" i="2"/>
  <c r="L39" i="2"/>
  <c r="L49" i="2"/>
  <c r="L48" i="2"/>
  <c r="L38" i="2"/>
  <c r="L59" i="2"/>
  <c r="L50" i="2"/>
  <c r="L63" i="2"/>
  <c r="L54" i="2"/>
  <c r="L57" i="2"/>
  <c r="L45" i="2"/>
  <c r="L78" i="2"/>
  <c r="L60" i="2"/>
  <c r="L47" i="2"/>
  <c r="L73" i="2"/>
  <c r="L75" i="2"/>
  <c r="L62" i="2"/>
  <c r="L61" i="2"/>
  <c r="L65" i="2"/>
  <c r="L67" i="2"/>
  <c r="L69" i="2"/>
  <c r="L29" i="2"/>
  <c r="L81" i="2"/>
  <c r="L64" i="2"/>
  <c r="L55" i="2"/>
  <c r="L79" i="2"/>
  <c r="L76" i="2"/>
  <c r="L72" i="2"/>
  <c r="L43" i="2"/>
  <c r="L77" i="2"/>
  <c r="L84" i="2"/>
  <c r="L70" i="2"/>
  <c r="L74" i="2"/>
  <c r="L89" i="2"/>
  <c r="L92" i="2"/>
  <c r="L82" i="2"/>
  <c r="L85" i="2"/>
  <c r="L94" i="2"/>
  <c r="L83" i="2"/>
  <c r="L80" i="2"/>
  <c r="L96" i="2"/>
  <c r="L88" i="2"/>
  <c r="L66" i="2"/>
  <c r="L52" i="2"/>
  <c r="L97" i="2"/>
  <c r="L106" i="2"/>
  <c r="L98" i="2"/>
  <c r="L93" i="2"/>
  <c r="L95" i="2"/>
  <c r="L108" i="2"/>
  <c r="L102" i="2"/>
  <c r="L120" i="2"/>
  <c r="L87" i="2"/>
  <c r="L112" i="2"/>
  <c r="L114" i="2"/>
  <c r="L86" i="2"/>
  <c r="L56" i="2"/>
  <c r="L103" i="2"/>
  <c r="L99" i="2"/>
  <c r="L91" i="2"/>
  <c r="L113" i="2"/>
  <c r="L107" i="2"/>
  <c r="L116" i="2"/>
  <c r="L117" i="2"/>
  <c r="L111" i="2"/>
  <c r="L131" i="2"/>
  <c r="L127" i="2"/>
  <c r="L122" i="2"/>
  <c r="L124" i="2"/>
  <c r="L118" i="2"/>
  <c r="L130" i="2"/>
  <c r="L128" i="2"/>
  <c r="L125" i="2"/>
  <c r="L132" i="2"/>
  <c r="L126" i="2"/>
  <c r="L123" i="2"/>
  <c r="L105" i="2"/>
  <c r="L129" i="2"/>
  <c r="L119" i="2"/>
  <c r="L121" i="2"/>
  <c r="L68" i="2"/>
  <c r="L137" i="2"/>
  <c r="L104" i="2"/>
  <c r="L100" i="2"/>
  <c r="L141" i="2"/>
  <c r="L90" i="2"/>
  <c r="L133" i="2"/>
  <c r="L140" i="2"/>
  <c r="L135" i="2"/>
  <c r="L151" i="2"/>
  <c r="L144" i="2"/>
  <c r="L150" i="2"/>
  <c r="L136" i="2"/>
  <c r="L155" i="2"/>
  <c r="L142" i="2"/>
  <c r="L147" i="2"/>
  <c r="L143" i="2"/>
  <c r="L101" i="2"/>
  <c r="L145" i="2"/>
  <c r="L157" i="2"/>
  <c r="L156" i="2"/>
  <c r="L149" i="2"/>
  <c r="L154" i="2"/>
  <c r="L159" i="2"/>
  <c r="L153" i="2"/>
  <c r="L160" i="2"/>
  <c r="L164" i="2"/>
  <c r="L162" i="2"/>
  <c r="L165" i="2"/>
  <c r="L138" i="2"/>
  <c r="L170" i="2"/>
  <c r="L139" i="2"/>
  <c r="L171" i="2"/>
  <c r="L167" i="2"/>
  <c r="L161" i="2"/>
  <c r="L152" i="2"/>
  <c r="L134" i="2"/>
  <c r="L166" i="2"/>
  <c r="L177" i="2"/>
  <c r="L71" i="2"/>
  <c r="L109" i="2"/>
  <c r="L163" i="2"/>
  <c r="L174" i="2"/>
  <c r="L176" i="2"/>
  <c r="L172" i="2"/>
  <c r="L180" i="2"/>
  <c r="L168" i="2"/>
  <c r="L182" i="2"/>
  <c r="L178" i="2"/>
  <c r="L187" i="2"/>
  <c r="L181" i="2"/>
  <c r="L179" i="2"/>
  <c r="L189" i="2"/>
  <c r="L185" i="2"/>
  <c r="L186" i="2"/>
  <c r="L191" i="2"/>
  <c r="L175" i="2"/>
  <c r="L193" i="2"/>
  <c r="L184" i="2"/>
  <c r="L190" i="2"/>
  <c r="L169" i="2"/>
  <c r="L195" i="2"/>
  <c r="L183" i="2"/>
  <c r="L146" i="2"/>
  <c r="L192" i="2"/>
  <c r="L148" i="2"/>
  <c r="L158" i="2"/>
  <c r="L188" i="2"/>
  <c r="L194" i="2"/>
  <c r="L173" i="2"/>
  <c r="L197" i="2"/>
  <c r="L198" i="2"/>
  <c r="L196" i="2"/>
  <c r="L205" i="2"/>
  <c r="L110" i="2"/>
  <c r="L200" i="2"/>
  <c r="L201" i="2"/>
  <c r="L199" i="2"/>
  <c r="L202" i="2"/>
  <c r="L203" i="2"/>
  <c r="L207" i="2"/>
  <c r="L206" i="2"/>
  <c r="L204" i="2"/>
  <c r="L208" i="2"/>
  <c r="L210" i="2"/>
  <c r="L216" i="2"/>
  <c r="L211" i="2"/>
  <c r="L115" i="2"/>
  <c r="L209" i="2"/>
  <c r="L212" i="2"/>
  <c r="L215" i="2"/>
  <c r="L214" i="2"/>
  <c r="L217" i="2"/>
  <c r="L218" i="2"/>
  <c r="L219" i="2"/>
  <c r="L220" i="2"/>
  <c r="L213" i="2"/>
  <c r="L221" i="2"/>
  <c r="L223" i="2"/>
  <c r="L222" i="2"/>
  <c r="J4" i="2"/>
  <c r="J3" i="2"/>
  <c r="J5" i="2"/>
  <c r="J6" i="2"/>
  <c r="J8" i="2"/>
  <c r="J11" i="2"/>
  <c r="J9" i="2"/>
  <c r="J7" i="2"/>
  <c r="J10" i="2"/>
  <c r="J13" i="2"/>
  <c r="J14" i="2"/>
  <c r="J20" i="2"/>
  <c r="J16" i="2"/>
  <c r="J15" i="2"/>
  <c r="J12" i="2"/>
  <c r="J17" i="2"/>
  <c r="J22" i="2"/>
  <c r="J24" i="2"/>
  <c r="J21" i="2"/>
  <c r="J33" i="2"/>
  <c r="J30" i="2"/>
  <c r="J37" i="2"/>
  <c r="J31" i="2"/>
  <c r="J27" i="2"/>
  <c r="J18" i="2"/>
  <c r="J28" i="2"/>
  <c r="J26" i="2"/>
  <c r="J32" i="2"/>
  <c r="J25" i="2"/>
  <c r="J19" i="2"/>
  <c r="J36" i="2"/>
  <c r="J23" i="2"/>
  <c r="J34" i="2"/>
  <c r="J41" i="2"/>
  <c r="J44" i="2"/>
  <c r="J42" i="2"/>
  <c r="J35" i="2"/>
  <c r="J51" i="2"/>
  <c r="J46" i="2"/>
  <c r="J40" i="2"/>
  <c r="J53" i="2"/>
  <c r="J58" i="2"/>
  <c r="J39" i="2"/>
  <c r="J49" i="2"/>
  <c r="J48" i="2"/>
  <c r="J38" i="2"/>
  <c r="J59" i="2"/>
  <c r="J50" i="2"/>
  <c r="J63" i="2"/>
  <c r="J54" i="2"/>
  <c r="J57" i="2"/>
  <c r="J45" i="2"/>
  <c r="J78" i="2"/>
  <c r="J60" i="2"/>
  <c r="J47" i="2"/>
  <c r="J73" i="2"/>
  <c r="J75" i="2"/>
  <c r="J62" i="2"/>
  <c r="J61" i="2"/>
  <c r="J65" i="2"/>
  <c r="J67" i="2"/>
  <c r="J69" i="2"/>
  <c r="J29" i="2"/>
  <c r="J81" i="2"/>
  <c r="J64" i="2"/>
  <c r="J55" i="2"/>
  <c r="J79" i="2"/>
  <c r="J76" i="2"/>
  <c r="J72" i="2"/>
  <c r="J43" i="2"/>
  <c r="J77" i="2"/>
  <c r="J84" i="2"/>
  <c r="J70" i="2"/>
  <c r="J74" i="2"/>
  <c r="J89" i="2"/>
  <c r="J92" i="2"/>
  <c r="J82" i="2"/>
  <c r="J85" i="2"/>
  <c r="J94" i="2"/>
  <c r="J83" i="2"/>
  <c r="J80" i="2"/>
  <c r="J96" i="2"/>
  <c r="J88" i="2"/>
  <c r="J66" i="2"/>
  <c r="J52" i="2"/>
  <c r="J97" i="2"/>
  <c r="J106" i="2"/>
  <c r="J98" i="2"/>
  <c r="J93" i="2"/>
  <c r="J95" i="2"/>
  <c r="J108" i="2"/>
  <c r="J102" i="2"/>
  <c r="J120" i="2"/>
  <c r="J87" i="2"/>
  <c r="J112" i="2"/>
  <c r="J114" i="2"/>
  <c r="J86" i="2"/>
  <c r="J56" i="2"/>
  <c r="J103" i="2"/>
  <c r="J99" i="2"/>
  <c r="J91" i="2"/>
  <c r="J113" i="2"/>
  <c r="J107" i="2"/>
  <c r="J116" i="2"/>
  <c r="J117" i="2"/>
  <c r="J111" i="2"/>
  <c r="J131" i="2"/>
  <c r="J127" i="2"/>
  <c r="J122" i="2"/>
  <c r="J124" i="2"/>
  <c r="J118" i="2"/>
  <c r="J130" i="2"/>
  <c r="J128" i="2"/>
  <c r="J125" i="2"/>
  <c r="J132" i="2"/>
  <c r="J126" i="2"/>
  <c r="J123" i="2"/>
  <c r="J105" i="2"/>
  <c r="J129" i="2"/>
  <c r="J119" i="2"/>
  <c r="J121" i="2"/>
  <c r="J68" i="2"/>
  <c r="J137" i="2"/>
  <c r="J104" i="2"/>
  <c r="J100" i="2"/>
  <c r="J141" i="2"/>
  <c r="J90" i="2"/>
  <c r="J133" i="2"/>
  <c r="J140" i="2"/>
  <c r="J135" i="2"/>
  <c r="J151" i="2"/>
  <c r="J144" i="2"/>
  <c r="J150" i="2"/>
  <c r="J136" i="2"/>
  <c r="J155" i="2"/>
  <c r="J142" i="2"/>
  <c r="J147" i="2"/>
  <c r="J143" i="2"/>
  <c r="J101" i="2"/>
  <c r="J145" i="2"/>
  <c r="J157" i="2"/>
  <c r="J156" i="2"/>
  <c r="J149" i="2"/>
  <c r="J154" i="2"/>
  <c r="J159" i="2"/>
  <c r="J153" i="2"/>
  <c r="J160" i="2"/>
  <c r="J164" i="2"/>
  <c r="J162" i="2"/>
  <c r="J165" i="2"/>
  <c r="J138" i="2"/>
  <c r="J170" i="2"/>
  <c r="J139" i="2"/>
  <c r="J171" i="2"/>
  <c r="J167" i="2"/>
  <c r="J161" i="2"/>
  <c r="J152" i="2"/>
  <c r="J134" i="2"/>
  <c r="J166" i="2"/>
  <c r="J177" i="2"/>
  <c r="J71" i="2"/>
  <c r="J109" i="2"/>
  <c r="J163" i="2"/>
  <c r="J174" i="2"/>
  <c r="J176" i="2"/>
  <c r="J172" i="2"/>
  <c r="J180" i="2"/>
  <c r="J168" i="2"/>
  <c r="J182" i="2"/>
  <c r="J178" i="2"/>
  <c r="J187" i="2"/>
  <c r="J181" i="2"/>
  <c r="J179" i="2"/>
  <c r="J189" i="2"/>
  <c r="J185" i="2"/>
  <c r="J186" i="2"/>
  <c r="J191" i="2"/>
  <c r="J175" i="2"/>
  <c r="J193" i="2"/>
  <c r="J184" i="2"/>
  <c r="J190" i="2"/>
  <c r="J169" i="2"/>
  <c r="J195" i="2"/>
  <c r="J183" i="2"/>
  <c r="J146" i="2"/>
  <c r="J192" i="2"/>
  <c r="J148" i="2"/>
  <c r="J158" i="2"/>
  <c r="J188" i="2"/>
  <c r="J194" i="2"/>
  <c r="J173" i="2"/>
  <c r="J197" i="2"/>
  <c r="J198" i="2"/>
  <c r="J196" i="2"/>
  <c r="J205" i="2"/>
  <c r="J110" i="2"/>
  <c r="J200" i="2"/>
  <c r="J201" i="2"/>
  <c r="J199" i="2"/>
  <c r="J202" i="2"/>
  <c r="J203" i="2"/>
  <c r="J207" i="2"/>
  <c r="J206" i="2"/>
  <c r="J204" i="2"/>
  <c r="J208" i="2"/>
  <c r="J210" i="2"/>
  <c r="J216" i="2"/>
  <c r="J211" i="2"/>
  <c r="J115" i="2"/>
  <c r="J209" i="2"/>
  <c r="J212" i="2"/>
  <c r="J215" i="2"/>
  <c r="J214" i="2"/>
  <c r="J217" i="2"/>
  <c r="J218" i="2"/>
  <c r="J219" i="2"/>
  <c r="J220" i="2"/>
  <c r="J213" i="2"/>
  <c r="J221" i="2"/>
  <c r="J223" i="2"/>
  <c r="J222" i="2"/>
  <c r="E4" i="2"/>
  <c r="H4" i="2"/>
  <c r="H3" i="2"/>
  <c r="H5" i="2"/>
  <c r="H6" i="2"/>
  <c r="H8" i="2"/>
  <c r="H11" i="2"/>
  <c r="H9" i="2"/>
  <c r="H7" i="2"/>
  <c r="H10" i="2"/>
  <c r="H13" i="2"/>
  <c r="H14" i="2"/>
  <c r="H20" i="2"/>
  <c r="H16" i="2"/>
  <c r="H15" i="2"/>
  <c r="H12" i="2"/>
  <c r="H17" i="2"/>
  <c r="H22" i="2"/>
  <c r="H24" i="2"/>
  <c r="H21" i="2"/>
  <c r="H33" i="2"/>
  <c r="H30" i="2"/>
  <c r="H37" i="2"/>
  <c r="H31" i="2"/>
  <c r="H27" i="2"/>
  <c r="H18" i="2"/>
  <c r="H28" i="2"/>
  <c r="H26" i="2"/>
  <c r="H32" i="2"/>
  <c r="H25" i="2"/>
  <c r="H19" i="2"/>
  <c r="H36" i="2"/>
  <c r="H23" i="2"/>
  <c r="H34" i="2"/>
  <c r="H41" i="2"/>
  <c r="H44" i="2"/>
  <c r="H42" i="2"/>
  <c r="H35" i="2"/>
  <c r="H51" i="2"/>
  <c r="H46" i="2"/>
  <c r="H40" i="2"/>
  <c r="H53" i="2"/>
  <c r="H58" i="2"/>
  <c r="H39" i="2"/>
  <c r="H49" i="2"/>
  <c r="H48" i="2"/>
  <c r="H38" i="2"/>
  <c r="H59" i="2"/>
  <c r="H50" i="2"/>
  <c r="H63" i="2"/>
  <c r="H54" i="2"/>
  <c r="H57" i="2"/>
  <c r="H45" i="2"/>
  <c r="H78" i="2"/>
  <c r="H60" i="2"/>
  <c r="H47" i="2"/>
  <c r="H73" i="2"/>
  <c r="H75" i="2"/>
  <c r="H62" i="2"/>
  <c r="H61" i="2"/>
  <c r="H65" i="2"/>
  <c r="H67" i="2"/>
  <c r="H69" i="2"/>
  <c r="H29" i="2"/>
  <c r="H81" i="2"/>
  <c r="H64" i="2"/>
  <c r="H55" i="2"/>
  <c r="H79" i="2"/>
  <c r="H76" i="2"/>
  <c r="H72" i="2"/>
  <c r="H43" i="2"/>
  <c r="H77" i="2"/>
  <c r="H84" i="2"/>
  <c r="H70" i="2"/>
  <c r="H74" i="2"/>
  <c r="H89" i="2"/>
  <c r="H92" i="2"/>
  <c r="H82" i="2"/>
  <c r="H85" i="2"/>
  <c r="H94" i="2"/>
  <c r="H83" i="2"/>
  <c r="H80" i="2"/>
  <c r="H96" i="2"/>
  <c r="H88" i="2"/>
  <c r="H66" i="2"/>
  <c r="H52" i="2"/>
  <c r="H97" i="2"/>
  <c r="H106" i="2"/>
  <c r="H98" i="2"/>
  <c r="H93" i="2"/>
  <c r="H95" i="2"/>
  <c r="H108" i="2"/>
  <c r="H102" i="2"/>
  <c r="H120" i="2"/>
  <c r="H87" i="2"/>
  <c r="H112" i="2"/>
  <c r="H114" i="2"/>
  <c r="H86" i="2"/>
  <c r="H56" i="2"/>
  <c r="H103" i="2"/>
  <c r="H99" i="2"/>
  <c r="H91" i="2"/>
  <c r="H113" i="2"/>
  <c r="H107" i="2"/>
  <c r="H116" i="2"/>
  <c r="H117" i="2"/>
  <c r="H111" i="2"/>
  <c r="H131" i="2"/>
  <c r="H127" i="2"/>
  <c r="H122" i="2"/>
  <c r="H124" i="2"/>
  <c r="H118" i="2"/>
  <c r="H130" i="2"/>
  <c r="H128" i="2"/>
  <c r="H125" i="2"/>
  <c r="H132" i="2"/>
  <c r="H126" i="2"/>
  <c r="H123" i="2"/>
  <c r="H105" i="2"/>
  <c r="H129" i="2"/>
  <c r="H119" i="2"/>
  <c r="H121" i="2"/>
  <c r="H68" i="2"/>
  <c r="H137" i="2"/>
  <c r="H104" i="2"/>
  <c r="H100" i="2"/>
  <c r="H141" i="2"/>
  <c r="H90" i="2"/>
  <c r="H133" i="2"/>
  <c r="H140" i="2"/>
  <c r="H135" i="2"/>
  <c r="H151" i="2"/>
  <c r="H144" i="2"/>
  <c r="H150" i="2"/>
  <c r="H136" i="2"/>
  <c r="H155" i="2"/>
  <c r="H142" i="2"/>
  <c r="H147" i="2"/>
  <c r="H143" i="2"/>
  <c r="H101" i="2"/>
  <c r="H145" i="2"/>
  <c r="H157" i="2"/>
  <c r="H156" i="2"/>
  <c r="H149" i="2"/>
  <c r="H154" i="2"/>
  <c r="H159" i="2"/>
  <c r="H153" i="2"/>
  <c r="H160" i="2"/>
  <c r="H164" i="2"/>
  <c r="H162" i="2"/>
  <c r="H165" i="2"/>
  <c r="H138" i="2"/>
  <c r="H170" i="2"/>
  <c r="H139" i="2"/>
  <c r="H171" i="2"/>
  <c r="H167" i="2"/>
  <c r="H161" i="2"/>
  <c r="H152" i="2"/>
  <c r="H134" i="2"/>
  <c r="H166" i="2"/>
  <c r="H177" i="2"/>
  <c r="H71" i="2"/>
  <c r="H109" i="2"/>
  <c r="H163" i="2"/>
  <c r="H174" i="2"/>
  <c r="H176" i="2"/>
  <c r="H172" i="2"/>
  <c r="H180" i="2"/>
  <c r="H168" i="2"/>
  <c r="H182" i="2"/>
  <c r="H178" i="2"/>
  <c r="H187" i="2"/>
  <c r="H181" i="2"/>
  <c r="H179" i="2"/>
  <c r="H189" i="2"/>
  <c r="H185" i="2"/>
  <c r="H186" i="2"/>
  <c r="H191" i="2"/>
  <c r="H175" i="2"/>
  <c r="H193" i="2"/>
  <c r="H184" i="2"/>
  <c r="H190" i="2"/>
  <c r="H169" i="2"/>
  <c r="H195" i="2"/>
  <c r="H183" i="2"/>
  <c r="H146" i="2"/>
  <c r="H192" i="2"/>
  <c r="H148" i="2"/>
  <c r="H158" i="2"/>
  <c r="H188" i="2"/>
  <c r="H194" i="2"/>
  <c r="H173" i="2"/>
  <c r="H197" i="2"/>
  <c r="H198" i="2"/>
  <c r="H196" i="2"/>
  <c r="H205" i="2"/>
  <c r="H110" i="2"/>
  <c r="H200" i="2"/>
  <c r="H201" i="2"/>
  <c r="H199" i="2"/>
  <c r="H202" i="2"/>
  <c r="H203" i="2"/>
  <c r="H207" i="2"/>
  <c r="H206" i="2"/>
  <c r="H204" i="2"/>
  <c r="H208" i="2"/>
  <c r="H210" i="2"/>
  <c r="H216" i="2"/>
  <c r="H211" i="2"/>
  <c r="H115" i="2"/>
  <c r="H209" i="2"/>
  <c r="H212" i="2"/>
  <c r="H215" i="2"/>
  <c r="H214" i="2"/>
  <c r="H217" i="2"/>
  <c r="H218" i="2"/>
  <c r="H219" i="2"/>
  <c r="H220" i="2"/>
  <c r="H213" i="2"/>
  <c r="H221" i="2"/>
  <c r="H223" i="2"/>
  <c r="H222" i="2"/>
  <c r="F4" i="2"/>
  <c r="F3" i="2"/>
  <c r="F5" i="2"/>
  <c r="F6" i="2"/>
  <c r="F8" i="2"/>
  <c r="F11" i="2"/>
  <c r="F9" i="2"/>
  <c r="F7" i="2"/>
  <c r="F10" i="2"/>
  <c r="F13" i="2"/>
  <c r="F14" i="2"/>
  <c r="F20" i="2"/>
  <c r="F16" i="2"/>
  <c r="F15" i="2"/>
  <c r="F12" i="2"/>
  <c r="F17" i="2"/>
  <c r="F22" i="2"/>
  <c r="F24" i="2"/>
  <c r="F21" i="2"/>
  <c r="F33" i="2"/>
  <c r="F30" i="2"/>
  <c r="F37" i="2"/>
  <c r="F31" i="2"/>
  <c r="F27" i="2"/>
  <c r="F18" i="2"/>
  <c r="F28" i="2"/>
  <c r="F26" i="2"/>
  <c r="F32" i="2"/>
  <c r="F25" i="2"/>
  <c r="F19" i="2"/>
  <c r="F36" i="2"/>
  <c r="F23" i="2"/>
  <c r="F34" i="2"/>
  <c r="F41" i="2"/>
  <c r="F44" i="2"/>
  <c r="F42" i="2"/>
  <c r="F35" i="2"/>
  <c r="F51" i="2"/>
  <c r="F46" i="2"/>
  <c r="F40" i="2"/>
  <c r="F53" i="2"/>
  <c r="F58" i="2"/>
  <c r="F39" i="2"/>
  <c r="F49" i="2"/>
  <c r="F48" i="2"/>
  <c r="F38" i="2"/>
  <c r="F59" i="2"/>
  <c r="F50" i="2"/>
  <c r="F63" i="2"/>
  <c r="F54" i="2"/>
  <c r="F57" i="2"/>
  <c r="F45" i="2"/>
  <c r="F78" i="2"/>
  <c r="F60" i="2"/>
  <c r="F47" i="2"/>
  <c r="F73" i="2"/>
  <c r="F75" i="2"/>
  <c r="F62" i="2"/>
  <c r="F61" i="2"/>
  <c r="F65" i="2"/>
  <c r="F67" i="2"/>
  <c r="F69" i="2"/>
  <c r="F29" i="2"/>
  <c r="F81" i="2"/>
  <c r="F64" i="2"/>
  <c r="F55" i="2"/>
  <c r="F79" i="2"/>
  <c r="F76" i="2"/>
  <c r="F72" i="2"/>
  <c r="F43" i="2"/>
  <c r="F77" i="2"/>
  <c r="F84" i="2"/>
  <c r="F70" i="2"/>
  <c r="F74" i="2"/>
  <c r="F89" i="2"/>
  <c r="F92" i="2"/>
  <c r="F82" i="2"/>
  <c r="F85" i="2"/>
  <c r="F94" i="2"/>
  <c r="F83" i="2"/>
  <c r="F80" i="2"/>
  <c r="F96" i="2"/>
  <c r="F88" i="2"/>
  <c r="F66" i="2"/>
  <c r="F52" i="2"/>
  <c r="F97" i="2"/>
  <c r="F106" i="2"/>
  <c r="F98" i="2"/>
  <c r="F93" i="2"/>
  <c r="F95" i="2"/>
  <c r="F108" i="2"/>
  <c r="F102" i="2"/>
  <c r="F120" i="2"/>
  <c r="F87" i="2"/>
  <c r="F112" i="2"/>
  <c r="F114" i="2"/>
  <c r="F86" i="2"/>
  <c r="F56" i="2"/>
  <c r="F103" i="2"/>
  <c r="F99" i="2"/>
  <c r="F91" i="2"/>
  <c r="F113" i="2"/>
  <c r="F107" i="2"/>
  <c r="F116" i="2"/>
  <c r="F117" i="2"/>
  <c r="F111" i="2"/>
  <c r="F131" i="2"/>
  <c r="F127" i="2"/>
  <c r="F122" i="2"/>
  <c r="F124" i="2"/>
  <c r="F118" i="2"/>
  <c r="F130" i="2"/>
  <c r="F128" i="2"/>
  <c r="F125" i="2"/>
  <c r="F132" i="2"/>
  <c r="F126" i="2"/>
  <c r="F123" i="2"/>
  <c r="F105" i="2"/>
  <c r="F129" i="2"/>
  <c r="F119" i="2"/>
  <c r="F121" i="2"/>
  <c r="F68" i="2"/>
  <c r="F137" i="2"/>
  <c r="F104" i="2"/>
  <c r="F100" i="2"/>
  <c r="F141" i="2"/>
  <c r="F90" i="2"/>
  <c r="F133" i="2"/>
  <c r="F140" i="2"/>
  <c r="F135" i="2"/>
  <c r="F151" i="2"/>
  <c r="F144" i="2"/>
  <c r="F150" i="2"/>
  <c r="F136" i="2"/>
  <c r="F155" i="2"/>
  <c r="F142" i="2"/>
  <c r="F147" i="2"/>
  <c r="F143" i="2"/>
  <c r="F101" i="2"/>
  <c r="F145" i="2"/>
  <c r="F157" i="2"/>
  <c r="F156" i="2"/>
  <c r="F149" i="2"/>
  <c r="F154" i="2"/>
  <c r="F159" i="2"/>
  <c r="F153" i="2"/>
  <c r="F160" i="2"/>
  <c r="F164" i="2"/>
  <c r="F162" i="2"/>
  <c r="F165" i="2"/>
  <c r="F138" i="2"/>
  <c r="F170" i="2"/>
  <c r="F139" i="2"/>
  <c r="F171" i="2"/>
  <c r="F167" i="2"/>
  <c r="F161" i="2"/>
  <c r="F152" i="2"/>
  <c r="F134" i="2"/>
  <c r="F166" i="2"/>
  <c r="F177" i="2"/>
  <c r="F71" i="2"/>
  <c r="F109" i="2"/>
  <c r="F163" i="2"/>
  <c r="F174" i="2"/>
  <c r="F176" i="2"/>
  <c r="F172" i="2"/>
  <c r="F180" i="2"/>
  <c r="F168" i="2"/>
  <c r="F182" i="2"/>
  <c r="F178" i="2"/>
  <c r="F187" i="2"/>
  <c r="F181" i="2"/>
  <c r="F179" i="2"/>
  <c r="F189" i="2"/>
  <c r="F185" i="2"/>
  <c r="F186" i="2"/>
  <c r="F191" i="2"/>
  <c r="F175" i="2"/>
  <c r="F193" i="2"/>
  <c r="F184" i="2"/>
  <c r="F190" i="2"/>
  <c r="F169" i="2"/>
  <c r="F195" i="2"/>
  <c r="F183" i="2"/>
  <c r="F146" i="2"/>
  <c r="F192" i="2"/>
  <c r="F148" i="2"/>
  <c r="F158" i="2"/>
  <c r="F188" i="2"/>
  <c r="F194" i="2"/>
  <c r="F173" i="2"/>
  <c r="F197" i="2"/>
  <c r="F198" i="2"/>
  <c r="F196" i="2"/>
  <c r="F205" i="2"/>
  <c r="F110" i="2"/>
  <c r="F200" i="2"/>
  <c r="F201" i="2"/>
  <c r="F199" i="2"/>
  <c r="F202" i="2"/>
  <c r="F203" i="2"/>
  <c r="F207" i="2"/>
  <c r="F206" i="2"/>
  <c r="F204" i="2"/>
  <c r="F208" i="2"/>
  <c r="F210" i="2"/>
  <c r="F216" i="2"/>
  <c r="F211" i="2"/>
  <c r="F115" i="2"/>
  <c r="F209" i="2"/>
  <c r="F212" i="2"/>
  <c r="F215" i="2"/>
  <c r="F214" i="2"/>
  <c r="F217" i="2"/>
  <c r="F218" i="2"/>
  <c r="F219" i="2"/>
  <c r="F220" i="2"/>
  <c r="F213" i="2"/>
  <c r="F221" i="2"/>
  <c r="F223" i="2"/>
  <c r="F222" i="2"/>
  <c r="N224" i="2" l="1"/>
  <c r="Q110" i="2"/>
  <c r="R198" i="2"/>
  <c r="Q214" i="2"/>
  <c r="Q200" i="2"/>
  <c r="Q190" i="2"/>
  <c r="Q176" i="2"/>
  <c r="Q162" i="2"/>
  <c r="Q150" i="2"/>
  <c r="Q123" i="2"/>
  <c r="Q91" i="2"/>
  <c r="Q52" i="2"/>
  <c r="Q72" i="2"/>
  <c r="Q78" i="2"/>
  <c r="Q35" i="2"/>
  <c r="Q30" i="2"/>
  <c r="Q8" i="2"/>
  <c r="R209" i="2"/>
  <c r="R196" i="2"/>
  <c r="R175" i="2"/>
  <c r="R109" i="2"/>
  <c r="R153" i="2"/>
  <c r="R135" i="2"/>
  <c r="R125" i="2"/>
  <c r="R56" i="2"/>
  <c r="R96" i="2"/>
  <c r="R55" i="2"/>
  <c r="R54" i="2"/>
  <c r="R41" i="2"/>
  <c r="R24" i="2"/>
  <c r="R3" i="2"/>
  <c r="R191" i="2"/>
  <c r="R63" i="2"/>
  <c r="Q212" i="2"/>
  <c r="Q205" i="2"/>
  <c r="Q193" i="2"/>
  <c r="Q163" i="2"/>
  <c r="Q160" i="2"/>
  <c r="Q151" i="2"/>
  <c r="Q132" i="2"/>
  <c r="Q103" i="2"/>
  <c r="Q88" i="2"/>
  <c r="Q79" i="2"/>
  <c r="Q57" i="2"/>
  <c r="Q44" i="2"/>
  <c r="Q21" i="2"/>
  <c r="Q5" i="2"/>
  <c r="R211" i="2"/>
  <c r="R197" i="2"/>
  <c r="R186" i="2"/>
  <c r="R177" i="2"/>
  <c r="R154" i="2"/>
  <c r="R133" i="2"/>
  <c r="R130" i="2"/>
  <c r="R114" i="2"/>
  <c r="R83" i="2"/>
  <c r="R81" i="2"/>
  <c r="R50" i="2"/>
  <c r="R23" i="2"/>
  <c r="R17" i="2"/>
  <c r="Q33" i="2"/>
  <c r="R22" i="2"/>
  <c r="Q66" i="2"/>
  <c r="R115" i="2"/>
  <c r="R159" i="2"/>
  <c r="Q115" i="2"/>
  <c r="Q198" i="2"/>
  <c r="Q191" i="2"/>
  <c r="Q71" i="2"/>
  <c r="Q159" i="2"/>
  <c r="Q140" i="2"/>
  <c r="Q128" i="2"/>
  <c r="Q86" i="2"/>
  <c r="Q80" i="2"/>
  <c r="Q64" i="2"/>
  <c r="Q63" i="2"/>
  <c r="Q34" i="2"/>
  <c r="Q22" i="2"/>
  <c r="Q4" i="2"/>
  <c r="R210" i="2"/>
  <c r="R194" i="2"/>
  <c r="R189" i="2"/>
  <c r="R134" i="2"/>
  <c r="R156" i="2"/>
  <c r="R141" i="2"/>
  <c r="R124" i="2"/>
  <c r="R87" i="2"/>
  <c r="R85" i="2"/>
  <c r="R69" i="2"/>
  <c r="R38" i="2"/>
  <c r="R19" i="2"/>
  <c r="R15" i="2"/>
  <c r="Q99" i="2"/>
  <c r="R128" i="2"/>
  <c r="R64" i="2"/>
  <c r="Q211" i="2"/>
  <c r="Q197" i="2"/>
  <c r="Q186" i="2"/>
  <c r="Q177" i="2"/>
  <c r="Q154" i="2"/>
  <c r="Q133" i="2"/>
  <c r="Q130" i="2"/>
  <c r="Q114" i="2"/>
  <c r="Q83" i="2"/>
  <c r="Q81" i="2"/>
  <c r="Q50" i="2"/>
  <c r="Q23" i="2"/>
  <c r="Q17" i="2"/>
  <c r="R222" i="2"/>
  <c r="R208" i="2"/>
  <c r="R188" i="2"/>
  <c r="R179" i="2"/>
  <c r="R152" i="2"/>
  <c r="R157" i="2"/>
  <c r="R100" i="2"/>
  <c r="R122" i="2"/>
  <c r="R120" i="2"/>
  <c r="R82" i="2"/>
  <c r="R67" i="2"/>
  <c r="R48" i="2"/>
  <c r="R25" i="2"/>
  <c r="R16" i="2"/>
  <c r="Q215" i="2"/>
  <c r="Q164" i="2"/>
  <c r="Q42" i="2"/>
  <c r="R140" i="2"/>
  <c r="R34" i="2"/>
  <c r="Q216" i="2"/>
  <c r="Q173" i="2"/>
  <c r="Q185" i="2"/>
  <c r="Q166" i="2"/>
  <c r="Q149" i="2"/>
  <c r="Q90" i="2"/>
  <c r="Q118" i="2"/>
  <c r="Q112" i="2"/>
  <c r="Q94" i="2"/>
  <c r="Q29" i="2"/>
  <c r="Q59" i="2"/>
  <c r="Q36" i="2"/>
  <c r="Q12" i="2"/>
  <c r="R223" i="2"/>
  <c r="R204" i="2"/>
  <c r="R158" i="2"/>
  <c r="R181" i="2"/>
  <c r="R161" i="2"/>
  <c r="R145" i="2"/>
  <c r="R104" i="2"/>
  <c r="R127" i="2"/>
  <c r="R102" i="2"/>
  <c r="R92" i="2"/>
  <c r="R65" i="2"/>
  <c r="R49" i="2"/>
  <c r="R32" i="2"/>
  <c r="R20" i="2"/>
  <c r="Q144" i="2"/>
  <c r="R80" i="2"/>
  <c r="Q210" i="2"/>
  <c r="Q194" i="2"/>
  <c r="Q189" i="2"/>
  <c r="Q134" i="2"/>
  <c r="Q156" i="2"/>
  <c r="Q141" i="2"/>
  <c r="Q124" i="2"/>
  <c r="Q87" i="2"/>
  <c r="Q85" i="2"/>
  <c r="Q69" i="2"/>
  <c r="Q38" i="2"/>
  <c r="Q19" i="2"/>
  <c r="Q15" i="2"/>
  <c r="R221" i="2"/>
  <c r="R206" i="2"/>
  <c r="R148" i="2"/>
  <c r="R187" i="2"/>
  <c r="R167" i="2"/>
  <c r="R101" i="2"/>
  <c r="R137" i="2"/>
  <c r="R131" i="2"/>
  <c r="R108" i="2"/>
  <c r="R89" i="2"/>
  <c r="R61" i="2"/>
  <c r="R39" i="2"/>
  <c r="R26" i="2"/>
  <c r="R14" i="2"/>
  <c r="R71" i="2"/>
  <c r="Q222" i="2"/>
  <c r="Q208" i="2"/>
  <c r="Q188" i="2"/>
  <c r="Q179" i="2"/>
  <c r="Q152" i="2"/>
  <c r="Q157" i="2"/>
  <c r="Q100" i="2"/>
  <c r="Q122" i="2"/>
  <c r="Q120" i="2"/>
  <c r="Q82" i="2"/>
  <c r="Q67" i="2"/>
  <c r="Q48" i="2"/>
  <c r="Q25" i="2"/>
  <c r="Q16" i="2"/>
  <c r="R213" i="2"/>
  <c r="R207" i="2"/>
  <c r="R192" i="2"/>
  <c r="R178" i="2"/>
  <c r="R171" i="2"/>
  <c r="R143" i="2"/>
  <c r="R68" i="2"/>
  <c r="R111" i="2"/>
  <c r="R95" i="2"/>
  <c r="R74" i="2"/>
  <c r="R62" i="2"/>
  <c r="R58" i="2"/>
  <c r="R28" i="2"/>
  <c r="R13" i="2"/>
  <c r="Q223" i="2"/>
  <c r="Q204" i="2"/>
  <c r="Q158" i="2"/>
  <c r="Q181" i="2"/>
  <c r="Q161" i="2"/>
  <c r="Q145" i="2"/>
  <c r="Q104" i="2"/>
  <c r="Q127" i="2"/>
  <c r="Q102" i="2"/>
  <c r="Q92" i="2"/>
  <c r="Q65" i="2"/>
  <c r="Q49" i="2"/>
  <c r="Q32" i="2"/>
  <c r="Q20" i="2"/>
  <c r="R220" i="2"/>
  <c r="R203" i="2"/>
  <c r="R146" i="2"/>
  <c r="R182" i="2"/>
  <c r="R139" i="2"/>
  <c r="R147" i="2"/>
  <c r="R121" i="2"/>
  <c r="R117" i="2"/>
  <c r="R93" i="2"/>
  <c r="R70" i="2"/>
  <c r="R75" i="2"/>
  <c r="R53" i="2"/>
  <c r="R18" i="2"/>
  <c r="R10" i="2"/>
  <c r="R86" i="2"/>
  <c r="Q221" i="2"/>
  <c r="Q206" i="2"/>
  <c r="Q148" i="2"/>
  <c r="Q187" i="2"/>
  <c r="Q167" i="2"/>
  <c r="Q101" i="2"/>
  <c r="Q137" i="2"/>
  <c r="Q131" i="2"/>
  <c r="Q108" i="2"/>
  <c r="Q89" i="2"/>
  <c r="Q61" i="2"/>
  <c r="Q39" i="2"/>
  <c r="Q26" i="2"/>
  <c r="Q14" i="2"/>
  <c r="R219" i="2"/>
  <c r="R202" i="2"/>
  <c r="R183" i="2"/>
  <c r="R168" i="2"/>
  <c r="R170" i="2"/>
  <c r="R142" i="2"/>
  <c r="R119" i="2"/>
  <c r="R116" i="2"/>
  <c r="R98" i="2"/>
  <c r="R84" i="2"/>
  <c r="R73" i="2"/>
  <c r="R40" i="2"/>
  <c r="R27" i="2"/>
  <c r="R7" i="2"/>
  <c r="Q213" i="2"/>
  <c r="Q207" i="2"/>
  <c r="Q192" i="2"/>
  <c r="Q178" i="2"/>
  <c r="Q171" i="2"/>
  <c r="Q143" i="2"/>
  <c r="Q68" i="2"/>
  <c r="Q111" i="2"/>
  <c r="Q95" i="2"/>
  <c r="Q74" i="2"/>
  <c r="Q62" i="2"/>
  <c r="Q58" i="2"/>
  <c r="Q28" i="2"/>
  <c r="Q13" i="2"/>
  <c r="R218" i="2"/>
  <c r="R199" i="2"/>
  <c r="R195" i="2"/>
  <c r="R180" i="2"/>
  <c r="R138" i="2"/>
  <c r="R155" i="2"/>
  <c r="R129" i="2"/>
  <c r="R107" i="2"/>
  <c r="R106" i="2"/>
  <c r="R77" i="2"/>
  <c r="R47" i="2"/>
  <c r="R46" i="2"/>
  <c r="R31" i="2"/>
  <c r="R9" i="2"/>
  <c r="Q76" i="2"/>
  <c r="Q220" i="2"/>
  <c r="Q203" i="2"/>
  <c r="Q146" i="2"/>
  <c r="Q182" i="2"/>
  <c r="Q139" i="2"/>
  <c r="Q147" i="2"/>
  <c r="Q121" i="2"/>
  <c r="Q117" i="2"/>
  <c r="Q93" i="2"/>
  <c r="Q70" i="2"/>
  <c r="Q75" i="2"/>
  <c r="Q53" i="2"/>
  <c r="Q18" i="2"/>
  <c r="Q10" i="2"/>
  <c r="R217" i="2"/>
  <c r="R201" i="2"/>
  <c r="R169" i="2"/>
  <c r="R172" i="2"/>
  <c r="R165" i="2"/>
  <c r="R136" i="2"/>
  <c r="R105" i="2"/>
  <c r="R113" i="2"/>
  <c r="R97" i="2"/>
  <c r="R43" i="2"/>
  <c r="R60" i="2"/>
  <c r="R51" i="2"/>
  <c r="R37" i="2"/>
  <c r="R11" i="2"/>
  <c r="Q174" i="2"/>
  <c r="Q126" i="2"/>
  <c r="Q45" i="2"/>
  <c r="Q219" i="2"/>
  <c r="Q202" i="2"/>
  <c r="Q183" i="2"/>
  <c r="Q168" i="2"/>
  <c r="Q170" i="2"/>
  <c r="Q142" i="2"/>
  <c r="Q119" i="2"/>
  <c r="Q116" i="2"/>
  <c r="Q98" i="2"/>
  <c r="Q84" i="2"/>
  <c r="Q73" i="2"/>
  <c r="Q40" i="2"/>
  <c r="Q27" i="2"/>
  <c r="Q7" i="2"/>
  <c r="R214" i="2"/>
  <c r="R200" i="2"/>
  <c r="R190" i="2"/>
  <c r="R176" i="2"/>
  <c r="R162" i="2"/>
  <c r="R150" i="2"/>
  <c r="R123" i="2"/>
  <c r="R91" i="2"/>
  <c r="R52" i="2"/>
  <c r="R72" i="2"/>
  <c r="R78" i="2"/>
  <c r="R35" i="2"/>
  <c r="R30" i="2"/>
  <c r="R8" i="2"/>
  <c r="Q184" i="2"/>
  <c r="Q218" i="2"/>
  <c r="Q199" i="2"/>
  <c r="Q195" i="2"/>
  <c r="Q180" i="2"/>
  <c r="Q138" i="2"/>
  <c r="Q155" i="2"/>
  <c r="Q129" i="2"/>
  <c r="Q107" i="2"/>
  <c r="Q106" i="2"/>
  <c r="Q77" i="2"/>
  <c r="Q47" i="2"/>
  <c r="Q46" i="2"/>
  <c r="Q31" i="2"/>
  <c r="Q9" i="2"/>
  <c r="R215" i="2"/>
  <c r="R110" i="2"/>
  <c r="R184" i="2"/>
  <c r="R174" i="2"/>
  <c r="R164" i="2"/>
  <c r="R144" i="2"/>
  <c r="R126" i="2"/>
  <c r="R99" i="2"/>
  <c r="R66" i="2"/>
  <c r="R76" i="2"/>
  <c r="R45" i="2"/>
  <c r="R42" i="2"/>
  <c r="R33" i="2"/>
  <c r="R6" i="2"/>
  <c r="Q6" i="2"/>
  <c r="R4" i="2"/>
  <c r="Q217" i="2"/>
  <c r="Q201" i="2"/>
  <c r="Q169" i="2"/>
  <c r="Q172" i="2"/>
  <c r="Q165" i="2"/>
  <c r="Q136" i="2"/>
  <c r="Q105" i="2"/>
  <c r="Q113" i="2"/>
  <c r="Q97" i="2"/>
  <c r="Q43" i="2"/>
  <c r="Q60" i="2"/>
  <c r="Q51" i="2"/>
  <c r="Q37" i="2"/>
  <c r="Q11" i="2"/>
  <c r="R212" i="2"/>
  <c r="R205" i="2"/>
  <c r="R193" i="2"/>
  <c r="R163" i="2"/>
  <c r="R160" i="2"/>
  <c r="R151" i="2"/>
  <c r="R132" i="2"/>
  <c r="R103" i="2"/>
  <c r="R88" i="2"/>
  <c r="R79" i="2"/>
  <c r="R57" i="2"/>
  <c r="R44" i="2"/>
  <c r="R21" i="2"/>
  <c r="R5" i="2"/>
  <c r="Q196" i="2"/>
  <c r="Q109" i="2"/>
  <c r="Q135" i="2"/>
  <c r="Q56" i="2"/>
  <c r="Q55" i="2"/>
  <c r="Q54" i="2"/>
  <c r="Q24" i="2"/>
  <c r="Q3" i="2"/>
  <c r="R216" i="2"/>
  <c r="R173" i="2"/>
  <c r="R185" i="2"/>
  <c r="R166" i="2"/>
  <c r="R149" i="2"/>
  <c r="R90" i="2"/>
  <c r="R118" i="2"/>
  <c r="R112" i="2"/>
  <c r="R94" i="2"/>
  <c r="R59" i="2"/>
  <c r="R36" i="2"/>
  <c r="R12" i="2"/>
  <c r="Q209" i="2"/>
  <c r="Q175" i="2"/>
  <c r="Q153" i="2"/>
  <c r="Q125" i="2"/>
  <c r="Q96" i="2"/>
  <c r="Q41" i="2"/>
  <c r="R29" i="2"/>
  <c r="P217" i="2"/>
  <c r="P201" i="2"/>
  <c r="P218" i="2"/>
  <c r="P199" i="2"/>
  <c r="P195" i="2"/>
  <c r="P180" i="2"/>
  <c r="P138" i="2"/>
  <c r="P155" i="2"/>
  <c r="P129" i="2"/>
  <c r="P107" i="2"/>
  <c r="P106" i="2"/>
  <c r="P77" i="2"/>
  <c r="P47" i="2"/>
  <c r="P46" i="2"/>
  <c r="P31" i="2"/>
  <c r="P9" i="2"/>
  <c r="P214" i="2"/>
  <c r="P200" i="2"/>
  <c r="P190" i="2"/>
  <c r="P176" i="2"/>
  <c r="P162" i="2"/>
  <c r="P150" i="2"/>
  <c r="P123" i="2"/>
  <c r="P91" i="2"/>
  <c r="P52" i="2"/>
  <c r="P72" i="2"/>
  <c r="P78" i="2"/>
  <c r="P35" i="2"/>
  <c r="P30" i="2"/>
  <c r="P8" i="2"/>
  <c r="P113" i="2"/>
  <c r="P215" i="2"/>
  <c r="P110" i="2"/>
  <c r="P184" i="2"/>
  <c r="P174" i="2"/>
  <c r="P164" i="2"/>
  <c r="P144" i="2"/>
  <c r="P126" i="2"/>
  <c r="P99" i="2"/>
  <c r="P66" i="2"/>
  <c r="P76" i="2"/>
  <c r="P45" i="2"/>
  <c r="P42" i="2"/>
  <c r="P33" i="2"/>
  <c r="P6" i="2"/>
  <c r="P97" i="2"/>
  <c r="P212" i="2"/>
  <c r="P205" i="2"/>
  <c r="P193" i="2"/>
  <c r="P163" i="2"/>
  <c r="P160" i="2"/>
  <c r="P151" i="2"/>
  <c r="P132" i="2"/>
  <c r="P103" i="2"/>
  <c r="P88" i="2"/>
  <c r="P79" i="2"/>
  <c r="P57" i="2"/>
  <c r="P44" i="2"/>
  <c r="P21" i="2"/>
  <c r="P5" i="2"/>
  <c r="P165" i="2"/>
  <c r="P209" i="2"/>
  <c r="P196" i="2"/>
  <c r="P175" i="2"/>
  <c r="P109" i="2"/>
  <c r="P153" i="2"/>
  <c r="P135" i="2"/>
  <c r="P125" i="2"/>
  <c r="P56" i="2"/>
  <c r="P96" i="2"/>
  <c r="P55" i="2"/>
  <c r="P54" i="2"/>
  <c r="P41" i="2"/>
  <c r="P24" i="2"/>
  <c r="P3" i="2"/>
  <c r="P60" i="2"/>
  <c r="P11" i="2"/>
  <c r="P115" i="2"/>
  <c r="P198" i="2"/>
  <c r="P191" i="2"/>
  <c r="P71" i="2"/>
  <c r="P159" i="2"/>
  <c r="P140" i="2"/>
  <c r="P128" i="2"/>
  <c r="P86" i="2"/>
  <c r="P80" i="2"/>
  <c r="P64" i="2"/>
  <c r="P63" i="2"/>
  <c r="P34" i="2"/>
  <c r="P22" i="2"/>
  <c r="P4" i="2"/>
  <c r="P211" i="2"/>
  <c r="P197" i="2"/>
  <c r="P186" i="2"/>
  <c r="P177" i="2"/>
  <c r="P154" i="2"/>
  <c r="P133" i="2"/>
  <c r="P130" i="2"/>
  <c r="P114" i="2"/>
  <c r="P83" i="2"/>
  <c r="P81" i="2"/>
  <c r="P50" i="2"/>
  <c r="P23" i="2"/>
  <c r="P17" i="2"/>
  <c r="P51" i="2"/>
  <c r="P210" i="2"/>
  <c r="P194" i="2"/>
  <c r="P189" i="2"/>
  <c r="P134" i="2"/>
  <c r="P156" i="2"/>
  <c r="P141" i="2"/>
  <c r="P124" i="2"/>
  <c r="P87" i="2"/>
  <c r="P85" i="2"/>
  <c r="P69" i="2"/>
  <c r="P38" i="2"/>
  <c r="P19" i="2"/>
  <c r="P15" i="2"/>
  <c r="P222" i="2"/>
  <c r="P208" i="2"/>
  <c r="P188" i="2"/>
  <c r="P179" i="2"/>
  <c r="P152" i="2"/>
  <c r="P157" i="2"/>
  <c r="P100" i="2"/>
  <c r="P122" i="2"/>
  <c r="P120" i="2"/>
  <c r="P82" i="2"/>
  <c r="P67" i="2"/>
  <c r="P48" i="2"/>
  <c r="P25" i="2"/>
  <c r="P16" i="2"/>
  <c r="P105" i="2"/>
  <c r="P43" i="2"/>
  <c r="P223" i="2"/>
  <c r="P204" i="2"/>
  <c r="P158" i="2"/>
  <c r="P181" i="2"/>
  <c r="P161" i="2"/>
  <c r="P145" i="2"/>
  <c r="P104" i="2"/>
  <c r="P127" i="2"/>
  <c r="P102" i="2"/>
  <c r="P92" i="2"/>
  <c r="P65" i="2"/>
  <c r="P49" i="2"/>
  <c r="P32" i="2"/>
  <c r="P20" i="2"/>
  <c r="P172" i="2"/>
  <c r="P221" i="2"/>
  <c r="P206" i="2"/>
  <c r="P148" i="2"/>
  <c r="P187" i="2"/>
  <c r="P167" i="2"/>
  <c r="P101" i="2"/>
  <c r="P137" i="2"/>
  <c r="P131" i="2"/>
  <c r="P108" i="2"/>
  <c r="P89" i="2"/>
  <c r="P61" i="2"/>
  <c r="P39" i="2"/>
  <c r="P26" i="2"/>
  <c r="P14" i="2"/>
  <c r="P136" i="2"/>
  <c r="P213" i="2"/>
  <c r="P207" i="2"/>
  <c r="P192" i="2"/>
  <c r="P178" i="2"/>
  <c r="P171" i="2"/>
  <c r="P143" i="2"/>
  <c r="P68" i="2"/>
  <c r="P111" i="2"/>
  <c r="P95" i="2"/>
  <c r="P74" i="2"/>
  <c r="P62" i="2"/>
  <c r="P58" i="2"/>
  <c r="P28" i="2"/>
  <c r="P13" i="2"/>
  <c r="P169" i="2"/>
  <c r="P37" i="2"/>
  <c r="P220" i="2"/>
  <c r="P203" i="2"/>
  <c r="P146" i="2"/>
  <c r="P182" i="2"/>
  <c r="P139" i="2"/>
  <c r="P147" i="2"/>
  <c r="P121" i="2"/>
  <c r="P117" i="2"/>
  <c r="P93" i="2"/>
  <c r="P70" i="2"/>
  <c r="P75" i="2"/>
  <c r="P53" i="2"/>
  <c r="P18" i="2"/>
  <c r="P29" i="2"/>
  <c r="P219" i="2"/>
  <c r="P202" i="2"/>
  <c r="P183" i="2"/>
  <c r="P168" i="2"/>
  <c r="P170" i="2"/>
  <c r="P142" i="2"/>
  <c r="P119" i="2"/>
  <c r="P116" i="2"/>
  <c r="P98" i="2"/>
  <c r="P84" i="2"/>
  <c r="P73" i="2"/>
  <c r="P40" i="2"/>
  <c r="P27" i="2"/>
  <c r="P7" i="2"/>
  <c r="P173" i="2"/>
  <c r="P166" i="2"/>
  <c r="P90" i="2"/>
  <c r="P94" i="2"/>
  <c r="P36" i="2"/>
  <c r="O201" i="2"/>
  <c r="O172" i="2"/>
  <c r="O136" i="2"/>
  <c r="O105" i="2"/>
  <c r="O113" i="2"/>
  <c r="O97" i="2"/>
  <c r="O43" i="2"/>
  <c r="O60" i="2"/>
  <c r="O51" i="2"/>
  <c r="O37" i="2"/>
  <c r="O11" i="2"/>
  <c r="P10" i="2"/>
  <c r="O217" i="2"/>
  <c r="O169" i="2"/>
  <c r="O165" i="2"/>
  <c r="O214" i="2"/>
  <c r="O200" i="2"/>
  <c r="O190" i="2"/>
  <c r="O176" i="2"/>
  <c r="O162" i="2"/>
  <c r="O150" i="2"/>
  <c r="O123" i="2"/>
  <c r="O91" i="2"/>
  <c r="O52" i="2"/>
  <c r="O72" i="2"/>
  <c r="O78" i="2"/>
  <c r="O35" i="2"/>
  <c r="O30" i="2"/>
  <c r="O8" i="2"/>
  <c r="P185" i="2"/>
  <c r="P59" i="2"/>
  <c r="O215" i="2"/>
  <c r="O110" i="2"/>
  <c r="O184" i="2"/>
  <c r="O174" i="2"/>
  <c r="O164" i="2"/>
  <c r="O144" i="2"/>
  <c r="O126" i="2"/>
  <c r="O99" i="2"/>
  <c r="O66" i="2"/>
  <c r="O76" i="2"/>
  <c r="O45" i="2"/>
  <c r="O42" i="2"/>
  <c r="O33" i="2"/>
  <c r="O6" i="2"/>
  <c r="P118" i="2"/>
  <c r="P216" i="2"/>
  <c r="P149" i="2"/>
  <c r="P112" i="2"/>
  <c r="P12" i="2"/>
  <c r="O193" i="2"/>
  <c r="O209" i="2"/>
  <c r="O196" i="2"/>
  <c r="O175" i="2"/>
  <c r="O109" i="2"/>
  <c r="O153" i="2"/>
  <c r="O135" i="2"/>
  <c r="O125" i="2"/>
  <c r="O56" i="2"/>
  <c r="O96" i="2"/>
  <c r="O55" i="2"/>
  <c r="O54" i="2"/>
  <c r="O41" i="2"/>
  <c r="O24" i="2"/>
  <c r="O3" i="2"/>
  <c r="O115" i="2"/>
  <c r="O198" i="2"/>
  <c r="O191" i="2"/>
  <c r="O71" i="2"/>
  <c r="O159" i="2"/>
  <c r="O140" i="2"/>
  <c r="O128" i="2"/>
  <c r="O86" i="2"/>
  <c r="O80" i="2"/>
  <c r="O64" i="2"/>
  <c r="O63" i="2"/>
  <c r="O34" i="2"/>
  <c r="O22" i="2"/>
  <c r="O4" i="2"/>
  <c r="O211" i="2"/>
  <c r="O197" i="2"/>
  <c r="O186" i="2"/>
  <c r="O177" i="2"/>
  <c r="O154" i="2"/>
  <c r="O133" i="2"/>
  <c r="O130" i="2"/>
  <c r="O114" i="2"/>
  <c r="O83" i="2"/>
  <c r="O81" i="2"/>
  <c r="O50" i="2"/>
  <c r="O23" i="2"/>
  <c r="O17" i="2"/>
  <c r="O151" i="2"/>
  <c r="O216" i="2"/>
  <c r="O173" i="2"/>
  <c r="O185" i="2"/>
  <c r="O166" i="2"/>
  <c r="O149" i="2"/>
  <c r="O90" i="2"/>
  <c r="O118" i="2"/>
  <c r="O112" i="2"/>
  <c r="O94" i="2"/>
  <c r="O29" i="2"/>
  <c r="O59" i="2"/>
  <c r="O36" i="2"/>
  <c r="O12" i="2"/>
  <c r="O212" i="2"/>
  <c r="O205" i="2"/>
  <c r="O163" i="2"/>
  <c r="O160" i="2"/>
  <c r="O132" i="2"/>
  <c r="O103" i="2"/>
  <c r="O88" i="2"/>
  <c r="O79" i="2"/>
  <c r="O57" i="2"/>
  <c r="O44" i="2"/>
  <c r="O21" i="2"/>
  <c r="O5" i="2"/>
  <c r="O210" i="2"/>
  <c r="O194" i="2"/>
  <c r="O189" i="2"/>
  <c r="O134" i="2"/>
  <c r="O156" i="2"/>
  <c r="O141" i="2"/>
  <c r="O124" i="2"/>
  <c r="O87" i="2"/>
  <c r="O85" i="2"/>
  <c r="O69" i="2"/>
  <c r="O38" i="2"/>
  <c r="O19" i="2"/>
  <c r="O15" i="2"/>
  <c r="O222" i="2"/>
  <c r="O208" i="2"/>
  <c r="O188" i="2"/>
  <c r="O179" i="2"/>
  <c r="O152" i="2"/>
  <c r="O157" i="2"/>
  <c r="O100" i="2"/>
  <c r="O122" i="2"/>
  <c r="O120" i="2"/>
  <c r="O82" i="2"/>
  <c r="O67" i="2"/>
  <c r="O48" i="2"/>
  <c r="O25" i="2"/>
  <c r="O16" i="2"/>
  <c r="O223" i="2"/>
  <c r="O204" i="2"/>
  <c r="O158" i="2"/>
  <c r="O181" i="2"/>
  <c r="O161" i="2"/>
  <c r="O145" i="2"/>
  <c r="O104" i="2"/>
  <c r="O127" i="2"/>
  <c r="O102" i="2"/>
  <c r="O92" i="2"/>
  <c r="O65" i="2"/>
  <c r="O49" i="2"/>
  <c r="O32" i="2"/>
  <c r="O20" i="2"/>
  <c r="O221" i="2"/>
  <c r="O206" i="2"/>
  <c r="O148" i="2"/>
  <c r="O187" i="2"/>
  <c r="O167" i="2"/>
  <c r="O101" i="2"/>
  <c r="O137" i="2"/>
  <c r="O131" i="2"/>
  <c r="O108" i="2"/>
  <c r="O89" i="2"/>
  <c r="O61" i="2"/>
  <c r="O39" i="2"/>
  <c r="O26" i="2"/>
  <c r="O14" i="2"/>
  <c r="O213" i="2"/>
  <c r="O207" i="2"/>
  <c r="O192" i="2"/>
  <c r="O178" i="2"/>
  <c r="O171" i="2"/>
  <c r="O143" i="2"/>
  <c r="O68" i="2"/>
  <c r="O111" i="2"/>
  <c r="O95" i="2"/>
  <c r="O74" i="2"/>
  <c r="O62" i="2"/>
  <c r="O58" i="2"/>
  <c r="O28" i="2"/>
  <c r="O13" i="2"/>
  <c r="O220" i="2"/>
  <c r="O203" i="2"/>
  <c r="O146" i="2"/>
  <c r="O182" i="2"/>
  <c r="O139" i="2"/>
  <c r="O147" i="2"/>
  <c r="O121" i="2"/>
  <c r="O117" i="2"/>
  <c r="O93" i="2"/>
  <c r="O70" i="2"/>
  <c r="O75" i="2"/>
  <c r="O53" i="2"/>
  <c r="O18" i="2"/>
  <c r="O10" i="2"/>
  <c r="O219" i="2"/>
  <c r="O202" i="2"/>
  <c r="O183" i="2"/>
  <c r="O168" i="2"/>
  <c r="O170" i="2"/>
  <c r="O142" i="2"/>
  <c r="O119" i="2"/>
  <c r="O116" i="2"/>
  <c r="O98" i="2"/>
  <c r="O84" i="2"/>
  <c r="O73" i="2"/>
  <c r="O40" i="2"/>
  <c r="O27" i="2"/>
  <c r="O7" i="2"/>
  <c r="O218" i="2"/>
  <c r="O199" i="2"/>
  <c r="O195" i="2"/>
  <c r="O180" i="2"/>
  <c r="O138" i="2"/>
  <c r="O155" i="2"/>
  <c r="O129" i="2"/>
  <c r="O107" i="2"/>
  <c r="O106" i="2"/>
  <c r="O77" i="2"/>
  <c r="O47" i="2"/>
  <c r="O46" i="2"/>
  <c r="O31" i="2"/>
  <c r="O9" i="2"/>
  <c r="M209" i="2"/>
  <c r="M211" i="2"/>
  <c r="M197" i="2"/>
  <c r="M186" i="2"/>
  <c r="M177" i="2"/>
  <c r="M154" i="2"/>
  <c r="M133" i="2"/>
  <c r="M130" i="2"/>
  <c r="M114" i="2"/>
  <c r="M83" i="2"/>
  <c r="M81" i="2"/>
  <c r="M50" i="2"/>
  <c r="M23" i="2"/>
  <c r="M17" i="2"/>
  <c r="M216" i="2"/>
  <c r="M173" i="2"/>
  <c r="M185" i="2"/>
  <c r="M166" i="2"/>
  <c r="M149" i="2"/>
  <c r="M90" i="2"/>
  <c r="M118" i="2"/>
  <c r="M112" i="2"/>
  <c r="M94" i="2"/>
  <c r="M29" i="2"/>
  <c r="M59" i="2"/>
  <c r="M210" i="2"/>
  <c r="M194" i="2"/>
  <c r="M189" i="2"/>
  <c r="M134" i="2"/>
  <c r="M156" i="2"/>
  <c r="M141" i="2"/>
  <c r="M124" i="2"/>
  <c r="M87" i="2"/>
  <c r="M85" i="2"/>
  <c r="M69" i="2"/>
  <c r="M38" i="2"/>
  <c r="M19" i="2"/>
  <c r="M15" i="2"/>
  <c r="M222" i="2"/>
  <c r="M208" i="2"/>
  <c r="M188" i="2"/>
  <c r="M179" i="2"/>
  <c r="M152" i="2"/>
  <c r="M157" i="2"/>
  <c r="M100" i="2"/>
  <c r="M122" i="2"/>
  <c r="M120" i="2"/>
  <c r="M82" i="2"/>
  <c r="M67" i="2"/>
  <c r="M48" i="2"/>
  <c r="M25" i="2"/>
  <c r="M16" i="2"/>
  <c r="M223" i="2"/>
  <c r="M204" i="2"/>
  <c r="M158" i="2"/>
  <c r="M181" i="2"/>
  <c r="M161" i="2"/>
  <c r="M145" i="2"/>
  <c r="M104" i="2"/>
  <c r="M127" i="2"/>
  <c r="M102" i="2"/>
  <c r="M92" i="2"/>
  <c r="M65" i="2"/>
  <c r="M49" i="2"/>
  <c r="M32" i="2"/>
  <c r="M20" i="2"/>
  <c r="M221" i="2"/>
  <c r="M206" i="2"/>
  <c r="M148" i="2"/>
  <c r="M187" i="2"/>
  <c r="M167" i="2"/>
  <c r="M101" i="2"/>
  <c r="M137" i="2"/>
  <c r="M131" i="2"/>
  <c r="M108" i="2"/>
  <c r="M89" i="2"/>
  <c r="M61" i="2"/>
  <c r="M39" i="2"/>
  <c r="M26" i="2"/>
  <c r="M14" i="2"/>
  <c r="M213" i="2"/>
  <c r="M207" i="2"/>
  <c r="M192" i="2"/>
  <c r="M178" i="2"/>
  <c r="M171" i="2"/>
  <c r="M143" i="2"/>
  <c r="M68" i="2"/>
  <c r="M111" i="2"/>
  <c r="M95" i="2"/>
  <c r="M74" i="2"/>
  <c r="M62" i="2"/>
  <c r="M58" i="2"/>
  <c r="M28" i="2"/>
  <c r="M13" i="2"/>
  <c r="M220" i="2"/>
  <c r="M203" i="2"/>
  <c r="M146" i="2"/>
  <c r="M182" i="2"/>
  <c r="M139" i="2"/>
  <c r="M147" i="2"/>
  <c r="M121" i="2"/>
  <c r="M117" i="2"/>
  <c r="M93" i="2"/>
  <c r="M70" i="2"/>
  <c r="M75" i="2"/>
  <c r="M53" i="2"/>
  <c r="M18" i="2"/>
  <c r="M10" i="2"/>
  <c r="M219" i="2"/>
  <c r="M202" i="2"/>
  <c r="M183" i="2"/>
  <c r="M168" i="2"/>
  <c r="M170" i="2"/>
  <c r="M142" i="2"/>
  <c r="M119" i="2"/>
  <c r="M116" i="2"/>
  <c r="M98" i="2"/>
  <c r="M84" i="2"/>
  <c r="M73" i="2"/>
  <c r="M40" i="2"/>
  <c r="M27" i="2"/>
  <c r="M7" i="2"/>
  <c r="M218" i="2"/>
  <c r="M199" i="2"/>
  <c r="M195" i="2"/>
  <c r="M180" i="2"/>
  <c r="M138" i="2"/>
  <c r="M155" i="2"/>
  <c r="M129" i="2"/>
  <c r="M107" i="2"/>
  <c r="M106" i="2"/>
  <c r="M77" i="2"/>
  <c r="M47" i="2"/>
  <c r="M46" i="2"/>
  <c r="M31" i="2"/>
  <c r="M9" i="2"/>
  <c r="M217" i="2"/>
  <c r="M201" i="2"/>
  <c r="M169" i="2"/>
  <c r="M172" i="2"/>
  <c r="M165" i="2"/>
  <c r="M136" i="2"/>
  <c r="M105" i="2"/>
  <c r="M113" i="2"/>
  <c r="M97" i="2"/>
  <c r="M43" i="2"/>
  <c r="M60" i="2"/>
  <c r="M51" i="2"/>
  <c r="M37" i="2"/>
  <c r="M11" i="2"/>
  <c r="M214" i="2"/>
  <c r="M200" i="2"/>
  <c r="M190" i="2"/>
  <c r="M176" i="2"/>
  <c r="M162" i="2"/>
  <c r="M150" i="2"/>
  <c r="M123" i="2"/>
  <c r="M91" i="2"/>
  <c r="M52" i="2"/>
  <c r="M72" i="2"/>
  <c r="M78" i="2"/>
  <c r="M35" i="2"/>
  <c r="M30" i="2"/>
  <c r="M8" i="2"/>
  <c r="M215" i="2"/>
  <c r="M110" i="2"/>
  <c r="M184" i="2"/>
  <c r="M174" i="2"/>
  <c r="M164" i="2"/>
  <c r="M144" i="2"/>
  <c r="M126" i="2"/>
  <c r="M99" i="2"/>
  <c r="M66" i="2"/>
  <c r="M76" i="2"/>
  <c r="M45" i="2"/>
  <c r="M42" i="2"/>
  <c r="M33" i="2"/>
  <c r="M6" i="2"/>
  <c r="M212" i="2"/>
  <c r="M205" i="2"/>
  <c r="M193" i="2"/>
  <c r="M163" i="2"/>
  <c r="M160" i="2"/>
  <c r="M151" i="2"/>
  <c r="M132" i="2"/>
  <c r="M103" i="2"/>
  <c r="M88" i="2"/>
  <c r="M79" i="2"/>
  <c r="M57" i="2"/>
  <c r="M44" i="2"/>
  <c r="M196" i="2"/>
  <c r="M175" i="2"/>
  <c r="M109" i="2"/>
  <c r="M153" i="2"/>
  <c r="M135" i="2"/>
  <c r="M125" i="2"/>
  <c r="M56" i="2"/>
  <c r="M96" i="2"/>
  <c r="M55" i="2"/>
  <c r="M54" i="2"/>
  <c r="M41" i="2"/>
  <c r="M24" i="2"/>
  <c r="M3" i="2"/>
  <c r="M115" i="2"/>
  <c r="M198" i="2"/>
  <c r="M191" i="2"/>
  <c r="M71" i="2"/>
  <c r="M159" i="2"/>
  <c r="M140" i="2"/>
  <c r="M128" i="2"/>
  <c r="M86" i="2"/>
  <c r="M80" i="2"/>
  <c r="M64" i="2"/>
  <c r="M63" i="2"/>
  <c r="M34" i="2"/>
  <c r="M22" i="2"/>
  <c r="M4" i="2"/>
  <c r="M36" i="2"/>
  <c r="M12" i="2"/>
  <c r="K209" i="2"/>
  <c r="K196" i="2"/>
  <c r="K175" i="2"/>
  <c r="K109" i="2"/>
  <c r="K153" i="2"/>
  <c r="K211" i="2"/>
  <c r="K197" i="2"/>
  <c r="K186" i="2"/>
  <c r="K177" i="2"/>
  <c r="K154" i="2"/>
  <c r="K216" i="2"/>
  <c r="K173" i="2"/>
  <c r="K185" i="2"/>
  <c r="K166" i="2"/>
  <c r="K149" i="2"/>
  <c r="K90" i="2"/>
  <c r="K118" i="2"/>
  <c r="K112" i="2"/>
  <c r="K94" i="2"/>
  <c r="K201" i="2"/>
  <c r="K123" i="2"/>
  <c r="K36" i="2"/>
  <c r="K9" i="2"/>
  <c r="K210" i="2"/>
  <c r="K194" i="2"/>
  <c r="K222" i="2"/>
  <c r="K208" i="2"/>
  <c r="K188" i="2"/>
  <c r="K179" i="2"/>
  <c r="K223" i="2"/>
  <c r="K204" i="2"/>
  <c r="K206" i="2"/>
  <c r="K148" i="2"/>
  <c r="K213" i="2"/>
  <c r="K220" i="2"/>
  <c r="K203" i="2"/>
  <c r="K146" i="2"/>
  <c r="M21" i="2"/>
  <c r="M5" i="2"/>
  <c r="K215" i="2"/>
  <c r="K184" i="2"/>
  <c r="K164" i="2"/>
  <c r="K126" i="2"/>
  <c r="K99" i="2"/>
  <c r="K66" i="2"/>
  <c r="K76" i="2"/>
  <c r="K45" i="2"/>
  <c r="K42" i="2"/>
  <c r="K33" i="2"/>
  <c r="K6" i="2"/>
  <c r="K172" i="2"/>
  <c r="K113" i="2"/>
  <c r="K37" i="2"/>
  <c r="K150" i="2"/>
  <c r="K110" i="2"/>
  <c r="K144" i="2"/>
  <c r="K205" i="2"/>
  <c r="K193" i="2"/>
  <c r="K163" i="2"/>
  <c r="K160" i="2"/>
  <c r="K151" i="2"/>
  <c r="K132" i="2"/>
  <c r="K103" i="2"/>
  <c r="K88" i="2"/>
  <c r="K79" i="2"/>
  <c r="K57" i="2"/>
  <c r="K44" i="2"/>
  <c r="K21" i="2"/>
  <c r="K5" i="2"/>
  <c r="K217" i="2"/>
  <c r="K165" i="2"/>
  <c r="K97" i="2"/>
  <c r="K11" i="2"/>
  <c r="K200" i="2"/>
  <c r="K91" i="2"/>
  <c r="K174" i="2"/>
  <c r="K212" i="2"/>
  <c r="K135" i="2"/>
  <c r="K125" i="2"/>
  <c r="K56" i="2"/>
  <c r="K96" i="2"/>
  <c r="K55" i="2"/>
  <c r="K54" i="2"/>
  <c r="K41" i="2"/>
  <c r="K24" i="2"/>
  <c r="K3" i="2"/>
  <c r="K169" i="2"/>
  <c r="K105" i="2"/>
  <c r="K60" i="2"/>
  <c r="K162" i="2"/>
  <c r="K51" i="2"/>
  <c r="K133" i="2"/>
  <c r="K130" i="2"/>
  <c r="K114" i="2"/>
  <c r="K83" i="2"/>
  <c r="K81" i="2"/>
  <c r="K50" i="2"/>
  <c r="K23" i="2"/>
  <c r="K17" i="2"/>
  <c r="K191" i="2"/>
  <c r="K64" i="2"/>
  <c r="K29" i="2"/>
  <c r="K59" i="2"/>
  <c r="K12" i="2"/>
  <c r="K156" i="2"/>
  <c r="K87" i="2"/>
  <c r="K69" i="2"/>
  <c r="K15" i="2"/>
  <c r="K136" i="2"/>
  <c r="K43" i="2"/>
  <c r="K115" i="2"/>
  <c r="K71" i="2"/>
  <c r="K140" i="2"/>
  <c r="K128" i="2"/>
  <c r="K80" i="2"/>
  <c r="K63" i="2"/>
  <c r="K34" i="2"/>
  <c r="K22" i="2"/>
  <c r="K4" i="2"/>
  <c r="K134" i="2"/>
  <c r="K124" i="2"/>
  <c r="K19" i="2"/>
  <c r="K152" i="2"/>
  <c r="K157" i="2"/>
  <c r="K100" i="2"/>
  <c r="K122" i="2"/>
  <c r="K120" i="2"/>
  <c r="K82" i="2"/>
  <c r="K67" i="2"/>
  <c r="K48" i="2"/>
  <c r="K25" i="2"/>
  <c r="K16" i="2"/>
  <c r="K190" i="2"/>
  <c r="K176" i="2"/>
  <c r="K52" i="2"/>
  <c r="K72" i="2"/>
  <c r="K78" i="2"/>
  <c r="K35" i="2"/>
  <c r="K30" i="2"/>
  <c r="K8" i="2"/>
  <c r="K198" i="2"/>
  <c r="K159" i="2"/>
  <c r="K86" i="2"/>
  <c r="K189" i="2"/>
  <c r="K141" i="2"/>
  <c r="K85" i="2"/>
  <c r="K38" i="2"/>
  <c r="K158" i="2"/>
  <c r="K181" i="2"/>
  <c r="K161" i="2"/>
  <c r="K145" i="2"/>
  <c r="K104" i="2"/>
  <c r="K127" i="2"/>
  <c r="K102" i="2"/>
  <c r="K92" i="2"/>
  <c r="K65" i="2"/>
  <c r="K49" i="2"/>
  <c r="K32" i="2"/>
  <c r="K20" i="2"/>
  <c r="K221" i="2"/>
  <c r="K187" i="2"/>
  <c r="K167" i="2"/>
  <c r="K137" i="2"/>
  <c r="K131" i="2"/>
  <c r="K108" i="2"/>
  <c r="K89" i="2"/>
  <c r="K61" i="2"/>
  <c r="K39" i="2"/>
  <c r="K26" i="2"/>
  <c r="K14" i="2"/>
  <c r="K101" i="2"/>
  <c r="K207" i="2"/>
  <c r="K192" i="2"/>
  <c r="K178" i="2"/>
  <c r="K171" i="2"/>
  <c r="K143" i="2"/>
  <c r="K68" i="2"/>
  <c r="K111" i="2"/>
  <c r="K95" i="2"/>
  <c r="K74" i="2"/>
  <c r="K62" i="2"/>
  <c r="K58" i="2"/>
  <c r="K28" i="2"/>
  <c r="K13" i="2"/>
  <c r="K182" i="2"/>
  <c r="K139" i="2"/>
  <c r="K147" i="2"/>
  <c r="K121" i="2"/>
  <c r="K117" i="2"/>
  <c r="K93" i="2"/>
  <c r="K70" i="2"/>
  <c r="K75" i="2"/>
  <c r="K53" i="2"/>
  <c r="K18" i="2"/>
  <c r="K10" i="2"/>
  <c r="K214" i="2"/>
  <c r="K219" i="2"/>
  <c r="K202" i="2"/>
  <c r="K183" i="2"/>
  <c r="K168" i="2"/>
  <c r="K170" i="2"/>
  <c r="K142" i="2"/>
  <c r="K119" i="2"/>
  <c r="K116" i="2"/>
  <c r="K98" i="2"/>
  <c r="K84" i="2"/>
  <c r="K73" i="2"/>
  <c r="K40" i="2"/>
  <c r="K27" i="2"/>
  <c r="K7" i="2"/>
  <c r="K218" i="2"/>
  <c r="K199" i="2"/>
  <c r="K195" i="2"/>
  <c r="K180" i="2"/>
  <c r="K138" i="2"/>
  <c r="K155" i="2"/>
  <c r="K129" i="2"/>
  <c r="K107" i="2"/>
  <c r="K106" i="2"/>
  <c r="K77" i="2"/>
  <c r="K47" i="2"/>
  <c r="K46" i="2"/>
  <c r="K31" i="2"/>
  <c r="I219" i="2"/>
  <c r="I212" i="2"/>
  <c r="I216" i="2"/>
  <c r="I173" i="2"/>
  <c r="I185" i="2"/>
  <c r="I166" i="2"/>
  <c r="I149" i="2"/>
  <c r="I90" i="2"/>
  <c r="I118" i="2"/>
  <c r="I112" i="2"/>
  <c r="I94" i="2"/>
  <c r="I29" i="2"/>
  <c r="I59" i="2"/>
  <c r="I36" i="2"/>
  <c r="I12" i="2"/>
  <c r="I210" i="2"/>
  <c r="I194" i="2"/>
  <c r="I189" i="2"/>
  <c r="I134" i="2"/>
  <c r="I156" i="2"/>
  <c r="I141" i="2"/>
  <c r="I124" i="2"/>
  <c r="I87" i="2"/>
  <c r="I85" i="2"/>
  <c r="I69" i="2"/>
  <c r="I38" i="2"/>
  <c r="I19" i="2"/>
  <c r="I15" i="2"/>
  <c r="I222" i="2"/>
  <c r="I208" i="2"/>
  <c r="I188" i="2"/>
  <c r="I179" i="2"/>
  <c r="I152" i="2"/>
  <c r="I157" i="2"/>
  <c r="I100" i="2"/>
  <c r="I122" i="2"/>
  <c r="I120" i="2"/>
  <c r="I82" i="2"/>
  <c r="I67" i="2"/>
  <c r="I48" i="2"/>
  <c r="I25" i="2"/>
  <c r="I16" i="2"/>
  <c r="I223" i="2"/>
  <c r="I204" i="2"/>
  <c r="I158" i="2"/>
  <c r="I181" i="2"/>
  <c r="I161" i="2"/>
  <c r="I145" i="2"/>
  <c r="I104" i="2"/>
  <c r="I127" i="2"/>
  <c r="I102" i="2"/>
  <c r="I92" i="2"/>
  <c r="I65" i="2"/>
  <c r="I49" i="2"/>
  <c r="I32" i="2"/>
  <c r="I20" i="2"/>
  <c r="I221" i="2"/>
  <c r="I206" i="2"/>
  <c r="I148" i="2"/>
  <c r="I187" i="2"/>
  <c r="I167" i="2"/>
  <c r="I101" i="2"/>
  <c r="I137" i="2"/>
  <c r="I131" i="2"/>
  <c r="I108" i="2"/>
  <c r="I89" i="2"/>
  <c r="I61" i="2"/>
  <c r="I39" i="2"/>
  <c r="I26" i="2"/>
  <c r="I14" i="2"/>
  <c r="I213" i="2"/>
  <c r="I207" i="2"/>
  <c r="I192" i="2"/>
  <c r="I178" i="2"/>
  <c r="I171" i="2"/>
  <c r="I143" i="2"/>
  <c r="I68" i="2"/>
  <c r="I111" i="2"/>
  <c r="I95" i="2"/>
  <c r="I74" i="2"/>
  <c r="I62" i="2"/>
  <c r="I58" i="2"/>
  <c r="I28" i="2"/>
  <c r="I13" i="2"/>
  <c r="I220" i="2"/>
  <c r="I203" i="2"/>
  <c r="I146" i="2"/>
  <c r="I182" i="2"/>
  <c r="I139" i="2"/>
  <c r="I147" i="2"/>
  <c r="I121" i="2"/>
  <c r="I117" i="2"/>
  <c r="I93" i="2"/>
  <c r="I70" i="2"/>
  <c r="I75" i="2"/>
  <c r="I53" i="2"/>
  <c r="I18" i="2"/>
  <c r="I10" i="2"/>
  <c r="I202" i="2"/>
  <c r="I183" i="2"/>
  <c r="I168" i="2"/>
  <c r="I170" i="2"/>
  <c r="I142" i="2"/>
  <c r="I119" i="2"/>
  <c r="I116" i="2"/>
  <c r="I98" i="2"/>
  <c r="I84" i="2"/>
  <c r="I73" i="2"/>
  <c r="I40" i="2"/>
  <c r="I27" i="2"/>
  <c r="I7" i="2"/>
  <c r="I218" i="2"/>
  <c r="I199" i="2"/>
  <c r="I195" i="2"/>
  <c r="I180" i="2"/>
  <c r="I138" i="2"/>
  <c r="I155" i="2"/>
  <c r="I129" i="2"/>
  <c r="I107" i="2"/>
  <c r="I106" i="2"/>
  <c r="I77" i="2"/>
  <c r="I47" i="2"/>
  <c r="I46" i="2"/>
  <c r="I31" i="2"/>
  <c r="I9" i="2"/>
  <c r="I217" i="2"/>
  <c r="I201" i="2"/>
  <c r="I169" i="2"/>
  <c r="I172" i="2"/>
  <c r="I165" i="2"/>
  <c r="I136" i="2"/>
  <c r="I105" i="2"/>
  <c r="I113" i="2"/>
  <c r="I97" i="2"/>
  <c r="I43" i="2"/>
  <c r="I60" i="2"/>
  <c r="I51" i="2"/>
  <c r="I37" i="2"/>
  <c r="I11" i="2"/>
  <c r="I214" i="2"/>
  <c r="I200" i="2"/>
  <c r="I190" i="2"/>
  <c r="I176" i="2"/>
  <c r="I162" i="2"/>
  <c r="I150" i="2"/>
  <c r="I123" i="2"/>
  <c r="I91" i="2"/>
  <c r="I52" i="2"/>
  <c r="I72" i="2"/>
  <c r="I78" i="2"/>
  <c r="I35" i="2"/>
  <c r="I30" i="2"/>
  <c r="I8" i="2"/>
  <c r="I215" i="2"/>
  <c r="I110" i="2"/>
  <c r="I184" i="2"/>
  <c r="I174" i="2"/>
  <c r="I164" i="2"/>
  <c r="I144" i="2"/>
  <c r="I126" i="2"/>
  <c r="I99" i="2"/>
  <c r="I66" i="2"/>
  <c r="I76" i="2"/>
  <c r="I45" i="2"/>
  <c r="I42" i="2"/>
  <c r="I33" i="2"/>
  <c r="I6" i="2"/>
  <c r="I205" i="2"/>
  <c r="I193" i="2"/>
  <c r="I163" i="2"/>
  <c r="I160" i="2"/>
  <c r="I151" i="2"/>
  <c r="I132" i="2"/>
  <c r="I103" i="2"/>
  <c r="I88" i="2"/>
  <c r="I79" i="2"/>
  <c r="I57" i="2"/>
  <c r="I44" i="2"/>
  <c r="I21" i="2"/>
  <c r="I5" i="2"/>
  <c r="I209" i="2"/>
  <c r="I196" i="2"/>
  <c r="I175" i="2"/>
  <c r="I109" i="2"/>
  <c r="I153" i="2"/>
  <c r="I135" i="2"/>
  <c r="I125" i="2"/>
  <c r="I56" i="2"/>
  <c r="I96" i="2"/>
  <c r="I55" i="2"/>
  <c r="I54" i="2"/>
  <c r="I41" i="2"/>
  <c r="I24" i="2"/>
  <c r="I3" i="2"/>
  <c r="I115" i="2"/>
  <c r="I198" i="2"/>
  <c r="I191" i="2"/>
  <c r="I71" i="2"/>
  <c r="I159" i="2"/>
  <c r="I140" i="2"/>
  <c r="I128" i="2"/>
  <c r="I86" i="2"/>
  <c r="I80" i="2"/>
  <c r="I64" i="2"/>
  <c r="I63" i="2"/>
  <c r="I34" i="2"/>
  <c r="I22" i="2"/>
  <c r="I4" i="2"/>
  <c r="I211" i="2"/>
  <c r="I197" i="2"/>
  <c r="I186" i="2"/>
  <c r="I177" i="2"/>
  <c r="I154" i="2"/>
  <c r="I133" i="2"/>
  <c r="I130" i="2"/>
  <c r="I114" i="2"/>
  <c r="I83" i="2"/>
  <c r="I81" i="2"/>
  <c r="I50" i="2"/>
  <c r="I23" i="2"/>
  <c r="I17" i="2"/>
  <c r="G205" i="2"/>
  <c r="G160" i="2"/>
  <c r="G21" i="2"/>
  <c r="G5" i="2"/>
  <c r="G209" i="2"/>
  <c r="G196" i="2"/>
  <c r="G175" i="2"/>
  <c r="G109" i="2"/>
  <c r="G153" i="2"/>
  <c r="G135" i="2"/>
  <c r="G125" i="2"/>
  <c r="G56" i="2"/>
  <c r="G96" i="2"/>
  <c r="G55" i="2"/>
  <c r="G54" i="2"/>
  <c r="G41" i="2"/>
  <c r="G24" i="2"/>
  <c r="G3" i="2"/>
  <c r="G115" i="2"/>
  <c r="G198" i="2"/>
  <c r="G191" i="2"/>
  <c r="G71" i="2"/>
  <c r="G159" i="2"/>
  <c r="G140" i="2"/>
  <c r="G128" i="2"/>
  <c r="G86" i="2"/>
  <c r="G80" i="2"/>
  <c r="G64" i="2"/>
  <c r="G63" i="2"/>
  <c r="G34" i="2"/>
  <c r="G22" i="2"/>
  <c r="G4" i="2"/>
  <c r="G88" i="2"/>
  <c r="G211" i="2"/>
  <c r="G197" i="2"/>
  <c r="G186" i="2"/>
  <c r="G177" i="2"/>
  <c r="G154" i="2"/>
  <c r="G133" i="2"/>
  <c r="G130" i="2"/>
  <c r="G114" i="2"/>
  <c r="G83" i="2"/>
  <c r="G81" i="2"/>
  <c r="G50" i="2"/>
  <c r="G23" i="2"/>
  <c r="G17" i="2"/>
  <c r="G193" i="2"/>
  <c r="G216" i="2"/>
  <c r="G44" i="2"/>
  <c r="G210" i="2"/>
  <c r="G194" i="2"/>
  <c r="G189" i="2"/>
  <c r="G134" i="2"/>
  <c r="G156" i="2"/>
  <c r="G141" i="2"/>
  <c r="G124" i="2"/>
  <c r="G87" i="2"/>
  <c r="G85" i="2"/>
  <c r="G69" i="2"/>
  <c r="G38" i="2"/>
  <c r="G19" i="2"/>
  <c r="G15" i="2"/>
  <c r="G163" i="2"/>
  <c r="G222" i="2"/>
  <c r="G208" i="2"/>
  <c r="G188" i="2"/>
  <c r="G179" i="2"/>
  <c r="G152" i="2"/>
  <c r="G157" i="2"/>
  <c r="G100" i="2"/>
  <c r="G122" i="2"/>
  <c r="G120" i="2"/>
  <c r="G82" i="2"/>
  <c r="G67" i="2"/>
  <c r="G48" i="2"/>
  <c r="G25" i="2"/>
  <c r="G16" i="2"/>
  <c r="G223" i="2"/>
  <c r="G204" i="2"/>
  <c r="G158" i="2"/>
  <c r="G181" i="2"/>
  <c r="G161" i="2"/>
  <c r="G145" i="2"/>
  <c r="G104" i="2"/>
  <c r="G127" i="2"/>
  <c r="G102" i="2"/>
  <c r="G92" i="2"/>
  <c r="G65" i="2"/>
  <c r="G49" i="2"/>
  <c r="G32" i="2"/>
  <c r="G20" i="2"/>
  <c r="G132" i="2"/>
  <c r="G206" i="2"/>
  <c r="G148" i="2"/>
  <c r="G187" i="2"/>
  <c r="G167" i="2"/>
  <c r="G101" i="2"/>
  <c r="G137" i="2"/>
  <c r="G131" i="2"/>
  <c r="G108" i="2"/>
  <c r="G89" i="2"/>
  <c r="G61" i="2"/>
  <c r="G39" i="2"/>
  <c r="G26" i="2"/>
  <c r="G14" i="2"/>
  <c r="G207" i="2"/>
  <c r="G192" i="2"/>
  <c r="G178" i="2"/>
  <c r="G171" i="2"/>
  <c r="G143" i="2"/>
  <c r="G68" i="2"/>
  <c r="G111" i="2"/>
  <c r="G95" i="2"/>
  <c r="G74" i="2"/>
  <c r="G62" i="2"/>
  <c r="G58" i="2"/>
  <c r="G28" i="2"/>
  <c r="G13" i="2"/>
  <c r="G212" i="2"/>
  <c r="G57" i="2"/>
  <c r="G220" i="2"/>
  <c r="G203" i="2"/>
  <c r="G146" i="2"/>
  <c r="G182" i="2"/>
  <c r="G139" i="2"/>
  <c r="G147" i="2"/>
  <c r="G121" i="2"/>
  <c r="G117" i="2"/>
  <c r="G93" i="2"/>
  <c r="G70" i="2"/>
  <c r="G75" i="2"/>
  <c r="G53" i="2"/>
  <c r="G18" i="2"/>
  <c r="G10" i="2"/>
  <c r="G151" i="2"/>
  <c r="G219" i="2"/>
  <c r="G183" i="2"/>
  <c r="G168" i="2"/>
  <c r="G170" i="2"/>
  <c r="G142" i="2"/>
  <c r="G119" i="2"/>
  <c r="G116" i="2"/>
  <c r="G98" i="2"/>
  <c r="G84" i="2"/>
  <c r="G73" i="2"/>
  <c r="G40" i="2"/>
  <c r="G27" i="2"/>
  <c r="G7" i="2"/>
  <c r="G79" i="2"/>
  <c r="G202" i="2"/>
  <c r="G199" i="2"/>
  <c r="G195" i="2"/>
  <c r="G180" i="2"/>
  <c r="G138" i="2"/>
  <c r="G155" i="2"/>
  <c r="G129" i="2"/>
  <c r="G107" i="2"/>
  <c r="G106" i="2"/>
  <c r="G77" i="2"/>
  <c r="G47" i="2"/>
  <c r="G46" i="2"/>
  <c r="G31" i="2"/>
  <c r="G9" i="2"/>
  <c r="G221" i="2"/>
  <c r="G217" i="2"/>
  <c r="G169" i="2"/>
  <c r="G172" i="2"/>
  <c r="G165" i="2"/>
  <c r="G136" i="2"/>
  <c r="G105" i="2"/>
  <c r="G113" i="2"/>
  <c r="G97" i="2"/>
  <c r="G43" i="2"/>
  <c r="G60" i="2"/>
  <c r="G51" i="2"/>
  <c r="G37" i="2"/>
  <c r="G11" i="2"/>
  <c r="G103" i="2"/>
  <c r="G213" i="2"/>
  <c r="G201" i="2"/>
  <c r="G200" i="2"/>
  <c r="G190" i="2"/>
  <c r="G176" i="2"/>
  <c r="G162" i="2"/>
  <c r="G150" i="2"/>
  <c r="G123" i="2"/>
  <c r="G91" i="2"/>
  <c r="G52" i="2"/>
  <c r="G72" i="2"/>
  <c r="G78" i="2"/>
  <c r="G35" i="2"/>
  <c r="G30" i="2"/>
  <c r="G8" i="2"/>
  <c r="G218" i="2"/>
  <c r="G214" i="2"/>
  <c r="G215" i="2"/>
  <c r="G110" i="2"/>
  <c r="G184" i="2"/>
  <c r="G174" i="2"/>
  <c r="G164" i="2"/>
  <c r="G144" i="2"/>
  <c r="G126" i="2"/>
  <c r="G99" i="2"/>
  <c r="G66" i="2"/>
  <c r="G76" i="2"/>
  <c r="G45" i="2"/>
  <c r="G42" i="2"/>
  <c r="G33" i="2"/>
  <c r="G6" i="2"/>
  <c r="G173" i="2"/>
  <c r="G185" i="2"/>
  <c r="G166" i="2"/>
  <c r="G149" i="2"/>
  <c r="G90" i="2"/>
  <c r="G118" i="2"/>
  <c r="G112" i="2"/>
  <c r="G94" i="2"/>
  <c r="G29" i="2"/>
  <c r="G59" i="2"/>
  <c r="G36" i="2"/>
  <c r="G12" i="2"/>
  <c r="R224" i="2" l="1"/>
  <c r="Q224" i="2"/>
  <c r="P224" i="2"/>
  <c r="O224" i="2"/>
  <c r="Y3" i="2" l="1"/>
  <c r="Z3" i="2"/>
  <c r="W3" i="2"/>
  <c r="X3" i="2"/>
  <c r="V3" i="2"/>
  <c r="S10" i="2" l="1"/>
  <c r="S124" i="2"/>
  <c r="S76" i="2"/>
  <c r="S46" i="2"/>
  <c r="S118" i="2"/>
  <c r="S111" i="2"/>
  <c r="S191" i="2"/>
  <c r="S101" i="2"/>
  <c r="S164" i="2"/>
  <c r="S64" i="2"/>
  <c r="S72" i="2"/>
  <c r="S84" i="2"/>
  <c r="S168" i="2"/>
  <c r="S201" i="2"/>
  <c r="S162" i="2"/>
  <c r="S110" i="2"/>
  <c r="S200" i="2"/>
  <c r="S62" i="2"/>
  <c r="S196" i="2"/>
  <c r="S163" i="2"/>
  <c r="S172" i="2"/>
  <c r="S186" i="2"/>
  <c r="S26" i="2"/>
  <c r="S209" i="2"/>
  <c r="S25" i="2"/>
  <c r="S165" i="2"/>
  <c r="S6" i="2"/>
  <c r="S35" i="2"/>
  <c r="S109" i="2"/>
  <c r="S103" i="2"/>
  <c r="S99" i="2"/>
  <c r="S128" i="2"/>
  <c r="S69" i="2"/>
  <c r="S185" i="2"/>
  <c r="S129" i="2"/>
  <c r="S65" i="2"/>
  <c r="S28" i="2"/>
  <c r="S108" i="2"/>
  <c r="S27" i="2"/>
  <c r="S181" i="2"/>
  <c r="S187" i="2"/>
  <c r="S190" i="2"/>
  <c r="S211" i="2"/>
  <c r="S170" i="2"/>
  <c r="S120" i="2"/>
  <c r="S61" i="2"/>
  <c r="S104" i="2"/>
  <c r="S75" i="2"/>
  <c r="S208" i="2"/>
  <c r="S204" i="2"/>
  <c r="S77" i="2"/>
  <c r="S52" i="2"/>
  <c r="S24" i="2"/>
  <c r="S146" i="2"/>
  <c r="S141" i="2"/>
  <c r="S102" i="2"/>
  <c r="S152" i="2"/>
  <c r="S95" i="2"/>
  <c r="S21" i="2"/>
  <c r="S57" i="2"/>
  <c r="S116" i="2"/>
  <c r="S216" i="2"/>
  <c r="S122" i="2"/>
  <c r="S36" i="2"/>
  <c r="S105" i="2"/>
  <c r="S56" i="2"/>
  <c r="S215" i="2"/>
  <c r="S32" i="2"/>
  <c r="S205" i="2"/>
  <c r="S100" i="2"/>
  <c r="S194" i="2"/>
  <c r="S161" i="2"/>
  <c r="S133" i="2"/>
  <c r="S90" i="2"/>
  <c r="S147" i="2"/>
  <c r="S22" i="2"/>
  <c r="S42" i="2"/>
  <c r="S74" i="2"/>
  <c r="S112" i="2"/>
  <c r="S51" i="2"/>
  <c r="S214" i="2"/>
  <c r="S67" i="2"/>
  <c r="S17" i="2"/>
  <c r="S12" i="2"/>
  <c r="S153" i="2"/>
  <c r="S188" i="2"/>
  <c r="S71" i="2"/>
  <c r="S177" i="2"/>
  <c r="S178" i="2"/>
  <c r="S221" i="2"/>
  <c r="S195" i="2"/>
  <c r="S210" i="2"/>
  <c r="S113" i="2"/>
  <c r="S179" i="2"/>
  <c r="S107" i="2"/>
  <c r="S87" i="2"/>
  <c r="S63" i="2"/>
  <c r="S66" i="2"/>
  <c r="S130" i="2"/>
  <c r="S150" i="2"/>
  <c r="S198" i="2"/>
  <c r="S206" i="2"/>
  <c r="S219" i="2"/>
  <c r="S91" i="2"/>
  <c r="S199" i="2"/>
  <c r="S142" i="2"/>
  <c r="S160" i="2"/>
  <c r="S58" i="2"/>
  <c r="S159" i="2"/>
  <c r="S31" i="2"/>
  <c r="S174" i="2"/>
  <c r="S16" i="2"/>
  <c r="S134" i="2"/>
  <c r="S43" i="2"/>
  <c r="S60" i="2"/>
  <c r="S54" i="2"/>
  <c r="S7" i="2"/>
  <c r="S73" i="2"/>
  <c r="S80" i="2"/>
  <c r="S127" i="2"/>
  <c r="S151" i="2"/>
  <c r="S96" i="2"/>
  <c r="S202" i="2"/>
  <c r="S78" i="2"/>
  <c r="S132" i="2"/>
  <c r="S143" i="2"/>
  <c r="S33" i="2"/>
  <c r="S175" i="2"/>
  <c r="S47" i="2"/>
  <c r="S193" i="2"/>
  <c r="S98" i="2"/>
  <c r="S117" i="2"/>
  <c r="S207" i="2"/>
  <c r="S15" i="2"/>
  <c r="S38" i="2"/>
  <c r="S53" i="2"/>
  <c r="S94" i="2"/>
  <c r="S59" i="2"/>
  <c r="S213" i="2"/>
  <c r="S13" i="2"/>
  <c r="S137" i="2"/>
  <c r="S123" i="2"/>
  <c r="S176" i="2"/>
  <c r="S203" i="2"/>
  <c r="S89" i="2"/>
  <c r="S49" i="2"/>
  <c r="S34" i="2"/>
  <c r="S88" i="2"/>
  <c r="S5" i="2"/>
  <c r="S30" i="2"/>
  <c r="S182" i="2"/>
  <c r="S93" i="2"/>
  <c r="S184" i="2"/>
  <c r="S20" i="2"/>
  <c r="S169" i="2"/>
  <c r="S39" i="2"/>
  <c r="S125" i="2"/>
  <c r="S48" i="2"/>
  <c r="S155" i="2"/>
  <c r="S92" i="2"/>
  <c r="S157" i="2"/>
  <c r="S131" i="2"/>
  <c r="S97" i="2"/>
  <c r="S68" i="2"/>
  <c r="S121" i="2"/>
  <c r="S166" i="2"/>
  <c r="S55" i="2"/>
  <c r="S45" i="2"/>
  <c r="S126" i="2"/>
  <c r="S136" i="2"/>
  <c r="S50" i="2"/>
  <c r="S106" i="2"/>
  <c r="S85" i="2"/>
  <c r="S14" i="2"/>
  <c r="S156" i="2"/>
  <c r="S189" i="2"/>
  <c r="S145" i="2"/>
  <c r="S158" i="2"/>
  <c r="S171" i="2"/>
  <c r="S197" i="2"/>
  <c r="S8" i="2"/>
  <c r="S37" i="2"/>
  <c r="S144" i="2"/>
  <c r="S19" i="2"/>
  <c r="S81" i="2"/>
  <c r="S119" i="2"/>
  <c r="S173" i="2"/>
  <c r="S82" i="2"/>
  <c r="S212" i="2"/>
  <c r="S135" i="2"/>
  <c r="S29" i="2"/>
  <c r="S9" i="2"/>
  <c r="S222" i="2"/>
  <c r="S148" i="2"/>
  <c r="S3" i="2"/>
  <c r="S217" i="2"/>
  <c r="S167" i="2"/>
  <c r="S149" i="2"/>
  <c r="S83" i="2"/>
  <c r="S139" i="2"/>
  <c r="S4" i="2"/>
  <c r="S23" i="2"/>
  <c r="S114" i="2"/>
  <c r="S40" i="2"/>
  <c r="S154" i="2"/>
  <c r="S223" i="2"/>
  <c r="S138" i="2"/>
  <c r="S86" i="2"/>
  <c r="S44" i="2"/>
  <c r="S115" i="2"/>
  <c r="S192" i="2"/>
  <c r="S41" i="2"/>
  <c r="S218" i="2"/>
  <c r="S140" i="2"/>
  <c r="S70" i="2"/>
  <c r="S79" i="2"/>
  <c r="S183" i="2"/>
  <c r="S18" i="2"/>
  <c r="S220" i="2"/>
  <c r="S11" i="2"/>
  <c r="S180" i="2"/>
  <c r="T3" i="2" l="1"/>
  <c r="T139" i="2"/>
  <c r="T19" i="2"/>
  <c r="T144" i="2"/>
  <c r="T70" i="2"/>
  <c r="T79" i="2"/>
  <c r="T83" i="2"/>
  <c r="T45" i="2"/>
  <c r="T37" i="2"/>
  <c r="T8" i="2"/>
  <c r="T41" i="2"/>
  <c r="T98" i="2"/>
  <c r="T158" i="2"/>
  <c r="T193" i="2"/>
  <c r="T222" i="2"/>
  <c r="T157" i="2"/>
  <c r="T47" i="2"/>
  <c r="T134" i="2"/>
  <c r="T214" i="2"/>
  <c r="T208" i="2"/>
  <c r="T200" i="2"/>
  <c r="T86" i="2"/>
  <c r="T9" i="2"/>
  <c r="T189" i="2"/>
  <c r="T92" i="2"/>
  <c r="T203" i="2"/>
  <c r="T175" i="2"/>
  <c r="T16" i="2"/>
  <c r="T87" i="2"/>
  <c r="T51" i="2"/>
  <c r="T36" i="2"/>
  <c r="T75" i="2"/>
  <c r="T128" i="2"/>
  <c r="T110" i="2"/>
  <c r="T155" i="2"/>
  <c r="T107" i="2"/>
  <c r="T112" i="2"/>
  <c r="T122" i="2"/>
  <c r="T104" i="2"/>
  <c r="T99" i="2"/>
  <c r="T162" i="2"/>
  <c r="T176" i="2"/>
  <c r="T14" i="2"/>
  <c r="T48" i="2"/>
  <c r="T123" i="2"/>
  <c r="T143" i="2"/>
  <c r="T31" i="2"/>
  <c r="T179" i="2"/>
  <c r="T74" i="2"/>
  <c r="T216" i="2"/>
  <c r="T61" i="2"/>
  <c r="T103" i="2"/>
  <c r="T201" i="2"/>
  <c r="T174" i="2"/>
  <c r="T125" i="2"/>
  <c r="T113" i="2"/>
  <c r="T42" i="2"/>
  <c r="T116" i="2"/>
  <c r="T120" i="2"/>
  <c r="T109" i="2"/>
  <c r="T168" i="2"/>
  <c r="T29" i="2"/>
  <c r="T135" i="2"/>
  <c r="T212" i="2"/>
  <c r="T11" i="2"/>
  <c r="T39" i="2"/>
  <c r="T13" i="2"/>
  <c r="T78" i="2"/>
  <c r="T58" i="2"/>
  <c r="T210" i="2"/>
  <c r="T22" i="2"/>
  <c r="T57" i="2"/>
  <c r="T170" i="2"/>
  <c r="T35" i="2"/>
  <c r="T84" i="2"/>
  <c r="T33" i="2"/>
  <c r="T154" i="2"/>
  <c r="T132" i="2"/>
  <c r="T82" i="2"/>
  <c r="T114" i="2"/>
  <c r="T169" i="2"/>
  <c r="T202" i="2"/>
  <c r="T160" i="2"/>
  <c r="T195" i="2"/>
  <c r="T147" i="2"/>
  <c r="T21" i="2"/>
  <c r="T211" i="2"/>
  <c r="T6" i="2"/>
  <c r="T72" i="2"/>
  <c r="T156" i="2"/>
  <c r="T180" i="2"/>
  <c r="T137" i="2"/>
  <c r="T40" i="2"/>
  <c r="T220" i="2"/>
  <c r="T50" i="2"/>
  <c r="T23" i="2"/>
  <c r="T136" i="2"/>
  <c r="T59" i="2"/>
  <c r="T142" i="2"/>
  <c r="T95" i="2"/>
  <c r="T165" i="2"/>
  <c r="T64" i="2"/>
  <c r="T138" i="2"/>
  <c r="T223" i="2"/>
  <c r="T85" i="2"/>
  <c r="T159" i="2"/>
  <c r="T106" i="2"/>
  <c r="T173" i="2"/>
  <c r="T213" i="2"/>
  <c r="T119" i="2"/>
  <c r="T20" i="2"/>
  <c r="T96" i="2"/>
  <c r="T221" i="2"/>
  <c r="T90" i="2"/>
  <c r="T190" i="2"/>
  <c r="T183" i="2"/>
  <c r="T4" i="2"/>
  <c r="T81" i="2"/>
  <c r="T126" i="2"/>
  <c r="T184" i="2"/>
  <c r="T94" i="2"/>
  <c r="T151" i="2"/>
  <c r="T199" i="2"/>
  <c r="T178" i="2"/>
  <c r="T133" i="2"/>
  <c r="T152" i="2"/>
  <c r="T187" i="2"/>
  <c r="T25" i="2"/>
  <c r="T164" i="2"/>
  <c r="T93" i="2"/>
  <c r="T53" i="2"/>
  <c r="T127" i="2"/>
  <c r="T91" i="2"/>
  <c r="T177" i="2"/>
  <c r="T161" i="2"/>
  <c r="T102" i="2"/>
  <c r="T181" i="2"/>
  <c r="T209" i="2"/>
  <c r="T101" i="2"/>
  <c r="T182" i="2"/>
  <c r="T38" i="2"/>
  <c r="T80" i="2"/>
  <c r="T219" i="2"/>
  <c r="T71" i="2"/>
  <c r="T194" i="2"/>
  <c r="T141" i="2"/>
  <c r="T27" i="2"/>
  <c r="T26" i="2"/>
  <c r="T191" i="2"/>
  <c r="T140" i="2"/>
  <c r="T18" i="2"/>
  <c r="T15" i="2"/>
  <c r="T206" i="2"/>
  <c r="T188" i="2"/>
  <c r="T100" i="2"/>
  <c r="T146" i="2"/>
  <c r="T108" i="2"/>
  <c r="T186" i="2"/>
  <c r="T111" i="2"/>
  <c r="T149" i="2"/>
  <c r="T167" i="2"/>
  <c r="T198" i="2"/>
  <c r="T153" i="2"/>
  <c r="T205" i="2"/>
  <c r="T24" i="2"/>
  <c r="T28" i="2"/>
  <c r="T172" i="2"/>
  <c r="T118" i="2"/>
  <c r="T55" i="2"/>
  <c r="T218" i="2"/>
  <c r="T7" i="2"/>
  <c r="T68" i="2"/>
  <c r="T88" i="2"/>
  <c r="T117" i="2"/>
  <c r="T54" i="2"/>
  <c r="T150" i="2"/>
  <c r="T12" i="2"/>
  <c r="T32" i="2"/>
  <c r="T52" i="2"/>
  <c r="T65" i="2"/>
  <c r="T163" i="2"/>
  <c r="T46" i="2"/>
  <c r="T166" i="2"/>
  <c r="T121" i="2"/>
  <c r="T192" i="2"/>
  <c r="T34" i="2"/>
  <c r="T60" i="2"/>
  <c r="T130" i="2"/>
  <c r="T17" i="2"/>
  <c r="T215" i="2"/>
  <c r="T77" i="2"/>
  <c r="T129" i="2"/>
  <c r="T196" i="2"/>
  <c r="T76" i="2"/>
  <c r="T73" i="2"/>
  <c r="T5" i="2"/>
  <c r="T217" i="2"/>
  <c r="T97" i="2"/>
  <c r="T148" i="2"/>
  <c r="T49" i="2"/>
  <c r="T43" i="2"/>
  <c r="T66" i="2"/>
  <c r="T67" i="2"/>
  <c r="T56" i="2"/>
  <c r="T204" i="2"/>
  <c r="T185" i="2"/>
  <c r="T62" i="2"/>
  <c r="T124" i="2"/>
  <c r="T30" i="2"/>
  <c r="T207" i="2"/>
  <c r="T197" i="2"/>
  <c r="T171" i="2"/>
  <c r="T115" i="2"/>
  <c r="T131" i="2"/>
  <c r="T44" i="2"/>
  <c r="T145" i="2"/>
  <c r="T89" i="2"/>
  <c r="T63" i="2"/>
  <c r="T105" i="2"/>
  <c r="T69" i="2"/>
  <c r="T10" i="2"/>
</calcChain>
</file>

<file path=xl/sharedStrings.xml><?xml version="1.0" encoding="utf-8"?>
<sst xmlns="http://schemas.openxmlformats.org/spreadsheetml/2006/main" count="1583" uniqueCount="491">
  <si>
    <t>Provincia</t>
  </si>
  <si>
    <t>Codigo</t>
  </si>
  <si>
    <t>Cantón</t>
  </si>
  <si>
    <t>Azuay</t>
  </si>
  <si>
    <t>0101</t>
  </si>
  <si>
    <t>Cuenca</t>
  </si>
  <si>
    <t>2001</t>
  </si>
  <si>
    <t>0102</t>
  </si>
  <si>
    <t>Girón</t>
  </si>
  <si>
    <t>0103</t>
  </si>
  <si>
    <t>Gualaceo</t>
  </si>
  <si>
    <t>0104</t>
  </si>
  <si>
    <t>Nabón</t>
  </si>
  <si>
    <t>0105</t>
  </si>
  <si>
    <t>Paute</t>
  </si>
  <si>
    <t>0106</t>
  </si>
  <si>
    <t>Pucará</t>
  </si>
  <si>
    <t>0107</t>
  </si>
  <si>
    <t>San Fernando</t>
  </si>
  <si>
    <t>0108</t>
  </si>
  <si>
    <t>Santa Isabel</t>
  </si>
  <si>
    <t>0109</t>
  </si>
  <si>
    <t>Sígsig</t>
  </si>
  <si>
    <t>0110</t>
  </si>
  <si>
    <t>Oña</t>
  </si>
  <si>
    <t>0111</t>
  </si>
  <si>
    <t>Chordeleg</t>
  </si>
  <si>
    <t>0112</t>
  </si>
  <si>
    <t>El Pan</t>
  </si>
  <si>
    <t>0113</t>
  </si>
  <si>
    <t>Sevilla De Oro</t>
  </si>
  <si>
    <t>0114</t>
  </si>
  <si>
    <t>Guachapala</t>
  </si>
  <si>
    <t>0115</t>
  </si>
  <si>
    <t>Camilo Ponce Enríquez</t>
  </si>
  <si>
    <t>Bolívar</t>
  </si>
  <si>
    <t>0201</t>
  </si>
  <si>
    <t>Guaranda</t>
  </si>
  <si>
    <t>0202</t>
  </si>
  <si>
    <t>Chillanes</t>
  </si>
  <si>
    <t>0203</t>
  </si>
  <si>
    <t>Chimbo</t>
  </si>
  <si>
    <t>0204</t>
  </si>
  <si>
    <t>Echeandía</t>
  </si>
  <si>
    <t>0205</t>
  </si>
  <si>
    <t>San Miguel</t>
  </si>
  <si>
    <t>0206</t>
  </si>
  <si>
    <t>Caluma</t>
  </si>
  <si>
    <t>0207</t>
  </si>
  <si>
    <t>Las Naves</t>
  </si>
  <si>
    <t>Cañar</t>
  </si>
  <si>
    <t>0301</t>
  </si>
  <si>
    <t>Azogues</t>
  </si>
  <si>
    <t>0302</t>
  </si>
  <si>
    <t>Biblián</t>
  </si>
  <si>
    <t>0303</t>
  </si>
  <si>
    <t>0304</t>
  </si>
  <si>
    <t>La Troncal</t>
  </si>
  <si>
    <t>0305</t>
  </si>
  <si>
    <t>El Tambo</t>
  </si>
  <si>
    <t>0306</t>
  </si>
  <si>
    <t>Déleg</t>
  </si>
  <si>
    <t>0307</t>
  </si>
  <si>
    <t>Suscal</t>
  </si>
  <si>
    <t>Carchi</t>
  </si>
  <si>
    <t>0401</t>
  </si>
  <si>
    <t>Tulcán</t>
  </si>
  <si>
    <t>0402</t>
  </si>
  <si>
    <t>0403</t>
  </si>
  <si>
    <t>Espejo</t>
  </si>
  <si>
    <t>0404</t>
  </si>
  <si>
    <t>Mira</t>
  </si>
  <si>
    <t>0405</t>
  </si>
  <si>
    <t>Montúfar</t>
  </si>
  <si>
    <t>0406</t>
  </si>
  <si>
    <t>San Pedro De Huaca</t>
  </si>
  <si>
    <t>Chimborazo</t>
  </si>
  <si>
    <t>0601</t>
  </si>
  <si>
    <t>Riobamba</t>
  </si>
  <si>
    <t>0602</t>
  </si>
  <si>
    <t>Alausí</t>
  </si>
  <si>
    <t>0603</t>
  </si>
  <si>
    <t>Colta</t>
  </si>
  <si>
    <t>0604</t>
  </si>
  <si>
    <t>Chambo</t>
  </si>
  <si>
    <t>0605</t>
  </si>
  <si>
    <t>Chunchi</t>
  </si>
  <si>
    <t>0606</t>
  </si>
  <si>
    <t>Guamote</t>
  </si>
  <si>
    <t>0607</t>
  </si>
  <si>
    <t>Guano</t>
  </si>
  <si>
    <t>0608</t>
  </si>
  <si>
    <t>Pallatanga</t>
  </si>
  <si>
    <t>0609</t>
  </si>
  <si>
    <t>Penipe</t>
  </si>
  <si>
    <t>0610</t>
  </si>
  <si>
    <t>Cumandá</t>
  </si>
  <si>
    <t>Cotopaxi</t>
  </si>
  <si>
    <t>0501</t>
  </si>
  <si>
    <t>Latacunga</t>
  </si>
  <si>
    <t>0502</t>
  </si>
  <si>
    <t>La Maná</t>
  </si>
  <si>
    <t>0503</t>
  </si>
  <si>
    <t>Pangua</t>
  </si>
  <si>
    <t>0504</t>
  </si>
  <si>
    <t>Pujilí</t>
  </si>
  <si>
    <t>0505</t>
  </si>
  <si>
    <t>Salcedo</t>
  </si>
  <si>
    <t>0506</t>
  </si>
  <si>
    <t>Saquisilí</t>
  </si>
  <si>
    <t>0507</t>
  </si>
  <si>
    <t>Sigchos</t>
  </si>
  <si>
    <t>El Oro</t>
  </si>
  <si>
    <t>0701</t>
  </si>
  <si>
    <t>Machala</t>
  </si>
  <si>
    <t>0702</t>
  </si>
  <si>
    <t>Arenillas</t>
  </si>
  <si>
    <t>0703</t>
  </si>
  <si>
    <t>Atahualpa</t>
  </si>
  <si>
    <t>0704</t>
  </si>
  <si>
    <t>Balsas</t>
  </si>
  <si>
    <t>0705</t>
  </si>
  <si>
    <t>Chilla</t>
  </si>
  <si>
    <t>0706</t>
  </si>
  <si>
    <t>El Guabo</t>
  </si>
  <si>
    <t>0707</t>
  </si>
  <si>
    <t>Huaquillas</t>
  </si>
  <si>
    <t>0708</t>
  </si>
  <si>
    <t>Marcabelí</t>
  </si>
  <si>
    <t>0709</t>
  </si>
  <si>
    <t>Pasaje</t>
  </si>
  <si>
    <t>0710</t>
  </si>
  <si>
    <t>Piñas</t>
  </si>
  <si>
    <t>0711</t>
  </si>
  <si>
    <t>Portovelo</t>
  </si>
  <si>
    <t>0712</t>
  </si>
  <si>
    <t>Santa Rosa</t>
  </si>
  <si>
    <t>0713</t>
  </si>
  <si>
    <t>Zaruma</t>
  </si>
  <si>
    <t>0714</t>
  </si>
  <si>
    <t>Las Lajas</t>
  </si>
  <si>
    <t>Esmeraldas</t>
  </si>
  <si>
    <t>0801</t>
  </si>
  <si>
    <t>0802</t>
  </si>
  <si>
    <t>Eloy Alfaro</t>
  </si>
  <si>
    <t>0803</t>
  </si>
  <si>
    <t>Muisne</t>
  </si>
  <si>
    <t>0804</t>
  </si>
  <si>
    <t>Quinindé</t>
  </si>
  <si>
    <t>0805</t>
  </si>
  <si>
    <t>San Lorenzo</t>
  </si>
  <si>
    <t>0806</t>
  </si>
  <si>
    <t>Atacames</t>
  </si>
  <si>
    <t>0807</t>
  </si>
  <si>
    <t>Rioverde</t>
  </si>
  <si>
    <t>Galápagos</t>
  </si>
  <si>
    <t>San Cristóbal</t>
  </si>
  <si>
    <t>2002</t>
  </si>
  <si>
    <t>Isabela</t>
  </si>
  <si>
    <t>2003</t>
  </si>
  <si>
    <t>Santa Cruz</t>
  </si>
  <si>
    <t>Guayas</t>
  </si>
  <si>
    <t>0901</t>
  </si>
  <si>
    <t>Guayaquil</t>
  </si>
  <si>
    <t>0902</t>
  </si>
  <si>
    <t>Alfredo Baquerizo Moreno (Juján)</t>
  </si>
  <si>
    <t>0903</t>
  </si>
  <si>
    <t>Balao</t>
  </si>
  <si>
    <t>0904</t>
  </si>
  <si>
    <t>Balzar</t>
  </si>
  <si>
    <t>0905</t>
  </si>
  <si>
    <t>Colimes</t>
  </si>
  <si>
    <t>0906</t>
  </si>
  <si>
    <t>Daule</t>
  </si>
  <si>
    <t>0907</t>
  </si>
  <si>
    <t>Durán</t>
  </si>
  <si>
    <t>0908</t>
  </si>
  <si>
    <t>El Empalme</t>
  </si>
  <si>
    <t>0909</t>
  </si>
  <si>
    <t>El Triunfo</t>
  </si>
  <si>
    <t>0910</t>
  </si>
  <si>
    <t>Milagro</t>
  </si>
  <si>
    <t>0911</t>
  </si>
  <si>
    <t>Naranjal</t>
  </si>
  <si>
    <t>0912</t>
  </si>
  <si>
    <t>Naranjito</t>
  </si>
  <si>
    <t>0913</t>
  </si>
  <si>
    <t>Palestina</t>
  </si>
  <si>
    <t>0914</t>
  </si>
  <si>
    <t>Pedro Carbo</t>
  </si>
  <si>
    <t>0916</t>
  </si>
  <si>
    <t>Samborondón</t>
  </si>
  <si>
    <t>0918</t>
  </si>
  <si>
    <t>Santa Lucía</t>
  </si>
  <si>
    <t>0919</t>
  </si>
  <si>
    <t>Salitre</t>
  </si>
  <si>
    <t>0920</t>
  </si>
  <si>
    <t>San Jacinto De Yaguachi</t>
  </si>
  <si>
    <t>0921</t>
  </si>
  <si>
    <t>Playas</t>
  </si>
  <si>
    <t>0922</t>
  </si>
  <si>
    <t>Simón Bolívar</t>
  </si>
  <si>
    <t>0923</t>
  </si>
  <si>
    <t>Coronel Marcelino Maridueña</t>
  </si>
  <si>
    <t>0924</t>
  </si>
  <si>
    <t>Lomas De Sargentillo</t>
  </si>
  <si>
    <t>0925</t>
  </si>
  <si>
    <t>Nobol</t>
  </si>
  <si>
    <t>0927</t>
  </si>
  <si>
    <t>General  Antonio Elizalde</t>
  </si>
  <si>
    <t>0928</t>
  </si>
  <si>
    <t>Isidro Ayora</t>
  </si>
  <si>
    <t>Imbabura</t>
  </si>
  <si>
    <t>1001</t>
  </si>
  <si>
    <t>Ibarra</t>
  </si>
  <si>
    <t>1002</t>
  </si>
  <si>
    <t>Antonio Ante</t>
  </si>
  <si>
    <t>1003</t>
  </si>
  <si>
    <t>Cotacachi</t>
  </si>
  <si>
    <t>1004</t>
  </si>
  <si>
    <t>Otavalo</t>
  </si>
  <si>
    <t>1005</t>
  </si>
  <si>
    <t>Pimampiro</t>
  </si>
  <si>
    <t>1006</t>
  </si>
  <si>
    <t>San Miguel De Urcuquí</t>
  </si>
  <si>
    <t>Loja</t>
  </si>
  <si>
    <t>1101</t>
  </si>
  <si>
    <t>1102</t>
  </si>
  <si>
    <t>Calvas</t>
  </si>
  <si>
    <t>1103</t>
  </si>
  <si>
    <t>Catamayo</t>
  </si>
  <si>
    <t>1104</t>
  </si>
  <si>
    <t>Celica</t>
  </si>
  <si>
    <t>1105</t>
  </si>
  <si>
    <t>Chaguarpamba</t>
  </si>
  <si>
    <t>1106</t>
  </si>
  <si>
    <t>Espíndola</t>
  </si>
  <si>
    <t>1107</t>
  </si>
  <si>
    <t>Gonzanamá</t>
  </si>
  <si>
    <t>1108</t>
  </si>
  <si>
    <t>Macará</t>
  </si>
  <si>
    <t>1109</t>
  </si>
  <si>
    <t>Paltas</t>
  </si>
  <si>
    <t>1110</t>
  </si>
  <si>
    <t>Puyango</t>
  </si>
  <si>
    <t>1111</t>
  </si>
  <si>
    <t>Saraguro</t>
  </si>
  <si>
    <t>1112</t>
  </si>
  <si>
    <t>Sozoranga</t>
  </si>
  <si>
    <t>1113</t>
  </si>
  <si>
    <t>Zapotillo</t>
  </si>
  <si>
    <t>1114</t>
  </si>
  <si>
    <t>Pindal</t>
  </si>
  <si>
    <t>1115</t>
  </si>
  <si>
    <t>Quilanga</t>
  </si>
  <si>
    <t>1116</t>
  </si>
  <si>
    <t>Olmedo</t>
  </si>
  <si>
    <t>Los Ríos</t>
  </si>
  <si>
    <t>1201</t>
  </si>
  <si>
    <t>Babahoyo</t>
  </si>
  <si>
    <t>1202</t>
  </si>
  <si>
    <t>Baba</t>
  </si>
  <si>
    <t>1203</t>
  </si>
  <si>
    <t>Montalvo</t>
  </si>
  <si>
    <t>1204</t>
  </si>
  <si>
    <t>Puebloviejo</t>
  </si>
  <si>
    <t>1205</t>
  </si>
  <si>
    <t>Quevedo</t>
  </si>
  <si>
    <t>1206</t>
  </si>
  <si>
    <t>Urdaneta</t>
  </si>
  <si>
    <t>1207</t>
  </si>
  <si>
    <t>Ventanas</t>
  </si>
  <si>
    <t>1208</t>
  </si>
  <si>
    <t>Vinces</t>
  </si>
  <si>
    <t>1209</t>
  </si>
  <si>
    <t>Palenque</t>
  </si>
  <si>
    <t>1210</t>
  </si>
  <si>
    <t>Buena Fe</t>
  </si>
  <si>
    <t>1211</t>
  </si>
  <si>
    <t>Valencia</t>
  </si>
  <si>
    <t>1212</t>
  </si>
  <si>
    <t>Mocache</t>
  </si>
  <si>
    <t>1213</t>
  </si>
  <si>
    <t>Quinsaloma</t>
  </si>
  <si>
    <t>Manabí</t>
  </si>
  <si>
    <t>1301</t>
  </si>
  <si>
    <t>Portoviejo</t>
  </si>
  <si>
    <t>1302</t>
  </si>
  <si>
    <t>1303</t>
  </si>
  <si>
    <t>Chone</t>
  </si>
  <si>
    <t>1304</t>
  </si>
  <si>
    <t>El Carmen</t>
  </si>
  <si>
    <t>1305</t>
  </si>
  <si>
    <t>Flavio Alfaro</t>
  </si>
  <si>
    <t>1306</t>
  </si>
  <si>
    <t>Jipijapa</t>
  </si>
  <si>
    <t>1307</t>
  </si>
  <si>
    <t>Junín</t>
  </si>
  <si>
    <t>1308</t>
  </si>
  <si>
    <t>Manta</t>
  </si>
  <si>
    <t>1309</t>
  </si>
  <si>
    <t>Montecristi</t>
  </si>
  <si>
    <t>1310</t>
  </si>
  <si>
    <t>Paján</t>
  </si>
  <si>
    <t>1311</t>
  </si>
  <si>
    <t>Pichincha</t>
  </si>
  <si>
    <t>1312</t>
  </si>
  <si>
    <t>Rocafuerte</t>
  </si>
  <si>
    <t>1313</t>
  </si>
  <si>
    <t>Santa Ana</t>
  </si>
  <si>
    <t>1314</t>
  </si>
  <si>
    <t>Sucre</t>
  </si>
  <si>
    <t>1315</t>
  </si>
  <si>
    <t>Tosagua</t>
  </si>
  <si>
    <t>1316</t>
  </si>
  <si>
    <t>24 De Mayo</t>
  </si>
  <si>
    <t>1317</t>
  </si>
  <si>
    <t>Pedernales</t>
  </si>
  <si>
    <t>1318</t>
  </si>
  <si>
    <t>1319</t>
  </si>
  <si>
    <t>Puerto López</t>
  </si>
  <si>
    <t>1320</t>
  </si>
  <si>
    <t>Jama</t>
  </si>
  <si>
    <t>1321</t>
  </si>
  <si>
    <t>Jaramijó</t>
  </si>
  <si>
    <t>1322</t>
  </si>
  <si>
    <t>San Vicente</t>
  </si>
  <si>
    <t>Morona Santiago</t>
  </si>
  <si>
    <t>1401</t>
  </si>
  <si>
    <t>Morona</t>
  </si>
  <si>
    <t>1402</t>
  </si>
  <si>
    <t>Gualaquiza</t>
  </si>
  <si>
    <t>1403</t>
  </si>
  <si>
    <t>Limón Indanza</t>
  </si>
  <si>
    <t>1404</t>
  </si>
  <si>
    <t>Palora</t>
  </si>
  <si>
    <t>1405</t>
  </si>
  <si>
    <t>Santiago</t>
  </si>
  <si>
    <t>1406</t>
  </si>
  <si>
    <t>Sucúa</t>
  </si>
  <si>
    <t>1407</t>
  </si>
  <si>
    <t>Huamboya</t>
  </si>
  <si>
    <t>1408</t>
  </si>
  <si>
    <t>San Juan Bosco</t>
  </si>
  <si>
    <t>1409</t>
  </si>
  <si>
    <t>Taisha</t>
  </si>
  <si>
    <t>1410</t>
  </si>
  <si>
    <t>Logroño</t>
  </si>
  <si>
    <t>1411</t>
  </si>
  <si>
    <t>Pablo Sexto</t>
  </si>
  <si>
    <t>1412</t>
  </si>
  <si>
    <t>Tiwintza</t>
  </si>
  <si>
    <t>Napo</t>
  </si>
  <si>
    <t>1501</t>
  </si>
  <si>
    <t>Tena</t>
  </si>
  <si>
    <t>1503</t>
  </si>
  <si>
    <t>Archidona</t>
  </si>
  <si>
    <t>1504</t>
  </si>
  <si>
    <t>El Chaco</t>
  </si>
  <si>
    <t>1507</t>
  </si>
  <si>
    <t>Quijos</t>
  </si>
  <si>
    <t>1509</t>
  </si>
  <si>
    <t>Carlos Julio Arosemena Tola</t>
  </si>
  <si>
    <t>Orellana</t>
  </si>
  <si>
    <t>2201</t>
  </si>
  <si>
    <t>Francisco De Orellana</t>
  </si>
  <si>
    <t>2202</t>
  </si>
  <si>
    <t>Aguarico</t>
  </si>
  <si>
    <t>2203</t>
  </si>
  <si>
    <t>La Joya De Los Sachas</t>
  </si>
  <si>
    <t>2204</t>
  </si>
  <si>
    <t>Loreto</t>
  </si>
  <si>
    <t>Pastaza</t>
  </si>
  <si>
    <t>1601</t>
  </si>
  <si>
    <t>1602</t>
  </si>
  <si>
    <t>Mera</t>
  </si>
  <si>
    <t>1603</t>
  </si>
  <si>
    <t>Santa Clara</t>
  </si>
  <si>
    <t>1604</t>
  </si>
  <si>
    <t>Arajuno</t>
  </si>
  <si>
    <t>1701</t>
  </si>
  <si>
    <t>Distrito Metropolitano De Quito</t>
  </si>
  <si>
    <t>1702</t>
  </si>
  <si>
    <t>Cayambe</t>
  </si>
  <si>
    <t>1703</t>
  </si>
  <si>
    <t>Mejía</t>
  </si>
  <si>
    <t>1704</t>
  </si>
  <si>
    <t>Pedro Moncayo</t>
  </si>
  <si>
    <t>1705</t>
  </si>
  <si>
    <t>Rumiñahui</t>
  </si>
  <si>
    <t>1707</t>
  </si>
  <si>
    <t>San Miguel De Los Bancos</t>
  </si>
  <si>
    <t>1708</t>
  </si>
  <si>
    <t>Pedro Vicente Maldonado</t>
  </si>
  <si>
    <t>1709</t>
  </si>
  <si>
    <t>Puerto Quito</t>
  </si>
  <si>
    <t>Santa Elena</t>
  </si>
  <si>
    <t>2401</t>
  </si>
  <si>
    <t>2402</t>
  </si>
  <si>
    <t>La Libertad</t>
  </si>
  <si>
    <t>2403</t>
  </si>
  <si>
    <t>Salinas</t>
  </si>
  <si>
    <t>Santo Domingo De Los Tsáchilas</t>
  </si>
  <si>
    <t>2301</t>
  </si>
  <si>
    <t>Santo Domingo</t>
  </si>
  <si>
    <t>2302</t>
  </si>
  <si>
    <t>La Concordia</t>
  </si>
  <si>
    <t>Sucumbíos</t>
  </si>
  <si>
    <t>2101</t>
  </si>
  <si>
    <t>Lago Agrio</t>
  </si>
  <si>
    <t>2102</t>
  </si>
  <si>
    <t>Gonzalo Pizarro</t>
  </si>
  <si>
    <t>2103</t>
  </si>
  <si>
    <t>Putumayo</t>
  </si>
  <si>
    <t>2104</t>
  </si>
  <si>
    <t>Shushufindi</t>
  </si>
  <si>
    <t>2105</t>
  </si>
  <si>
    <t>2106</t>
  </si>
  <si>
    <t>Cascales</t>
  </si>
  <si>
    <t>2107</t>
  </si>
  <si>
    <t>Cuyabeno</t>
  </si>
  <si>
    <t>Tungurahua</t>
  </si>
  <si>
    <t>1801</t>
  </si>
  <si>
    <t>Ambato</t>
  </si>
  <si>
    <t>1802</t>
  </si>
  <si>
    <t>Baños De Agua Santa</t>
  </si>
  <si>
    <t>1803</t>
  </si>
  <si>
    <t>Cevallos</t>
  </si>
  <si>
    <t>1804</t>
  </si>
  <si>
    <t>Mocha</t>
  </si>
  <si>
    <t>1805</t>
  </si>
  <si>
    <t>Patate</t>
  </si>
  <si>
    <t>1806</t>
  </si>
  <si>
    <t>Quero</t>
  </si>
  <si>
    <t>1807</t>
  </si>
  <si>
    <t>San Pedro De Pelileo</t>
  </si>
  <si>
    <t>1808</t>
  </si>
  <si>
    <t>Santiago De Píllaro</t>
  </si>
  <si>
    <t>1809</t>
  </si>
  <si>
    <t>Tisaleo</t>
  </si>
  <si>
    <t>Zamora Chinchipe</t>
  </si>
  <si>
    <t>1901</t>
  </si>
  <si>
    <t>Zamora</t>
  </si>
  <si>
    <t>1902</t>
  </si>
  <si>
    <t>Chinchipe</t>
  </si>
  <si>
    <t>1903</t>
  </si>
  <si>
    <t>Nangaritza</t>
  </si>
  <si>
    <t>1904</t>
  </si>
  <si>
    <t>Yacuambi</t>
  </si>
  <si>
    <t>1905</t>
  </si>
  <si>
    <t>Yantzaza</t>
  </si>
  <si>
    <t>1906</t>
  </si>
  <si>
    <t>El Pangui</t>
  </si>
  <si>
    <t>1907</t>
  </si>
  <si>
    <t>Centinela Del Cóndor</t>
  </si>
  <si>
    <t>1908</t>
  </si>
  <si>
    <t>Palanda</t>
  </si>
  <si>
    <t>1909</t>
  </si>
  <si>
    <t>Paquisha</t>
  </si>
  <si>
    <t>VAB</t>
  </si>
  <si>
    <t>1502</t>
  </si>
  <si>
    <t>1505</t>
  </si>
  <si>
    <t>PROD</t>
  </si>
  <si>
    <t>9003</t>
  </si>
  <si>
    <t>9004</t>
  </si>
  <si>
    <t>VENTAS</t>
  </si>
  <si>
    <t>EMPLEO</t>
  </si>
  <si>
    <t xml:space="preserve">DATOS ECONOMICOS CANTONALES </t>
  </si>
  <si>
    <t>NPOB</t>
  </si>
  <si>
    <t>NVAB</t>
  </si>
  <si>
    <t>NPROD</t>
  </si>
  <si>
    <t>NVENTAS</t>
  </si>
  <si>
    <t>NEMPLEO</t>
  </si>
  <si>
    <t xml:space="preserve">INDICE </t>
  </si>
  <si>
    <t>Rnk VAB</t>
  </si>
  <si>
    <t>Ranking INDICE</t>
  </si>
  <si>
    <t>Rnk PROD</t>
  </si>
  <si>
    <t>Rnk VENTAS</t>
  </si>
  <si>
    <t>Rkn EMPLEO</t>
  </si>
  <si>
    <t>PONDERACIONES</t>
  </si>
  <si>
    <t>Población</t>
  </si>
  <si>
    <t>Producción</t>
  </si>
  <si>
    <t>Ventas</t>
  </si>
  <si>
    <t>Empleo</t>
  </si>
  <si>
    <t>Población del Censo 2022</t>
  </si>
  <si>
    <t>VAB y PROD Cuentas Cantonales 2020 sd</t>
  </si>
  <si>
    <t>VENTAS REEM 2022</t>
  </si>
  <si>
    <t>EMPLEO REEM 2023</t>
  </si>
  <si>
    <t>Fuentes:</t>
  </si>
  <si>
    <t>POBLACIÓN</t>
  </si>
  <si>
    <t>Rnk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</si>
</sst>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  <numFmt numFmtId="166" formatCode="_ * #,##0.000_ ;_ * \-#,##0.000_ ;_ * &quot;-&quot;??_ ;_ @_ 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vertical="center"/>
    </xf>
    <xf numFmtId="164" fontId="4" fillId="0" borderId="2" xfId="1" applyNumberFormat="1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164" fontId="4" fillId="0" borderId="4" xfId="1" applyNumberFormat="1" applyFont="1" applyBorder="1" applyAlignment="1">
      <alignment horizontal="right" vertical="center"/>
    </xf>
    <xf numFmtId="0" fontId="0" fillId="0" borderId="3" xfId="0" quotePrefix="1" applyBorder="1" applyAlignment="1">
      <alignment vertical="center"/>
    </xf>
    <xf numFmtId="0" fontId="0" fillId="0" borderId="5" xfId="0" applyBorder="1" applyAlignment="1">
      <alignment vertical="center"/>
    </xf>
    <xf numFmtId="164" fontId="4" fillId="0" borderId="6" xfId="1" applyNumberFormat="1" applyFont="1" applyBorder="1" applyAlignment="1">
      <alignment horizontal="right" vertical="center"/>
    </xf>
    <xf numFmtId="0" fontId="0" fillId="0" borderId="7" xfId="0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quotePrefix="1" applyBorder="1" applyAlignment="1">
      <alignment vertical="center"/>
    </xf>
    <xf numFmtId="0" fontId="0" fillId="0" borderId="9" xfId="0" applyBorder="1" applyAlignment="1">
      <alignment vertical="center"/>
    </xf>
    <xf numFmtId="164" fontId="0" fillId="0" borderId="10" xfId="1" applyNumberFormat="1" applyFont="1" applyBorder="1" applyAlignment="1">
      <alignment vertical="center"/>
    </xf>
    <xf numFmtId="44" fontId="0" fillId="0" borderId="0" xfId="2" applyFont="1"/>
    <xf numFmtId="165" fontId="0" fillId="0" borderId="0" xfId="1" applyNumberFormat="1" applyFont="1"/>
    <xf numFmtId="0" fontId="3" fillId="0" borderId="0" xfId="0" applyFont="1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4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7" fontId="0" fillId="0" borderId="0" xfId="3" applyNumberFormat="1" applyFont="1"/>
    <xf numFmtId="2" fontId="0" fillId="0" borderId="8" xfId="3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0" borderId="0" xfId="0" applyFont="1"/>
    <xf numFmtId="0" fontId="0" fillId="3" borderId="0" xfId="0" applyFill="1"/>
    <xf numFmtId="0" fontId="0" fillId="4" borderId="0" xfId="0" applyFill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</dxf>
    <dxf>
      <numFmt numFmtId="166" formatCode="_ * #,##0.000_ ;_ * \-#,##0.000_ ;_ * &quot;-&quot;??_ ;_ @_ "/>
    </dxf>
    <dxf>
      <numFmt numFmtId="166" formatCode="_ * #,##0.000_ ;_ * \-#,##0.000_ ;_ * &quot;-&quot;??_ ;_ @_ "/>
    </dxf>
    <dxf>
      <numFmt numFmtId="166" formatCode="_ * #,##0.000_ ;_ * \-#,##0.000_ ;_ * &quot;-&quot;??_ ;_ @_ "/>
    </dxf>
    <dxf>
      <numFmt numFmtId="166" formatCode="_ * #,##0.000_ ;_ * \-#,##0.000_ ;_ * &quot;-&quot;??_ ;_ @_ "/>
    </dxf>
    <dxf>
      <numFmt numFmtId="166" formatCode="_ * #,##0.000_ ;_ * \-#,##0.000_ ;_ * &quot;-&quot;??_ ;_ @_ "/>
    </dxf>
    <dxf>
      <numFmt numFmtId="166" formatCode="_ * #,##0.000_ ;_ * \-#,##0.000_ ;_ * &quot;-&quot;??_ ;_ @_ "/>
    </dxf>
    <dxf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 &quot;$&quot;* #,##0.00_ ;_ &quot;$&quot;* \-#,##0.00_ ;_ &quot;$&quot;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 &quot;$&quot;* #,##0.00_ ;_ &quot;$&quot;* \-#,##0.00_ ;_ &quot;$&quot;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 &quot;$&quot;* #,##0.00_ ;_ &quot;$&quot;* \-#,##0.00_ ;_ &quot;$&quot;* &quot;-&quot;??_ ;_ @_ "/>
    </dxf>
    <dxf>
      <numFmt numFmtId="165" formatCode="_ * #,##0_ ;_ * \-#,##0_ ;_ * &quot;-&quot;??_ ;_ @_ "/>
    </dxf>
    <dxf>
      <numFmt numFmtId="166" formatCode="_ * #,##0.000_ ;_ * \-#,##0.000_ ;_ * &quot;-&quot;??_ ;_ @_ "/>
    </dxf>
    <dxf>
      <numFmt numFmtId="166" formatCode="_ * #,##0.000_ ;_ * \-#,##0.000_ ;_ * &quot;-&quot;??_ ;_ @_ "/>
    </dxf>
    <dxf>
      <numFmt numFmtId="166" formatCode="_ * #,##0.000_ ;_ * \-#,##0.000_ ;_ * &quot;-&quot;??_ ;_ @_ "/>
    </dxf>
    <dxf>
      <numFmt numFmtId="166" formatCode="_ * #,##0.000_ ;_ * \-#,##0.000_ ;_ * &quot;-&quot;??_ ;_ @_ "/>
    </dxf>
    <dxf>
      <numFmt numFmtId="166" formatCode="_ * #,##0.000_ ;_ * \-#,##0.000_ ;_ * &quot;-&quot;??_ ;_ @_ "/>
    </dxf>
    <dxf>
      <numFmt numFmtId="166" formatCode="_ * #,##0.000_ ;_ * \-#,##0.000_ ;_ * &quot;-&quot;??_ ;_ @_ "/>
    </dxf>
    <dxf>
      <numFmt numFmtId="0" formatCode="General"/>
    </dxf>
    <dxf>
      <numFmt numFmtId="165" formatCode="_ * #,##0_ ;_ * \-#,##0_ ;_ * &quot;-&quot;??_ ;_ @_ 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165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2:T224" totalsRowCount="1">
  <autoFilter ref="A2:T223" xr:uid="{00000000-0009-0000-0100-000003000000}"/>
  <sortState xmlns:xlrd2="http://schemas.microsoft.com/office/spreadsheetml/2017/richdata2" ref="A3:T223">
    <sortCondition ref="T2:T224"/>
  </sortState>
  <tableColumns count="20">
    <tableColumn id="1" xr3:uid="{00000000-0010-0000-0000-000001000000}" name="Provincia"/>
    <tableColumn id="2" xr3:uid="{00000000-0010-0000-0000-000002000000}" name="Codigo"/>
    <tableColumn id="3" xr3:uid="{00000000-0010-0000-0000-000003000000}" name="Cantón"/>
    <tableColumn id="4" xr3:uid="{00000000-0010-0000-0000-000004000000}" name="POBLACIÓN" dataDxfId="27" dataCellStyle="Millares"/>
    <tableColumn id="5" xr3:uid="{00000000-0010-0000-0000-000005000000}" name="Rnk POBLACIÓN"/>
    <tableColumn id="6" xr3:uid="{00000000-0010-0000-0000-000006000000}" name="VAB" dataDxfId="26" totalsRowDxfId="11" dataCellStyle="Moneda">
      <calculatedColumnFormula>IFERROR(VLOOKUP(Table14[[#This Row],[Codigo]],DATOS!$A$1:$B$221,2,FALSE),0)</calculatedColumnFormula>
    </tableColumn>
    <tableColumn id="8" xr3:uid="{00000000-0010-0000-0000-000008000000}" name="Rnk VAB" dataDxfId="25" totalsRowDxfId="10" dataCellStyle="Moneda">
      <calculatedColumnFormula>_xlfn.RANK.EQ(Table14[[#This Row],[VAB]],Table14[VAB],0)</calculatedColumnFormula>
    </tableColumn>
    <tableColumn id="7" xr3:uid="{00000000-0010-0000-0000-000007000000}" name="PROD" dataDxfId="24" totalsRowDxfId="9" dataCellStyle="Moneda">
      <calculatedColumnFormula>IFERROR(VLOOKUP(Table14[[#This Row],[Codigo]],DATOS!$D$1:$E$221,2,FALSE),0)</calculatedColumnFormula>
    </tableColumn>
    <tableColumn id="9" xr3:uid="{00000000-0010-0000-0000-000009000000}" name="Rnk PROD" dataDxfId="23">
      <calculatedColumnFormula>_xlfn.RANK.EQ(Table14[[#This Row],[PROD]],Table14[PROD],0)</calculatedColumnFormula>
    </tableColumn>
    <tableColumn id="10" xr3:uid="{00000000-0010-0000-0000-00000A000000}" name="VENTAS" dataDxfId="22" totalsRowDxfId="8" dataCellStyle="Moneda">
      <calculatedColumnFormula>IFERROR(VLOOKUP(Table14[[#This Row],[Codigo]],DATOS!$G$1:$H$223,2,FALSE),0)</calculatedColumnFormula>
    </tableColumn>
    <tableColumn id="11" xr3:uid="{00000000-0010-0000-0000-00000B000000}" name="Rnk VENTAS" dataDxfId="21">
      <calculatedColumnFormula>_xlfn.RANK.EQ(Table14[[#This Row],[VENTAS]],Table14[VENTAS],0)</calculatedColumnFormula>
    </tableColumn>
    <tableColumn id="12" xr3:uid="{00000000-0010-0000-0000-00000C000000}" name="EMPLEO" dataDxfId="20" totalsRowDxfId="7">
      <calculatedColumnFormula>IFERROR(VLOOKUP(Table14[[#This Row],[Codigo]],DATOS!$J$1:$K$223,2,FALSE),0)</calculatedColumnFormula>
    </tableColumn>
    <tableColumn id="13" xr3:uid="{00000000-0010-0000-0000-00000D000000}" name="Rkn EMPLEO" dataDxfId="19">
      <calculatedColumnFormula>_xlfn.RANK.EQ(Table14[[#This Row],[EMPLEO]],Table14[EMPLEO],0)</calculatedColumnFormula>
    </tableColumn>
    <tableColumn id="14" xr3:uid="{00000000-0010-0000-0000-00000E000000}" name="NPOB" totalsRowFunction="custom" dataDxfId="18" totalsRowDxfId="6">
      <calculatedColumnFormula>(Table14[[#This Row],[POBLACIÓN]]-MIN(Table14[POBLACIÓN])) / (MAX(Table14[POBLACIÓN])-MIN(Table14[POBLACIÓN]))</calculatedColumnFormula>
      <totalsRowFormula>SUM(Table14[NPOB])</totalsRowFormula>
    </tableColumn>
    <tableColumn id="16" xr3:uid="{00000000-0010-0000-0000-000010000000}" name="NVAB" totalsRowFunction="custom" dataDxfId="17" totalsRowDxfId="5">
      <calculatedColumnFormula>(Table14[[#This Row],[VAB]]-(MIN(IF(Table14[[#This Row],[VAB]] &gt; 0, Table14[VAB])))) / (MAX(Table14[VAB])-(MIN(IF(Table14[[#This Row],[VAB]] &gt; 0, Table14[VAB]))))</calculatedColumnFormula>
      <totalsRowFormula>SUM(Table14[NVAB])</totalsRowFormula>
    </tableColumn>
    <tableColumn id="17" xr3:uid="{00000000-0010-0000-0000-000011000000}" name="NPROD" totalsRowFunction="custom" dataDxfId="16" totalsRowDxfId="4">
      <calculatedColumnFormula>(Table14[[#This Row],[PROD]]-(MIN(IF(Table14[[#This Row],[PROD]] &gt; 0, Table14[PROD])))) / (MAX(Table14[PROD])-(MIN(IF(Table14[[#This Row],[PROD]] &gt; 0, Table14[PROD]))))</calculatedColumnFormula>
      <totalsRowFormula>SUM(Table14[NPROD])</totalsRowFormula>
    </tableColumn>
    <tableColumn id="19" xr3:uid="{00000000-0010-0000-0000-000013000000}" name="NVENTAS" totalsRowFunction="custom" dataDxfId="15" totalsRowDxfId="3">
      <calculatedColumnFormula>(Table14[[#This Row],[VENTAS]]-(MIN(IF(Table14[[#This Row],[VENTAS]] &gt; 0, Table14[VENTAS])))) / (MAX(Table14[VENTAS])-(MIN(IF(Table14[[#This Row],[VENTAS]] &gt; 0, Table14[VENTAS]))))</calculatedColumnFormula>
      <totalsRowFormula>SUM(Table14[NVENTAS])</totalsRowFormula>
    </tableColumn>
    <tableColumn id="20" xr3:uid="{00000000-0010-0000-0000-000014000000}" name="NEMPLEO" totalsRowFunction="custom" dataDxfId="14" totalsRowDxfId="2">
      <calculatedColumnFormula>(Table14[[#This Row],[EMPLEO]]-(MIN(IF(Table14[[#This Row],[EMPLEO]] &gt; 0, Table14[EMPLEO])))) / (MAX(Table14[EMPLEO])-(MIN(IF(Table14[[#This Row],[EMPLEO]] &gt; 0, Table14[EMPLEO]))))</calculatedColumnFormula>
      <totalsRowFormula>SUM(Table14[NEMPLEO])</totalsRowFormula>
    </tableColumn>
    <tableColumn id="21" xr3:uid="{00000000-0010-0000-0000-000015000000}" name="INDICE " dataDxfId="13" totalsRowDxfId="1">
      <calculatedColumnFormula>SUMPRODUCT(Table14[[#This Row],[NPOB]:[NEMPLEO]],$V$3:$Z$3) / 5</calculatedColumnFormula>
    </tableColumn>
    <tableColumn id="22" xr3:uid="{00000000-0010-0000-0000-000016000000}" name="Ranking INDICE" dataDxfId="12" totalsRowDxfId="0" dataCellStyle="Millares">
      <calculatedColumnFormula>_xlfn.RANK.EQ(Table14[[#This Row],[INDICE ]],Table14[[INDICE ]],0)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5"/>
  <sheetViews>
    <sheetView tabSelected="1" workbookViewId="0">
      <pane xSplit="3" ySplit="2" topLeftCell="S3" activePane="bottomRight" state="frozen"/>
      <selection pane="topRight" activeCell="D1" sqref="D1"/>
      <selection pane="bottomLeft" activeCell="A3" sqref="A3"/>
      <selection pane="bottomRight" activeCell="V18" sqref="V18"/>
    </sheetView>
  </sheetViews>
  <sheetFormatPr baseColWidth="10" defaultRowHeight="15" x14ac:dyDescent="0.25"/>
  <cols>
    <col min="3" max="3" width="27.85546875" customWidth="1"/>
    <col min="4" max="4" width="12.5703125" bestFit="1" customWidth="1"/>
    <col min="6" max="6" width="14.5703125" bestFit="1" customWidth="1"/>
    <col min="7" max="7" width="10.7109375" bestFit="1" customWidth="1"/>
    <col min="8" max="8" width="14.5703125" bestFit="1" customWidth="1"/>
    <col min="10" max="10" width="14.5703125" bestFit="1" customWidth="1"/>
    <col min="14" max="15" width="8.42578125" bestFit="1" customWidth="1"/>
    <col min="16" max="16" width="9.7109375" bestFit="1" customWidth="1"/>
    <col min="17" max="17" width="11.7109375" bestFit="1" customWidth="1"/>
    <col min="18" max="18" width="12" bestFit="1" customWidth="1"/>
    <col min="21" max="21" width="13" bestFit="1" customWidth="1"/>
  </cols>
  <sheetData>
    <row r="1" spans="1:26" x14ac:dyDescent="0.25">
      <c r="A1" s="16" t="s">
        <v>467</v>
      </c>
      <c r="U1" s="16"/>
      <c r="V1" s="16" t="s">
        <v>479</v>
      </c>
    </row>
    <row r="2" spans="1:26" x14ac:dyDescent="0.25">
      <c r="A2" t="s">
        <v>0</v>
      </c>
      <c r="B2" t="s">
        <v>1</v>
      </c>
      <c r="C2" t="s">
        <v>2</v>
      </c>
      <c r="D2" t="s">
        <v>489</v>
      </c>
      <c r="E2" t="s">
        <v>490</v>
      </c>
      <c r="F2" t="s">
        <v>459</v>
      </c>
      <c r="G2" t="s">
        <v>474</v>
      </c>
      <c r="H2" t="s">
        <v>462</v>
      </c>
      <c r="I2" t="s">
        <v>476</v>
      </c>
      <c r="J2" t="s">
        <v>465</v>
      </c>
      <c r="K2" t="s">
        <v>477</v>
      </c>
      <c r="L2" t="s">
        <v>466</v>
      </c>
      <c r="M2" t="s">
        <v>478</v>
      </c>
      <c r="N2" s="27" t="s">
        <v>468</v>
      </c>
      <c r="O2" s="27" t="s">
        <v>469</v>
      </c>
      <c r="P2" s="27" t="s">
        <v>470</v>
      </c>
      <c r="Q2" s="27" t="s">
        <v>471</v>
      </c>
      <c r="R2" s="27" t="s">
        <v>472</v>
      </c>
      <c r="S2" s="27" t="s">
        <v>473</v>
      </c>
      <c r="T2" s="28" t="s">
        <v>475</v>
      </c>
      <c r="V2" s="25" t="s">
        <v>480</v>
      </c>
      <c r="W2" s="25" t="s">
        <v>459</v>
      </c>
      <c r="X2" s="25" t="s">
        <v>481</v>
      </c>
      <c r="Y2" s="25" t="s">
        <v>482</v>
      </c>
      <c r="Z2" s="25" t="s">
        <v>483</v>
      </c>
    </row>
    <row r="3" spans="1:26" x14ac:dyDescent="0.25">
      <c r="A3" t="s">
        <v>305</v>
      </c>
      <c r="B3" t="s">
        <v>380</v>
      </c>
      <c r="C3" t="s">
        <v>381</v>
      </c>
      <c r="D3" s="15">
        <v>2679722</v>
      </c>
      <c r="E3">
        <v>2</v>
      </c>
      <c r="F3" s="14">
        <f>IFERROR(VLOOKUP(Table14[[#This Row],[Codigo]],DATOS!$A$1:$B$221,2,FALSE),0)</f>
        <v>23950937.233766776</v>
      </c>
      <c r="G3">
        <f>_xlfn.RANK.EQ(Table14[[#This Row],[VAB]],Table14[VAB],0)</f>
        <v>1</v>
      </c>
      <c r="H3" s="14">
        <f>IFERROR(VLOOKUP(Table14[[#This Row],[Codigo]],DATOS!$D$1:$E$221,2,FALSE),0)</f>
        <v>39862748.093047649</v>
      </c>
      <c r="I3">
        <f>_xlfn.RANK.EQ(Table14[[#This Row],[PROD]],Table14[PROD],0)</f>
        <v>1</v>
      </c>
      <c r="J3" s="14">
        <f>IFERROR(VLOOKUP(Table14[[#This Row],[Codigo]],DATOS!$G$1:$H$223,2,FALSE),0)</f>
        <v>81272335.641000003</v>
      </c>
      <c r="K3">
        <f>_xlfn.RANK.EQ(Table14[[#This Row],[VENTAS]],Table14[VENTAS],0)</f>
        <v>1</v>
      </c>
      <c r="L3" s="15">
        <f>IFERROR(VLOOKUP(Table14[[#This Row],[Codigo]],DATOS!$J$1:$K$223,2,FALSE),0)</f>
        <v>840234.41666666605</v>
      </c>
      <c r="M3">
        <f>_xlfn.RANK.EQ(Table14[[#This Row],[EMPLEO]],Table14[EMPLEO],0)</f>
        <v>1</v>
      </c>
      <c r="N3" s="17">
        <f>(Table14[[#This Row],[POBLACIÓN]]-MIN(Table14[POBLACIÓN])) / (MAX(Table14[POBLACIÓN])-MIN(Table14[POBLACIÓN]))</f>
        <v>0.97570069004923921</v>
      </c>
      <c r="O3" s="18">
        <f>(Table14[[#This Row],[VAB]]-(MIN(IF(Table14[[#This Row],[VAB]] &gt; 0, Table14[VAB])))) / (MAX(Table14[VAB])-(MIN(IF(Table14[[#This Row],[VAB]] &gt; 0, Table14[VAB]))))</f>
        <v>1</v>
      </c>
      <c r="P3" s="18">
        <f>(Table14[[#This Row],[PROD]]-(MIN(IF(Table14[[#This Row],[PROD]] &gt; 0, Table14[PROD])))) / (MAX(Table14[PROD])-(MIN(IF(Table14[[#This Row],[PROD]] &gt; 0, Table14[PROD]))))</f>
        <v>1</v>
      </c>
      <c r="Q3" s="18">
        <f>(Table14[[#This Row],[VENTAS]]-(MIN(IF(Table14[[#This Row],[VENTAS]] &gt; 0, Table14[VENTAS])))) / (MAX(Table14[VENTAS])-(MIN(IF(Table14[[#This Row],[VENTAS]] &gt; 0, Table14[VENTAS]))))</f>
        <v>1</v>
      </c>
      <c r="R3" s="18">
        <f>(Table14[[#This Row],[EMPLEO]]-(MIN(IF(Table14[[#This Row],[EMPLEO]] &gt; 0, Table14[EMPLEO])))) / (MAX(Table14[EMPLEO])-(MIN(IF(Table14[[#This Row],[EMPLEO]] &gt; 0, Table14[EMPLEO]))))</f>
        <v>1</v>
      </c>
      <c r="S3" s="18">
        <f>SUMPRODUCT(Table14[[#This Row],[NPOB]:[NEMPLEO]],$V$3:$Z$3) / 5</f>
        <v>19.853675081297045</v>
      </c>
      <c r="T3">
        <f>_xlfn.RANK.EQ(Table14[[#This Row],[INDICE ]],Table14[[INDICE ]],0)</f>
        <v>1</v>
      </c>
      <c r="V3" s="24">
        <f>Table14[[#Totals],[NPOB]]/SUM(Table14[[#Totals],[NPOB]:[NEMPLEO]]) *100</f>
        <v>30.108862967603628</v>
      </c>
      <c r="W3" s="24">
        <f>Table14[[#Totals],[NVAB]]/SUM(Table14[[#Totals],[NPOB]:[NEMPLEO]]) *100</f>
        <v>19.539574009009396</v>
      </c>
      <c r="X3" s="24">
        <f>Table14[[#Totals],[NPROD]]/SUM(Table14[[#Totals],[NPOB]:[NEMPLEO]]) *100</f>
        <v>20.442693589005621</v>
      </c>
      <c r="Y3" s="24">
        <f>Table14[[#Totals],[NVENTAS]]/SUM(Table14[[#Totals],[NPOB]:[NEMPLEO]]) *100</f>
        <v>13.100654437887785</v>
      </c>
      <c r="Z3" s="24">
        <f>Table14[[#Totals],[NEMPLEO]]/SUM(Table14[[#Totals],[NPOB]:[NEMPLEO]]) *100</f>
        <v>16.808214996493575</v>
      </c>
    </row>
    <row r="4" spans="1:26" x14ac:dyDescent="0.25">
      <c r="A4" t="s">
        <v>161</v>
      </c>
      <c r="B4" t="s">
        <v>162</v>
      </c>
      <c r="C4" t="s">
        <v>163</v>
      </c>
      <c r="D4" s="15">
        <v>2746403</v>
      </c>
      <c r="E4">
        <f>_xlfn.RANK.EQ(Table14[[#This Row],[POBLACIÓN]],Table14[POBLACIÓN],0)</f>
        <v>1</v>
      </c>
      <c r="F4" s="14">
        <f>IFERROR(VLOOKUP(Table14[[#This Row],[Codigo]],DATOS!$A$1:$B$221,2,FALSE),0)</f>
        <v>20964271.62551602</v>
      </c>
      <c r="G4">
        <f>_xlfn.RANK.EQ(Table14[[#This Row],[VAB]],Table14[VAB],0)</f>
        <v>2</v>
      </c>
      <c r="H4" s="14">
        <f>IFERROR(VLOOKUP(Table14[[#This Row],[Codigo]],DATOS!$D$1:$E$221,2,FALSE),0)</f>
        <v>37288474.444524594</v>
      </c>
      <c r="I4">
        <f>_xlfn.RANK.EQ(Table14[[#This Row],[PROD]],Table14[PROD],0)</f>
        <v>2</v>
      </c>
      <c r="J4" s="14">
        <f>IFERROR(VLOOKUP(Table14[[#This Row],[Codigo]],DATOS!$G$1:$H$223,2,FALSE),0)</f>
        <v>56634553.159000002</v>
      </c>
      <c r="K4">
        <f>_xlfn.RANK.EQ(Table14[[#This Row],[VENTAS]],Table14[VENTAS],0)</f>
        <v>2</v>
      </c>
      <c r="L4" s="15">
        <f>IFERROR(VLOOKUP(Table14[[#This Row],[Codigo]],DATOS!$J$1:$K$223,2,FALSE),0)</f>
        <v>636273.58333333302</v>
      </c>
      <c r="M4">
        <f>_xlfn.RANK.EQ(Table14[[#This Row],[EMPLEO]],Table14[EMPLEO],0)</f>
        <v>2</v>
      </c>
      <c r="N4" s="17">
        <f>(Table14[[#This Row],[POBLACIÓN]]-MIN(Table14[POBLACIÓN])) / (MAX(Table14[POBLACIÓN])-MIN(Table14[POBLACIÓN]))</f>
        <v>1</v>
      </c>
      <c r="O4" s="17">
        <f>(Table14[[#This Row],[VAB]]-(MIN(IF(Table14[[#This Row],[VAB]] &gt; 0, Table14[VAB])))) / (MAX(Table14[VAB])-(MIN(IF(Table14[[#This Row],[VAB]] &gt; 0, Table14[VAB]))))</f>
        <v>0.87530067908824616</v>
      </c>
      <c r="P4" s="17">
        <f>(Table14[[#This Row],[PROD]]-(MIN(IF(Table14[[#This Row],[PROD]] &gt; 0, Table14[PROD])))) / (MAX(Table14[PROD])-(MIN(IF(Table14[[#This Row],[PROD]] &gt; 0, Table14[PROD]))))</f>
        <v>0.93542157097362721</v>
      </c>
      <c r="Q4" s="17">
        <f>(Table14[[#This Row],[VENTAS]]-(MIN(IF(Table14[[#This Row],[VENTAS]] &gt; 0, Table14[VENTAS])))) / (MAX(Table14[VENTAS])-(MIN(IF(Table14[[#This Row],[VENTAS]] &gt; 0, Table14[VENTAS]))))</f>
        <v>0.69684909031246278</v>
      </c>
      <c r="R4" s="17">
        <f>(Table14[[#This Row],[EMPLEO]]-(MIN(IF(Table14[[#This Row],[EMPLEO]] &gt; 0, Table14[EMPLEO])))) / (MAX(Table14[EMPLEO])-(MIN(IF(Table14[[#This Row],[EMPLEO]] &gt; 0, Table14[EMPLEO]))))</f>
        <v>0.75721923379150635</v>
      </c>
      <c r="S4" s="17">
        <f>SUMPRODUCT(Table14[[#This Row],[NPOB]:[NEMPLEO]],$V$3:$Z$3) / 5</f>
        <v>17.638216945466507</v>
      </c>
      <c r="T4">
        <f>_xlfn.RANK.EQ(Table14[[#This Row],[INDICE ]],Table14[[INDICE ]],0)</f>
        <v>2</v>
      </c>
    </row>
    <row r="5" spans="1:26" x14ac:dyDescent="0.25">
      <c r="A5" t="s">
        <v>3</v>
      </c>
      <c r="B5" t="s">
        <v>4</v>
      </c>
      <c r="C5" t="s">
        <v>5</v>
      </c>
      <c r="D5" s="15">
        <v>596101</v>
      </c>
      <c r="E5">
        <v>3</v>
      </c>
      <c r="F5" s="14">
        <f>IFERROR(VLOOKUP(Table14[[#This Row],[Codigo]],DATOS!$A$1:$B$221,2,FALSE),0)</f>
        <v>4272015.2899958268</v>
      </c>
      <c r="G5">
        <f>_xlfn.RANK.EQ(Table14[[#This Row],[VAB]],Table14[VAB],0)</f>
        <v>3</v>
      </c>
      <c r="H5" s="14">
        <f>IFERROR(VLOOKUP(Table14[[#This Row],[Codigo]],DATOS!$D$1:$E$221,2,FALSE),0)</f>
        <v>7326804.9765291577</v>
      </c>
      <c r="I5">
        <f>_xlfn.RANK.EQ(Table14[[#This Row],[PROD]],Table14[PROD],0)</f>
        <v>3</v>
      </c>
      <c r="J5" s="14">
        <f>IFERROR(VLOOKUP(Table14[[#This Row],[Codigo]],DATOS!$G$1:$H$223,2,FALSE),0)</f>
        <v>9908038.0270000007</v>
      </c>
      <c r="K5">
        <f>_xlfn.RANK.EQ(Table14[[#This Row],[VENTAS]],Table14[VENTAS],0)</f>
        <v>3</v>
      </c>
      <c r="L5" s="15">
        <f>IFERROR(VLOOKUP(Table14[[#This Row],[Codigo]],DATOS!$J$1:$K$223,2,FALSE),0)</f>
        <v>148667.66666666701</v>
      </c>
      <c r="M5">
        <f>_xlfn.RANK.EQ(Table14[[#This Row],[EMPLEO]],Table14[EMPLEO],0)</f>
        <v>3</v>
      </c>
      <c r="N5" s="17">
        <f>(Table14[[#This Row],[POBLACIÓN]]-MIN(Table14[POBLACIÓN])) / (MAX(Table14[POBLACIÓN])-MIN(Table14[POBLACIÓN]))</f>
        <v>0.21640565099892425</v>
      </c>
      <c r="O5" s="18">
        <f>(Table14[[#This Row],[VAB]]-(MIN(IF(Table14[[#This Row],[VAB]] &gt; 0, Table14[VAB])))) / (MAX(Table14[VAB])-(MIN(IF(Table14[[#This Row],[VAB]] &gt; 0, Table14[VAB]))))</f>
        <v>0.17836526597268215</v>
      </c>
      <c r="P5" s="18">
        <f>(Table14[[#This Row],[PROD]]-(MIN(IF(Table14[[#This Row],[PROD]] &gt; 0, Table14[PROD])))) / (MAX(Table14[PROD])-(MIN(IF(Table14[[#This Row],[PROD]] &gt; 0, Table14[PROD]))))</f>
        <v>0.18380079966957935</v>
      </c>
      <c r="Q5" s="18">
        <f>(Table14[[#This Row],[VENTAS]]-(MIN(IF(Table14[[#This Row],[VENTAS]] &gt; 0, Table14[VENTAS])))) / (MAX(Table14[VENTAS])-(MIN(IF(Table14[[#This Row],[VENTAS]] &gt; 0, Table14[VENTAS]))))</f>
        <v>0.12191156989465952</v>
      </c>
      <c r="R5" s="18">
        <f>(Table14[[#This Row],[EMPLEO]]-(MIN(IF(Table14[[#This Row],[EMPLEO]] &gt; 0, Table14[EMPLEO])))) / (MAX(Table14[EMPLEO])-(MIN(IF(Table14[[#This Row],[EMPLEO]] &gt; 0, Table14[EMPLEO]))))</f>
        <v>0.17680712171380383</v>
      </c>
      <c r="S5" s="18">
        <f>SUMPRODUCT(Table14[[#This Row],[NPOB]:[NEMPLEO]],$V$3:$Z$3) / 5</f>
        <v>3.6654452598716221</v>
      </c>
      <c r="T5">
        <f>_xlfn.RANK.EQ(Table14[[#This Row],[INDICE ]],Table14[[INDICE ]],0)</f>
        <v>3</v>
      </c>
      <c r="V5" s="26" t="s">
        <v>488</v>
      </c>
    </row>
    <row r="6" spans="1:26" x14ac:dyDescent="0.25">
      <c r="A6" t="s">
        <v>402</v>
      </c>
      <c r="B6" t="s">
        <v>403</v>
      </c>
      <c r="C6" t="s">
        <v>404</v>
      </c>
      <c r="D6" s="15">
        <v>441583</v>
      </c>
      <c r="E6">
        <v>4</v>
      </c>
      <c r="F6" s="14">
        <f>IFERROR(VLOOKUP(Table14[[#This Row],[Codigo]],DATOS!$A$1:$B$221,2,FALSE),0)</f>
        <v>1912407.9717460149</v>
      </c>
      <c r="G6">
        <f>_xlfn.RANK.EQ(Table14[[#This Row],[VAB]],Table14[VAB],0)</f>
        <v>6</v>
      </c>
      <c r="H6" s="14">
        <f>IFERROR(VLOOKUP(Table14[[#This Row],[Codigo]],DATOS!$D$1:$E$221,2,FALSE),0)</f>
        <v>3200722.4487519385</v>
      </c>
      <c r="I6">
        <f>_xlfn.RANK.EQ(Table14[[#This Row],[PROD]],Table14[PROD],0)</f>
        <v>7</v>
      </c>
      <c r="J6" s="14">
        <f>IFERROR(VLOOKUP(Table14[[#This Row],[Codigo]],DATOS!$G$1:$H$223,2,FALSE),0)</f>
        <v>2571792.4509999999</v>
      </c>
      <c r="K6">
        <f>_xlfn.RANK.EQ(Table14[[#This Row],[VENTAS]],Table14[VENTAS],0)</f>
        <v>10</v>
      </c>
      <c r="L6" s="15">
        <f>IFERROR(VLOOKUP(Table14[[#This Row],[Codigo]],DATOS!$J$1:$K$223,2,FALSE),0)</f>
        <v>41726.325726568</v>
      </c>
      <c r="M6">
        <f>_xlfn.RANK.EQ(Table14[[#This Row],[EMPLEO]],Table14[EMPLEO],0)</f>
        <v>9</v>
      </c>
      <c r="N6" s="17">
        <f>(Table14[[#This Row],[POBLACIÓN]]-MIN(Table14[POBLACIÓN])) / (MAX(Table14[POBLACIÓN])-MIN(Table14[POBLACIÓN]))</f>
        <v>0.16009754561700665</v>
      </c>
      <c r="O6" s="18">
        <f>(Table14[[#This Row],[VAB]]-(MIN(IF(Table14[[#This Row],[VAB]] &gt; 0, Table14[VAB])))) / (MAX(Table14[VAB])-(MIN(IF(Table14[[#This Row],[VAB]] &gt; 0, Table14[VAB]))))</f>
        <v>7.9846895053853784E-2</v>
      </c>
      <c r="P6" s="18">
        <f>(Table14[[#This Row],[PROD]]-(MIN(IF(Table14[[#This Row],[PROD]] &gt; 0, Table14[PROD])))) / (MAX(Table14[PROD])-(MIN(IF(Table14[[#This Row],[PROD]] &gt; 0, Table14[PROD]))))</f>
        <v>8.029357236688274E-2</v>
      </c>
      <c r="Q6" s="18">
        <f>(Table14[[#This Row],[VENTAS]]-(MIN(IF(Table14[[#This Row],[VENTAS]] &gt; 0, Table14[VENTAS])))) / (MAX(Table14[VENTAS])-(MIN(IF(Table14[[#This Row],[VENTAS]] &gt; 0, Table14[VENTAS]))))</f>
        <v>3.1644131188258734E-2</v>
      </c>
      <c r="R6" s="18">
        <f>(Table14[[#This Row],[EMPLEO]]-(MIN(IF(Table14[[#This Row],[EMPLEO]] &gt; 0, Table14[EMPLEO])))) / (MAX(Table14[EMPLEO])-(MIN(IF(Table14[[#This Row],[EMPLEO]] &gt; 0, Table14[EMPLEO]))))</f>
        <v>4.9511599978171422E-2</v>
      </c>
      <c r="S6" s="18">
        <f>SUMPRODUCT(Table14[[#This Row],[NPOB]:[NEMPLEO]],$V$3:$Z$3) / 5</f>
        <v>1.8537413439454795</v>
      </c>
      <c r="T6">
        <f>_xlfn.RANK.EQ(Table14[[#This Row],[INDICE ]],Table14[[INDICE ]],0)</f>
        <v>4</v>
      </c>
      <c r="V6" s="26" t="s">
        <v>484</v>
      </c>
    </row>
    <row r="7" spans="1:26" x14ac:dyDescent="0.25">
      <c r="A7" t="s">
        <v>161</v>
      </c>
      <c r="B7" t="s">
        <v>174</v>
      </c>
      <c r="C7" t="s">
        <v>175</v>
      </c>
      <c r="D7" s="15">
        <v>303910</v>
      </c>
      <c r="E7">
        <v>8</v>
      </c>
      <c r="F7" s="14">
        <f>IFERROR(VLOOKUP(Table14[[#This Row],[Codigo]],DATOS!$A$1:$B$221,2,FALSE),0)</f>
        <v>1873334.5450419865</v>
      </c>
      <c r="G7">
        <f>_xlfn.RANK.EQ(Table14[[#This Row],[VAB]],Table14[VAB],0)</f>
        <v>7</v>
      </c>
      <c r="H7" s="14">
        <f>IFERROR(VLOOKUP(Table14[[#This Row],[Codigo]],DATOS!$D$1:$E$221,2,FALSE),0)</f>
        <v>4119343.1320106117</v>
      </c>
      <c r="I7">
        <f>_xlfn.RANK.EQ(Table14[[#This Row],[PROD]],Table14[PROD],0)</f>
        <v>4</v>
      </c>
      <c r="J7" s="14">
        <f>IFERROR(VLOOKUP(Table14[[#This Row],[Codigo]],DATOS!$G$1:$H$223,2,FALSE),0)</f>
        <v>7516227.4539999999</v>
      </c>
      <c r="K7">
        <f>_xlfn.RANK.EQ(Table14[[#This Row],[VENTAS]],Table14[VENTAS],0)</f>
        <v>4</v>
      </c>
      <c r="L7" s="15">
        <f>IFERROR(VLOOKUP(Table14[[#This Row],[Codigo]],DATOS!$J$1:$K$223,2,FALSE),0)</f>
        <v>55227.083333333001</v>
      </c>
      <c r="M7">
        <f>_xlfn.RANK.EQ(Table14[[#This Row],[EMPLEO]],Table14[EMPLEO],0)</f>
        <v>6</v>
      </c>
      <c r="N7" s="17">
        <f>(Table14[[#This Row],[POBLACIÓN]]-MIN(Table14[POBLACIÓN])) / (MAX(Table14[POBLACIÓN])-MIN(Table14[POBLACIÓN]))</f>
        <v>0.10992794859759955</v>
      </c>
      <c r="O7" s="18">
        <f>(Table14[[#This Row],[VAB]]-(MIN(IF(Table14[[#This Row],[VAB]] &gt; 0, Table14[VAB])))) / (MAX(Table14[VAB])-(MIN(IF(Table14[[#This Row],[VAB]] &gt; 0, Table14[VAB]))))</f>
        <v>7.8215500577610023E-2</v>
      </c>
      <c r="P7" s="18">
        <f>(Table14[[#This Row],[PROD]]-(MIN(IF(Table14[[#This Row],[PROD]] &gt; 0, Table14[PROD])))) / (MAX(Table14[PROD])-(MIN(IF(Table14[[#This Row],[PROD]] &gt; 0, Table14[PROD]))))</f>
        <v>0.10333816229616781</v>
      </c>
      <c r="Q7" s="18">
        <f>(Table14[[#This Row],[VENTAS]]-(MIN(IF(Table14[[#This Row],[VENTAS]] &gt; 0, Table14[VENTAS])))) / (MAX(Table14[VENTAS])-(MIN(IF(Table14[[#This Row],[VENTAS]] &gt; 0, Table14[VENTAS]))))</f>
        <v>9.2481991500786134E-2</v>
      </c>
      <c r="R7" s="18">
        <f>(Table14[[#This Row],[EMPLEO]]-(MIN(IF(Table14[[#This Row],[EMPLEO]] &gt; 0, Table14[EMPLEO])))) / (MAX(Table14[EMPLEO])-(MIN(IF(Table14[[#This Row],[EMPLEO]] &gt; 0, Table14[EMPLEO]))))</f>
        <v>6.5581961246056489E-2</v>
      </c>
      <c r="S7" s="18">
        <f>SUMPRODUCT(Table14[[#This Row],[NPOB]:[NEMPLEO]],$V$3:$Z$3) / 5</f>
        <v>1.8529007615178443</v>
      </c>
      <c r="T7">
        <f>_xlfn.RANK.EQ(Table14[[#This Row],[INDICE ]],Table14[[INDICE ]],0)</f>
        <v>5</v>
      </c>
      <c r="V7" s="26" t="s">
        <v>485</v>
      </c>
    </row>
    <row r="8" spans="1:26" x14ac:dyDescent="0.25">
      <c r="A8" t="s">
        <v>421</v>
      </c>
      <c r="B8" t="s">
        <v>422</v>
      </c>
      <c r="C8" t="s">
        <v>423</v>
      </c>
      <c r="D8" s="15">
        <v>370664</v>
      </c>
      <c r="E8">
        <v>5</v>
      </c>
      <c r="F8" s="14">
        <f>IFERROR(VLOOKUP(Table14[[#This Row],[Codigo]],DATOS!$A$1:$B$221,2,FALSE),0)</f>
        <v>1799432.8058072764</v>
      </c>
      <c r="G8">
        <f>_xlfn.RANK.EQ(Table14[[#This Row],[VAB]],Table14[VAB],0)</f>
        <v>8</v>
      </c>
      <c r="H8" s="14">
        <f>IFERROR(VLOOKUP(Table14[[#This Row],[Codigo]],DATOS!$D$1:$E$221,2,FALSE),0)</f>
        <v>3087003.1003075936</v>
      </c>
      <c r="I8">
        <f>_xlfn.RANK.EQ(Table14[[#This Row],[PROD]],Table14[PROD],0)</f>
        <v>8</v>
      </c>
      <c r="J8" s="14">
        <f>IFERROR(VLOOKUP(Table14[[#This Row],[Codigo]],DATOS!$G$1:$H$223,2,FALSE),0)</f>
        <v>3638357.9610000001</v>
      </c>
      <c r="K8">
        <f>_xlfn.RANK.EQ(Table14[[#This Row],[VENTAS]],Table14[VENTAS],0)</f>
        <v>7</v>
      </c>
      <c r="L8" s="15">
        <f>IFERROR(VLOOKUP(Table14[[#This Row],[Codigo]],DATOS!$J$1:$K$223,2,FALSE),0)</f>
        <v>65181.916666666999</v>
      </c>
      <c r="M8">
        <f>_xlfn.RANK.EQ(Table14[[#This Row],[EMPLEO]],Table14[EMPLEO],0)</f>
        <v>4</v>
      </c>
      <c r="N8" s="17">
        <f>(Table14[[#This Row],[POBLACIÓN]]-MIN(Table14[POBLACIÓN])) / (MAX(Table14[POBLACIÓN])-MIN(Table14[POBLACIÓN]))</f>
        <v>0.134253860573321</v>
      </c>
      <c r="O8" s="18">
        <f>(Table14[[#This Row],[VAB]]-(MIN(IF(Table14[[#This Row],[VAB]] &gt; 0, Table14[VAB])))) / (MAX(Table14[VAB])-(MIN(IF(Table14[[#This Row],[VAB]] &gt; 0, Table14[VAB]))))</f>
        <v>7.5129953715146483E-2</v>
      </c>
      <c r="P8" s="18">
        <f>(Table14[[#This Row],[PROD]]-(MIN(IF(Table14[[#This Row],[PROD]] &gt; 0, Table14[PROD])))) / (MAX(Table14[PROD])-(MIN(IF(Table14[[#This Row],[PROD]] &gt; 0, Table14[PROD]))))</f>
        <v>7.744079994439694E-2</v>
      </c>
      <c r="Q8" s="18">
        <f>(Table14[[#This Row],[VENTAS]]-(MIN(IF(Table14[[#This Row],[VENTAS]] &gt; 0, Table14[VENTAS])))) / (MAX(Table14[VENTAS])-(MIN(IF(Table14[[#This Row],[VENTAS]] &gt; 0, Table14[VENTAS]))))</f>
        <v>4.4767483699146127E-2</v>
      </c>
      <c r="R8" s="18">
        <f>(Table14[[#This Row],[EMPLEO]]-(MIN(IF(Table14[[#This Row],[EMPLEO]] &gt; 0, Table14[EMPLEO])))) / (MAX(Table14[EMPLEO])-(MIN(IF(Table14[[#This Row],[EMPLEO]] &gt; 0, Table14[EMPLEO]))))</f>
        <v>7.7431501300616074E-2</v>
      </c>
      <c r="S8" s="18">
        <f>SUMPRODUCT(Table14[[#This Row],[NPOB]:[NEMPLEO]],$V$3:$Z$3) / 5</f>
        <v>1.7962611163387092</v>
      </c>
      <c r="T8">
        <f>_xlfn.RANK.EQ(Table14[[#This Row],[INDICE ]],Table14[[INDICE ]],0)</f>
        <v>6</v>
      </c>
      <c r="V8" s="26" t="s">
        <v>486</v>
      </c>
    </row>
    <row r="9" spans="1:26" x14ac:dyDescent="0.25">
      <c r="A9" t="s">
        <v>112</v>
      </c>
      <c r="B9" t="s">
        <v>113</v>
      </c>
      <c r="C9" t="s">
        <v>114</v>
      </c>
      <c r="D9" s="15">
        <v>306309</v>
      </c>
      <c r="E9">
        <v>7</v>
      </c>
      <c r="F9" s="14">
        <f>IFERROR(VLOOKUP(Table14[[#This Row],[Codigo]],DATOS!$A$1:$B$221,2,FALSE),0)</f>
        <v>1970205.9789429156</v>
      </c>
      <c r="G9">
        <f>_xlfn.RANK.EQ(Table14[[#This Row],[VAB]],Table14[VAB],0)</f>
        <v>4</v>
      </c>
      <c r="H9" s="14">
        <f>IFERROR(VLOOKUP(Table14[[#This Row],[Codigo]],DATOS!$D$1:$E$221,2,FALSE),0)</f>
        <v>3300220.5457403995</v>
      </c>
      <c r="I9">
        <f>_xlfn.RANK.EQ(Table14[[#This Row],[PROD]],Table14[PROD],0)</f>
        <v>6</v>
      </c>
      <c r="J9" s="14">
        <f>IFERROR(VLOOKUP(Table14[[#This Row],[Codigo]],DATOS!$G$1:$H$223,2,FALSE),0)</f>
        <v>4266055.6950000003</v>
      </c>
      <c r="K9">
        <f>_xlfn.RANK.EQ(Table14[[#This Row],[VENTAS]],Table14[VENTAS],0)</f>
        <v>6</v>
      </c>
      <c r="L9" s="15">
        <f>IFERROR(VLOOKUP(Table14[[#This Row],[Codigo]],DATOS!$J$1:$K$223,2,FALSE),0)</f>
        <v>58917.583333333001</v>
      </c>
      <c r="M9">
        <f>_xlfn.RANK.EQ(Table14[[#This Row],[EMPLEO]],Table14[EMPLEO],0)</f>
        <v>5</v>
      </c>
      <c r="N9" s="17">
        <f>(Table14[[#This Row],[POBLACIÓN]]-MIN(Table14[POBLACIÓN])) / (MAX(Table14[POBLACIÓN])-MIN(Table14[POBLACIÓN]))</f>
        <v>0.11080217130829488</v>
      </c>
      <c r="O9" s="18">
        <f>(Table14[[#This Row],[VAB]]-(MIN(IF(Table14[[#This Row],[VAB]] &gt; 0, Table14[VAB])))) / (MAX(Table14[VAB])-(MIN(IF(Table14[[#This Row],[VAB]] &gt; 0, Table14[VAB]))))</f>
        <v>8.2260078581194634E-2</v>
      </c>
      <c r="P9" s="18">
        <f>(Table14[[#This Row],[PROD]]-(MIN(IF(Table14[[#This Row],[PROD]] &gt; 0, Table14[PROD])))) / (MAX(Table14[PROD])-(MIN(IF(Table14[[#This Row],[PROD]] &gt; 0, Table14[PROD]))))</f>
        <v>8.2789589368927177E-2</v>
      </c>
      <c r="Q9" s="18">
        <f>(Table14[[#This Row],[VENTAS]]-(MIN(IF(Table14[[#This Row],[VENTAS]] &gt; 0, Table14[VENTAS])))) / (MAX(Table14[VENTAS])-(MIN(IF(Table14[[#This Row],[VENTAS]] &gt; 0, Table14[VENTAS]))))</f>
        <v>5.2490871110733459E-2</v>
      </c>
      <c r="R9" s="18">
        <f>(Table14[[#This Row],[EMPLEO]]-(MIN(IF(Table14[[#This Row],[EMPLEO]] &gt; 0, Table14[EMPLEO])))) / (MAX(Table14[EMPLEO])-(MIN(IF(Table14[[#This Row],[EMPLEO]] &gt; 0, Table14[EMPLEO]))))</f>
        <v>6.997487533181207E-2</v>
      </c>
      <c r="S9" s="18">
        <f>SUMPRODUCT(Table14[[#This Row],[NPOB]:[NEMPLEO]],$V$3:$Z$3) / 5</f>
        <v>1.6999428012365017</v>
      </c>
      <c r="T9">
        <f>_xlfn.RANK.EQ(Table14[[#This Row],[INDICE ]],Table14[[INDICE ]],0)</f>
        <v>7</v>
      </c>
      <c r="V9" s="26" t="s">
        <v>487</v>
      </c>
    </row>
    <row r="10" spans="1:26" x14ac:dyDescent="0.25">
      <c r="A10" t="s">
        <v>284</v>
      </c>
      <c r="B10" t="s">
        <v>298</v>
      </c>
      <c r="C10" t="s">
        <v>299</v>
      </c>
      <c r="D10" s="15">
        <v>271145</v>
      </c>
      <c r="E10">
        <v>9</v>
      </c>
      <c r="F10" s="14">
        <f>IFERROR(VLOOKUP(Table14[[#This Row],[Codigo]],DATOS!$A$1:$B$221,2,FALSE),0)</f>
        <v>1566213.3874079653</v>
      </c>
      <c r="G10">
        <f>_xlfn.RANK.EQ(Table14[[#This Row],[VAB]],Table14[VAB],0)</f>
        <v>9</v>
      </c>
      <c r="H10" s="14">
        <f>IFERROR(VLOOKUP(Table14[[#This Row],[Codigo]],DATOS!$D$1:$E$221,2,FALSE),0)</f>
        <v>2787538.7108802083</v>
      </c>
      <c r="I10">
        <f>_xlfn.RANK.EQ(Table14[[#This Row],[PROD]],Table14[PROD],0)</f>
        <v>9</v>
      </c>
      <c r="J10" s="14">
        <f>IFERROR(VLOOKUP(Table14[[#This Row],[Codigo]],DATOS!$G$1:$H$223,2,FALSE),0)</f>
        <v>2573541.196</v>
      </c>
      <c r="K10">
        <f>_xlfn.RANK.EQ(Table14[[#This Row],[VENTAS]],Table14[VENTAS],0)</f>
        <v>9</v>
      </c>
      <c r="L10" s="15">
        <f>IFERROR(VLOOKUP(Table14[[#This Row],[Codigo]],DATOS!$J$1:$K$223,2,FALSE),0)</f>
        <v>45549.007184722999</v>
      </c>
      <c r="M10">
        <f>_xlfn.RANK.EQ(Table14[[#This Row],[EMPLEO]],Table14[EMPLEO],0)</f>
        <v>8</v>
      </c>
      <c r="N10" s="17">
        <f>(Table14[[#This Row],[POBLACIÓN]]-MIN(Table14[POBLACIÓN])) / (MAX(Table14[POBLACIÓN])-MIN(Table14[POBLACIÓN]))</f>
        <v>9.7988012325847834E-2</v>
      </c>
      <c r="O10" s="18">
        <f>(Table14[[#This Row],[VAB]]-(MIN(IF(Table14[[#This Row],[VAB]] &gt; 0, Table14[VAB])))) / (MAX(Table14[VAB])-(MIN(IF(Table14[[#This Row],[VAB]] &gt; 0, Table14[VAB]))))</f>
        <v>6.5392571995047818E-2</v>
      </c>
      <c r="P10" s="18">
        <f>(Table14[[#This Row],[PROD]]-(MIN(IF(Table14[[#This Row],[PROD]] &gt; 0, Table14[PROD])))) / (MAX(Table14[PROD])-(MIN(IF(Table14[[#This Row],[PROD]] &gt; 0, Table14[PROD]))))</f>
        <v>6.9928412972771817E-2</v>
      </c>
      <c r="Q10" s="18">
        <f>(Table14[[#This Row],[VENTAS]]-(MIN(IF(Table14[[#This Row],[VENTAS]] &gt; 0, Table14[VENTAS])))) / (MAX(Table14[VENTAS])-(MIN(IF(Table14[[#This Row],[VENTAS]] &gt; 0, Table14[VENTAS]))))</f>
        <v>3.1665648288588227E-2</v>
      </c>
      <c r="R10" s="18">
        <f>(Table14[[#This Row],[EMPLEO]]-(MIN(IF(Table14[[#This Row],[EMPLEO]] &gt; 0, Table14[EMPLEO])))) / (MAX(Table14[EMPLEO])-(MIN(IF(Table14[[#This Row],[EMPLEO]] &gt; 0, Table14[EMPLEO]))))</f>
        <v>5.406185366273606E-2</v>
      </c>
      <c r="S10" s="18">
        <f>SUMPRODUCT(Table14[[#This Row],[NPOB]:[NEMPLEO]],$V$3:$Z$3) / 5</f>
        <v>1.3962199461088136</v>
      </c>
      <c r="T10">
        <f>_xlfn.RANK.EQ(Table14[[#This Row],[INDICE ]],Table14[[INDICE ]],0)</f>
        <v>8</v>
      </c>
    </row>
    <row r="11" spans="1:26" x14ac:dyDescent="0.25">
      <c r="A11" t="s">
        <v>284</v>
      </c>
      <c r="B11" t="s">
        <v>285</v>
      </c>
      <c r="C11" t="s">
        <v>286</v>
      </c>
      <c r="D11" s="15">
        <v>322925</v>
      </c>
      <c r="E11">
        <v>6</v>
      </c>
      <c r="F11" s="14">
        <f>IFERROR(VLOOKUP(Table14[[#This Row],[Codigo]],DATOS!$A$1:$B$221,2,FALSE),0)</f>
        <v>1389562.3841657271</v>
      </c>
      <c r="G11">
        <f>_xlfn.RANK.EQ(Table14[[#This Row],[VAB]],Table14[VAB],0)</f>
        <v>10</v>
      </c>
      <c r="H11" s="14">
        <f>IFERROR(VLOOKUP(Table14[[#This Row],[Codigo]],DATOS!$D$1:$E$221,2,FALSE),0)</f>
        <v>2197013.6984205781</v>
      </c>
      <c r="I11">
        <f>_xlfn.RANK.EQ(Table14[[#This Row],[PROD]],Table14[PROD],0)</f>
        <v>11</v>
      </c>
      <c r="J11" s="14">
        <f>IFERROR(VLOOKUP(Table14[[#This Row],[Codigo]],DATOS!$G$1:$H$223,2,FALSE),0)</f>
        <v>1192431.156</v>
      </c>
      <c r="K11">
        <f>_xlfn.RANK.EQ(Table14[[#This Row],[VENTAS]],Table14[VENTAS],0)</f>
        <v>17</v>
      </c>
      <c r="L11" s="15">
        <f>IFERROR(VLOOKUP(Table14[[#This Row],[Codigo]],DATOS!$J$1:$K$223,2,FALSE),0)</f>
        <v>40812.833333333001</v>
      </c>
      <c r="M11">
        <f>_xlfn.RANK.EQ(Table14[[#This Row],[EMPLEO]],Table14[EMPLEO],0)</f>
        <v>11</v>
      </c>
      <c r="N11" s="17">
        <f>(Table14[[#This Row],[POBLACIÓN]]-MIN(Table14[POBLACIÓN])) / (MAX(Table14[POBLACIÓN])-MIN(Table14[POBLACIÓN]))</f>
        <v>0.11685722948291494</v>
      </c>
      <c r="O11" s="18">
        <f>(Table14[[#This Row],[VAB]]-(MIN(IF(Table14[[#This Row],[VAB]] &gt; 0, Table14[VAB])))) / (MAX(Table14[VAB])-(MIN(IF(Table14[[#This Row],[VAB]] &gt; 0, Table14[VAB]))))</f>
        <v>5.8017035851385339E-2</v>
      </c>
      <c r="P11" s="18">
        <f>(Table14[[#This Row],[PROD]]-(MIN(IF(Table14[[#This Row],[PROD]] &gt; 0, Table14[PROD])))) / (MAX(Table14[PROD])-(MIN(IF(Table14[[#This Row],[PROD]] &gt; 0, Table14[PROD]))))</f>
        <v>5.511445656712647E-2</v>
      </c>
      <c r="Q11" s="18">
        <f>(Table14[[#This Row],[VENTAS]]-(MIN(IF(Table14[[#This Row],[VENTAS]] &gt; 0, Table14[VENTAS])))) / (MAX(Table14[VENTAS])-(MIN(IF(Table14[[#This Row],[VENTAS]] &gt; 0, Table14[VENTAS]))))</f>
        <v>1.4672042418803653E-2</v>
      </c>
      <c r="R11" s="18">
        <f>(Table14[[#This Row],[EMPLEO]]-(MIN(IF(Table14[[#This Row],[EMPLEO]] &gt; 0, Table14[EMPLEO])))) / (MAX(Table14[EMPLEO])-(MIN(IF(Table14[[#This Row],[EMPLEO]] &gt; 0, Table14[EMPLEO]))))</f>
        <v>4.8424242275564022E-2</v>
      </c>
      <c r="S11" s="18">
        <f>SUMPRODUCT(Table14[[#This Row],[NPOB]:[NEMPLEO]],$V$3:$Z$3) / 5</f>
        <v>1.3569785711678937</v>
      </c>
      <c r="T11">
        <f>_xlfn.RANK.EQ(Table14[[#This Row],[INDICE ]],Table14[[INDICE ]],0)</f>
        <v>9</v>
      </c>
    </row>
    <row r="12" spans="1:26" x14ac:dyDescent="0.25">
      <c r="A12" t="s">
        <v>141</v>
      </c>
      <c r="B12" t="s">
        <v>142</v>
      </c>
      <c r="C12" t="s">
        <v>141</v>
      </c>
      <c r="D12" s="15">
        <v>211848</v>
      </c>
      <c r="E12">
        <v>15</v>
      </c>
      <c r="F12" s="14">
        <f>IFERROR(VLOOKUP(Table14[[#This Row],[Codigo]],DATOS!$A$1:$B$221,2,FALSE),0)</f>
        <v>1950175.824674211</v>
      </c>
      <c r="G12">
        <f>_xlfn.RANK.EQ(Table14[[#This Row],[VAB]],Table14[VAB],0)</f>
        <v>5</v>
      </c>
      <c r="H12" s="14">
        <f>IFERROR(VLOOKUP(Table14[[#This Row],[Codigo]],DATOS!$D$1:$E$221,2,FALSE),0)</f>
        <v>3610464.1915876796</v>
      </c>
      <c r="I12">
        <f>_xlfn.RANK.EQ(Table14[[#This Row],[PROD]],Table14[PROD],0)</f>
        <v>5</v>
      </c>
      <c r="J12" s="14">
        <f>IFERROR(VLOOKUP(Table14[[#This Row],[Codigo]],DATOS!$G$1:$H$223,2,FALSE),0)</f>
        <v>1251615.145</v>
      </c>
      <c r="K12">
        <f>_xlfn.RANK.EQ(Table14[[#This Row],[VENTAS]],Table14[VENTAS],0)</f>
        <v>14</v>
      </c>
      <c r="L12" s="15">
        <f>IFERROR(VLOOKUP(Table14[[#This Row],[Codigo]],DATOS!$J$1:$K$223,2,FALSE),0)</f>
        <v>19702.5</v>
      </c>
      <c r="M12">
        <f>_xlfn.RANK.EQ(Table14[[#This Row],[EMPLEO]],Table14[EMPLEO],0)</f>
        <v>18</v>
      </c>
      <c r="N12" s="17">
        <f>(Table14[[#This Row],[POBLACIÓN]]-MIN(Table14[POBLACIÓN])) / (MAX(Table14[POBLACIÓN])-MIN(Table14[POBLACIÓN]))</f>
        <v>7.6379515420428604E-2</v>
      </c>
      <c r="O12" s="18">
        <f>(Table14[[#This Row],[VAB]]-(MIN(IF(Table14[[#This Row],[VAB]] &gt; 0, Table14[VAB])))) / (MAX(Table14[VAB])-(MIN(IF(Table14[[#This Row],[VAB]] &gt; 0, Table14[VAB]))))</f>
        <v>8.14237791882646E-2</v>
      </c>
      <c r="P12" s="18">
        <f>(Table14[[#This Row],[PROD]]-(MIN(IF(Table14[[#This Row],[PROD]] &gt; 0, Table14[PROD])))) / (MAX(Table14[PROD])-(MIN(IF(Table14[[#This Row],[PROD]] &gt; 0, Table14[PROD]))))</f>
        <v>9.0572385605732247E-2</v>
      </c>
      <c r="Q12" s="18">
        <f>(Table14[[#This Row],[VENTAS]]-(MIN(IF(Table14[[#This Row],[VENTAS]] &gt; 0, Table14[VENTAS])))) / (MAX(Table14[VENTAS])-(MIN(IF(Table14[[#This Row],[VENTAS]] &gt; 0, Table14[VENTAS]))))</f>
        <v>1.5400260557647727E-2</v>
      </c>
      <c r="R12" s="18">
        <f>(Table14[[#This Row],[EMPLEO]]-(MIN(IF(Table14[[#This Row],[EMPLEO]] &gt; 0, Table14[EMPLEO])))) / (MAX(Table14[EMPLEO])-(MIN(IF(Table14[[#This Row],[EMPLEO]] &gt; 0, Table14[EMPLEO]))))</f>
        <v>2.3295972215953083E-2</v>
      </c>
      <c r="S12" s="18">
        <f>SUMPRODUCT(Table14[[#This Row],[NPOB]:[NEMPLEO]],$V$3:$Z$3) / 5</f>
        <v>1.2671094101616984</v>
      </c>
      <c r="T12">
        <f>_xlfn.RANK.EQ(Table14[[#This Row],[INDICE ]],Table14[[INDICE ]],0)</f>
        <v>10</v>
      </c>
    </row>
    <row r="13" spans="1:26" x14ac:dyDescent="0.25">
      <c r="A13" t="s">
        <v>76</v>
      </c>
      <c r="B13" t="s">
        <v>77</v>
      </c>
      <c r="C13" t="s">
        <v>78</v>
      </c>
      <c r="D13" s="15">
        <v>260882</v>
      </c>
      <c r="E13">
        <v>10</v>
      </c>
      <c r="F13" s="14">
        <f>IFERROR(VLOOKUP(Table14[[#This Row],[Codigo]],DATOS!$A$1:$B$221,2,FALSE),0)</f>
        <v>1173179.6349128238</v>
      </c>
      <c r="G13">
        <f>_xlfn.RANK.EQ(Table14[[#This Row],[VAB]],Table14[VAB],0)</f>
        <v>11</v>
      </c>
      <c r="H13" s="14">
        <f>IFERROR(VLOOKUP(Table14[[#This Row],[Codigo]],DATOS!$D$1:$E$221,2,FALSE),0)</f>
        <v>1977719.0331602122</v>
      </c>
      <c r="I13">
        <f>_xlfn.RANK.EQ(Table14[[#This Row],[PROD]],Table14[PROD],0)</f>
        <v>12</v>
      </c>
      <c r="J13" s="14">
        <f>IFERROR(VLOOKUP(Table14[[#This Row],[Codigo]],DATOS!$G$1:$H$223,2,FALSE),0)</f>
        <v>1220807.95</v>
      </c>
      <c r="K13">
        <f>_xlfn.RANK.EQ(Table14[[#This Row],[VENTAS]],Table14[VENTAS],0)</f>
        <v>16</v>
      </c>
      <c r="L13" s="15">
        <f>IFERROR(VLOOKUP(Table14[[#This Row],[Codigo]],DATOS!$J$1:$K$223,2,FALSE),0)</f>
        <v>37055.296164836</v>
      </c>
      <c r="M13">
        <f>_xlfn.RANK.EQ(Table14[[#This Row],[EMPLEO]],Table14[EMPLEO],0)</f>
        <v>13</v>
      </c>
      <c r="N13" s="17">
        <f>(Table14[[#This Row],[POBLACIÓN]]-MIN(Table14[POBLACIÓN])) / (MAX(Table14[POBLACIÓN])-MIN(Table14[POBLACIÓN]))</f>
        <v>9.4248059145411775E-2</v>
      </c>
      <c r="O13" s="18">
        <f>(Table14[[#This Row],[VAB]]-(MIN(IF(Table14[[#This Row],[VAB]] &gt; 0, Table14[VAB])))) / (MAX(Table14[VAB])-(MIN(IF(Table14[[#This Row],[VAB]] &gt; 0, Table14[VAB]))))</f>
        <v>4.8982619070907951E-2</v>
      </c>
      <c r="P13" s="18">
        <f>(Table14[[#This Row],[PROD]]-(MIN(IF(Table14[[#This Row],[PROD]] &gt; 0, Table14[PROD])))) / (MAX(Table14[PROD])-(MIN(IF(Table14[[#This Row],[PROD]] &gt; 0, Table14[PROD]))))</f>
        <v>4.9613213533191924E-2</v>
      </c>
      <c r="Q13" s="18">
        <f>(Table14[[#This Row],[VENTAS]]-(MIN(IF(Table14[[#This Row],[VENTAS]] &gt; 0, Table14[VENTAS])))) / (MAX(Table14[VENTAS])-(MIN(IF(Table14[[#This Row],[VENTAS]] &gt; 0, Table14[VENTAS]))))</f>
        <v>1.5021199284743218E-2</v>
      </c>
      <c r="R13" s="18">
        <f>(Table14[[#This Row],[EMPLEO]]-(MIN(IF(Table14[[#This Row],[EMPLEO]] &gt; 0, Table14[EMPLEO])))) / (MAX(Table14[EMPLEO])-(MIN(IF(Table14[[#This Row],[EMPLEO]] &gt; 0, Table14[EMPLEO]))))</f>
        <v>4.3951531814856629E-2</v>
      </c>
      <c r="S13" s="18">
        <f>SUMPRODUCT(Table14[[#This Row],[NPOB]:[NEMPLEO]],$V$3:$Z$3) / 5</f>
        <v>1.148912693545856</v>
      </c>
      <c r="T13">
        <f>_xlfn.RANK.EQ(Table14[[#This Row],[INDICE ]],Table14[[INDICE ]],0)</f>
        <v>11</v>
      </c>
    </row>
    <row r="14" spans="1:26" x14ac:dyDescent="0.25">
      <c r="A14" t="s">
        <v>225</v>
      </c>
      <c r="B14" t="s">
        <v>226</v>
      </c>
      <c r="C14" t="s">
        <v>225</v>
      </c>
      <c r="D14" s="15">
        <v>250028</v>
      </c>
      <c r="E14">
        <v>11</v>
      </c>
      <c r="F14" s="14">
        <f>IFERROR(VLOOKUP(Table14[[#This Row],[Codigo]],DATOS!$A$1:$B$221,2,FALSE),0)</f>
        <v>1168416.4791372179</v>
      </c>
      <c r="G14">
        <f>_xlfn.RANK.EQ(Table14[[#This Row],[VAB]],Table14[VAB],0)</f>
        <v>12</v>
      </c>
      <c r="H14" s="14">
        <f>IFERROR(VLOOKUP(Table14[[#This Row],[Codigo]],DATOS!$D$1:$E$221,2,FALSE),0)</f>
        <v>1866925.4622884307</v>
      </c>
      <c r="I14">
        <f>_xlfn.RANK.EQ(Table14[[#This Row],[PROD]],Table14[PROD],0)</f>
        <v>14</v>
      </c>
      <c r="J14" s="14">
        <f>IFERROR(VLOOKUP(Table14[[#This Row],[Codigo]],DATOS!$G$1:$H$223,2,FALSE),0)</f>
        <v>1349899.2209999999</v>
      </c>
      <c r="K14">
        <f>_xlfn.RANK.EQ(Table14[[#This Row],[VENTAS]],Table14[VENTAS],0)</f>
        <v>13</v>
      </c>
      <c r="L14" s="15">
        <f>IFERROR(VLOOKUP(Table14[[#This Row],[Codigo]],DATOS!$J$1:$K$223,2,FALSE),0)</f>
        <v>40990.833333333001</v>
      </c>
      <c r="M14">
        <f>_xlfn.RANK.EQ(Table14[[#This Row],[EMPLEO]],Table14[EMPLEO],0)</f>
        <v>10</v>
      </c>
      <c r="N14" s="17">
        <f>(Table14[[#This Row],[POBLACIÓN]]-MIN(Table14[POBLACIÓN])) / (MAX(Table14[POBLACIÓN])-MIN(Table14[POBLACIÓN]))</f>
        <v>9.0292738886184151E-2</v>
      </c>
      <c r="O14" s="18">
        <f>(Table14[[#This Row],[VAB]]-(MIN(IF(Table14[[#This Row],[VAB]] &gt; 0, Table14[VAB])))) / (MAX(Table14[VAB])-(MIN(IF(Table14[[#This Row],[VAB]] &gt; 0, Table14[VAB]))))</f>
        <v>4.8783747697770594E-2</v>
      </c>
      <c r="P14" s="18">
        <f>(Table14[[#This Row],[PROD]]-(MIN(IF(Table14[[#This Row],[PROD]] &gt; 0, Table14[PROD])))) / (MAX(Table14[PROD])-(MIN(IF(Table14[[#This Row],[PROD]] &gt; 0, Table14[PROD]))))</f>
        <v>4.6833837394518116E-2</v>
      </c>
      <c r="Q14" s="18">
        <f>(Table14[[#This Row],[VENTAS]]-(MIN(IF(Table14[[#This Row],[VENTAS]] &gt; 0, Table14[VENTAS])))) / (MAX(Table14[VENTAS])-(MIN(IF(Table14[[#This Row],[VENTAS]] &gt; 0, Table14[VENTAS]))))</f>
        <v>1.6609578282120972E-2</v>
      </c>
      <c r="R14" s="18">
        <f>(Table14[[#This Row],[EMPLEO]]-(MIN(IF(Table14[[#This Row],[EMPLEO]] &gt; 0, Table14[EMPLEO])))) / (MAX(Table14[EMPLEO])-(MIN(IF(Table14[[#This Row],[EMPLEO]] &gt; 0, Table14[EMPLEO]))))</f>
        <v>4.8636121074443442E-2</v>
      </c>
      <c r="S14" s="18">
        <f>SUMPRODUCT(Table14[[#This Row],[NPOB]:[NEMPLEO]],$V$3:$Z$3) / 5</f>
        <v>1.1328635726344924</v>
      </c>
      <c r="T14">
        <f>_xlfn.RANK.EQ(Table14[[#This Row],[INDICE ]],Table14[[INDICE ]],0)</f>
        <v>12</v>
      </c>
    </row>
    <row r="15" spans="1:26" x14ac:dyDescent="0.25">
      <c r="A15" t="s">
        <v>97</v>
      </c>
      <c r="B15" t="s">
        <v>98</v>
      </c>
      <c r="C15" t="s">
        <v>99</v>
      </c>
      <c r="D15" s="15">
        <v>217261</v>
      </c>
      <c r="E15">
        <v>14</v>
      </c>
      <c r="F15" s="14">
        <f>IFERROR(VLOOKUP(Table14[[#This Row],[Codigo]],DATOS!$A$1:$B$221,2,FALSE),0)</f>
        <v>1121613.9482833331</v>
      </c>
      <c r="G15">
        <f>_xlfn.RANK.EQ(Table14[[#This Row],[VAB]],Table14[VAB],0)</f>
        <v>13</v>
      </c>
      <c r="H15" s="14">
        <f>IFERROR(VLOOKUP(Table14[[#This Row],[Codigo]],DATOS!$D$1:$E$221,2,FALSE),0)</f>
        <v>1863648.5473632205</v>
      </c>
      <c r="I15">
        <f>_xlfn.RANK.EQ(Table14[[#This Row],[PROD]],Table14[PROD],0)</f>
        <v>15</v>
      </c>
      <c r="J15" s="14">
        <f>IFERROR(VLOOKUP(Table14[[#This Row],[Codigo]],DATOS!$G$1:$H$223,2,FALSE),0)</f>
        <v>1239711.226</v>
      </c>
      <c r="K15">
        <f>_xlfn.RANK.EQ(Table14[[#This Row],[VENTAS]],Table14[VENTAS],0)</f>
        <v>15</v>
      </c>
      <c r="L15" s="15">
        <f>IFERROR(VLOOKUP(Table14[[#This Row],[Codigo]],DATOS!$J$1:$K$223,2,FALSE),0)</f>
        <v>34129.083333333001</v>
      </c>
      <c r="M15">
        <f>_xlfn.RANK.EQ(Table14[[#This Row],[EMPLEO]],Table14[EMPLEO],0)</f>
        <v>15</v>
      </c>
      <c r="N15" s="17">
        <f>(Table14[[#This Row],[POBLACIÓN]]-MIN(Table14[POBLACIÓN])) / (MAX(Table14[POBLACIÓN])-MIN(Table14[POBLACIÓN]))</f>
        <v>7.8352073791830776E-2</v>
      </c>
      <c r="O15" s="18">
        <f>(Table14[[#This Row],[VAB]]-(MIN(IF(Table14[[#This Row],[VAB]] &gt; 0, Table14[VAB])))) / (MAX(Table14[VAB])-(MIN(IF(Table14[[#This Row],[VAB]] &gt; 0, Table14[VAB]))))</f>
        <v>4.6829647513837031E-2</v>
      </c>
      <c r="P15" s="18">
        <f>(Table14[[#This Row],[PROD]]-(MIN(IF(Table14[[#This Row],[PROD]] &gt; 0, Table14[PROD])))) / (MAX(Table14[PROD])-(MIN(IF(Table14[[#This Row],[PROD]] &gt; 0, Table14[PROD]))))</f>
        <v>4.6751632451758993E-2</v>
      </c>
      <c r="Q15" s="18">
        <f>(Table14[[#This Row],[VENTAS]]-(MIN(IF(Table14[[#This Row],[VENTAS]] &gt; 0, Table14[VENTAS])))) / (MAX(Table14[VENTAS])-(MIN(IF(Table14[[#This Row],[VENTAS]] &gt; 0, Table14[VENTAS]))))</f>
        <v>1.5253791049836577E-2</v>
      </c>
      <c r="R15" s="18">
        <f>(Table14[[#This Row],[EMPLEO]]-(MIN(IF(Table14[[#This Row],[EMPLEO]] &gt; 0, Table14[EMPLEO])))) / (MAX(Table14[EMPLEO])-(MIN(IF(Table14[[#This Row],[EMPLEO]] &gt; 0, Table14[EMPLEO]))))</f>
        <v>4.0468371927191479E-2</v>
      </c>
      <c r="S15" s="18">
        <f>SUMPRODUCT(Table14[[#This Row],[NPOB]:[NEMPLEO]],$V$3:$Z$3) / 5</f>
        <v>1.0219776509514635</v>
      </c>
      <c r="T15">
        <f>_xlfn.RANK.EQ(Table14[[#This Row],[INDICE ]],Table14[[INDICE ]],0)</f>
        <v>13</v>
      </c>
    </row>
    <row r="16" spans="1:26" x14ac:dyDescent="0.25">
      <c r="A16" t="s">
        <v>212</v>
      </c>
      <c r="B16" t="s">
        <v>213</v>
      </c>
      <c r="C16" t="s">
        <v>214</v>
      </c>
      <c r="D16" s="15">
        <v>217469</v>
      </c>
      <c r="E16">
        <v>13</v>
      </c>
      <c r="F16" s="14">
        <f>IFERROR(VLOOKUP(Table14[[#This Row],[Codigo]],DATOS!$A$1:$B$221,2,FALSE),0)</f>
        <v>989287.14174915024</v>
      </c>
      <c r="G16">
        <f>_xlfn.RANK.EQ(Table14[[#This Row],[VAB]],Table14[VAB],0)</f>
        <v>15</v>
      </c>
      <c r="H16" s="14">
        <f>IFERROR(VLOOKUP(Table14[[#This Row],[Codigo]],DATOS!$D$1:$E$221,2,FALSE),0)</f>
        <v>1572685.4670884181</v>
      </c>
      <c r="I16">
        <f>_xlfn.RANK.EQ(Table14[[#This Row],[PROD]],Table14[PROD],0)</f>
        <v>19</v>
      </c>
      <c r="J16" s="14">
        <f>IFERROR(VLOOKUP(Table14[[#This Row],[Codigo]],DATOS!$G$1:$H$223,2,FALSE),0)</f>
        <v>1139391.943</v>
      </c>
      <c r="K16">
        <f>_xlfn.RANK.EQ(Table14[[#This Row],[VENTAS]],Table14[VENTAS],0)</f>
        <v>18</v>
      </c>
      <c r="L16" s="15">
        <f>IFERROR(VLOOKUP(Table14[[#This Row],[Codigo]],DATOS!$J$1:$K$223,2,FALSE),0)</f>
        <v>35127.873156089001</v>
      </c>
      <c r="M16">
        <f>_xlfn.RANK.EQ(Table14[[#This Row],[EMPLEO]],Table14[EMPLEO],0)</f>
        <v>14</v>
      </c>
      <c r="N16" s="17">
        <f>(Table14[[#This Row],[POBLACIÓN]]-MIN(Table14[POBLACIÓN])) / (MAX(Table14[POBLACIÓN])-MIN(Table14[POBLACIÓN]))</f>
        <v>7.8427871342403768E-2</v>
      </c>
      <c r="O16" s="18">
        <f>(Table14[[#This Row],[VAB]]-(MIN(IF(Table14[[#This Row],[VAB]] &gt; 0, Table14[VAB])))) / (MAX(Table14[VAB])-(MIN(IF(Table14[[#This Row],[VAB]] &gt; 0, Table14[VAB]))))</f>
        <v>4.1304736098361217E-2</v>
      </c>
      <c r="P16" s="18">
        <f>(Table14[[#This Row],[PROD]]-(MIN(IF(Table14[[#This Row],[PROD]] &gt; 0, Table14[PROD])))) / (MAX(Table14[PROD])-(MIN(IF(Table14[[#This Row],[PROD]] &gt; 0, Table14[PROD]))))</f>
        <v>3.9452509982940837E-2</v>
      </c>
      <c r="Q16" s="18">
        <f>(Table14[[#This Row],[VENTAS]]-(MIN(IF(Table14[[#This Row],[VENTAS]] &gt; 0, Table14[VENTAS])))) / (MAX(Table14[VENTAS])-(MIN(IF(Table14[[#This Row],[VENTAS]] &gt; 0, Table14[VENTAS]))))</f>
        <v>1.401943150782544E-2</v>
      </c>
      <c r="R16" s="18">
        <f>(Table14[[#This Row],[EMPLEO]]-(MIN(IF(Table14[[#This Row],[EMPLEO]] &gt; 0, Table14[EMPLEO])))) / (MAX(Table14[EMPLEO])-(MIN(IF(Table14[[#This Row],[EMPLEO]] &gt; 0, Table14[EMPLEO]))))</f>
        <v>4.1657261747295567E-2</v>
      </c>
      <c r="S16" s="18">
        <f>SUMPRODUCT(Table14[[#This Row],[NPOB]:[NEMPLEO]],$V$3:$Z$3) / 5</f>
        <v>0.97176289822353346</v>
      </c>
      <c r="T16">
        <f>_xlfn.RANK.EQ(Table14[[#This Row],[INDICE ]],Table14[[INDICE ]],0)</f>
        <v>14</v>
      </c>
    </row>
    <row r="17" spans="1:20" x14ac:dyDescent="0.25">
      <c r="A17" t="s">
        <v>257</v>
      </c>
      <c r="B17" t="s">
        <v>266</v>
      </c>
      <c r="C17" t="s">
        <v>267</v>
      </c>
      <c r="D17" s="15">
        <v>206008</v>
      </c>
      <c r="E17">
        <v>16</v>
      </c>
      <c r="F17" s="14">
        <f>IFERROR(VLOOKUP(Table14[[#This Row],[Codigo]],DATOS!$A$1:$B$221,2,FALSE),0)</f>
        <v>972251.33678818331</v>
      </c>
      <c r="G17">
        <f>_xlfn.RANK.EQ(Table14[[#This Row],[VAB]],Table14[VAB],0)</f>
        <v>16</v>
      </c>
      <c r="H17" s="14">
        <f>IFERROR(VLOOKUP(Table14[[#This Row],[Codigo]],DATOS!$D$1:$E$221,2,FALSE),0)</f>
        <v>1579212.1663185845</v>
      </c>
      <c r="I17">
        <f>_xlfn.RANK.EQ(Table14[[#This Row],[PROD]],Table14[PROD],0)</f>
        <v>17</v>
      </c>
      <c r="J17" s="14">
        <f>IFERROR(VLOOKUP(Table14[[#This Row],[Codigo]],DATOS!$G$1:$H$223,2,FALSE),0)</f>
        <v>1127847.3540000001</v>
      </c>
      <c r="K17">
        <f>_xlfn.RANK.EQ(Table14[[#This Row],[VENTAS]],Table14[VENTAS],0)</f>
        <v>19</v>
      </c>
      <c r="L17" s="15">
        <f>IFERROR(VLOOKUP(Table14[[#This Row],[Codigo]],DATOS!$J$1:$K$223,2,FALSE),0)</f>
        <v>22491.794964028999</v>
      </c>
      <c r="M17">
        <f>_xlfn.RANK.EQ(Table14[[#This Row],[EMPLEO]],Table14[EMPLEO],0)</f>
        <v>17</v>
      </c>
      <c r="N17" s="17">
        <f>(Table14[[#This Row],[POBLACIÓN]]-MIN(Table14[POBLACIÓN])) / (MAX(Table14[POBLACIÓN])-MIN(Table14[POBLACIÓN]))</f>
        <v>7.4251353423571295E-2</v>
      </c>
      <c r="O17" s="18">
        <f>(Table14[[#This Row],[VAB]]-(MIN(IF(Table14[[#This Row],[VAB]] &gt; 0, Table14[VAB])))) / (MAX(Table14[VAB])-(MIN(IF(Table14[[#This Row],[VAB]] &gt; 0, Table14[VAB]))))</f>
        <v>4.0593456836314247E-2</v>
      </c>
      <c r="P17" s="18">
        <f>(Table14[[#This Row],[PROD]]-(MIN(IF(Table14[[#This Row],[PROD]] &gt; 0, Table14[PROD])))) / (MAX(Table14[PROD])-(MIN(IF(Table14[[#This Row],[PROD]] &gt; 0, Table14[PROD]))))</f>
        <v>3.9616239267608606E-2</v>
      </c>
      <c r="Q17" s="18">
        <f>(Table14[[#This Row],[VENTAS]]-(MIN(IF(Table14[[#This Row],[VENTAS]] &gt; 0, Table14[VENTAS])))) / (MAX(Table14[VENTAS])-(MIN(IF(Table14[[#This Row],[VENTAS]] &gt; 0, Table14[VENTAS]))))</f>
        <v>1.3877383307672866E-2</v>
      </c>
      <c r="R17" s="18">
        <f>(Table14[[#This Row],[EMPLEO]]-(MIN(IF(Table14[[#This Row],[EMPLEO]] &gt; 0, Table14[EMPLEO])))) / (MAX(Table14[EMPLEO])-(MIN(IF(Table14[[#This Row],[EMPLEO]] &gt; 0, Table14[EMPLEO]))))</f>
        <v>2.6616154613137776E-2</v>
      </c>
      <c r="S17" s="18">
        <f>SUMPRODUCT(Table14[[#This Row],[NPOB]:[NEMPLEO]],$V$3:$Z$3) / 5</f>
        <v>0.89356763447080589</v>
      </c>
      <c r="T17">
        <f>_xlfn.RANK.EQ(Table14[[#This Row],[INDICE ]],Table14[[INDICE ]],0)</f>
        <v>15</v>
      </c>
    </row>
    <row r="18" spans="1:20" x14ac:dyDescent="0.25">
      <c r="A18" t="s">
        <v>305</v>
      </c>
      <c r="B18" t="s">
        <v>388</v>
      </c>
      <c r="C18" t="s">
        <v>389</v>
      </c>
      <c r="D18" s="15">
        <v>107904</v>
      </c>
      <c r="E18">
        <v>25</v>
      </c>
      <c r="F18" s="14">
        <f>IFERROR(VLOOKUP(Table14[[#This Row],[Codigo]],DATOS!$A$1:$B$221,2,FALSE),0)</f>
        <v>765696.7405689942</v>
      </c>
      <c r="G18">
        <f>_xlfn.RANK.EQ(Table14[[#This Row],[VAB]],Table14[VAB],0)</f>
        <v>20</v>
      </c>
      <c r="H18" s="14">
        <f>IFERROR(VLOOKUP(Table14[[#This Row],[Codigo]],DATOS!$D$1:$E$221,2,FALSE),0)</f>
        <v>1301194.946466295</v>
      </c>
      <c r="I18">
        <f>_xlfn.RANK.EQ(Table14[[#This Row],[PROD]],Table14[PROD],0)</f>
        <v>22</v>
      </c>
      <c r="J18" s="14">
        <f>IFERROR(VLOOKUP(Table14[[#This Row],[Codigo]],DATOS!$G$1:$H$223,2,FALSE),0)</f>
        <v>4681477.3810000001</v>
      </c>
      <c r="K18">
        <f>_xlfn.RANK.EQ(Table14[[#This Row],[VENTAS]],Table14[VENTAS],0)</f>
        <v>5</v>
      </c>
      <c r="L18" s="15">
        <f>IFERROR(VLOOKUP(Table14[[#This Row],[Codigo]],DATOS!$J$1:$K$223,2,FALSE),0)</f>
        <v>46852.807417912998</v>
      </c>
      <c r="M18">
        <f>_xlfn.RANK.EQ(Table14[[#This Row],[EMPLEO]],Table14[EMPLEO],0)</f>
        <v>7</v>
      </c>
      <c r="N18" s="17">
        <f>(Table14[[#This Row],[POBLACIÓN]]-MIN(Table14[POBLACIÓN])) / (MAX(Table14[POBLACIÓN])-MIN(Table14[POBLACIÓN]))</f>
        <v>3.8501147166775017E-2</v>
      </c>
      <c r="O18" s="18">
        <f>(Table14[[#This Row],[VAB]]-(MIN(IF(Table14[[#This Row],[VAB]] &gt; 0, Table14[VAB])))) / (MAX(Table14[VAB])-(MIN(IF(Table14[[#This Row],[VAB]] &gt; 0, Table14[VAB]))))</f>
        <v>3.1969385293594735E-2</v>
      </c>
      <c r="P18" s="18">
        <f>(Table14[[#This Row],[PROD]]-(MIN(IF(Table14[[#This Row],[PROD]] &gt; 0, Table14[PROD])))) / (MAX(Table14[PROD])-(MIN(IF(Table14[[#This Row],[PROD]] &gt; 0, Table14[PROD]))))</f>
        <v>3.2641877660542745E-2</v>
      </c>
      <c r="Q18" s="18">
        <f>(Table14[[#This Row],[VENTAS]]-(MIN(IF(Table14[[#This Row],[VENTAS]] &gt; 0, Table14[VENTAS])))) / (MAX(Table14[VENTAS])-(MIN(IF(Table14[[#This Row],[VENTAS]] &gt; 0, Table14[VENTAS]))))</f>
        <v>5.7602348253891003E-2</v>
      </c>
      <c r="R18" s="18">
        <f>(Table14[[#This Row],[EMPLEO]]-(MIN(IF(Table14[[#This Row],[EMPLEO]] &gt; 0, Table14[EMPLEO])))) / (MAX(Table14[EMPLEO])-(MIN(IF(Table14[[#This Row],[EMPLEO]] &gt; 0, Table14[EMPLEO]))))</f>
        <v>5.5613806625584392E-2</v>
      </c>
      <c r="S18" s="18">
        <f>SUMPRODUCT(Table14[[#This Row],[NPOB]:[NEMPLEO]],$V$3:$Z$3) / 5</f>
        <v>0.82811582302246411</v>
      </c>
      <c r="T18">
        <f>_xlfn.RANK.EQ(Table14[[#This Row],[INDICE ]],Table14[[INDICE ]],0)</f>
        <v>16</v>
      </c>
    </row>
    <row r="19" spans="1:20" x14ac:dyDescent="0.25">
      <c r="A19" t="s">
        <v>161</v>
      </c>
      <c r="B19" t="s">
        <v>190</v>
      </c>
      <c r="C19" t="s">
        <v>191</v>
      </c>
      <c r="D19" s="15">
        <v>98540</v>
      </c>
      <c r="E19">
        <v>30</v>
      </c>
      <c r="F19" s="14">
        <f>IFERROR(VLOOKUP(Table14[[#This Row],[Codigo]],DATOS!$A$1:$B$221,2,FALSE),0)</f>
        <v>885546.12441730767</v>
      </c>
      <c r="G19">
        <f>_xlfn.RANK.EQ(Table14[[#This Row],[VAB]],Table14[VAB],0)</f>
        <v>17</v>
      </c>
      <c r="H19" s="14">
        <f>IFERROR(VLOOKUP(Table14[[#This Row],[Codigo]],DATOS!$D$1:$E$221,2,FALSE),0)</f>
        <v>1420787.0461203549</v>
      </c>
      <c r="I19">
        <f>_xlfn.RANK.EQ(Table14[[#This Row],[PROD]],Table14[PROD],0)</f>
        <v>20</v>
      </c>
      <c r="J19" s="14">
        <f>IFERROR(VLOOKUP(Table14[[#This Row],[Codigo]],DATOS!$G$1:$H$223,2,FALSE),0)</f>
        <v>3424830.3820000002</v>
      </c>
      <c r="K19">
        <f>_xlfn.RANK.EQ(Table14[[#This Row],[VENTAS]],Table14[VENTAS],0)</f>
        <v>8</v>
      </c>
      <c r="L19" s="15">
        <f>IFERROR(VLOOKUP(Table14[[#This Row],[Codigo]],DATOS!$J$1:$K$223,2,FALSE),0)</f>
        <v>40580.166666666999</v>
      </c>
      <c r="M19">
        <f>_xlfn.RANK.EQ(Table14[[#This Row],[EMPLEO]],Table14[EMPLEO],0)</f>
        <v>12</v>
      </c>
      <c r="N19" s="17">
        <f>(Table14[[#This Row],[POBLACIÓN]]-MIN(Table14[POBLACIÓN])) / (MAX(Table14[POBLACIÓN])-MIN(Table14[POBLACIÓN]))</f>
        <v>3.5088799745786679E-2</v>
      </c>
      <c r="O19" s="18">
        <f>(Table14[[#This Row],[VAB]]-(MIN(IF(Table14[[#This Row],[VAB]] &gt; 0, Table14[VAB])))) / (MAX(Table14[VAB])-(MIN(IF(Table14[[#This Row],[VAB]] &gt; 0, Table14[VAB]))))</f>
        <v>3.697333911296119E-2</v>
      </c>
      <c r="P19" s="18">
        <f>(Table14[[#This Row],[PROD]]-(MIN(IF(Table14[[#This Row],[PROD]] &gt; 0, Table14[PROD])))) / (MAX(Table14[PROD])-(MIN(IF(Table14[[#This Row],[PROD]] &gt; 0, Table14[PROD]))))</f>
        <v>3.5641974376777866E-2</v>
      </c>
      <c r="Q19" s="18">
        <f>(Table14[[#This Row],[VENTAS]]-(MIN(IF(Table14[[#This Row],[VENTAS]] &gt; 0, Table14[VENTAS])))) / (MAX(Table14[VENTAS])-(MIN(IF(Table14[[#This Row],[VENTAS]] &gt; 0, Table14[VENTAS]))))</f>
        <v>4.2140174205504845E-2</v>
      </c>
      <c r="R19" s="18">
        <f>(Table14[[#This Row],[EMPLEO]]-(MIN(IF(Table14[[#This Row],[EMPLEO]] &gt; 0, Table14[EMPLEO])))) / (MAX(Table14[EMPLEO])-(MIN(IF(Table14[[#This Row],[EMPLEO]] &gt; 0, Table14[EMPLEO]))))</f>
        <v>4.8147292085269244E-2</v>
      </c>
      <c r="S19" s="18">
        <f>SUMPRODUCT(Table14[[#This Row],[NPOB]:[NEMPLEO]],$V$3:$Z$3) / 5</f>
        <v>0.77377580347600661</v>
      </c>
      <c r="T19">
        <f>_xlfn.RANK.EQ(Table14[[#This Row],[INDICE ]],Table14[[INDICE ]],0)</f>
        <v>17</v>
      </c>
    </row>
    <row r="20" spans="1:20" x14ac:dyDescent="0.25">
      <c r="A20" t="s">
        <v>161</v>
      </c>
      <c r="B20" t="s">
        <v>172</v>
      </c>
      <c r="C20" t="s">
        <v>173</v>
      </c>
      <c r="D20" s="15">
        <v>222446</v>
      </c>
      <c r="E20">
        <v>12</v>
      </c>
      <c r="F20" s="14">
        <f>IFERROR(VLOOKUP(Table14[[#This Row],[Codigo]],DATOS!$A$1:$B$221,2,FALSE),0)</f>
        <v>498329.32729945448</v>
      </c>
      <c r="G20">
        <f>_xlfn.RANK.EQ(Table14[[#This Row],[VAB]],Table14[VAB],0)</f>
        <v>25</v>
      </c>
      <c r="H20" s="14">
        <f>IFERROR(VLOOKUP(Table14[[#This Row],[Codigo]],DATOS!$D$1:$E$221,2,FALSE),0)</f>
        <v>780747.94868572894</v>
      </c>
      <c r="I20">
        <f>_xlfn.RANK.EQ(Table14[[#This Row],[PROD]],Table14[PROD],0)</f>
        <v>27</v>
      </c>
      <c r="J20" s="14">
        <f>IFERROR(VLOOKUP(Table14[[#This Row],[Codigo]],DATOS!$G$1:$H$223,2,FALSE),0)</f>
        <v>952433.36800000002</v>
      </c>
      <c r="K20">
        <f>_xlfn.RANK.EQ(Table14[[#This Row],[VENTAS]],Table14[VENTAS],0)</f>
        <v>22</v>
      </c>
      <c r="L20" s="15">
        <f>IFERROR(VLOOKUP(Table14[[#This Row],[Codigo]],DATOS!$J$1:$K$223,2,FALSE),0)</f>
        <v>16280.338693420999</v>
      </c>
      <c r="M20">
        <f>_xlfn.RANK.EQ(Table14[[#This Row],[EMPLEO]],Table14[EMPLEO],0)</f>
        <v>21</v>
      </c>
      <c r="N20" s="17">
        <f>(Table14[[#This Row],[POBLACIÓN]]-MIN(Table14[POBLACIÓN])) / (MAX(Table14[POBLACIÓN])-MIN(Table14[POBLACIÓN]))</f>
        <v>8.0241546386643312E-2</v>
      </c>
      <c r="O20" s="18">
        <f>(Table14[[#This Row],[VAB]]-(MIN(IF(Table14[[#This Row],[VAB]] &gt; 0, Table14[VAB])))) / (MAX(Table14[VAB])-(MIN(IF(Table14[[#This Row],[VAB]] &gt; 0, Table14[VAB]))))</f>
        <v>2.0806255823546407E-2</v>
      </c>
      <c r="P20" s="18">
        <f>(Table14[[#This Row],[PROD]]-(MIN(IF(Table14[[#This Row],[PROD]] &gt; 0, Table14[PROD])))) / (MAX(Table14[PROD])-(MIN(IF(Table14[[#This Row],[PROD]] &gt; 0, Table14[PROD]))))</f>
        <v>1.9585903783234077E-2</v>
      </c>
      <c r="Q20" s="18">
        <f>(Table14[[#This Row],[VENTAS]]-(MIN(IF(Table14[[#This Row],[VENTAS]] &gt; 0, Table14[VENTAS])))) / (MAX(Table14[VENTAS])-(MIN(IF(Table14[[#This Row],[VENTAS]] &gt; 0, Table14[VENTAS]))))</f>
        <v>1.1719035271819105E-2</v>
      </c>
      <c r="R20" s="18">
        <f>(Table14[[#This Row],[EMPLEO]]-(MIN(IF(Table14[[#This Row],[EMPLEO]] &gt; 0, Table14[EMPLEO])))) / (MAX(Table14[EMPLEO])-(MIN(IF(Table14[[#This Row],[EMPLEO]] &gt; 0, Table14[EMPLEO]))))</f>
        <v>1.922246981589926E-2</v>
      </c>
      <c r="S20" s="18">
        <f>SUMPRODUCT(Table14[[#This Row],[NPOB]:[NEMPLEO]],$V$3:$Z$3) / 5</f>
        <v>0.73990763331075704</v>
      </c>
      <c r="T20">
        <f>_xlfn.RANK.EQ(Table14[[#This Row],[INDICE ]],Table14[[INDICE ]],0)</f>
        <v>18</v>
      </c>
    </row>
    <row r="21" spans="1:20" x14ac:dyDescent="0.25">
      <c r="A21" t="s">
        <v>257</v>
      </c>
      <c r="B21" t="s">
        <v>258</v>
      </c>
      <c r="C21" t="s">
        <v>259</v>
      </c>
      <c r="D21" s="15">
        <v>178509</v>
      </c>
      <c r="E21">
        <v>19</v>
      </c>
      <c r="F21" s="14">
        <f>IFERROR(VLOOKUP(Table14[[#This Row],[Codigo]],DATOS!$A$1:$B$221,2,FALSE),0)</f>
        <v>844738.31310603279</v>
      </c>
      <c r="G21">
        <f>_xlfn.RANK.EQ(Table14[[#This Row],[VAB]],Table14[VAB],0)</f>
        <v>18</v>
      </c>
      <c r="H21" s="14">
        <f>IFERROR(VLOOKUP(Table14[[#This Row],[Codigo]],DATOS!$D$1:$E$221,2,FALSE),0)</f>
        <v>1285535.7350458291</v>
      </c>
      <c r="I21">
        <f>_xlfn.RANK.EQ(Table14[[#This Row],[PROD]],Table14[PROD],0)</f>
        <v>23</v>
      </c>
      <c r="J21" s="14">
        <f>IFERROR(VLOOKUP(Table14[[#This Row],[Codigo]],DATOS!$G$1:$H$223,2,FALSE),0)</f>
        <v>558175.34699999995</v>
      </c>
      <c r="K21">
        <f>_xlfn.RANK.EQ(Table14[[#This Row],[VENTAS]],Table14[VENTAS],0)</f>
        <v>28</v>
      </c>
      <c r="L21" s="15">
        <f>IFERROR(VLOOKUP(Table14[[#This Row],[Codigo]],DATOS!$J$1:$K$223,2,FALSE),0)</f>
        <v>15945.550171003</v>
      </c>
      <c r="M21">
        <f>_xlfn.RANK.EQ(Table14[[#This Row],[EMPLEO]],Table14[EMPLEO],0)</f>
        <v>22</v>
      </c>
      <c r="N21" s="17">
        <f>(Table14[[#This Row],[POBLACIÓN]]-MIN(Table14[POBLACIÓN])) / (MAX(Table14[POBLACIÓN])-MIN(Table14[POBLACIÓN]))</f>
        <v>6.4230407061999478E-2</v>
      </c>
      <c r="O21" s="18">
        <f>(Table14[[#This Row],[VAB]]-(MIN(IF(Table14[[#This Row],[VAB]] &gt; 0, Table14[VAB])))) / (MAX(Table14[VAB])-(MIN(IF(Table14[[#This Row],[VAB]] &gt; 0, Table14[VAB]))))</f>
        <v>3.5269530576661295E-2</v>
      </c>
      <c r="P21" s="18">
        <f>(Table14[[#This Row],[PROD]]-(MIN(IF(Table14[[#This Row],[PROD]] &gt; 0, Table14[PROD])))) / (MAX(Table14[PROD])-(MIN(IF(Table14[[#This Row],[PROD]] &gt; 0, Table14[PROD]))))</f>
        <v>3.2249049464556E-2</v>
      </c>
      <c r="Q21" s="18">
        <f>(Table14[[#This Row],[VENTAS]]-(MIN(IF(Table14[[#This Row],[VENTAS]] &gt; 0, Table14[VENTAS])))) / (MAX(Table14[VENTAS])-(MIN(IF(Table14[[#This Row],[VENTAS]] &gt; 0, Table14[VENTAS]))))</f>
        <v>6.8679624203935577E-3</v>
      </c>
      <c r="R21" s="18">
        <f>(Table14[[#This Row],[EMPLEO]]-(MIN(IF(Table14[[#This Row],[EMPLEO]] &gt; 0, Table14[EMPLEO])))) / (MAX(Table14[EMPLEO])-(MIN(IF(Table14[[#This Row],[EMPLEO]] &gt; 0, Table14[EMPLEO]))))</f>
        <v>1.8823960883267005E-2</v>
      </c>
      <c r="S21" s="18">
        <f>SUMPRODUCT(Table14[[#This Row],[NPOB]:[NEMPLEO]],$V$3:$Z$3) / 5</f>
        <v>0.73773710965259032</v>
      </c>
      <c r="T21">
        <f>_xlfn.RANK.EQ(Table14[[#This Row],[INDICE ]],Table14[[INDICE ]],0)</f>
        <v>19</v>
      </c>
    </row>
    <row r="22" spans="1:20" x14ac:dyDescent="0.25">
      <c r="A22" t="s">
        <v>161</v>
      </c>
      <c r="B22" t="s">
        <v>180</v>
      </c>
      <c r="C22" t="s">
        <v>181</v>
      </c>
      <c r="D22" s="15">
        <v>195943</v>
      </c>
      <c r="E22">
        <v>17</v>
      </c>
      <c r="F22" s="14">
        <f>IFERROR(VLOOKUP(Table14[[#This Row],[Codigo]],DATOS!$A$1:$B$221,2,FALSE),0)</f>
        <v>543390.19530091702</v>
      </c>
      <c r="G22">
        <f>_xlfn.RANK.EQ(Table14[[#This Row],[VAB]],Table14[VAB],0)</f>
        <v>24</v>
      </c>
      <c r="H22" s="14">
        <f>IFERROR(VLOOKUP(Table14[[#This Row],[Codigo]],DATOS!$D$1:$E$221,2,FALSE),0)</f>
        <v>924689.64961200487</v>
      </c>
      <c r="I22">
        <f>_xlfn.RANK.EQ(Table14[[#This Row],[PROD]],Table14[PROD],0)</f>
        <v>25</v>
      </c>
      <c r="J22" s="14">
        <f>IFERROR(VLOOKUP(Table14[[#This Row],[Codigo]],DATOS!$G$1:$H$223,2,FALSE),0)</f>
        <v>686942.91299999994</v>
      </c>
      <c r="K22">
        <f>_xlfn.RANK.EQ(Table14[[#This Row],[VENTAS]],Table14[VENTAS],0)</f>
        <v>25</v>
      </c>
      <c r="L22" s="15">
        <f>IFERROR(VLOOKUP(Table14[[#This Row],[Codigo]],DATOS!$J$1:$K$223,2,FALSE),0)</f>
        <v>18837.5</v>
      </c>
      <c r="M22">
        <f>_xlfn.RANK.EQ(Table14[[#This Row],[EMPLEO]],Table14[EMPLEO],0)</f>
        <v>19</v>
      </c>
      <c r="N22" s="17">
        <f>(Table14[[#This Row],[POBLACIÓN]]-MIN(Table14[POBLACIÓN])) / (MAX(Table14[POBLACIÓN])-MIN(Table14[POBLACIÓN]))</f>
        <v>7.0583553680699906E-2</v>
      </c>
      <c r="O22" s="18">
        <f>(Table14[[#This Row],[VAB]]-(MIN(IF(Table14[[#This Row],[VAB]] &gt; 0, Table14[VAB])))) / (MAX(Table14[VAB])-(MIN(IF(Table14[[#This Row],[VAB]] &gt; 0, Table14[VAB]))))</f>
        <v>2.268763806598886E-2</v>
      </c>
      <c r="P22" s="18">
        <f>(Table14[[#This Row],[PROD]]-(MIN(IF(Table14[[#This Row],[PROD]] &gt; 0, Table14[PROD])))) / (MAX(Table14[PROD])-(MIN(IF(Table14[[#This Row],[PROD]] &gt; 0, Table14[PROD]))))</f>
        <v>2.3196836491392762E-2</v>
      </c>
      <c r="Q22" s="18">
        <f>(Table14[[#This Row],[VENTAS]]-(MIN(IF(Table14[[#This Row],[VENTAS]] &gt; 0, Table14[VENTAS])))) / (MAX(Table14[VENTAS])-(MIN(IF(Table14[[#This Row],[VENTAS]] &gt; 0, Table14[VENTAS]))))</f>
        <v>8.4523584511511599E-3</v>
      </c>
      <c r="R22" s="18">
        <f>(Table14[[#This Row],[EMPLEO]]-(MIN(IF(Table14[[#This Row],[EMPLEO]] &gt; 0, Table14[EMPLEO])))) / (MAX(Table14[EMPLEO])-(MIN(IF(Table14[[#This Row],[EMPLEO]] &gt; 0, Table14[EMPLEO]))))</f>
        <v>2.2266336479825573E-2</v>
      </c>
      <c r="S22" s="18">
        <f>SUMPRODUCT(Table14[[#This Row],[NPOB]:[NEMPLEO]],$V$3:$Z$3) / 5</f>
        <v>0.70553838944747427</v>
      </c>
      <c r="T22">
        <f>_xlfn.RANK.EQ(Table14[[#This Row],[INDICE ]],Table14[[INDICE ]],0)</f>
        <v>20</v>
      </c>
    </row>
    <row r="23" spans="1:20" x14ac:dyDescent="0.25">
      <c r="A23" t="s">
        <v>363</v>
      </c>
      <c r="B23" t="s">
        <v>364</v>
      </c>
      <c r="C23" t="s">
        <v>365</v>
      </c>
      <c r="D23" s="15">
        <v>95130</v>
      </c>
      <c r="E23">
        <v>32</v>
      </c>
      <c r="F23" s="14">
        <f>IFERROR(VLOOKUP(Table14[[#This Row],[Codigo]],DATOS!$A$1:$B$221,2,FALSE),0)</f>
        <v>994126.4450995907</v>
      </c>
      <c r="G23">
        <f>_xlfn.RANK.EQ(Table14[[#This Row],[VAB]],Table14[VAB],0)</f>
        <v>14</v>
      </c>
      <c r="H23" s="14">
        <f>IFERROR(VLOOKUP(Table14[[#This Row],[Codigo]],DATOS!$D$1:$E$221,2,FALSE),0)</f>
        <v>2637226.5647092047</v>
      </c>
      <c r="I23">
        <f>_xlfn.RANK.EQ(Table14[[#This Row],[PROD]],Table14[PROD],0)</f>
        <v>10</v>
      </c>
      <c r="J23" s="14">
        <f>IFERROR(VLOOKUP(Table14[[#This Row],[Codigo]],DATOS!$G$1:$H$223,2,FALSE),0)</f>
        <v>337252.91600000003</v>
      </c>
      <c r="K23">
        <f>_xlfn.RANK.EQ(Table14[[#This Row],[VENTAS]],Table14[VENTAS],0)</f>
        <v>40</v>
      </c>
      <c r="L23" s="15">
        <f>IFERROR(VLOOKUP(Table14[[#This Row],[Codigo]],DATOS!$J$1:$K$223,2,FALSE),0)</f>
        <v>11982.041136256001</v>
      </c>
      <c r="M23">
        <f>_xlfn.RANK.EQ(Table14[[#This Row],[EMPLEO]],Table14[EMPLEO],0)</f>
        <v>27</v>
      </c>
      <c r="N23" s="17">
        <f>(Table14[[#This Row],[POBLACIÓN]]-MIN(Table14[POBLACIÓN])) / (MAX(Table14[POBLACIÓN])-MIN(Table14[POBLACIÓN]))</f>
        <v>3.3846157209950468E-2</v>
      </c>
      <c r="O23" s="18">
        <f>(Table14[[#This Row],[VAB]]-(MIN(IF(Table14[[#This Row],[VAB]] &gt; 0, Table14[VAB])))) / (MAX(Table14[VAB])-(MIN(IF(Table14[[#This Row],[VAB]] &gt; 0, Table14[VAB]))))</f>
        <v>4.1506786786532947E-2</v>
      </c>
      <c r="P23" s="18">
        <f>(Table14[[#This Row],[PROD]]-(MIN(IF(Table14[[#This Row],[PROD]] &gt; 0, Table14[PROD])))) / (MAX(Table14[PROD])-(MIN(IF(Table14[[#This Row],[PROD]] &gt; 0, Table14[PROD]))))</f>
        <v>6.6157670779580707E-2</v>
      </c>
      <c r="Q23" s="18">
        <f>(Table14[[#This Row],[VENTAS]]-(MIN(IF(Table14[[#This Row],[VENTAS]] &gt; 0, Table14[VENTAS])))) / (MAX(Table14[VENTAS])-(MIN(IF(Table14[[#This Row],[VENTAS]] &gt; 0, Table14[VENTAS]))))</f>
        <v>4.1496643764457504E-3</v>
      </c>
      <c r="R23" s="18">
        <f>(Table14[[#This Row],[EMPLEO]]-(MIN(IF(Table14[[#This Row],[EMPLEO]] &gt; 0, Table14[EMPLEO])))) / (MAX(Table14[EMPLEO])-(MIN(IF(Table14[[#This Row],[EMPLEO]] &gt; 0, Table14[EMPLEO]))))</f>
        <v>1.4106075862874209E-2</v>
      </c>
      <c r="S23" s="18">
        <f>SUMPRODUCT(Table14[[#This Row],[NPOB]:[NEMPLEO]],$V$3:$Z$3) / 5</f>
        <v>0.69479930178086957</v>
      </c>
      <c r="T23">
        <f>_xlfn.RANK.EQ(Table14[[#This Row],[INDICE ]],Table14[[INDICE ]],0)</f>
        <v>21</v>
      </c>
    </row>
    <row r="24" spans="1:20" x14ac:dyDescent="0.25">
      <c r="A24" t="s">
        <v>396</v>
      </c>
      <c r="B24" t="s">
        <v>397</v>
      </c>
      <c r="C24" t="s">
        <v>396</v>
      </c>
      <c r="D24" s="15">
        <v>186687</v>
      </c>
      <c r="E24">
        <v>18</v>
      </c>
      <c r="F24" s="14">
        <f>IFERROR(VLOOKUP(Table14[[#This Row],[Codigo]],DATOS!$A$1:$B$221,2,FALSE),0)</f>
        <v>442583.7508399646</v>
      </c>
      <c r="G24">
        <f>_xlfn.RANK.EQ(Table14[[#This Row],[VAB]],Table14[VAB],0)</f>
        <v>26</v>
      </c>
      <c r="H24" s="14">
        <f>IFERROR(VLOOKUP(Table14[[#This Row],[Codigo]],DATOS!$D$1:$E$221,2,FALSE),0)</f>
        <v>759998.72790346388</v>
      </c>
      <c r="I24">
        <f>_xlfn.RANK.EQ(Table14[[#This Row],[PROD]],Table14[PROD],0)</f>
        <v>28</v>
      </c>
      <c r="J24" s="14">
        <f>IFERROR(VLOOKUP(Table14[[#This Row],[Codigo]],DATOS!$G$1:$H$223,2,FALSE),0)</f>
        <v>483397.94699999999</v>
      </c>
      <c r="K24">
        <f>_xlfn.RANK.EQ(Table14[[#This Row],[VENTAS]],Table14[VENTAS],0)</f>
        <v>31</v>
      </c>
      <c r="L24" s="15">
        <f>IFERROR(VLOOKUP(Table14[[#This Row],[Codigo]],DATOS!$J$1:$K$223,2,FALSE),0)</f>
        <v>12312.5</v>
      </c>
      <c r="M24">
        <f>_xlfn.RANK.EQ(Table14[[#This Row],[EMPLEO]],Table14[EMPLEO],0)</f>
        <v>26</v>
      </c>
      <c r="N24" s="17">
        <f>(Table14[[#This Row],[POBLACIÓN]]-MIN(Table14[POBLACIÓN])) / (MAX(Table14[POBLACIÓN])-MIN(Table14[POBLACIÓN]))</f>
        <v>6.7210562680201383E-2</v>
      </c>
      <c r="O24" s="18">
        <f>(Table14[[#This Row],[VAB]]-(MIN(IF(Table14[[#This Row],[VAB]] &gt; 0, Table14[VAB])))) / (MAX(Table14[VAB])-(MIN(IF(Table14[[#This Row],[VAB]] &gt; 0, Table14[VAB]))))</f>
        <v>1.8478765424511084E-2</v>
      </c>
      <c r="P24" s="18">
        <f>(Table14[[#This Row],[PROD]]-(MIN(IF(Table14[[#This Row],[PROD]] &gt; 0, Table14[PROD])))) / (MAX(Table14[PROD])-(MIN(IF(Table14[[#This Row],[PROD]] &gt; 0, Table14[PROD]))))</f>
        <v>1.906538721639247E-2</v>
      </c>
      <c r="Q24" s="18">
        <f>(Table14[[#This Row],[VENTAS]]-(MIN(IF(Table14[[#This Row],[VENTAS]] &gt; 0, Table14[VENTAS])))) / (MAX(Table14[VENTAS])-(MIN(IF(Table14[[#This Row],[VENTAS]] &gt; 0, Table14[VENTAS]))))</f>
        <v>5.947878120979422E-3</v>
      </c>
      <c r="R24" s="18">
        <f>(Table14[[#This Row],[EMPLEO]]-(MIN(IF(Table14[[#This Row],[EMPLEO]] &gt; 0, Table14[EMPLEO])))) / (MAX(Table14[EMPLEO])-(MIN(IF(Table14[[#This Row],[EMPLEO]] &gt; 0, Table14[EMPLEO]))))</f>
        <v>1.4499431071464862E-2</v>
      </c>
      <c r="S24" s="18">
        <f>SUMPRODUCT(Table14[[#This Row],[NPOB]:[NEMPLEO]],$V$3:$Z$3) / 5</f>
        <v>0.61921586920383542</v>
      </c>
      <c r="T24">
        <f>_xlfn.RANK.EQ(Table14[[#This Row],[INDICE ]],Table14[[INDICE ]],0)</f>
        <v>22</v>
      </c>
    </row>
    <row r="25" spans="1:20" x14ac:dyDescent="0.25">
      <c r="A25" t="s">
        <v>284</v>
      </c>
      <c r="B25" t="s">
        <v>300</v>
      </c>
      <c r="C25" t="s">
        <v>301</v>
      </c>
      <c r="D25" s="15">
        <v>99937</v>
      </c>
      <c r="E25">
        <v>29</v>
      </c>
      <c r="F25" s="14">
        <f>IFERROR(VLOOKUP(Table14[[#This Row],[Codigo]],DATOS!$A$1:$B$221,2,FALSE),0)</f>
        <v>670162.44798798242</v>
      </c>
      <c r="G25">
        <f>_xlfn.RANK.EQ(Table14[[#This Row],[VAB]],Table14[VAB],0)</f>
        <v>23</v>
      </c>
      <c r="H25" s="14">
        <f>IFERROR(VLOOKUP(Table14[[#This Row],[Codigo]],DATOS!$D$1:$E$221,2,FALSE),0)</f>
        <v>1590950.2293054715</v>
      </c>
      <c r="I25">
        <f>_xlfn.RANK.EQ(Table14[[#This Row],[PROD]],Table14[PROD],0)</f>
        <v>16</v>
      </c>
      <c r="J25" s="14">
        <f>IFERROR(VLOOKUP(Table14[[#This Row],[Codigo]],DATOS!$G$1:$H$223,2,FALSE),0)</f>
        <v>1696577.226</v>
      </c>
      <c r="K25">
        <f>_xlfn.RANK.EQ(Table14[[#This Row],[VENTAS]],Table14[VENTAS],0)</f>
        <v>11</v>
      </c>
      <c r="L25" s="15">
        <f>IFERROR(VLOOKUP(Table14[[#This Row],[Codigo]],DATOS!$J$1:$K$223,2,FALSE),0)</f>
        <v>14892.715825298001</v>
      </c>
      <c r="M25">
        <f>_xlfn.RANK.EQ(Table14[[#This Row],[EMPLEO]],Table14[EMPLEO],0)</f>
        <v>23</v>
      </c>
      <c r="N25" s="17">
        <f>(Table14[[#This Row],[POBLACIÓN]]-MIN(Table14[POBLACIÓN])) / (MAX(Table14[POBLACIÓN])-MIN(Table14[POBLACIÓN]))</f>
        <v>3.5597882333048607E-2</v>
      </c>
      <c r="O25" s="18">
        <f>(Table14[[#This Row],[VAB]]-(MIN(IF(Table14[[#This Row],[VAB]] &gt; 0, Table14[VAB])))) / (MAX(Table14[VAB])-(MIN(IF(Table14[[#This Row],[VAB]] &gt; 0, Table14[VAB]))))</f>
        <v>2.7980635640561347E-2</v>
      </c>
      <c r="P25" s="18">
        <f>(Table14[[#This Row],[PROD]]-(MIN(IF(Table14[[#This Row],[PROD]] &gt; 0, Table14[PROD])))) / (MAX(Table14[PROD])-(MIN(IF(Table14[[#This Row],[PROD]] &gt; 0, Table14[PROD]))))</f>
        <v>3.9910701228923672E-2</v>
      </c>
      <c r="Q25" s="18">
        <f>(Table14[[#This Row],[VENTAS]]-(MIN(IF(Table14[[#This Row],[VENTAS]] &gt; 0, Table14[VENTAS])))) / (MAX(Table14[VENTAS])-(MIN(IF(Table14[[#This Row],[VENTAS]] &gt; 0, Table14[VENTAS]))))</f>
        <v>2.0875211873991183E-2</v>
      </c>
      <c r="R25" s="18">
        <f>(Table14[[#This Row],[EMPLEO]]-(MIN(IF(Table14[[#This Row],[EMPLEO]] &gt; 0, Table14[EMPLEO])))) / (MAX(Table14[EMPLEO])-(MIN(IF(Table14[[#This Row],[EMPLEO]] &gt; 0, Table14[EMPLEO]))))</f>
        <v>1.7570740228284008E-2</v>
      </c>
      <c r="S25" s="18">
        <f>SUMPRODUCT(Table14[[#This Row],[NPOB]:[NEMPLEO]],$V$3:$Z$3) / 5</f>
        <v>0.60064708292982727</v>
      </c>
      <c r="T25">
        <f>_xlfn.RANK.EQ(Table14[[#This Row],[INDICE ]],Table14[[INDICE ]],0)</f>
        <v>23</v>
      </c>
    </row>
    <row r="26" spans="1:20" x14ac:dyDescent="0.25">
      <c r="A26" t="s">
        <v>407</v>
      </c>
      <c r="B26" t="s">
        <v>408</v>
      </c>
      <c r="C26" t="s">
        <v>409</v>
      </c>
      <c r="D26" s="15">
        <v>105044</v>
      </c>
      <c r="E26">
        <v>27</v>
      </c>
      <c r="F26" s="14">
        <f>IFERROR(VLOOKUP(Table14[[#This Row],[Codigo]],DATOS!$A$1:$B$221,2,FALSE),0)</f>
        <v>824246.98390550318</v>
      </c>
      <c r="G26">
        <f>_xlfn.RANK.EQ(Table14[[#This Row],[VAB]],Table14[VAB],0)</f>
        <v>19</v>
      </c>
      <c r="H26" s="14">
        <f>IFERROR(VLOOKUP(Table14[[#This Row],[Codigo]],DATOS!$D$1:$E$221,2,FALSE),0)</f>
        <v>1578725.5648919402</v>
      </c>
      <c r="I26">
        <f>_xlfn.RANK.EQ(Table14[[#This Row],[PROD]],Table14[PROD],0)</f>
        <v>18</v>
      </c>
      <c r="J26" s="14">
        <f>IFERROR(VLOOKUP(Table14[[#This Row],[Codigo]],DATOS!$G$1:$H$223,2,FALSE),0)</f>
        <v>425505.66</v>
      </c>
      <c r="K26">
        <f>_xlfn.RANK.EQ(Table14[[#This Row],[VENTAS]],Table14[VENTAS],0)</f>
        <v>34</v>
      </c>
      <c r="L26" s="15">
        <f>IFERROR(VLOOKUP(Table14[[#This Row],[Codigo]],DATOS!$J$1:$K$223,2,FALSE),0)</f>
        <v>12409.083333332999</v>
      </c>
      <c r="M26">
        <f>_xlfn.RANK.EQ(Table14[[#This Row],[EMPLEO]],Table14[EMPLEO],0)</f>
        <v>25</v>
      </c>
      <c r="N26" s="17">
        <f>(Table14[[#This Row],[POBLACIÓN]]-MIN(Table14[POBLACIÓN])) / (MAX(Table14[POBLACIÓN])-MIN(Table14[POBLACIÓN]))</f>
        <v>3.7458930846396267E-2</v>
      </c>
      <c r="O26" s="18">
        <f>(Table14[[#This Row],[VAB]]-(MIN(IF(Table14[[#This Row],[VAB]] &gt; 0, Table14[VAB])))) / (MAX(Table14[VAB])-(MIN(IF(Table14[[#This Row],[VAB]] &gt; 0, Table14[VAB]))))</f>
        <v>3.4413976198954511E-2</v>
      </c>
      <c r="P26" s="18">
        <f>(Table14[[#This Row],[PROD]]-(MIN(IF(Table14[[#This Row],[PROD]] &gt; 0, Table14[PROD])))) / (MAX(Table14[PROD])-(MIN(IF(Table14[[#This Row],[PROD]] &gt; 0, Table14[PROD]))))</f>
        <v>3.9604032346362027E-2</v>
      </c>
      <c r="Q26" s="18">
        <f>(Table14[[#This Row],[VENTAS]]-(MIN(IF(Table14[[#This Row],[VENTAS]] &gt; 0, Table14[VENTAS])))) / (MAX(Table14[VENTAS])-(MIN(IF(Table14[[#This Row],[VENTAS]] &gt; 0, Table14[VENTAS]))))</f>
        <v>5.2355534837778463E-3</v>
      </c>
      <c r="R26" s="18">
        <f>(Table14[[#This Row],[EMPLEO]]-(MIN(IF(Table14[[#This Row],[EMPLEO]] &gt; 0, Table14[EMPLEO])))) / (MAX(Table14[EMPLEO])-(MIN(IF(Table14[[#This Row],[EMPLEO]] &gt; 0, Table14[EMPLEO]))))</f>
        <v>1.4614397142579279E-2</v>
      </c>
      <c r="S26" s="18">
        <f>SUMPRODUCT(Table14[[#This Row],[NPOB]:[NEMPLEO]],$V$3:$Z$3) / 5</f>
        <v>0.58482489099905177</v>
      </c>
      <c r="T26">
        <f>_xlfn.RANK.EQ(Table14[[#This Row],[INDICE ]],Table14[[INDICE ]],0)</f>
        <v>24</v>
      </c>
    </row>
    <row r="27" spans="1:20" x14ac:dyDescent="0.25">
      <c r="A27" t="s">
        <v>396</v>
      </c>
      <c r="B27" t="s">
        <v>398</v>
      </c>
      <c r="C27" t="s">
        <v>399</v>
      </c>
      <c r="D27" s="15">
        <v>112247</v>
      </c>
      <c r="E27">
        <v>24</v>
      </c>
      <c r="F27" s="14">
        <f>IFERROR(VLOOKUP(Table14[[#This Row],[Codigo]],DATOS!$A$1:$B$221,2,FALSE),0)</f>
        <v>750175.60672958067</v>
      </c>
      <c r="G27">
        <f>_xlfn.RANK.EQ(Table14[[#This Row],[VAB]],Table14[VAB],0)</f>
        <v>21</v>
      </c>
      <c r="H27" s="14">
        <f>IFERROR(VLOOKUP(Table14[[#This Row],[Codigo]],DATOS!$D$1:$E$221,2,FALSE),0)</f>
        <v>1416618.7099777807</v>
      </c>
      <c r="I27">
        <f>_xlfn.RANK.EQ(Table14[[#This Row],[PROD]],Table14[PROD],0)</f>
        <v>21</v>
      </c>
      <c r="J27" s="14">
        <f>IFERROR(VLOOKUP(Table14[[#This Row],[Codigo]],DATOS!$G$1:$H$223,2,FALSE),0)</f>
        <v>314251.239</v>
      </c>
      <c r="K27">
        <f>_xlfn.RANK.EQ(Table14[[#This Row],[VENTAS]],Table14[VENTAS],0)</f>
        <v>43</v>
      </c>
      <c r="L27" s="15">
        <f>IFERROR(VLOOKUP(Table14[[#This Row],[Codigo]],DATOS!$J$1:$K$223,2,FALSE),0)</f>
        <v>7849.080780452</v>
      </c>
      <c r="M27">
        <f>_xlfn.RANK.EQ(Table14[[#This Row],[EMPLEO]],Table14[EMPLEO],0)</f>
        <v>39</v>
      </c>
      <c r="N27" s="17">
        <f>(Table14[[#This Row],[POBLACIÓN]]-MIN(Table14[POBLACIÓN])) / (MAX(Table14[POBLACIÓN])-MIN(Table14[POBLACIÓN]))</f>
        <v>4.0083785446287233E-2</v>
      </c>
      <c r="O27" s="18">
        <f>(Table14[[#This Row],[VAB]]-(MIN(IF(Table14[[#This Row],[VAB]] &gt; 0, Table14[VAB])))) / (MAX(Table14[VAB])-(MIN(IF(Table14[[#This Row],[VAB]] &gt; 0, Table14[VAB]))))</f>
        <v>3.1321346609850399E-2</v>
      </c>
      <c r="P27" s="18">
        <f>(Table14[[#This Row],[PROD]]-(MIN(IF(Table14[[#This Row],[PROD]] &gt; 0, Table14[PROD])))) / (MAX(Table14[PROD])-(MIN(IF(Table14[[#This Row],[PROD]] &gt; 0, Table14[PROD]))))</f>
        <v>3.553740717200702E-2</v>
      </c>
      <c r="Q27" s="18">
        <f>(Table14[[#This Row],[VENTAS]]-(MIN(IF(Table14[[#This Row],[VENTAS]] &gt; 0, Table14[VENTAS])))) / (MAX(Table14[VENTAS])-(MIN(IF(Table14[[#This Row],[VENTAS]] &gt; 0, Table14[VENTAS]))))</f>
        <v>3.8666446155568288E-3</v>
      </c>
      <c r="R27" s="18">
        <f>(Table14[[#This Row],[EMPLEO]]-(MIN(IF(Table14[[#This Row],[EMPLEO]] &gt; 0, Table14[EMPLEO])))) / (MAX(Table14[EMPLEO])-(MIN(IF(Table14[[#This Row],[EMPLEO]] &gt; 0, Table14[EMPLEO]))))</f>
        <v>9.1864877954359742E-3</v>
      </c>
      <c r="S27" s="18">
        <f>SUMPRODUCT(Table14[[#This Row],[NPOB]:[NEMPLEO]],$V$3:$Z$3) / 5</f>
        <v>0.55008546720120921</v>
      </c>
      <c r="T27">
        <f>_xlfn.RANK.EQ(Table14[[#This Row],[INDICE ]],Table14[[INDICE ]],0)</f>
        <v>25</v>
      </c>
    </row>
    <row r="28" spans="1:20" x14ac:dyDescent="0.25">
      <c r="A28" t="s">
        <v>305</v>
      </c>
      <c r="B28" t="s">
        <v>382</v>
      </c>
      <c r="C28" t="s">
        <v>383</v>
      </c>
      <c r="D28" s="15">
        <v>105267</v>
      </c>
      <c r="E28">
        <v>26</v>
      </c>
      <c r="F28" s="14">
        <f>IFERROR(VLOOKUP(Table14[[#This Row],[Codigo]],DATOS!$A$1:$B$221,2,FALSE),0)</f>
        <v>353271.52819146769</v>
      </c>
      <c r="G28">
        <f>_xlfn.RANK.EQ(Table14[[#This Row],[VAB]],Table14[VAB],0)</f>
        <v>33</v>
      </c>
      <c r="H28" s="14">
        <f>IFERROR(VLOOKUP(Table14[[#This Row],[Codigo]],DATOS!$D$1:$E$221,2,FALSE),0)</f>
        <v>568544.83862849313</v>
      </c>
      <c r="I28">
        <f>_xlfn.RANK.EQ(Table14[[#This Row],[PROD]],Table14[PROD],0)</f>
        <v>37</v>
      </c>
      <c r="J28" s="14">
        <f>IFERROR(VLOOKUP(Table14[[#This Row],[Codigo]],DATOS!$G$1:$H$223,2,FALSE),0)</f>
        <v>701779.13699999999</v>
      </c>
      <c r="K28">
        <f>_xlfn.RANK.EQ(Table14[[#This Row],[VENTAS]],Table14[VENTAS],0)</f>
        <v>24</v>
      </c>
      <c r="L28" s="15">
        <f>IFERROR(VLOOKUP(Table14[[#This Row],[Codigo]],DATOS!$J$1:$K$223,2,FALSE),0)</f>
        <v>23730.038991975998</v>
      </c>
      <c r="M28">
        <f>_xlfn.RANK.EQ(Table14[[#This Row],[EMPLEO]],Table14[EMPLEO],0)</f>
        <v>16</v>
      </c>
      <c r="N28" s="17">
        <f>(Table14[[#This Row],[POBLACIÓN]]-MIN(Table14[POBLACIÓN])) / (MAX(Table14[POBLACIÓN])-MIN(Table14[POBLACIÓN]))</f>
        <v>3.7540194566481742E-2</v>
      </c>
      <c r="O28" s="18">
        <f>(Table14[[#This Row],[VAB]]-(MIN(IF(Table14[[#This Row],[VAB]] &gt; 0, Table14[VAB])))) / (MAX(Table14[VAB])-(MIN(IF(Table14[[#This Row],[VAB]] &gt; 0, Table14[VAB]))))</f>
        <v>1.4749799757038924E-2</v>
      </c>
      <c r="P28" s="18">
        <f>(Table14[[#This Row],[PROD]]-(MIN(IF(Table14[[#This Row],[PROD]] &gt; 0, Table14[PROD])))) / (MAX(Table14[PROD])-(MIN(IF(Table14[[#This Row],[PROD]] &gt; 0, Table14[PROD]))))</f>
        <v>1.4262560054851096E-2</v>
      </c>
      <c r="Q28" s="18">
        <f>(Table14[[#This Row],[VENTAS]]-(MIN(IF(Table14[[#This Row],[VENTAS]] &gt; 0, Table14[VENTAS])))) / (MAX(Table14[VENTAS])-(MIN(IF(Table14[[#This Row],[VENTAS]] &gt; 0, Table14[VENTAS]))))</f>
        <v>8.6349079482584568E-3</v>
      </c>
      <c r="R28" s="18">
        <f>(Table14[[#This Row],[EMPLEO]]-(MIN(IF(Table14[[#This Row],[EMPLEO]] &gt; 0, Table14[EMPLEO])))) / (MAX(Table14[EMPLEO])-(MIN(IF(Table14[[#This Row],[EMPLEO]] &gt; 0, Table14[EMPLEO]))))</f>
        <v>2.8090074036514312E-2</v>
      </c>
      <c r="S28" s="18">
        <f>SUMPRODUCT(Table14[[#This Row],[NPOB]:[NEMPLEO]],$V$3:$Z$3) / 5</f>
        <v>0.45906589435049583</v>
      </c>
      <c r="T28">
        <f>_xlfn.RANK.EQ(Table14[[#This Row],[INDICE ]],Table14[[INDICE ]],0)</f>
        <v>26</v>
      </c>
    </row>
    <row r="29" spans="1:20" x14ac:dyDescent="0.25">
      <c r="A29" t="s">
        <v>363</v>
      </c>
      <c r="B29" t="s">
        <v>368</v>
      </c>
      <c r="C29" t="s">
        <v>369</v>
      </c>
      <c r="D29" s="15">
        <v>52444</v>
      </c>
      <c r="E29">
        <v>63</v>
      </c>
      <c r="F29" s="14">
        <f>IFERROR(VLOOKUP(Table14[[#This Row],[Codigo]],DATOS!$A$1:$B$221,2,FALSE),0)</f>
        <v>712846.69331505231</v>
      </c>
      <c r="G29">
        <f>_xlfn.RANK.EQ(Table14[[#This Row],[VAB]],Table14[VAB],0)</f>
        <v>22</v>
      </c>
      <c r="H29" s="14">
        <f>IFERROR(VLOOKUP(Table14[[#This Row],[Codigo]],DATOS!$D$1:$E$221,2,FALSE),0)</f>
        <v>1918013.5368107047</v>
      </c>
      <c r="I29">
        <f>_xlfn.RANK.EQ(Table14[[#This Row],[PROD]],Table14[PROD],0)</f>
        <v>13</v>
      </c>
      <c r="J29" s="14">
        <f>IFERROR(VLOOKUP(Table14[[#This Row],[Codigo]],DATOS!$G$1:$H$223,2,FALSE),0)</f>
        <v>174739.98300000001</v>
      </c>
      <c r="K29">
        <f>_xlfn.RANK.EQ(Table14[[#This Row],[VENTAS]],Table14[VENTAS],0)</f>
        <v>62</v>
      </c>
      <c r="L29" s="15">
        <f>IFERROR(VLOOKUP(Table14[[#This Row],[Codigo]],DATOS!$J$1:$K$223,2,FALSE),0)</f>
        <v>4464.8333333330002</v>
      </c>
      <c r="M29">
        <f>_xlfn.RANK.EQ(Table14[[#This Row],[EMPLEO]],Table14[EMPLEO],0)</f>
        <v>63</v>
      </c>
      <c r="N29" s="17">
        <f>(Table14[[#This Row],[POBLACIÓN]]-MIN(Table14[POBLACIÓN])) / (MAX(Table14[POBLACIÓN])-MIN(Table14[POBLACIÓN]))</f>
        <v>1.829089642264714E-2</v>
      </c>
      <c r="O29" s="18">
        <f>(Table14[[#This Row],[VAB]]-(MIN(IF(Table14[[#This Row],[VAB]] &gt; 0, Table14[VAB])))) / (MAX(Table14[VAB])-(MIN(IF(Table14[[#This Row],[VAB]] &gt; 0, Table14[VAB]))))</f>
        <v>2.9762789086602376E-2</v>
      </c>
      <c r="P29" s="18">
        <f>(Table14[[#This Row],[PROD]]-(MIN(IF(Table14[[#This Row],[PROD]] &gt; 0, Table14[PROD])))) / (MAX(Table14[PROD])-(MIN(IF(Table14[[#This Row],[PROD]] &gt; 0, Table14[PROD]))))</f>
        <v>4.8115436806656593E-2</v>
      </c>
      <c r="Q29" s="18">
        <f>(Table14[[#This Row],[VENTAS]]-(MIN(IF(Table14[[#This Row],[VENTAS]] &gt; 0, Table14[VENTAS])))) / (MAX(Table14[VENTAS])-(MIN(IF(Table14[[#This Row],[VENTAS]] &gt; 0, Table14[VENTAS]))))</f>
        <v>2.1500548941016007E-3</v>
      </c>
      <c r="R29" s="18">
        <f>(Table14[[#This Row],[EMPLEO]]-(MIN(IF(Table14[[#This Row],[EMPLEO]] &gt; 0, Table14[EMPLEO])))) / (MAX(Table14[EMPLEO])-(MIN(IF(Table14[[#This Row],[EMPLEO]] &gt; 0, Table14[EMPLEO]))))</f>
        <v>5.1581154122544437E-3</v>
      </c>
      <c r="S29" s="18">
        <f>SUMPRODUCT(Table14[[#This Row],[NPOB]:[NEMPLEO]],$V$3:$Z$3) / 5</f>
        <v>0.44614905691439538</v>
      </c>
      <c r="T29">
        <f>_xlfn.RANK.EQ(Table14[[#This Row],[INDICE ]],Table14[[INDICE ]],0)</f>
        <v>27</v>
      </c>
    </row>
    <row r="30" spans="1:20" x14ac:dyDescent="0.25">
      <c r="A30" t="s">
        <v>141</v>
      </c>
      <c r="B30" t="s">
        <v>147</v>
      </c>
      <c r="C30" t="s">
        <v>148</v>
      </c>
      <c r="D30" s="15">
        <v>126841</v>
      </c>
      <c r="E30">
        <v>21</v>
      </c>
      <c r="F30" s="14">
        <f>IFERROR(VLOOKUP(Table14[[#This Row],[Codigo]],DATOS!$A$1:$B$221,2,FALSE),0)</f>
        <v>431000.75017594121</v>
      </c>
      <c r="G30">
        <f>_xlfn.RANK.EQ(Table14[[#This Row],[VAB]],Table14[VAB],0)</f>
        <v>28</v>
      </c>
      <c r="H30" s="14">
        <f>IFERROR(VLOOKUP(Table14[[#This Row],[Codigo]],DATOS!$D$1:$E$221,2,FALSE),0)</f>
        <v>664815.06126679457</v>
      </c>
      <c r="I30">
        <f>_xlfn.RANK.EQ(Table14[[#This Row],[PROD]],Table14[PROD],0)</f>
        <v>31</v>
      </c>
      <c r="J30" s="14">
        <f>IFERROR(VLOOKUP(Table14[[#This Row],[Codigo]],DATOS!$G$1:$H$223,2,FALSE),0)</f>
        <v>305543.66499999998</v>
      </c>
      <c r="K30">
        <f>_xlfn.RANK.EQ(Table14[[#This Row],[VENTAS]],Table14[VENTAS],0)</f>
        <v>44</v>
      </c>
      <c r="L30" s="15">
        <f>IFERROR(VLOOKUP(Table14[[#This Row],[Codigo]],DATOS!$J$1:$K$223,2,FALSE),0)</f>
        <v>6137.75</v>
      </c>
      <c r="M30">
        <f>_xlfn.RANK.EQ(Table14[[#This Row],[EMPLEO]],Table14[EMPLEO],0)</f>
        <v>46</v>
      </c>
      <c r="N30" s="17">
        <f>(Table14[[#This Row],[POBLACIÓN]]-MIN(Table14[POBLACIÓN])) / (MAX(Table14[POBLACIÓN])-MIN(Table14[POBLACIÓN]))</f>
        <v>4.5402003970625535E-2</v>
      </c>
      <c r="O30" s="18">
        <f>(Table14[[#This Row],[VAB]]-(MIN(IF(Table14[[#This Row],[VAB]] &gt; 0, Table14[VAB])))) / (MAX(Table14[VAB])-(MIN(IF(Table14[[#This Row],[VAB]] &gt; 0, Table14[VAB]))))</f>
        <v>1.7995151754157786E-2</v>
      </c>
      <c r="P30" s="18">
        <f>(Table14[[#This Row],[PROD]]-(MIN(IF(Table14[[#This Row],[PROD]] &gt; 0, Table14[PROD])))) / (MAX(Table14[PROD])-(MIN(IF(Table14[[#This Row],[PROD]] &gt; 0, Table14[PROD]))))</f>
        <v>1.6677602349817501E-2</v>
      </c>
      <c r="Q30" s="18">
        <f>(Table14[[#This Row],[VENTAS]]-(MIN(IF(Table14[[#This Row],[VENTAS]] &gt; 0, Table14[VENTAS])))) / (MAX(Table14[VENTAS])-(MIN(IF(Table14[[#This Row],[VENTAS]] &gt; 0, Table14[VENTAS]))))</f>
        <v>3.7595039270147458E-3</v>
      </c>
      <c r="R30" s="18">
        <f>(Table14[[#This Row],[EMPLEO]]-(MIN(IF(Table14[[#This Row],[EMPLEO]] &gt; 0, Table14[EMPLEO])))) / (MAX(Table14[EMPLEO])-(MIN(IF(Table14[[#This Row],[EMPLEO]] &gt; 0, Table14[EMPLEO]))))</f>
        <v>7.149438861460986E-3</v>
      </c>
      <c r="S30" s="18">
        <f>SUMPRODUCT(Table14[[#This Row],[NPOB]:[NEMPLEO]],$V$3:$Z$3) / 5</f>
        <v>0.44579533948798106</v>
      </c>
      <c r="T30">
        <f>_xlfn.RANK.EQ(Table14[[#This Row],[INDICE ]],Table14[[INDICE ]],0)</f>
        <v>28</v>
      </c>
    </row>
    <row r="31" spans="1:20" x14ac:dyDescent="0.25">
      <c r="A31" t="s">
        <v>212</v>
      </c>
      <c r="B31" t="s">
        <v>219</v>
      </c>
      <c r="C31" t="s">
        <v>220</v>
      </c>
      <c r="D31" s="15">
        <v>114303</v>
      </c>
      <c r="E31">
        <v>23</v>
      </c>
      <c r="F31" s="14">
        <f>IFERROR(VLOOKUP(Table14[[#This Row],[Codigo]],DATOS!$A$1:$B$221,2,FALSE),0)</f>
        <v>356601.82834804355</v>
      </c>
      <c r="G31">
        <f>_xlfn.RANK.EQ(Table14[[#This Row],[VAB]],Table14[VAB],0)</f>
        <v>32</v>
      </c>
      <c r="H31" s="14">
        <f>IFERROR(VLOOKUP(Table14[[#This Row],[Codigo]],DATOS!$D$1:$E$221,2,FALSE),0)</f>
        <v>633078.33890778478</v>
      </c>
      <c r="I31">
        <f>_xlfn.RANK.EQ(Table14[[#This Row],[PROD]],Table14[PROD],0)</f>
        <v>34</v>
      </c>
      <c r="J31" s="14">
        <f>IFERROR(VLOOKUP(Table14[[#This Row],[Codigo]],DATOS!$G$1:$H$223,2,FALSE),0)</f>
        <v>464466.033</v>
      </c>
      <c r="K31">
        <f>_xlfn.RANK.EQ(Table14[[#This Row],[VENTAS]],Table14[VENTAS],0)</f>
        <v>32</v>
      </c>
      <c r="L31" s="15">
        <f>IFERROR(VLOOKUP(Table14[[#This Row],[Codigo]],DATOS!$J$1:$K$223,2,FALSE),0)</f>
        <v>10603.53583169</v>
      </c>
      <c r="M31">
        <f>_xlfn.RANK.EQ(Table14[[#This Row],[EMPLEO]],Table14[EMPLEO],0)</f>
        <v>29</v>
      </c>
      <c r="N31" s="17">
        <f>(Table14[[#This Row],[POBLACIÓN]]-MIN(Table14[POBLACIÓN])) / (MAX(Table14[POBLACIÓN])-MIN(Table14[POBLACIÓN]))</f>
        <v>4.0833015080797272E-2</v>
      </c>
      <c r="O31" s="18">
        <f>(Table14[[#This Row],[VAB]]-(MIN(IF(Table14[[#This Row],[VAB]] &gt; 0, Table14[VAB])))) / (MAX(Table14[VAB])-(MIN(IF(Table14[[#This Row],[VAB]] &gt; 0, Table14[VAB]))))</f>
        <v>1.4888846514335781E-2</v>
      </c>
      <c r="P31" s="18">
        <f>(Table14[[#This Row],[PROD]]-(MIN(IF(Table14[[#This Row],[PROD]] &gt; 0, Table14[PROD])))) / (MAX(Table14[PROD])-(MIN(IF(Table14[[#This Row],[PROD]] &gt; 0, Table14[PROD]))))</f>
        <v>1.588145246358964E-2</v>
      </c>
      <c r="Q31" s="18">
        <f>(Table14[[#This Row],[VENTAS]]-(MIN(IF(Table14[[#This Row],[VENTAS]] &gt; 0, Table14[VENTAS])))) / (MAX(Table14[VENTAS])-(MIN(IF(Table14[[#This Row],[VENTAS]] &gt; 0, Table14[VENTAS]))))</f>
        <v>5.7149339850605654E-3</v>
      </c>
      <c r="R31" s="18">
        <f>(Table14[[#This Row],[EMPLEO]]-(MIN(IF(Table14[[#This Row],[EMPLEO]] &gt; 0, Table14[EMPLEO])))) / (MAX(Table14[EMPLEO])-(MIN(IF(Table14[[#This Row],[EMPLEO]] &gt; 0, Table14[EMPLEO]))))</f>
        <v>1.2465199187703696E-2</v>
      </c>
      <c r="S31" s="18">
        <f>SUMPRODUCT(Table14[[#This Row],[NPOB]:[NEMPLEO]],$V$3:$Z$3) / 5</f>
        <v>0.42588083273072891</v>
      </c>
      <c r="T31">
        <f>_xlfn.RANK.EQ(Table14[[#This Row],[INDICE ]],Table14[[INDICE ]],0)</f>
        <v>29</v>
      </c>
    </row>
    <row r="32" spans="1:20" x14ac:dyDescent="0.25">
      <c r="A32" t="s">
        <v>305</v>
      </c>
      <c r="B32" t="s">
        <v>384</v>
      </c>
      <c r="C32" t="s">
        <v>385</v>
      </c>
      <c r="D32" s="15">
        <v>101894</v>
      </c>
      <c r="E32">
        <v>28</v>
      </c>
      <c r="F32" s="14">
        <f>IFERROR(VLOOKUP(Table14[[#This Row],[Codigo]],DATOS!$A$1:$B$221,2,FALSE),0)</f>
        <v>321938.0006620356</v>
      </c>
      <c r="G32">
        <f>_xlfn.RANK.EQ(Table14[[#This Row],[VAB]],Table14[VAB],0)</f>
        <v>36</v>
      </c>
      <c r="H32" s="14">
        <f>IFERROR(VLOOKUP(Table14[[#This Row],[Codigo]],DATOS!$D$1:$E$221,2,FALSE),0)</f>
        <v>551385.31995869742</v>
      </c>
      <c r="I32">
        <f>_xlfn.RANK.EQ(Table14[[#This Row],[PROD]],Table14[PROD],0)</f>
        <v>39</v>
      </c>
      <c r="J32" s="14">
        <f>IFERROR(VLOOKUP(Table14[[#This Row],[Codigo]],DATOS!$G$1:$H$223,2,FALSE),0)</f>
        <v>649884.02900000103</v>
      </c>
      <c r="K32">
        <f>_xlfn.RANK.EQ(Table14[[#This Row],[VENTAS]],Table14[VENTAS],0)</f>
        <v>26</v>
      </c>
      <c r="L32" s="15">
        <f>IFERROR(VLOOKUP(Table14[[#This Row],[Codigo]],DATOS!$J$1:$K$223,2,FALSE),0)</f>
        <v>14632.942582087</v>
      </c>
      <c r="M32">
        <f>_xlfn.RANK.EQ(Table14[[#This Row],[EMPLEO]],Table14[EMPLEO],0)</f>
        <v>24</v>
      </c>
      <c r="N32" s="17">
        <f>(Table14[[#This Row],[POBLACIÓN]]-MIN(Table14[POBLACIÓN])) / (MAX(Table14[POBLACIÓN])-MIN(Table14[POBLACIÓN]))</f>
        <v>3.6311035248776304E-2</v>
      </c>
      <c r="O32" s="18">
        <f>(Table14[[#This Row],[VAB]]-(MIN(IF(Table14[[#This Row],[VAB]] &gt; 0, Table14[VAB])))) / (MAX(Table14[VAB])-(MIN(IF(Table14[[#This Row],[VAB]] &gt; 0, Table14[VAB]))))</f>
        <v>1.3441561702569093E-2</v>
      </c>
      <c r="P32" s="18">
        <f>(Table14[[#This Row],[PROD]]-(MIN(IF(Table14[[#This Row],[PROD]] &gt; 0, Table14[PROD])))) / (MAX(Table14[PROD])-(MIN(IF(Table14[[#This Row],[PROD]] &gt; 0, Table14[PROD]))))</f>
        <v>1.383209503448316E-2</v>
      </c>
      <c r="Q32" s="18">
        <f>(Table14[[#This Row],[VENTAS]]-(MIN(IF(Table14[[#This Row],[VENTAS]] &gt; 0, Table14[VENTAS])))) / (MAX(Table14[VENTAS])-(MIN(IF(Table14[[#This Row],[VENTAS]] &gt; 0, Table14[VENTAS]))))</f>
        <v>7.9963744597017546E-3</v>
      </c>
      <c r="R32" s="18">
        <f>(Table14[[#This Row],[EMPLEO]]-(MIN(IF(Table14[[#This Row],[EMPLEO]] &gt; 0, Table14[EMPLEO])))) / (MAX(Table14[EMPLEO])-(MIN(IF(Table14[[#This Row],[EMPLEO]] &gt; 0, Table14[EMPLEO]))))</f>
        <v>1.7261524257764019E-2</v>
      </c>
      <c r="S32" s="18">
        <f>SUMPRODUCT(Table14[[#This Row],[NPOB]:[NEMPLEO]],$V$3:$Z$3) / 5</f>
        <v>0.40671696082587649</v>
      </c>
      <c r="T32">
        <f>_xlfn.RANK.EQ(Table14[[#This Row],[INDICE ]],Table14[[INDICE ]],0)</f>
        <v>30</v>
      </c>
    </row>
    <row r="33" spans="1:20" x14ac:dyDescent="0.25">
      <c r="A33" t="s">
        <v>284</v>
      </c>
      <c r="B33" t="s">
        <v>288</v>
      </c>
      <c r="C33" t="s">
        <v>289</v>
      </c>
      <c r="D33" s="15">
        <v>128166</v>
      </c>
      <c r="E33">
        <v>20</v>
      </c>
      <c r="F33" s="14">
        <f>IFERROR(VLOOKUP(Table14[[#This Row],[Codigo]],DATOS!$A$1:$B$221,2,FALSE),0)</f>
        <v>250873.7625557649</v>
      </c>
      <c r="G33">
        <f>_xlfn.RANK.EQ(Table14[[#This Row],[VAB]],Table14[VAB],0)</f>
        <v>51</v>
      </c>
      <c r="H33" s="14">
        <f>IFERROR(VLOOKUP(Table14[[#This Row],[Codigo]],DATOS!$D$1:$E$221,2,FALSE),0)</f>
        <v>391855.5584481844</v>
      </c>
      <c r="I33">
        <f>_xlfn.RANK.EQ(Table14[[#This Row],[PROD]],Table14[PROD],0)</f>
        <v>51</v>
      </c>
      <c r="J33" s="14">
        <f>IFERROR(VLOOKUP(Table14[[#This Row],[Codigo]],DATOS!$G$1:$H$223,2,FALSE),0)</f>
        <v>182363.60399999999</v>
      </c>
      <c r="K33">
        <f>_xlfn.RANK.EQ(Table14[[#This Row],[VENTAS]],Table14[VENTAS],0)</f>
        <v>59</v>
      </c>
      <c r="L33" s="15">
        <f>IFERROR(VLOOKUP(Table14[[#This Row],[Codigo]],DATOS!$J$1:$K$223,2,FALSE),0)</f>
        <v>8660.9632907920004</v>
      </c>
      <c r="M33">
        <f>_xlfn.RANK.EQ(Table14[[#This Row],[EMPLEO]],Table14[EMPLEO],0)</f>
        <v>36</v>
      </c>
      <c r="N33" s="17">
        <f>(Table14[[#This Row],[POBLACIÓN]]-MIN(Table14[POBLACIÓN])) / (MAX(Table14[POBLACIÓN])-MIN(Table14[POBLACIÓN]))</f>
        <v>4.5884848944227577E-2</v>
      </c>
      <c r="O33" s="18">
        <f>(Table14[[#This Row],[VAB]]-(MIN(IF(Table14[[#This Row],[VAB]] &gt; 0, Table14[VAB])))) / (MAX(Table14[VAB])-(MIN(IF(Table14[[#This Row],[VAB]] &gt; 0, Table14[VAB]))))</f>
        <v>1.0474486242737727E-2</v>
      </c>
      <c r="P33" s="18">
        <f>(Table14[[#This Row],[PROD]]-(MIN(IF(Table14[[#This Row],[PROD]] &gt; 0, Table14[PROD])))) / (MAX(Table14[PROD])-(MIN(IF(Table14[[#This Row],[PROD]] &gt; 0, Table14[PROD]))))</f>
        <v>9.8301190257509326E-3</v>
      </c>
      <c r="Q33" s="18">
        <f>(Table14[[#This Row],[VENTAS]]-(MIN(IF(Table14[[#This Row],[VENTAS]] &gt; 0, Table14[VENTAS])))) / (MAX(Table14[VENTAS])-(MIN(IF(Table14[[#This Row],[VENTAS]] &gt; 0, Table14[VENTAS]))))</f>
        <v>2.2438582890683136E-3</v>
      </c>
      <c r="R33" s="18">
        <f>(Table14[[#This Row],[EMPLEO]]-(MIN(IF(Table14[[#This Row],[EMPLEO]] &gt; 0, Table14[EMPLEO])))) / (MAX(Table14[EMPLEO])-(MIN(IF(Table14[[#This Row],[EMPLEO]] &gt; 0, Table14[EMPLEO]))))</f>
        <v>1.0152896172526122E-2</v>
      </c>
      <c r="S33" s="18">
        <f>SUMPRODUCT(Table14[[#This Row],[NPOB]:[NEMPLEO]],$V$3:$Z$3) / 5</f>
        <v>0.39744196264834308</v>
      </c>
      <c r="T33">
        <f>_xlfn.RANK.EQ(Table14[[#This Row],[INDICE ]],Table14[[INDICE ]],0)</f>
        <v>31</v>
      </c>
    </row>
    <row r="34" spans="1:20" x14ac:dyDescent="0.25">
      <c r="A34" t="s">
        <v>64</v>
      </c>
      <c r="B34" t="s">
        <v>65</v>
      </c>
      <c r="C34" t="s">
        <v>66</v>
      </c>
      <c r="D34" s="15">
        <v>92375</v>
      </c>
      <c r="E34">
        <v>33</v>
      </c>
      <c r="F34" s="14">
        <f>IFERROR(VLOOKUP(Table14[[#This Row],[Codigo]],DATOS!$A$1:$B$221,2,FALSE),0)</f>
        <v>428171.90586684551</v>
      </c>
      <c r="G34">
        <f>_xlfn.RANK.EQ(Table14[[#This Row],[VAB]],Table14[VAB],0)</f>
        <v>29</v>
      </c>
      <c r="H34" s="14">
        <f>IFERROR(VLOOKUP(Table14[[#This Row],[Codigo]],DATOS!$D$1:$E$221,2,FALSE),0)</f>
        <v>675353.2128722663</v>
      </c>
      <c r="I34">
        <f>_xlfn.RANK.EQ(Table14[[#This Row],[PROD]],Table14[PROD],0)</f>
        <v>29</v>
      </c>
      <c r="J34" s="14">
        <f>IFERROR(VLOOKUP(Table14[[#This Row],[Codigo]],DATOS!$G$1:$H$223,2,FALSE),0)</f>
        <v>423024.58</v>
      </c>
      <c r="K34">
        <f>_xlfn.RANK.EQ(Table14[[#This Row],[VENTAS]],Table14[VENTAS],0)</f>
        <v>35</v>
      </c>
      <c r="L34" s="15">
        <f>IFERROR(VLOOKUP(Table14[[#This Row],[Codigo]],DATOS!$J$1:$K$223,2,FALSE),0)</f>
        <v>10109.398621554001</v>
      </c>
      <c r="M34">
        <f>_xlfn.RANK.EQ(Table14[[#This Row],[EMPLEO]],Table14[EMPLEO],0)</f>
        <v>30</v>
      </c>
      <c r="N34" s="17">
        <f>(Table14[[#This Row],[POBLACIÓN]]-MIN(Table14[POBLACIÓN])) / (MAX(Table14[POBLACIÓN])-MIN(Table14[POBLACIÓN]))</f>
        <v>3.2842204076159044E-2</v>
      </c>
      <c r="O34" s="18">
        <f>(Table14[[#This Row],[VAB]]-(MIN(IF(Table14[[#This Row],[VAB]] &gt; 0, Table14[VAB])))) / (MAX(Table14[VAB])-(MIN(IF(Table14[[#This Row],[VAB]] &gt; 0, Table14[VAB]))))</f>
        <v>1.7877041791216231E-2</v>
      </c>
      <c r="P34" s="18">
        <f>(Table14[[#This Row],[PROD]]-(MIN(IF(Table14[[#This Row],[PROD]] &gt; 0, Table14[PROD])))) / (MAX(Table14[PROD])-(MIN(IF(Table14[[#This Row],[PROD]] &gt; 0, Table14[PROD]))))</f>
        <v>1.6941963240864791E-2</v>
      </c>
      <c r="Q34" s="18">
        <f>(Table14[[#This Row],[VENTAS]]-(MIN(IF(Table14[[#This Row],[VENTAS]] &gt; 0, Table14[VENTAS])))) / (MAX(Table14[VENTAS])-(MIN(IF(Table14[[#This Row],[VENTAS]] &gt; 0, Table14[VENTAS]))))</f>
        <v>5.2050255066939891E-3</v>
      </c>
      <c r="R34" s="18">
        <f>(Table14[[#This Row],[EMPLEO]]-(MIN(IF(Table14[[#This Row],[EMPLEO]] &gt; 0, Table14[EMPLEO])))) / (MAX(Table14[EMPLEO])-(MIN(IF(Table14[[#This Row],[EMPLEO]] &gt; 0, Table14[EMPLEO]))))</f>
        <v>1.18770126789102E-2</v>
      </c>
      <c r="S34" s="18">
        <f>SUMPRODUCT(Table14[[#This Row],[NPOB]:[NEMPLEO]],$V$3:$Z$3) / 5</f>
        <v>0.39046223793615148</v>
      </c>
      <c r="T34">
        <f>_xlfn.RANK.EQ(Table14[[#This Row],[INDICE ]],Table14[[INDICE ]],0)</f>
        <v>32</v>
      </c>
    </row>
    <row r="35" spans="1:20" x14ac:dyDescent="0.25">
      <c r="A35" t="s">
        <v>372</v>
      </c>
      <c r="B35" t="s">
        <v>373</v>
      </c>
      <c r="C35" t="s">
        <v>372</v>
      </c>
      <c r="D35" s="15">
        <v>82754</v>
      </c>
      <c r="E35">
        <v>37</v>
      </c>
      <c r="F35" s="14">
        <f>IFERROR(VLOOKUP(Table14[[#This Row],[Codigo]],DATOS!$A$1:$B$221,2,FALSE),0)</f>
        <v>418206.68876355683</v>
      </c>
      <c r="G35">
        <f>_xlfn.RANK.EQ(Table14[[#This Row],[VAB]],Table14[VAB],0)</f>
        <v>30</v>
      </c>
      <c r="H35" s="14">
        <f>IFERROR(VLOOKUP(Table14[[#This Row],[Codigo]],DATOS!$D$1:$E$221,2,FALSE),0)</f>
        <v>884176.58654964098</v>
      </c>
      <c r="I35">
        <f>_xlfn.RANK.EQ(Table14[[#This Row],[PROD]],Table14[PROD],0)</f>
        <v>26</v>
      </c>
      <c r="J35" s="14">
        <f>IFERROR(VLOOKUP(Table14[[#This Row],[Codigo]],DATOS!$G$1:$H$223,2,FALSE),0)</f>
        <v>186820.11199999999</v>
      </c>
      <c r="K35">
        <f>_xlfn.RANK.EQ(Table14[[#This Row],[VENTAS]],Table14[VENTAS],0)</f>
        <v>56</v>
      </c>
      <c r="L35" s="15">
        <f>IFERROR(VLOOKUP(Table14[[#This Row],[Codigo]],DATOS!$J$1:$K$223,2,FALSE),0)</f>
        <v>9632.164404825</v>
      </c>
      <c r="M35">
        <f>_xlfn.RANK.EQ(Table14[[#This Row],[EMPLEO]],Table14[EMPLEO],0)</f>
        <v>31</v>
      </c>
      <c r="N35" s="17">
        <f>(Table14[[#This Row],[POBLACIÓN]]-MIN(Table14[POBLACIÓN])) / (MAX(Table14[POBLACIÓN])-MIN(Table14[POBLACIÓN]))</f>
        <v>2.9336202950856951E-2</v>
      </c>
      <c r="O35" s="18">
        <f>(Table14[[#This Row],[VAB]]-(MIN(IF(Table14[[#This Row],[VAB]] &gt; 0, Table14[VAB])))) / (MAX(Table14[VAB])-(MIN(IF(Table14[[#This Row],[VAB]] &gt; 0, Table14[VAB]))))</f>
        <v>1.7460973851743725E-2</v>
      </c>
      <c r="P35" s="18">
        <f>(Table14[[#This Row],[PROD]]-(MIN(IF(Table14[[#This Row],[PROD]] &gt; 0, Table14[PROD])))) / (MAX(Table14[PROD])-(MIN(IF(Table14[[#This Row],[PROD]] &gt; 0, Table14[PROD]))))</f>
        <v>2.2180522639477729E-2</v>
      </c>
      <c r="Q35" s="18">
        <f>(Table14[[#This Row],[VENTAS]]-(MIN(IF(Table14[[#This Row],[VENTAS]] &gt; 0, Table14[VENTAS])))) / (MAX(Table14[VENTAS])-(MIN(IF(Table14[[#This Row],[VENTAS]] &gt; 0, Table14[VENTAS]))))</f>
        <v>2.2986925443515072E-3</v>
      </c>
      <c r="R35" s="18">
        <f>(Table14[[#This Row],[EMPLEO]]-(MIN(IF(Table14[[#This Row],[EMPLEO]] &gt; 0, Table14[EMPLEO])))) / (MAX(Table14[EMPLEO])-(MIN(IF(Table14[[#This Row],[EMPLEO]] &gt; 0, Table14[EMPLEO]))))</f>
        <v>1.1308946315850082E-2</v>
      </c>
      <c r="S35" s="18">
        <f>SUMPRODUCT(Table14[[#This Row],[NPOB]:[NEMPLEO]],$V$3:$Z$3) / 5</f>
        <v>0.37961738223772823</v>
      </c>
      <c r="T35">
        <f>_xlfn.RANK.EQ(Table14[[#This Row],[INDICE ]],Table14[[INDICE ]],0)</f>
        <v>33</v>
      </c>
    </row>
    <row r="36" spans="1:20" x14ac:dyDescent="0.25">
      <c r="A36" t="s">
        <v>35</v>
      </c>
      <c r="B36" t="s">
        <v>36</v>
      </c>
      <c r="C36" t="s">
        <v>37</v>
      </c>
      <c r="D36" s="15">
        <v>98130</v>
      </c>
      <c r="E36">
        <v>31</v>
      </c>
      <c r="F36" s="14">
        <f>IFERROR(VLOOKUP(Table14[[#This Row],[Codigo]],DATOS!$A$1:$B$221,2,FALSE),0)</f>
        <v>367633.87970636151</v>
      </c>
      <c r="G36">
        <f>_xlfn.RANK.EQ(Table14[[#This Row],[VAB]],Table14[VAB],0)</f>
        <v>31</v>
      </c>
      <c r="H36" s="14">
        <f>IFERROR(VLOOKUP(Table14[[#This Row],[Codigo]],DATOS!$D$1:$E$221,2,FALSE),0)</f>
        <v>577631.82027314254</v>
      </c>
      <c r="I36">
        <f>_xlfn.RANK.EQ(Table14[[#This Row],[PROD]],Table14[PROD],0)</f>
        <v>36</v>
      </c>
      <c r="J36" s="14">
        <f>IFERROR(VLOOKUP(Table14[[#This Row],[Codigo]],DATOS!$G$1:$H$223,2,FALSE),0)</f>
        <v>94021.213000000003</v>
      </c>
      <c r="K36">
        <f>_xlfn.RANK.EQ(Table14[[#This Row],[VENTAS]],Table14[VENTAS],0)</f>
        <v>82</v>
      </c>
      <c r="L36" s="15">
        <f>IFERROR(VLOOKUP(Table14[[#This Row],[Codigo]],DATOS!$J$1:$K$223,2,FALSE),0)</f>
        <v>8484</v>
      </c>
      <c r="M36">
        <f>_xlfn.RANK.EQ(Table14[[#This Row],[EMPLEO]],Table14[EMPLEO],0)</f>
        <v>38</v>
      </c>
      <c r="N36" s="17">
        <f>(Table14[[#This Row],[POBLACIÓN]]-MIN(Table14[POBLACIÓN])) / (MAX(Table14[POBLACIÓN])-MIN(Table14[POBLACIÓN]))</f>
        <v>3.4939391112445664E-2</v>
      </c>
      <c r="O36" s="18">
        <f>(Table14[[#This Row],[VAB]]-(MIN(IF(Table14[[#This Row],[VAB]] &gt; 0, Table14[VAB])))) / (MAX(Table14[VAB])-(MIN(IF(Table14[[#This Row],[VAB]] &gt; 0, Table14[VAB]))))</f>
        <v>1.5349456938497581E-2</v>
      </c>
      <c r="P36" s="18">
        <f>(Table14[[#This Row],[PROD]]-(MIN(IF(Table14[[#This Row],[PROD]] &gt; 0, Table14[PROD])))) / (MAX(Table14[PROD])-(MIN(IF(Table14[[#This Row],[PROD]] &gt; 0, Table14[PROD]))))</f>
        <v>1.4490516783359593E-2</v>
      </c>
      <c r="Q36" s="18">
        <f>(Table14[[#This Row],[VENTAS]]-(MIN(IF(Table14[[#This Row],[VENTAS]] &gt; 0, Table14[VENTAS])))) / (MAX(Table14[VENTAS])-(MIN(IF(Table14[[#This Row],[VENTAS]] &gt; 0, Table14[VENTAS]))))</f>
        <v>1.1568661372710505E-3</v>
      </c>
      <c r="R36" s="18">
        <f>(Table14[[#This Row],[EMPLEO]]-(MIN(IF(Table14[[#This Row],[EMPLEO]] &gt; 0, Table14[EMPLEO])))) / (MAX(Table14[EMPLEO])-(MIN(IF(Table14[[#This Row],[EMPLEO]] &gt; 0, Table14[EMPLEO]))))</f>
        <v>9.9422514000611865E-3</v>
      </c>
      <c r="S36" s="18">
        <f>SUMPRODUCT(Table14[[#This Row],[NPOB]:[NEMPLEO]],$V$3:$Z$3) / 5</f>
        <v>0.36607991722985483</v>
      </c>
      <c r="T36">
        <f>_xlfn.RANK.EQ(Table14[[#This Row],[INDICE ]],Table14[[INDICE ]],0)</f>
        <v>34</v>
      </c>
    </row>
    <row r="37" spans="1:20" x14ac:dyDescent="0.25">
      <c r="A37" t="s">
        <v>284</v>
      </c>
      <c r="B37" t="s">
        <v>290</v>
      </c>
      <c r="C37" t="s">
        <v>291</v>
      </c>
      <c r="D37" s="15">
        <v>120936</v>
      </c>
      <c r="E37">
        <v>22</v>
      </c>
      <c r="F37" s="14">
        <f>IFERROR(VLOOKUP(Table14[[#This Row],[Codigo]],DATOS!$A$1:$B$221,2,FALSE),0)</f>
        <v>199916.39110692788</v>
      </c>
      <c r="G37">
        <f>_xlfn.RANK.EQ(Table14[[#This Row],[VAB]],Table14[VAB],0)</f>
        <v>55</v>
      </c>
      <c r="H37" s="14">
        <f>IFERROR(VLOOKUP(Table14[[#This Row],[Codigo]],DATOS!$D$1:$E$221,2,FALSE),0)</f>
        <v>329792.64545658394</v>
      </c>
      <c r="I37">
        <f>_xlfn.RANK.EQ(Table14[[#This Row],[PROD]],Table14[PROD],0)</f>
        <v>59</v>
      </c>
      <c r="J37" s="14">
        <f>IFERROR(VLOOKUP(Table14[[#This Row],[Codigo]],DATOS!$G$1:$H$223,2,FALSE),0)</f>
        <v>336839.27899999998</v>
      </c>
      <c r="K37">
        <f>_xlfn.RANK.EQ(Table14[[#This Row],[VENTAS]],Table14[VENTAS],0)</f>
        <v>41</v>
      </c>
      <c r="L37" s="15">
        <f>IFERROR(VLOOKUP(Table14[[#This Row],[Codigo]],DATOS!$J$1:$K$223,2,FALSE),0)</f>
        <v>5219.5844247559999</v>
      </c>
      <c r="M37">
        <f>_xlfn.RANK.EQ(Table14[[#This Row],[EMPLEO]],Table14[EMPLEO],0)</f>
        <v>53</v>
      </c>
      <c r="N37" s="17">
        <f>(Table14[[#This Row],[POBLACIÓN]]-MIN(Table14[POBLACIÓN])) / (MAX(Table14[POBLACIÓN])-MIN(Table14[POBLACIÓN]))</f>
        <v>4.3250155239214154E-2</v>
      </c>
      <c r="O37" s="18">
        <f>(Table14[[#This Row],[VAB]]-(MIN(IF(Table14[[#This Row],[VAB]] &gt; 0, Table14[VAB])))) / (MAX(Table14[VAB])-(MIN(IF(Table14[[#This Row],[VAB]] &gt; 0, Table14[VAB]))))</f>
        <v>8.346913072991546E-3</v>
      </c>
      <c r="P37" s="18">
        <f>(Table14[[#This Row],[PROD]]-(MIN(IF(Table14[[#This Row],[PROD]] &gt; 0, Table14[PROD])))) / (MAX(Table14[PROD])-(MIN(IF(Table14[[#This Row],[PROD]] &gt; 0, Table14[PROD]))))</f>
        <v>8.273203961924094E-3</v>
      </c>
      <c r="Q37" s="18">
        <f>(Table14[[#This Row],[VENTAS]]-(MIN(IF(Table14[[#This Row],[VENTAS]] &gt; 0, Table14[VENTAS])))) / (MAX(Table14[VENTAS])-(MIN(IF(Table14[[#This Row],[VENTAS]] &gt; 0, Table14[VENTAS]))))</f>
        <v>4.1445748586321227E-3</v>
      </c>
      <c r="R37" s="18">
        <f>(Table14[[#This Row],[EMPLEO]]-(MIN(IF(Table14[[#This Row],[EMPLEO]] &gt; 0, Table14[EMPLEO])))) / (MAX(Table14[EMPLEO])-(MIN(IF(Table14[[#This Row],[EMPLEO]] &gt; 0, Table14[EMPLEO]))))</f>
        <v>6.0565185285670021E-3</v>
      </c>
      <c r="S37" s="18">
        <f>SUMPRODUCT(Table14[[#This Row],[NPOB]:[NEMPLEO]],$V$3:$Z$3) / 5</f>
        <v>0.35810612106556583</v>
      </c>
      <c r="T37">
        <f>_xlfn.RANK.EQ(Table14[[#This Row],[INDICE ]],Table14[[INDICE ]],0)</f>
        <v>35</v>
      </c>
    </row>
    <row r="38" spans="1:20" x14ac:dyDescent="0.25">
      <c r="A38" t="s">
        <v>161</v>
      </c>
      <c r="B38" t="s">
        <v>196</v>
      </c>
      <c r="C38" t="s">
        <v>197</v>
      </c>
      <c r="D38" s="15">
        <v>72699</v>
      </c>
      <c r="E38">
        <v>46</v>
      </c>
      <c r="F38" s="14">
        <f>IFERROR(VLOOKUP(Table14[[#This Row],[Codigo]],DATOS!$A$1:$B$221,2,FALSE),0)</f>
        <v>327370.88008931407</v>
      </c>
      <c r="G38">
        <f>_xlfn.RANK.EQ(Table14[[#This Row],[VAB]],Table14[VAB],0)</f>
        <v>35</v>
      </c>
      <c r="H38" s="14">
        <f>IFERROR(VLOOKUP(Table14[[#This Row],[Codigo]],DATOS!$D$1:$E$221,2,FALSE),0)</f>
        <v>673240.67890274141</v>
      </c>
      <c r="I38">
        <f>_xlfn.RANK.EQ(Table14[[#This Row],[PROD]],Table14[PROD],0)</f>
        <v>30</v>
      </c>
      <c r="J38" s="14">
        <f>IFERROR(VLOOKUP(Table14[[#This Row],[Codigo]],DATOS!$G$1:$H$223,2,FALSE),0)</f>
        <v>1060460.1499999999</v>
      </c>
      <c r="K38">
        <f>_xlfn.RANK.EQ(Table14[[#This Row],[VENTAS]],Table14[VENTAS],0)</f>
        <v>20</v>
      </c>
      <c r="L38" s="15">
        <f>IFERROR(VLOOKUP(Table14[[#This Row],[Codigo]],DATOS!$J$1:$K$223,2,FALSE),0)</f>
        <v>9155.75</v>
      </c>
      <c r="M38">
        <f>_xlfn.RANK.EQ(Table14[[#This Row],[EMPLEO]],Table14[EMPLEO],0)</f>
        <v>33</v>
      </c>
      <c r="N38" s="17">
        <f>(Table14[[#This Row],[POBLACIÓN]]-MIN(Table14[POBLACIÓN])) / (MAX(Table14[POBLACIÓN])-MIN(Table14[POBLACIÓN]))</f>
        <v>2.5672047320993881E-2</v>
      </c>
      <c r="O38" s="18">
        <f>(Table14[[#This Row],[VAB]]-(MIN(IF(Table14[[#This Row],[VAB]] &gt; 0, Table14[VAB])))) / (MAX(Table14[VAB])-(MIN(IF(Table14[[#This Row],[VAB]] &gt; 0, Table14[VAB]))))</f>
        <v>1.3668395390714665E-2</v>
      </c>
      <c r="P38" s="18">
        <f>(Table14[[#This Row],[PROD]]-(MIN(IF(Table14[[#This Row],[PROD]] &gt; 0, Table14[PROD])))) / (MAX(Table14[PROD])-(MIN(IF(Table14[[#This Row],[PROD]] &gt; 0, Table14[PROD]))))</f>
        <v>1.68889680493493E-2</v>
      </c>
      <c r="Q38" s="18">
        <f>(Table14[[#This Row],[VENTAS]]-(MIN(IF(Table14[[#This Row],[VENTAS]] &gt; 0, Table14[VENTAS])))) / (MAX(Table14[VENTAS])-(MIN(IF(Table14[[#This Row],[VENTAS]] &gt; 0, Table14[VENTAS]))))</f>
        <v>1.3048230269698591E-2</v>
      </c>
      <c r="R38" s="18">
        <f>(Table14[[#This Row],[EMPLEO]]-(MIN(IF(Table14[[#This Row],[EMPLEO]] &gt; 0, Table14[EMPLEO])))) / (MAX(Table14[EMPLEO])-(MIN(IF(Table14[[#This Row],[EMPLEO]] &gt; 0, Table14[EMPLEO]))))</f>
        <v>1.0741855799764836E-2</v>
      </c>
      <c r="S38" s="18">
        <f>SUMPRODUCT(Table14[[#This Row],[NPOB]:[NEMPLEO]],$V$3:$Z$3) / 5</f>
        <v>0.34735571092147077</v>
      </c>
      <c r="T38">
        <f>_xlfn.RANK.EQ(Table14[[#This Row],[INDICE ]],Table14[[INDICE ]],0)</f>
        <v>36</v>
      </c>
    </row>
    <row r="39" spans="1:20" x14ac:dyDescent="0.25">
      <c r="A39" t="s">
        <v>50</v>
      </c>
      <c r="B39" t="s">
        <v>51</v>
      </c>
      <c r="C39" t="s">
        <v>52</v>
      </c>
      <c r="D39" s="15">
        <v>74515</v>
      </c>
      <c r="E39">
        <v>43</v>
      </c>
      <c r="F39" s="14">
        <f>IFERROR(VLOOKUP(Table14[[#This Row],[Codigo]],DATOS!$A$1:$B$221,2,FALSE),0)</f>
        <v>336395.86873128219</v>
      </c>
      <c r="G39">
        <f>_xlfn.RANK.EQ(Table14[[#This Row],[VAB]],Table14[VAB],0)</f>
        <v>34</v>
      </c>
      <c r="H39" s="14">
        <f>IFERROR(VLOOKUP(Table14[[#This Row],[Codigo]],DATOS!$D$1:$E$221,2,FALSE),0)</f>
        <v>544770.63151031989</v>
      </c>
      <c r="I39">
        <f>_xlfn.RANK.EQ(Table14[[#This Row],[PROD]],Table14[PROD],0)</f>
        <v>40</v>
      </c>
      <c r="J39" s="14">
        <f>IFERROR(VLOOKUP(Table14[[#This Row],[Codigo]],DATOS!$G$1:$H$223,2,FALSE),0)</f>
        <v>257083.27600000001</v>
      </c>
      <c r="K39">
        <f>_xlfn.RANK.EQ(Table14[[#This Row],[VENTAS]],Table14[VENTAS],0)</f>
        <v>51</v>
      </c>
      <c r="L39" s="15">
        <f>IFERROR(VLOOKUP(Table14[[#This Row],[Codigo]],DATOS!$J$1:$K$223,2,FALSE),0)</f>
        <v>11827.159742647</v>
      </c>
      <c r="M39">
        <f>_xlfn.RANK.EQ(Table14[[#This Row],[EMPLEO]],Table14[EMPLEO],0)</f>
        <v>28</v>
      </c>
      <c r="N39" s="17">
        <f>(Table14[[#This Row],[POBLACIÓN]]-MIN(Table14[POBLACIÓN])) / (MAX(Table14[POBLACIÓN])-MIN(Table14[POBLACIÓN]))</f>
        <v>2.6333818243304306E-2</v>
      </c>
      <c r="O39" s="18">
        <f>(Table14[[#This Row],[VAB]]-(MIN(IF(Table14[[#This Row],[VAB]] &gt; 0, Table14[VAB])))) / (MAX(Table14[VAB])-(MIN(IF(Table14[[#This Row],[VAB]] &gt; 0, Table14[VAB]))))</f>
        <v>1.4045206893073932E-2</v>
      </c>
      <c r="P39" s="18">
        <f>(Table14[[#This Row],[PROD]]-(MIN(IF(Table14[[#This Row],[PROD]] &gt; 0, Table14[PROD])))) / (MAX(Table14[PROD])-(MIN(IF(Table14[[#This Row],[PROD]] &gt; 0, Table14[PROD]))))</f>
        <v>1.3666158445441744E-2</v>
      </c>
      <c r="Q39" s="18">
        <f>(Table14[[#This Row],[VENTAS]]-(MIN(IF(Table14[[#This Row],[VENTAS]] &gt; 0, Table14[VENTAS])))) / (MAX(Table14[VENTAS])-(MIN(IF(Table14[[#This Row],[VENTAS]] &gt; 0, Table14[VENTAS]))))</f>
        <v>3.1632322852834008E-3</v>
      </c>
      <c r="R39" s="18">
        <f>(Table14[[#This Row],[EMPLEO]]-(MIN(IF(Table14[[#This Row],[EMPLEO]] &gt; 0, Table14[EMPLEO])))) / (MAX(Table14[EMPLEO])-(MIN(IF(Table14[[#This Row],[EMPLEO]] &gt; 0, Table14[EMPLEO]))))</f>
        <v>1.3921715842387437E-2</v>
      </c>
      <c r="S39" s="18">
        <f>SUMPRODUCT(Table14[[#This Row],[NPOB]:[NEMPLEO]],$V$3:$Z$3) / 5</f>
        <v>0.32442627603493412</v>
      </c>
      <c r="T39">
        <f>_xlfn.RANK.EQ(Table14[[#This Row],[INDICE ]],Table14[[INDICE ]],0)</f>
        <v>37</v>
      </c>
    </row>
    <row r="40" spans="1:20" x14ac:dyDescent="0.25">
      <c r="A40" t="s">
        <v>112</v>
      </c>
      <c r="B40" t="s">
        <v>135</v>
      </c>
      <c r="C40" t="s">
        <v>136</v>
      </c>
      <c r="D40" s="15">
        <v>80299</v>
      </c>
      <c r="E40">
        <v>40</v>
      </c>
      <c r="F40" s="14">
        <f>IFERROR(VLOOKUP(Table14[[#This Row],[Codigo]],DATOS!$A$1:$B$221,2,FALSE),0)</f>
        <v>264341.95610972162</v>
      </c>
      <c r="G40">
        <f>_xlfn.RANK.EQ(Table14[[#This Row],[VAB]],Table14[VAB],0)</f>
        <v>47</v>
      </c>
      <c r="H40" s="14">
        <f>IFERROR(VLOOKUP(Table14[[#This Row],[Codigo]],DATOS!$D$1:$E$221,2,FALSE),0)</f>
        <v>435805.48264397983</v>
      </c>
      <c r="I40">
        <f>_xlfn.RANK.EQ(Table14[[#This Row],[PROD]],Table14[PROD],0)</f>
        <v>49</v>
      </c>
      <c r="J40" s="14">
        <f>IFERROR(VLOOKUP(Table14[[#This Row],[Codigo]],DATOS!$G$1:$H$223,2,FALSE),0)</f>
        <v>597850.41399999999</v>
      </c>
      <c r="K40">
        <f>_xlfn.RANK.EQ(Table14[[#This Row],[VENTAS]],Table14[VENTAS],0)</f>
        <v>27</v>
      </c>
      <c r="L40" s="15">
        <f>IFERROR(VLOOKUP(Table14[[#This Row],[Codigo]],DATOS!$J$1:$K$223,2,FALSE),0)</f>
        <v>9323.5</v>
      </c>
      <c r="M40">
        <f>_xlfn.RANK.EQ(Table14[[#This Row],[EMPLEO]],Table14[EMPLEO],0)</f>
        <v>32</v>
      </c>
      <c r="N40" s="17">
        <f>(Table14[[#This Row],[POBLACIÓN]]-MIN(Table14[POBLACIÓN])) / (MAX(Table14[POBLACIÓN])-MIN(Table14[POBLACIÓN]))</f>
        <v>2.8441573207315048E-2</v>
      </c>
      <c r="O40" s="18">
        <f>(Table14[[#This Row],[VAB]]-(MIN(IF(Table14[[#This Row],[VAB]] &gt; 0, Table14[VAB])))) / (MAX(Table14[VAB])-(MIN(IF(Table14[[#This Row],[VAB]] &gt; 0, Table14[VAB]))))</f>
        <v>1.1036810523516554E-2</v>
      </c>
      <c r="P40" s="18">
        <f>(Table14[[#This Row],[PROD]]-(MIN(IF(Table14[[#This Row],[PROD]] &gt; 0, Table14[PROD])))) / (MAX(Table14[PROD])-(MIN(IF(Table14[[#This Row],[PROD]] &gt; 0, Table14[PROD]))))</f>
        <v>1.0932650243448406E-2</v>
      </c>
      <c r="Q40" s="18">
        <f>(Table14[[#This Row],[VENTAS]]-(MIN(IF(Table14[[#This Row],[VENTAS]] &gt; 0, Table14[VENTAS])))) / (MAX(Table14[VENTAS])-(MIN(IF(Table14[[#This Row],[VENTAS]] &gt; 0, Table14[VENTAS]))))</f>
        <v>7.3561367381005643E-3</v>
      </c>
      <c r="R40" s="18">
        <f>(Table14[[#This Row],[EMPLEO]]-(MIN(IF(Table14[[#This Row],[EMPLEO]] &gt; 0, Table14[EMPLEO])))) / (MAX(Table14[EMPLEO])-(MIN(IF(Table14[[#This Row],[EMPLEO]] &gt; 0, Table14[EMPLEO]))))</f>
        <v>1.0941533712753726E-2</v>
      </c>
      <c r="S40" s="18">
        <f>SUMPRODUCT(Table14[[#This Row],[NPOB]:[NEMPLEO]],$V$3:$Z$3) / 5</f>
        <v>0.31515373636228367</v>
      </c>
      <c r="T40">
        <f>_xlfn.RANK.EQ(Table14[[#This Row],[INDICE ]],Table14[[INDICE ]],0)</f>
        <v>38</v>
      </c>
    </row>
    <row r="41" spans="1:20" x14ac:dyDescent="0.25">
      <c r="A41" t="s">
        <v>396</v>
      </c>
      <c r="B41" t="s">
        <v>400</v>
      </c>
      <c r="C41" t="s">
        <v>401</v>
      </c>
      <c r="D41" s="15">
        <v>86801</v>
      </c>
      <c r="E41">
        <v>34</v>
      </c>
      <c r="F41" s="14">
        <f>IFERROR(VLOOKUP(Table14[[#This Row],[Codigo]],DATOS!$A$1:$B$221,2,FALSE),0)</f>
        <v>285489.70237469417</v>
      </c>
      <c r="G41">
        <f>_xlfn.RANK.EQ(Table14[[#This Row],[VAB]],Table14[VAB],0)</f>
        <v>43</v>
      </c>
      <c r="H41" s="14">
        <f>IFERROR(VLOOKUP(Table14[[#This Row],[Codigo]],DATOS!$D$1:$E$221,2,FALSE),0)</f>
        <v>461154.33620373736</v>
      </c>
      <c r="I41">
        <f>_xlfn.RANK.EQ(Table14[[#This Row],[PROD]],Table14[PROD],0)</f>
        <v>43</v>
      </c>
      <c r="J41" s="14">
        <f>IFERROR(VLOOKUP(Table14[[#This Row],[Codigo]],DATOS!$G$1:$H$223,2,FALSE),0)</f>
        <v>240617.26500000001</v>
      </c>
      <c r="K41">
        <f>_xlfn.RANK.EQ(Table14[[#This Row],[VENTAS]],Table14[VENTAS],0)</f>
        <v>52</v>
      </c>
      <c r="L41" s="15">
        <f>IFERROR(VLOOKUP(Table14[[#This Row],[Codigo]],DATOS!$J$1:$K$223,2,FALSE),0)</f>
        <v>6973.669219548</v>
      </c>
      <c r="M41">
        <f>_xlfn.RANK.EQ(Table14[[#This Row],[EMPLEO]],Table14[EMPLEO],0)</f>
        <v>42</v>
      </c>
      <c r="N41" s="17">
        <f>(Table14[[#This Row],[POBLACIÓN]]-MIN(Table14[POBLACIÓN])) / (MAX(Table14[POBLACIÓN])-MIN(Table14[POBLACIÓN]))</f>
        <v>3.081097548532297E-2</v>
      </c>
      <c r="O41" s="18">
        <f>(Table14[[#This Row],[VAB]]-(MIN(IF(Table14[[#This Row],[VAB]] &gt; 0, Table14[VAB])))) / (MAX(Table14[VAB])-(MIN(IF(Table14[[#This Row],[VAB]] &gt; 0, Table14[VAB]))))</f>
        <v>1.191977163934119E-2</v>
      </c>
      <c r="P41" s="18">
        <f>(Table14[[#This Row],[PROD]]-(MIN(IF(Table14[[#This Row],[PROD]] &gt; 0, Table14[PROD])))) / (MAX(Table14[PROD])-(MIN(IF(Table14[[#This Row],[PROD]] &gt; 0, Table14[PROD]))))</f>
        <v>1.1568553555999467E-2</v>
      </c>
      <c r="Q41" s="18">
        <f>(Table14[[#This Row],[VENTAS]]-(MIN(IF(Table14[[#This Row],[VENTAS]] &gt; 0, Table14[VENTAS])))) / (MAX(Table14[VENTAS])-(MIN(IF(Table14[[#This Row],[VENTAS]] &gt; 0, Table14[VENTAS]))))</f>
        <v>2.960629383937801E-3</v>
      </c>
      <c r="R41" s="18">
        <f>(Table14[[#This Row],[EMPLEO]]-(MIN(IF(Table14[[#This Row],[EMPLEO]] &gt; 0, Table14[EMPLEO])))) / (MAX(Table14[EMPLEO])-(MIN(IF(Table14[[#This Row],[EMPLEO]] &gt; 0, Table14[EMPLEO]))))</f>
        <v>8.1444588625736343E-3</v>
      </c>
      <c r="S41" s="18">
        <f>SUMPRODUCT(Table14[[#This Row],[NPOB]:[NEMPLEO]],$V$3:$Z$3) / 5</f>
        <v>0.31455261851726835</v>
      </c>
      <c r="T41">
        <f>_xlfn.RANK.EQ(Table14[[#This Row],[INDICE ]],Table14[[INDICE ]],0)</f>
        <v>39</v>
      </c>
    </row>
    <row r="42" spans="1:20" x14ac:dyDescent="0.25">
      <c r="A42" t="s">
        <v>112</v>
      </c>
      <c r="B42" t="s">
        <v>129</v>
      </c>
      <c r="C42" t="s">
        <v>130</v>
      </c>
      <c r="D42" s="15">
        <v>83597</v>
      </c>
      <c r="E42">
        <v>36</v>
      </c>
      <c r="F42" s="14">
        <f>IFERROR(VLOOKUP(Table14[[#This Row],[Codigo]],DATOS!$A$1:$B$221,2,FALSE),0)</f>
        <v>261640.15226338967</v>
      </c>
      <c r="G42">
        <f>_xlfn.RANK.EQ(Table14[[#This Row],[VAB]],Table14[VAB],0)</f>
        <v>50</v>
      </c>
      <c r="H42" s="14">
        <f>IFERROR(VLOOKUP(Table14[[#This Row],[Codigo]],DATOS!$D$1:$E$221,2,FALSE),0)</f>
        <v>445949.98171403492</v>
      </c>
      <c r="I42">
        <f>_xlfn.RANK.EQ(Table14[[#This Row],[PROD]],Table14[PROD],0)</f>
        <v>47</v>
      </c>
      <c r="J42" s="14">
        <f>IFERROR(VLOOKUP(Table14[[#This Row],[Codigo]],DATOS!$G$1:$H$223,2,FALSE),0)</f>
        <v>299116.88400000002</v>
      </c>
      <c r="K42">
        <f>_xlfn.RANK.EQ(Table14[[#This Row],[VENTAS]],Table14[VENTAS],0)</f>
        <v>46</v>
      </c>
      <c r="L42" s="15">
        <f>IFERROR(VLOOKUP(Table14[[#This Row],[Codigo]],DATOS!$J$1:$K$223,2,FALSE),0)</f>
        <v>8597.9288522009992</v>
      </c>
      <c r="M42">
        <f>_xlfn.RANK.EQ(Table14[[#This Row],[EMPLEO]],Table14[EMPLEO],0)</f>
        <v>37</v>
      </c>
      <c r="N42" s="17">
        <f>(Table14[[#This Row],[POBLACIÓN]]-MIN(Table14[POBLACIÓN])) / (MAX(Table14[POBLACIÓN])-MIN(Table14[POBLACIÓN]))</f>
        <v>2.96434016774581E-2</v>
      </c>
      <c r="O42" s="18">
        <f>(Table14[[#This Row],[VAB]]-(MIN(IF(Table14[[#This Row],[VAB]] &gt; 0, Table14[VAB])))) / (MAX(Table14[VAB])-(MIN(IF(Table14[[#This Row],[VAB]] &gt; 0, Table14[VAB]))))</f>
        <v>1.0924004756461941E-2</v>
      </c>
      <c r="P42" s="18">
        <f>(Table14[[#This Row],[PROD]]-(MIN(IF(Table14[[#This Row],[PROD]] &gt; 0, Table14[PROD])))) / (MAX(Table14[PROD])-(MIN(IF(Table14[[#This Row],[PROD]] &gt; 0, Table14[PROD]))))</f>
        <v>1.1187135936365908E-2</v>
      </c>
      <c r="Q42" s="18">
        <f>(Table14[[#This Row],[VENTAS]]-(MIN(IF(Table14[[#This Row],[VENTAS]] &gt; 0, Table14[VENTAS])))) / (MAX(Table14[VENTAS])-(MIN(IF(Table14[[#This Row],[VENTAS]] &gt; 0, Table14[VENTAS]))))</f>
        <v>3.6804268222494952E-3</v>
      </c>
      <c r="R42" s="18">
        <f>(Table14[[#This Row],[EMPLEO]]-(MIN(IF(Table14[[#This Row],[EMPLEO]] &gt; 0, Table14[EMPLEO])))) / (MAX(Table14[EMPLEO])-(MIN(IF(Table14[[#This Row],[EMPLEO]] &gt; 0, Table14[EMPLEO]))))</f>
        <v>1.0077864368387359E-2</v>
      </c>
      <c r="S42" s="18">
        <f>SUMPRODUCT(Table14[[#This Row],[NPOB]:[NEMPLEO]],$V$3:$Z$3) / 5</f>
        <v>0.31045632429822778</v>
      </c>
      <c r="T42">
        <f>_xlfn.RANK.EQ(Table14[[#This Row],[INDICE ]],Table14[[INDICE ]],0)</f>
        <v>40</v>
      </c>
    </row>
    <row r="43" spans="1:20" x14ac:dyDescent="0.25">
      <c r="A43" t="s">
        <v>407</v>
      </c>
      <c r="B43" t="s">
        <v>414</v>
      </c>
      <c r="C43" t="s">
        <v>415</v>
      </c>
      <c r="D43" s="15">
        <v>50826</v>
      </c>
      <c r="E43">
        <v>70</v>
      </c>
      <c r="F43" s="14">
        <f>IFERROR(VLOOKUP(Table14[[#This Row],[Codigo]],DATOS!$A$1:$B$221,2,FALSE),0)</f>
        <v>437707.32577402203</v>
      </c>
      <c r="G43">
        <f>_xlfn.RANK.EQ(Table14[[#This Row],[VAB]],Table14[VAB],0)</f>
        <v>27</v>
      </c>
      <c r="H43" s="14">
        <f>IFERROR(VLOOKUP(Table14[[#This Row],[Codigo]],DATOS!$D$1:$E$221,2,FALSE),0)</f>
        <v>1074517.49671293</v>
      </c>
      <c r="I43">
        <f>_xlfn.RANK.EQ(Table14[[#This Row],[PROD]],Table14[PROD],0)</f>
        <v>24</v>
      </c>
      <c r="J43" s="14">
        <f>IFERROR(VLOOKUP(Table14[[#This Row],[Codigo]],DATOS!$G$1:$H$223,2,FALSE),0)</f>
        <v>139972.38</v>
      </c>
      <c r="K43">
        <f>_xlfn.RANK.EQ(Table14[[#This Row],[VENTAS]],Table14[VENTAS],0)</f>
        <v>70</v>
      </c>
      <c r="L43" s="15">
        <f>IFERROR(VLOOKUP(Table14[[#This Row],[Codigo]],DATOS!$J$1:$K$223,2,FALSE),0)</f>
        <v>4158.8333333330002</v>
      </c>
      <c r="M43">
        <f>_xlfn.RANK.EQ(Table14[[#This Row],[EMPLEO]],Table14[EMPLEO],0)</f>
        <v>67</v>
      </c>
      <c r="N43" s="17">
        <f>(Table14[[#This Row],[POBLACIÓN]]-MIN(Table14[POBLACIÓN])) / (MAX(Table14[POBLACIÓN])-MIN(Table14[POBLACIÓN]))</f>
        <v>1.77012789379014E-2</v>
      </c>
      <c r="O43" s="18">
        <f>(Table14[[#This Row],[VAB]]-(MIN(IF(Table14[[#This Row],[VAB]] &gt; 0, Table14[VAB])))) / (MAX(Table14[VAB])-(MIN(IF(Table14[[#This Row],[VAB]] &gt; 0, Table14[VAB]))))</f>
        <v>1.8275164829747399E-2</v>
      </c>
      <c r="P43" s="18">
        <f>(Table14[[#This Row],[PROD]]-(MIN(IF(Table14[[#This Row],[PROD]] &gt; 0, Table14[PROD])))) / (MAX(Table14[PROD])-(MIN(IF(Table14[[#This Row],[PROD]] &gt; 0, Table14[PROD]))))</f>
        <v>2.6955429520433231E-2</v>
      </c>
      <c r="Q43" s="18">
        <f>(Table14[[#This Row],[VENTAS]]-(MIN(IF(Table14[[#This Row],[VENTAS]] &gt; 0, Table14[VENTAS])))) / (MAX(Table14[VENTAS])-(MIN(IF(Table14[[#This Row],[VENTAS]] &gt; 0, Table14[VENTAS]))))</f>
        <v>1.7222635340307262E-3</v>
      </c>
      <c r="R43" s="18">
        <f>(Table14[[#This Row],[EMPLEO]]-(MIN(IF(Table14[[#This Row],[EMPLEO]] &gt; 0, Table14[EMPLEO])))) / (MAX(Table14[EMPLEO])-(MIN(IF(Table14[[#This Row],[EMPLEO]] &gt; 0, Table14[EMPLEO]))))</f>
        <v>4.7938743310347691E-3</v>
      </c>
      <c r="S43" s="18">
        <f>SUMPRODUCT(Table14[[#This Row],[NPOB]:[NEMPLEO]],$V$3:$Z$3) / 5</f>
        <v>0.30884703073781322</v>
      </c>
      <c r="T43">
        <f>_xlfn.RANK.EQ(Table14[[#This Row],[INDICE ]],Table14[[INDICE ]],0)</f>
        <v>41</v>
      </c>
    </row>
    <row r="44" spans="1:20" x14ac:dyDescent="0.25">
      <c r="A44" t="s">
        <v>161</v>
      </c>
      <c r="B44" t="s">
        <v>182</v>
      </c>
      <c r="C44" t="s">
        <v>183</v>
      </c>
      <c r="D44" s="15">
        <v>83691</v>
      </c>
      <c r="E44">
        <v>35</v>
      </c>
      <c r="F44" s="14">
        <f>IFERROR(VLOOKUP(Table14[[#This Row],[Codigo]],DATOS!$A$1:$B$221,2,FALSE),0)</f>
        <v>262380.52820679051</v>
      </c>
      <c r="G44">
        <f>_xlfn.RANK.EQ(Table14[[#This Row],[VAB]],Table14[VAB],0)</f>
        <v>49</v>
      </c>
      <c r="H44" s="14">
        <f>IFERROR(VLOOKUP(Table14[[#This Row],[Codigo]],DATOS!$D$1:$E$221,2,FALSE),0)</f>
        <v>457585.28383867536</v>
      </c>
      <c r="I44">
        <f>_xlfn.RANK.EQ(Table14[[#This Row],[PROD]],Table14[PROD],0)</f>
        <v>44</v>
      </c>
      <c r="J44" s="14">
        <f>IFERROR(VLOOKUP(Table14[[#This Row],[Codigo]],DATOS!$G$1:$H$223,2,FALSE),0)</f>
        <v>288264.71799999999</v>
      </c>
      <c r="K44">
        <f>_xlfn.RANK.EQ(Table14[[#This Row],[VENTAS]],Table14[VENTAS],0)</f>
        <v>47</v>
      </c>
      <c r="L44" s="15">
        <f>IFERROR(VLOOKUP(Table14[[#This Row],[Codigo]],DATOS!$J$1:$K$223,2,FALSE),0)</f>
        <v>5829.7736254299998</v>
      </c>
      <c r="M44">
        <f>_xlfn.RANK.EQ(Table14[[#This Row],[EMPLEO]],Table14[EMPLEO],0)</f>
        <v>48</v>
      </c>
      <c r="N44" s="17">
        <f>(Table14[[#This Row],[POBLACIÓN]]-MIN(Table14[POBLACIÓN])) / (MAX(Table14[POBLACIÓN])-MIN(Table14[POBLACIÓN]))</f>
        <v>2.9677656339736284E-2</v>
      </c>
      <c r="O44" s="18">
        <f>(Table14[[#This Row],[VAB]]-(MIN(IF(Table14[[#This Row],[VAB]] &gt; 0, Table14[VAB])))) / (MAX(Table14[VAB])-(MIN(IF(Table14[[#This Row],[VAB]] &gt; 0, Table14[VAB]))))</f>
        <v>1.0954916947336753E-2</v>
      </c>
      <c r="P44" s="18">
        <f>(Table14[[#This Row],[PROD]]-(MIN(IF(Table14[[#This Row],[PROD]] &gt; 0, Table14[PROD])))) / (MAX(Table14[PROD])-(MIN(IF(Table14[[#This Row],[PROD]] &gt; 0, Table14[PROD]))))</f>
        <v>1.1479020030695815E-2</v>
      </c>
      <c r="Q44" s="18">
        <f>(Table14[[#This Row],[VENTAS]]-(MIN(IF(Table14[[#This Row],[VENTAS]] &gt; 0, Table14[VENTAS])))) / (MAX(Table14[VENTAS])-(MIN(IF(Table14[[#This Row],[VENTAS]] &gt; 0, Table14[VENTAS]))))</f>
        <v>3.5468984092365268E-3</v>
      </c>
      <c r="R44" s="18">
        <f>(Table14[[#This Row],[EMPLEO]]-(MIN(IF(Table14[[#This Row],[EMPLEO]] &gt; 0, Table14[EMPLEO])))) / (MAX(Table14[EMPLEO])-(MIN(IF(Table14[[#This Row],[EMPLEO]] &gt; 0, Table14[EMPLEO]))))</f>
        <v>6.7828452416456514E-3</v>
      </c>
      <c r="S44" s="18">
        <f>SUMPRODUCT(Table14[[#This Row],[NPOB]:[NEMPLEO]],$V$3:$Z$3) / 5</f>
        <v>0.30055023981451767</v>
      </c>
      <c r="T44">
        <f>_xlfn.RANK.EQ(Table14[[#This Row],[INDICE ]],Table14[[INDICE ]],0)</f>
        <v>42</v>
      </c>
    </row>
    <row r="45" spans="1:20" x14ac:dyDescent="0.25">
      <c r="A45" t="s">
        <v>50</v>
      </c>
      <c r="B45" t="s">
        <v>56</v>
      </c>
      <c r="C45" t="s">
        <v>57</v>
      </c>
      <c r="D45" s="15">
        <v>62103</v>
      </c>
      <c r="E45">
        <v>52</v>
      </c>
      <c r="F45" s="14">
        <f>IFERROR(VLOOKUP(Table14[[#This Row],[Codigo]],DATOS!$A$1:$B$221,2,FALSE),0)</f>
        <v>320694.05968236178</v>
      </c>
      <c r="G45">
        <f>_xlfn.RANK.EQ(Table14[[#This Row],[VAB]],Table14[VAB],0)</f>
        <v>37</v>
      </c>
      <c r="H45" s="14">
        <f>IFERROR(VLOOKUP(Table14[[#This Row],[Codigo]],DATOS!$D$1:$E$221,2,FALSE),0)</f>
        <v>645980.11312937376</v>
      </c>
      <c r="I45">
        <f>_xlfn.RANK.EQ(Table14[[#This Row],[PROD]],Table14[PROD],0)</f>
        <v>33</v>
      </c>
      <c r="J45" s="14">
        <f>IFERROR(VLOOKUP(Table14[[#This Row],[Codigo]],DATOS!$G$1:$H$223,2,FALSE),0)</f>
        <v>303311.87900000002</v>
      </c>
      <c r="K45">
        <f>_xlfn.RANK.EQ(Table14[[#This Row],[VENTAS]],Table14[VENTAS],0)</f>
        <v>45</v>
      </c>
      <c r="L45" s="15">
        <f>IFERROR(VLOOKUP(Table14[[#This Row],[Codigo]],DATOS!$J$1:$K$223,2,FALSE),0)</f>
        <v>7566.75</v>
      </c>
      <c r="M45">
        <f>_xlfn.RANK.EQ(Table14[[#This Row],[EMPLEO]],Table14[EMPLEO],0)</f>
        <v>41</v>
      </c>
      <c r="N45" s="17">
        <f>(Table14[[#This Row],[POBLACIÓN]]-MIN(Table14[POBLACIÓN])) / (MAX(Table14[POBLACIÓN])-MIN(Table14[POBLACIÓN]))</f>
        <v>2.1810745177380846E-2</v>
      </c>
      <c r="O45" s="18">
        <f>(Table14[[#This Row],[VAB]]-(MIN(IF(Table14[[#This Row],[VAB]] &gt; 0, Table14[VAB])))) / (MAX(Table14[VAB])-(MIN(IF(Table14[[#This Row],[VAB]] &gt; 0, Table14[VAB]))))</f>
        <v>1.3389624654447232E-2</v>
      </c>
      <c r="P45" s="18">
        <f>(Table14[[#This Row],[PROD]]-(MIN(IF(Table14[[#This Row],[PROD]] &gt; 0, Table14[PROD])))) / (MAX(Table14[PROD])-(MIN(IF(Table14[[#This Row],[PROD]] &gt; 0, Table14[PROD]))))</f>
        <v>1.6205107375475637E-2</v>
      </c>
      <c r="Q45" s="18">
        <f>(Table14[[#This Row],[VENTAS]]-(MIN(IF(Table14[[#This Row],[VENTAS]] &gt; 0, Table14[VENTAS])))) / (MAX(Table14[VENTAS])-(MIN(IF(Table14[[#This Row],[VENTAS]] &gt; 0, Table14[VENTAS]))))</f>
        <v>3.7320433405507573E-3</v>
      </c>
      <c r="R45" s="18">
        <f>(Table14[[#This Row],[EMPLEO]]-(MIN(IF(Table14[[#This Row],[EMPLEO]] &gt; 0, Table14[EMPLEO])))) / (MAX(Table14[EMPLEO])-(MIN(IF(Table14[[#This Row],[EMPLEO]] &gt; 0, Table14[EMPLEO]))))</f>
        <v>8.8504209041502507E-3</v>
      </c>
      <c r="S45" s="18">
        <f>SUMPRODUCT(Table14[[#This Row],[NPOB]:[NEMPLEO]],$V$3:$Z$3) / 5</f>
        <v>0.28945046636549759</v>
      </c>
      <c r="T45">
        <f>_xlfn.RANK.EQ(Table14[[#This Row],[INDICE ]],Table14[[INDICE ]],0)</f>
        <v>43</v>
      </c>
    </row>
    <row r="46" spans="1:20" x14ac:dyDescent="0.25">
      <c r="A46" t="s">
        <v>352</v>
      </c>
      <c r="B46" t="s">
        <v>353</v>
      </c>
      <c r="C46" t="s">
        <v>354</v>
      </c>
      <c r="D46" s="15">
        <v>80816</v>
      </c>
      <c r="E46">
        <v>39</v>
      </c>
      <c r="F46" s="14">
        <f>IFERROR(VLOOKUP(Table14[[#This Row],[Codigo]],DATOS!$A$1:$B$221,2,FALSE),0)</f>
        <v>228862.66806927748</v>
      </c>
      <c r="G46">
        <f>_xlfn.RANK.EQ(Table14[[#This Row],[VAB]],Table14[VAB],0)</f>
        <v>53</v>
      </c>
      <c r="H46" s="14">
        <f>IFERROR(VLOOKUP(Table14[[#This Row],[Codigo]],DATOS!$D$1:$E$221,2,FALSE),0)</f>
        <v>369671.94334717252</v>
      </c>
      <c r="I46">
        <f>_xlfn.RANK.EQ(Table14[[#This Row],[PROD]],Table14[PROD],0)</f>
        <v>54</v>
      </c>
      <c r="J46" s="14">
        <f>IFERROR(VLOOKUP(Table14[[#This Row],[Codigo]],DATOS!$G$1:$H$223,2,FALSE),0)</f>
        <v>92809.058999999994</v>
      </c>
      <c r="K46">
        <f>_xlfn.RANK.EQ(Table14[[#This Row],[VENTAS]],Table14[VENTAS],0)</f>
        <v>83</v>
      </c>
      <c r="L46" s="15">
        <f>IFERROR(VLOOKUP(Table14[[#This Row],[Codigo]],DATOS!$J$1:$K$223,2,FALSE),0)</f>
        <v>8849.4029389019997</v>
      </c>
      <c r="M46">
        <f>_xlfn.RANK.EQ(Table14[[#This Row],[EMPLEO]],Table14[EMPLEO],0)</f>
        <v>35</v>
      </c>
      <c r="N46" s="17">
        <f>(Table14[[#This Row],[POBLACIÓN]]-MIN(Table14[POBLACIÓN])) / (MAX(Table14[POBLACIÓN])-MIN(Table14[POBLACIÓN]))</f>
        <v>2.8629973849845052E-2</v>
      </c>
      <c r="O46" s="18">
        <f>(Table14[[#This Row],[VAB]]-(MIN(IF(Table14[[#This Row],[VAB]] &gt; 0, Table14[VAB])))) / (MAX(Table14[VAB])-(MIN(IF(Table14[[#This Row],[VAB]] &gt; 0, Table14[VAB]))))</f>
        <v>9.5554785950764283E-3</v>
      </c>
      <c r="P46" s="18">
        <f>(Table14[[#This Row],[PROD]]-(MIN(IF(Table14[[#This Row],[PROD]] &gt; 0, Table14[PROD])))) / (MAX(Table14[PROD])-(MIN(IF(Table14[[#This Row],[PROD]] &gt; 0, Table14[PROD]))))</f>
        <v>9.2736191314327868E-3</v>
      </c>
      <c r="Q46" s="18">
        <f>(Table14[[#This Row],[VENTAS]]-(MIN(IF(Table14[[#This Row],[VENTAS]] &gt; 0, Table14[VENTAS])))) / (MAX(Table14[VENTAS])-(MIN(IF(Table14[[#This Row],[VENTAS]] &gt; 0, Table14[VENTAS]))))</f>
        <v>1.1419514188685379E-3</v>
      </c>
      <c r="R46" s="18">
        <f>(Table14[[#This Row],[EMPLEO]]-(MIN(IF(Table14[[#This Row],[EMPLEO]] &gt; 0, Table14[EMPLEO])))) / (MAX(Table14[EMPLEO])-(MIN(IF(Table14[[#This Row],[EMPLEO]] &gt; 0, Table14[EMPLEO]))))</f>
        <v>1.0377201601193577E-2</v>
      </c>
      <c r="S46" s="18">
        <f>SUMPRODUCT(Table14[[#This Row],[NPOB]:[NEMPLEO]],$V$3:$Z$3) / 5</f>
        <v>0.2855372482948707</v>
      </c>
      <c r="T46">
        <f>_xlfn.RANK.EQ(Table14[[#This Row],[INDICE ]],Table14[[INDICE ]],0)</f>
        <v>44</v>
      </c>
    </row>
    <row r="47" spans="1:20" x14ac:dyDescent="0.25">
      <c r="A47" t="s">
        <v>112</v>
      </c>
      <c r="B47" t="s">
        <v>123</v>
      </c>
      <c r="C47" t="s">
        <v>124</v>
      </c>
      <c r="D47" s="15">
        <v>59536</v>
      </c>
      <c r="E47">
        <v>55</v>
      </c>
      <c r="F47" s="14">
        <f>IFERROR(VLOOKUP(Table14[[#This Row],[Codigo]],DATOS!$A$1:$B$221,2,FALSE),0)</f>
        <v>304270.59594205284</v>
      </c>
      <c r="G47">
        <f>_xlfn.RANK.EQ(Table14[[#This Row],[VAB]],Table14[VAB],0)</f>
        <v>39</v>
      </c>
      <c r="H47" s="14">
        <f>IFERROR(VLOOKUP(Table14[[#This Row],[Codigo]],DATOS!$D$1:$E$221,2,FALSE),0)</f>
        <v>556035.89011377806</v>
      </c>
      <c r="I47">
        <f>_xlfn.RANK.EQ(Table14[[#This Row],[PROD]],Table14[PROD],0)</f>
        <v>38</v>
      </c>
      <c r="J47" s="14">
        <f>IFERROR(VLOOKUP(Table14[[#This Row],[Codigo]],DATOS!$G$1:$H$223,2,FALSE),0)</f>
        <v>421880.21299999999</v>
      </c>
      <c r="K47">
        <f>_xlfn.RANK.EQ(Table14[[#This Row],[VENTAS]],Table14[VENTAS],0)</f>
        <v>36</v>
      </c>
      <c r="L47" s="15">
        <f>IFERROR(VLOOKUP(Table14[[#This Row],[Codigo]],DATOS!$J$1:$K$223,2,FALSE),0)</f>
        <v>9075.8356918240006</v>
      </c>
      <c r="M47">
        <f>_xlfn.RANK.EQ(Table14[[#This Row],[EMPLEO]],Table14[EMPLEO],0)</f>
        <v>34</v>
      </c>
      <c r="N47" s="17">
        <f>(Table14[[#This Row],[POBLACIÓN]]-MIN(Table14[POBLACIÓN])) / (MAX(Table14[POBLACIÓN])-MIN(Table14[POBLACIÓN]))</f>
        <v>2.0875301368145787E-2</v>
      </c>
      <c r="O47" s="18">
        <f>(Table14[[#This Row],[VAB]]-(MIN(IF(Table14[[#This Row],[VAB]] &gt; 0, Table14[VAB])))) / (MAX(Table14[VAB])-(MIN(IF(Table14[[#This Row],[VAB]] &gt; 0, Table14[VAB]))))</f>
        <v>1.2703911875026031E-2</v>
      </c>
      <c r="P47" s="18">
        <f>(Table14[[#This Row],[PROD]]-(MIN(IF(Table14[[#This Row],[PROD]] &gt; 0, Table14[PROD])))) / (MAX(Table14[PROD])-(MIN(IF(Table14[[#This Row],[PROD]] &gt; 0, Table14[PROD]))))</f>
        <v>1.3948759599209737E-2</v>
      </c>
      <c r="Q47" s="18">
        <f>(Table14[[#This Row],[VENTAS]]-(MIN(IF(Table14[[#This Row],[VENTAS]] &gt; 0, Table14[VENTAS])))) / (MAX(Table14[VENTAS])-(MIN(IF(Table14[[#This Row],[VENTAS]] &gt; 0, Table14[VENTAS]))))</f>
        <v>5.1909448605433122E-3</v>
      </c>
      <c r="R47" s="18">
        <f>(Table14[[#This Row],[EMPLEO]]-(MIN(IF(Table14[[#This Row],[EMPLEO]] &gt; 0, Table14[EMPLEO])))) / (MAX(Table14[EMPLEO])-(MIN(IF(Table14[[#This Row],[EMPLEO]] &gt; 0, Table14[EMPLEO]))))</f>
        <v>1.0646731374879384E-2</v>
      </c>
      <c r="S47" s="18">
        <f>SUMPRODUCT(Table14[[#This Row],[NPOB]:[NEMPLEO]],$V$3:$Z$3) / 5</f>
        <v>0.28177363156065482</v>
      </c>
      <c r="T47">
        <f>_xlfn.RANK.EQ(Table14[[#This Row],[INDICE ]],Table14[[INDICE ]],0)</f>
        <v>45</v>
      </c>
    </row>
    <row r="48" spans="1:20" x14ac:dyDescent="0.25">
      <c r="A48" t="s">
        <v>257</v>
      </c>
      <c r="B48" t="s">
        <v>270</v>
      </c>
      <c r="C48" t="s">
        <v>271</v>
      </c>
      <c r="D48" s="15">
        <v>73211</v>
      </c>
      <c r="E48">
        <v>45</v>
      </c>
      <c r="F48" s="14">
        <f>IFERROR(VLOOKUP(Table14[[#This Row],[Codigo]],DATOS!$A$1:$B$221,2,FALSE),0)</f>
        <v>298354.51669518452</v>
      </c>
      <c r="G48">
        <f>_xlfn.RANK.EQ(Table14[[#This Row],[VAB]],Table14[VAB],0)</f>
        <v>40</v>
      </c>
      <c r="H48" s="14">
        <f>IFERROR(VLOOKUP(Table14[[#This Row],[Codigo]],DATOS!$D$1:$E$221,2,FALSE),0)</f>
        <v>447962.35234204651</v>
      </c>
      <c r="I48">
        <f>_xlfn.RANK.EQ(Table14[[#This Row],[PROD]],Table14[PROD],0)</f>
        <v>46</v>
      </c>
      <c r="J48" s="14">
        <f>IFERROR(VLOOKUP(Table14[[#This Row],[Codigo]],DATOS!$G$1:$H$223,2,FALSE),0)</f>
        <v>402476.962</v>
      </c>
      <c r="K48">
        <f>_xlfn.RANK.EQ(Table14[[#This Row],[VENTAS]],Table14[VENTAS],0)</f>
        <v>38</v>
      </c>
      <c r="L48" s="15">
        <f>IFERROR(VLOOKUP(Table14[[#This Row],[Codigo]],DATOS!$J$1:$K$223,2,FALSE),0)</f>
        <v>3553.4016314780001</v>
      </c>
      <c r="M48">
        <f>_xlfn.RANK.EQ(Table14[[#This Row],[EMPLEO]],Table14[EMPLEO],0)</f>
        <v>76</v>
      </c>
      <c r="N48" s="17">
        <f>(Table14[[#This Row],[POBLACIÓN]]-MIN(Table14[POBLACIÓN])) / (MAX(Table14[POBLACIÓN])-MIN(Table14[POBLACIÓN]))</f>
        <v>2.5858625907019726E-2</v>
      </c>
      <c r="O48" s="18">
        <f>(Table14[[#This Row],[VAB]]-(MIN(IF(Table14[[#This Row],[VAB]] &gt; 0, Table14[VAB])))) / (MAX(Table14[VAB])-(MIN(IF(Table14[[#This Row],[VAB]] &gt; 0, Table14[VAB]))))</f>
        <v>1.2456903618558821E-2</v>
      </c>
      <c r="P48" s="18">
        <f>(Table14[[#This Row],[PROD]]-(MIN(IF(Table14[[#This Row],[PROD]] &gt; 0, Table14[PROD])))) / (MAX(Table14[PROD])-(MIN(IF(Table14[[#This Row],[PROD]] &gt; 0, Table14[PROD]))))</f>
        <v>1.123761842250345E-2</v>
      </c>
      <c r="Q48" s="18">
        <f>(Table14[[#This Row],[VENTAS]]-(MIN(IF(Table14[[#This Row],[VENTAS]] &gt; 0, Table14[VENTAS])))) / (MAX(Table14[VENTAS])-(MIN(IF(Table14[[#This Row],[VENTAS]] &gt; 0, Table14[VENTAS]))))</f>
        <v>4.9522012481324545E-3</v>
      </c>
      <c r="R48" s="18">
        <f>(Table14[[#This Row],[EMPLEO]]-(MIN(IF(Table14[[#This Row],[EMPLEO]] &gt; 0, Table14[EMPLEO])))) / (MAX(Table14[EMPLEO])-(MIN(IF(Table14[[#This Row],[EMPLEO]] &gt; 0, Table14[EMPLEO]))))</f>
        <v>4.073210613099041E-3</v>
      </c>
      <c r="S48" s="18">
        <f>SUMPRODUCT(Table14[[#This Row],[NPOB]:[NEMPLEO]],$V$3:$Z$3) / 5</f>
        <v>0.27700881623878792</v>
      </c>
      <c r="T48">
        <f>_xlfn.RANK.EQ(Table14[[#This Row],[INDICE ]],Table14[[INDICE ]],0)</f>
        <v>46</v>
      </c>
    </row>
    <row r="49" spans="1:20" x14ac:dyDescent="0.25">
      <c r="A49" t="s">
        <v>257</v>
      </c>
      <c r="B49" t="s">
        <v>276</v>
      </c>
      <c r="C49" t="s">
        <v>277</v>
      </c>
      <c r="D49" s="15">
        <v>74410</v>
      </c>
      <c r="E49">
        <v>44</v>
      </c>
      <c r="F49" s="14">
        <f>IFERROR(VLOOKUP(Table14[[#This Row],[Codigo]],DATOS!$A$1:$B$221,2,FALSE),0)</f>
        <v>286292.43941275286</v>
      </c>
      <c r="G49">
        <f>_xlfn.RANK.EQ(Table14[[#This Row],[VAB]],Table14[VAB],0)</f>
        <v>42</v>
      </c>
      <c r="H49" s="14">
        <f>IFERROR(VLOOKUP(Table14[[#This Row],[Codigo]],DATOS!$D$1:$E$221,2,FALSE),0)</f>
        <v>420689.93975160638</v>
      </c>
      <c r="I49">
        <f>_xlfn.RANK.EQ(Table14[[#This Row],[PROD]],Table14[PROD],0)</f>
        <v>50</v>
      </c>
      <c r="J49" s="14">
        <f>IFERROR(VLOOKUP(Table14[[#This Row],[Codigo]],DATOS!$G$1:$H$223,2,FALSE),0)</f>
        <v>283562.08799999999</v>
      </c>
      <c r="K49">
        <f>_xlfn.RANK.EQ(Table14[[#This Row],[VENTAS]],Table14[VENTAS],0)</f>
        <v>48</v>
      </c>
      <c r="L49" s="15">
        <f>IFERROR(VLOOKUP(Table14[[#This Row],[Codigo]],DATOS!$J$1:$K$223,2,FALSE),0)</f>
        <v>4504.4388801260002</v>
      </c>
      <c r="M49">
        <f>_xlfn.RANK.EQ(Table14[[#This Row],[EMPLEO]],Table14[EMPLEO],0)</f>
        <v>62</v>
      </c>
      <c r="N49" s="17">
        <f>(Table14[[#This Row],[POBLACIÓN]]-MIN(Table14[POBLACIÓN])) / (MAX(Table14[POBLACIÓN])-MIN(Table14[POBLACIÓN]))</f>
        <v>2.6295555056716977E-2</v>
      </c>
      <c r="O49" s="18">
        <f>(Table14[[#This Row],[VAB]]-(MIN(IF(Table14[[#This Row],[VAB]] &gt; 0, Table14[VAB])))) / (MAX(Table14[VAB])-(MIN(IF(Table14[[#This Row],[VAB]] &gt; 0, Table14[VAB]))))</f>
        <v>1.1953287531860294E-2</v>
      </c>
      <c r="P49" s="18">
        <f>(Table14[[#This Row],[PROD]]-(MIN(IF(Table14[[#This Row],[PROD]] &gt; 0, Table14[PROD])))) / (MAX(Table14[PROD])-(MIN(IF(Table14[[#This Row],[PROD]] &gt; 0, Table14[PROD]))))</f>
        <v>1.0553460558455019E-2</v>
      </c>
      <c r="Q49" s="18">
        <f>(Table14[[#This Row],[VENTAS]]-(MIN(IF(Table14[[#This Row],[VENTAS]] &gt; 0, Table14[VENTAS])))) / (MAX(Table14[VENTAS])-(MIN(IF(Table14[[#This Row],[VENTAS]] &gt; 0, Table14[VENTAS]))))</f>
        <v>3.4890357926043104E-3</v>
      </c>
      <c r="R49" s="18">
        <f>(Table14[[#This Row],[EMPLEO]]-(MIN(IF(Table14[[#This Row],[EMPLEO]] &gt; 0, Table14[EMPLEO])))) / (MAX(Table14[EMPLEO])-(MIN(IF(Table14[[#This Row],[EMPLEO]] &gt; 0, Table14[EMPLEO]))))</f>
        <v>5.2052590958694073E-3</v>
      </c>
      <c r="S49" s="18">
        <f>SUMPRODUCT(Table14[[#This Row],[NPOB]:[NEMPLEO]],$V$3:$Z$3) / 5</f>
        <v>0.27484646739516627</v>
      </c>
      <c r="T49">
        <f>_xlfn.RANK.EQ(Table14[[#This Row],[INDICE ]],Table14[[INDICE ]],0)</f>
        <v>47</v>
      </c>
    </row>
    <row r="50" spans="1:20" x14ac:dyDescent="0.25">
      <c r="A50" t="s">
        <v>97</v>
      </c>
      <c r="B50" t="s">
        <v>106</v>
      </c>
      <c r="C50" t="s">
        <v>107</v>
      </c>
      <c r="D50" s="15">
        <v>67493</v>
      </c>
      <c r="E50">
        <v>48</v>
      </c>
      <c r="F50" s="14">
        <f>IFERROR(VLOOKUP(Table14[[#This Row],[Codigo]],DATOS!$A$1:$B$221,2,FALSE),0)</f>
        <v>281390.32259390241</v>
      </c>
      <c r="G50">
        <f>_xlfn.RANK.EQ(Table14[[#This Row],[VAB]],Table14[VAB],0)</f>
        <v>44</v>
      </c>
      <c r="H50" s="14">
        <f>IFERROR(VLOOKUP(Table14[[#This Row],[Codigo]],DATOS!$D$1:$E$221,2,FALSE),0)</f>
        <v>481343.93056338286</v>
      </c>
      <c r="I50">
        <f>_xlfn.RANK.EQ(Table14[[#This Row],[PROD]],Table14[PROD],0)</f>
        <v>41</v>
      </c>
      <c r="J50" s="14">
        <f>IFERROR(VLOOKUP(Table14[[#This Row],[Codigo]],DATOS!$G$1:$H$223,2,FALSE),0)</f>
        <v>258027.98499999999</v>
      </c>
      <c r="K50">
        <f>_xlfn.RANK.EQ(Table14[[#This Row],[VENTAS]],Table14[VENTAS],0)</f>
        <v>50</v>
      </c>
      <c r="L50" s="15">
        <f>IFERROR(VLOOKUP(Table14[[#This Row],[Codigo]],DATOS!$J$1:$K$223,2,FALSE),0)</f>
        <v>5935.25</v>
      </c>
      <c r="M50">
        <f>_xlfn.RANK.EQ(Table14[[#This Row],[EMPLEO]],Table14[EMPLEO],0)</f>
        <v>47</v>
      </c>
      <c r="N50" s="17">
        <f>(Table14[[#This Row],[POBLACIÓN]]-MIN(Table14[POBLACIÓN])) / (MAX(Table14[POBLACIÓN])-MIN(Table14[POBLACIÓN]))</f>
        <v>2.3774922088863882E-2</v>
      </c>
      <c r="O50" s="18">
        <f>(Table14[[#This Row],[VAB]]-(MIN(IF(Table14[[#This Row],[VAB]] &gt; 0, Table14[VAB])))) / (MAX(Table14[VAB])-(MIN(IF(Table14[[#This Row],[VAB]] &gt; 0, Table14[VAB]))))</f>
        <v>1.1748614254526524E-2</v>
      </c>
      <c r="P50" s="18">
        <f>(Table14[[#This Row],[PROD]]-(MIN(IF(Table14[[#This Row],[PROD]] &gt; 0, Table14[PROD])))) / (MAX(Table14[PROD])-(MIN(IF(Table14[[#This Row],[PROD]] &gt; 0, Table14[PROD]))))</f>
        <v>1.2075031290864081E-2</v>
      </c>
      <c r="Q50" s="18">
        <f>(Table14[[#This Row],[VENTAS]]-(MIN(IF(Table14[[#This Row],[VENTAS]] &gt; 0, Table14[VENTAS])))) / (MAX(Table14[VENTAS])-(MIN(IF(Table14[[#This Row],[VENTAS]] &gt; 0, Table14[VENTAS]))))</f>
        <v>3.1748562775379481E-3</v>
      </c>
      <c r="R50" s="18">
        <f>(Table14[[#This Row],[EMPLEO]]-(MIN(IF(Table14[[#This Row],[EMPLEO]] &gt; 0, Table14[EMPLEO])))) / (MAX(Table14[EMPLEO])-(MIN(IF(Table14[[#This Row],[EMPLEO]] &gt; 0, Table14[EMPLEO]))))</f>
        <v>6.9083969694773784E-3</v>
      </c>
      <c r="S50" s="18">
        <f>SUMPRODUCT(Table14[[#This Row],[NPOB]:[NEMPLEO]],$V$3:$Z$3) / 5</f>
        <v>0.26999109405031047</v>
      </c>
      <c r="T50">
        <f>_xlfn.RANK.EQ(Table14[[#This Row],[INDICE ]],Table14[[INDICE ]],0)</f>
        <v>48</v>
      </c>
    </row>
    <row r="51" spans="1:20" x14ac:dyDescent="0.25">
      <c r="A51" t="s">
        <v>257</v>
      </c>
      <c r="B51" t="s">
        <v>272</v>
      </c>
      <c r="C51" t="s">
        <v>273</v>
      </c>
      <c r="D51" s="15">
        <v>80909</v>
      </c>
      <c r="E51">
        <v>38</v>
      </c>
      <c r="F51" s="14">
        <f>IFERROR(VLOOKUP(Table14[[#This Row],[Codigo]],DATOS!$A$1:$B$221,2,FALSE),0)</f>
        <v>197619.27578857561</v>
      </c>
      <c r="G51">
        <f>_xlfn.RANK.EQ(Table14[[#This Row],[VAB]],Table14[VAB],0)</f>
        <v>56</v>
      </c>
      <c r="H51" s="14">
        <f>IFERROR(VLOOKUP(Table14[[#This Row],[Codigo]],DATOS!$D$1:$E$221,2,FALSE),0)</f>
        <v>289347.01411179733</v>
      </c>
      <c r="I51">
        <f>_xlfn.RANK.EQ(Table14[[#This Row],[PROD]],Table14[PROD],0)</f>
        <v>64</v>
      </c>
      <c r="J51" s="14">
        <f>IFERROR(VLOOKUP(Table14[[#This Row],[Codigo]],DATOS!$G$1:$H$223,2,FALSE),0)</f>
        <v>164392.96900000001</v>
      </c>
      <c r="K51">
        <f>_xlfn.RANK.EQ(Table14[[#This Row],[VENTAS]],Table14[VENTAS],0)</f>
        <v>64</v>
      </c>
      <c r="L51" s="15">
        <f>IFERROR(VLOOKUP(Table14[[#This Row],[Codigo]],DATOS!$J$1:$K$223,2,FALSE),0)</f>
        <v>3758.4271442499999</v>
      </c>
      <c r="M51">
        <f>_xlfn.RANK.EQ(Table14[[#This Row],[EMPLEO]],Table14[EMPLEO],0)</f>
        <v>74</v>
      </c>
      <c r="N51" s="17">
        <f>(Table14[[#This Row],[POBLACIÓN]]-MIN(Table14[POBLACIÓN])) / (MAX(Table14[POBLACIÓN])-MIN(Table14[POBLACIÓN]))</f>
        <v>2.8663864100822403E-2</v>
      </c>
      <c r="O51" s="18">
        <f>(Table14[[#This Row],[VAB]]-(MIN(IF(Table14[[#This Row],[VAB]] &gt; 0, Table14[VAB])))) / (MAX(Table14[VAB])-(MIN(IF(Table14[[#This Row],[VAB]] &gt; 0, Table14[VAB]))))</f>
        <v>8.2510038692751378E-3</v>
      </c>
      <c r="P51" s="18">
        <f>(Table14[[#This Row],[PROD]]-(MIN(IF(Table14[[#This Row],[PROD]] &gt; 0, Table14[PROD])))) / (MAX(Table14[PROD])-(MIN(IF(Table14[[#This Row],[PROD]] &gt; 0, Table14[PROD]))))</f>
        <v>7.2585817073224194E-3</v>
      </c>
      <c r="Q51" s="18">
        <f>(Table14[[#This Row],[VENTAS]]-(MIN(IF(Table14[[#This Row],[VENTAS]] &gt; 0, Table14[VENTAS])))) / (MAX(Table14[VENTAS])-(MIN(IF(Table14[[#This Row],[VENTAS]] &gt; 0, Table14[VENTAS]))))</f>
        <v>2.0227420278182283E-3</v>
      </c>
      <c r="R51" s="18">
        <f>(Table14[[#This Row],[EMPLEO]]-(MIN(IF(Table14[[#This Row],[EMPLEO]] &gt; 0, Table14[EMPLEO])))) / (MAX(Table14[EMPLEO])-(MIN(IF(Table14[[#This Row],[EMPLEO]] &gt; 0, Table14[EMPLEO]))))</f>
        <v>4.3172586995359405E-3</v>
      </c>
      <c r="S51" s="18">
        <f>SUMPRODUCT(Table14[[#This Row],[NPOB]:[NEMPLEO]],$V$3:$Z$3) / 5</f>
        <v>0.25434141511205482</v>
      </c>
      <c r="T51">
        <f>_xlfn.RANK.EQ(Table14[[#This Row],[INDICE ]],Table14[[INDICE ]],0)</f>
        <v>49</v>
      </c>
    </row>
    <row r="52" spans="1:20" x14ac:dyDescent="0.25">
      <c r="A52" t="s">
        <v>305</v>
      </c>
      <c r="B52" t="s">
        <v>386</v>
      </c>
      <c r="C52" t="s">
        <v>387</v>
      </c>
      <c r="D52" s="15">
        <v>40483</v>
      </c>
      <c r="E52">
        <v>85</v>
      </c>
      <c r="F52" s="14">
        <f>IFERROR(VLOOKUP(Table14[[#This Row],[Codigo]],DATOS!$A$1:$B$221,2,FALSE),0)</f>
        <v>233153.29257723203</v>
      </c>
      <c r="G52">
        <f>_xlfn.RANK.EQ(Table14[[#This Row],[VAB]],Table14[VAB],0)</f>
        <v>52</v>
      </c>
      <c r="H52" s="14">
        <f>IFERROR(VLOOKUP(Table14[[#This Row],[Codigo]],DATOS!$D$1:$E$221,2,FALSE),0)</f>
        <v>379565.62592577003</v>
      </c>
      <c r="I52">
        <f>_xlfn.RANK.EQ(Table14[[#This Row],[PROD]],Table14[PROD],0)</f>
        <v>53</v>
      </c>
      <c r="J52" s="14">
        <f>IFERROR(VLOOKUP(Table14[[#This Row],[Codigo]],DATOS!$G$1:$H$223,2,FALSE),0)</f>
        <v>444846.17499999999</v>
      </c>
      <c r="K52">
        <f>_xlfn.RANK.EQ(Table14[[#This Row],[VENTAS]],Table14[VENTAS],0)</f>
        <v>33</v>
      </c>
      <c r="L52" s="15">
        <f>IFERROR(VLOOKUP(Table14[[#This Row],[Codigo]],DATOS!$J$1:$K$223,2,FALSE),0)</f>
        <v>16893.127674691001</v>
      </c>
      <c r="M52">
        <f>_xlfn.RANK.EQ(Table14[[#This Row],[EMPLEO]],Table14[EMPLEO],0)</f>
        <v>20</v>
      </c>
      <c r="N52" s="17">
        <f>(Table14[[#This Row],[POBLACIÓN]]-MIN(Table14[POBLACIÓN])) / (MAX(Table14[POBLACIÓN])-MIN(Table14[POBLACIÓN]))</f>
        <v>1.393217285339879E-2</v>
      </c>
      <c r="O52" s="18">
        <f>(Table14[[#This Row],[VAB]]-(MIN(IF(Table14[[#This Row],[VAB]] &gt; 0, Table14[VAB])))) / (MAX(Table14[VAB])-(MIN(IF(Table14[[#This Row],[VAB]] &gt; 0, Table14[VAB]))))</f>
        <v>9.7346208334814256E-3</v>
      </c>
      <c r="P52" s="18">
        <f>(Table14[[#This Row],[PROD]]-(MIN(IF(Table14[[#This Row],[PROD]] &gt; 0, Table14[PROD])))) / (MAX(Table14[PROD])-(MIN(IF(Table14[[#This Row],[PROD]] &gt; 0, Table14[PROD]))))</f>
        <v>9.5218128223319605E-3</v>
      </c>
      <c r="Q52" s="18">
        <f>(Table14[[#This Row],[VENTAS]]-(MIN(IF(Table14[[#This Row],[VENTAS]] &gt; 0, Table14[VENTAS])))) / (MAX(Table14[VENTAS])-(MIN(IF(Table14[[#This Row],[VENTAS]] &gt; 0, Table14[VENTAS]))))</f>
        <v>5.4735251730059229E-3</v>
      </c>
      <c r="R52" s="18">
        <f>(Table14[[#This Row],[EMPLEO]]-(MIN(IF(Table14[[#This Row],[EMPLEO]] &gt; 0, Table14[EMPLEO])))) / (MAX(Table14[EMPLEO])-(MIN(IF(Table14[[#This Row],[EMPLEO]] &gt; 0, Table14[EMPLEO]))))</f>
        <v>1.9951891126674712E-2</v>
      </c>
      <c r="S52" s="18">
        <f>SUMPRODUCT(Table14[[#This Row],[NPOB]:[NEMPLEO]],$V$3:$Z$3) / 5</f>
        <v>0.24228123338812302</v>
      </c>
      <c r="T52">
        <f>_xlfn.RANK.EQ(Table14[[#This Row],[INDICE ]],Table14[[INDICE ]],0)</f>
        <v>50</v>
      </c>
    </row>
    <row r="53" spans="1:20" x14ac:dyDescent="0.25">
      <c r="A53" t="s">
        <v>161</v>
      </c>
      <c r="B53" t="s">
        <v>176</v>
      </c>
      <c r="C53" t="s">
        <v>177</v>
      </c>
      <c r="D53" s="15">
        <v>79767</v>
      </c>
      <c r="E53">
        <v>41</v>
      </c>
      <c r="F53" s="14">
        <f>IFERROR(VLOOKUP(Table14[[#This Row],[Codigo]],DATOS!$A$1:$B$221,2,FALSE),0)</f>
        <v>151122.87944976072</v>
      </c>
      <c r="G53">
        <f>_xlfn.RANK.EQ(Table14[[#This Row],[VAB]],Table14[VAB],0)</f>
        <v>68</v>
      </c>
      <c r="H53" s="14">
        <f>IFERROR(VLOOKUP(Table14[[#This Row],[Codigo]],DATOS!$D$1:$E$221,2,FALSE),0)</f>
        <v>252821.20723441109</v>
      </c>
      <c r="I53">
        <f>_xlfn.RANK.EQ(Table14[[#This Row],[PROD]],Table14[PROD],0)</f>
        <v>69</v>
      </c>
      <c r="J53" s="14">
        <f>IFERROR(VLOOKUP(Table14[[#This Row],[Codigo]],DATOS!$G$1:$H$223,2,FALSE),0)</f>
        <v>177313.579</v>
      </c>
      <c r="K53">
        <f>_xlfn.RANK.EQ(Table14[[#This Row],[VENTAS]],Table14[VENTAS],0)</f>
        <v>61</v>
      </c>
      <c r="L53" s="15">
        <f>IFERROR(VLOOKUP(Table14[[#This Row],[Codigo]],DATOS!$J$1:$K$223,2,FALSE),0)</f>
        <v>3630.75</v>
      </c>
      <c r="M53">
        <f>_xlfn.RANK.EQ(Table14[[#This Row],[EMPLEO]],Table14[EMPLEO],0)</f>
        <v>75</v>
      </c>
      <c r="N53" s="17">
        <f>(Table14[[#This Row],[POBLACIÓN]]-MIN(Table14[POBLACIÓN])) / (MAX(Table14[POBLACIÓN])-MIN(Table14[POBLACIÓN]))</f>
        <v>2.8247706395272566E-2</v>
      </c>
      <c r="O53" s="18">
        <f>(Table14[[#This Row],[VAB]]-(MIN(IF(Table14[[#This Row],[VAB]] &gt; 0, Table14[VAB])))) / (MAX(Table14[VAB])-(MIN(IF(Table14[[#This Row],[VAB]] &gt; 0, Table14[VAB]))))</f>
        <v>6.3096854196044985E-3</v>
      </c>
      <c r="P53" s="18">
        <f>(Table14[[#This Row],[PROD]]-(MIN(IF(Table14[[#This Row],[PROD]] &gt; 0, Table14[PROD])))) / (MAX(Table14[PROD])-(MIN(IF(Table14[[#This Row],[PROD]] &gt; 0, Table14[PROD]))))</f>
        <v>6.3422924742738678E-3</v>
      </c>
      <c r="Q53" s="18">
        <f>(Table14[[#This Row],[VENTAS]]-(MIN(IF(Table14[[#This Row],[VENTAS]] &gt; 0, Table14[VENTAS])))) / (MAX(Table14[VENTAS])-(MIN(IF(Table14[[#This Row],[VENTAS]] &gt; 0, Table14[VENTAS]))))</f>
        <v>2.1817212167155858E-3</v>
      </c>
      <c r="R53" s="18">
        <f>(Table14[[#This Row],[EMPLEO]]-(MIN(IF(Table14[[#This Row],[EMPLEO]] &gt; 0, Table14[EMPLEO])))) / (MAX(Table14[EMPLEO])-(MIN(IF(Table14[[#This Row],[EMPLEO]] &gt; 0, Table14[EMPLEO]))))</f>
        <v>4.165280722187378E-3</v>
      </c>
      <c r="S53" s="18">
        <f>SUMPRODUCT(Table14[[#This Row],[NPOB]:[NEMPLEO]],$V$3:$Z$3) / 5</f>
        <v>0.24040826751540062</v>
      </c>
      <c r="T53">
        <f>_xlfn.RANK.EQ(Table14[[#This Row],[INDICE ]],Table14[[INDICE ]],0)</f>
        <v>51</v>
      </c>
    </row>
    <row r="54" spans="1:20" x14ac:dyDescent="0.25">
      <c r="A54" t="s">
        <v>421</v>
      </c>
      <c r="B54" t="s">
        <v>434</v>
      </c>
      <c r="C54" t="s">
        <v>435</v>
      </c>
      <c r="D54" s="15">
        <v>63897</v>
      </c>
      <c r="E54">
        <v>50</v>
      </c>
      <c r="F54" s="14">
        <f>IFERROR(VLOOKUP(Table14[[#This Row],[Codigo]],DATOS!$A$1:$B$221,2,FALSE),0)</f>
        <v>168615.76040647613</v>
      </c>
      <c r="G54">
        <f>_xlfn.RANK.EQ(Table14[[#This Row],[VAB]],Table14[VAB],0)</f>
        <v>63</v>
      </c>
      <c r="H54" s="14">
        <f>IFERROR(VLOOKUP(Table14[[#This Row],[Codigo]],DATOS!$D$1:$E$221,2,FALSE),0)</f>
        <v>300697.72989572416</v>
      </c>
      <c r="I54">
        <f>_xlfn.RANK.EQ(Table14[[#This Row],[PROD]],Table14[PROD],0)</f>
        <v>62</v>
      </c>
      <c r="J54" s="14">
        <f>IFERROR(VLOOKUP(Table14[[#This Row],[Codigo]],DATOS!$G$1:$H$223,2,FALSE),0)</f>
        <v>382034.09</v>
      </c>
      <c r="K54">
        <f>_xlfn.RANK.EQ(Table14[[#This Row],[VENTAS]],Table14[VENTAS],0)</f>
        <v>39</v>
      </c>
      <c r="L54" s="15">
        <f>IFERROR(VLOOKUP(Table14[[#This Row],[Codigo]],DATOS!$J$1:$K$223,2,FALSE),0)</f>
        <v>5613.810794045</v>
      </c>
      <c r="M54">
        <f>_xlfn.RANK.EQ(Table14[[#This Row],[EMPLEO]],Table14[EMPLEO],0)</f>
        <v>49</v>
      </c>
      <c r="N54" s="17">
        <f>(Table14[[#This Row],[POBLACIÓN]]-MIN(Table14[POBLACIÓN])) / (MAX(Table14[POBLACIÓN])-MIN(Table14[POBLACIÓN]))</f>
        <v>2.2464499051072971E-2</v>
      </c>
      <c r="O54" s="18">
        <f>(Table14[[#This Row],[VAB]]-(MIN(IF(Table14[[#This Row],[VAB]] &gt; 0, Table14[VAB])))) / (MAX(Table14[VAB])-(MIN(IF(Table14[[#This Row],[VAB]] &gt; 0, Table14[VAB]))))</f>
        <v>7.0400485275689496E-3</v>
      </c>
      <c r="P54" s="18">
        <f>(Table14[[#This Row],[PROD]]-(MIN(IF(Table14[[#This Row],[PROD]] &gt; 0, Table14[PROD])))) / (MAX(Table14[PROD])-(MIN(IF(Table14[[#This Row],[PROD]] &gt; 0, Table14[PROD]))))</f>
        <v>7.5433266465682533E-3</v>
      </c>
      <c r="Q54" s="18">
        <f>(Table14[[#This Row],[VENTAS]]-(MIN(IF(Table14[[#This Row],[VENTAS]] &gt; 0, Table14[VENTAS])))) / (MAX(Table14[VENTAS])-(MIN(IF(Table14[[#This Row],[VENTAS]] &gt; 0, Table14[VENTAS]))))</f>
        <v>4.70066581681052E-3</v>
      </c>
      <c r="R54" s="18">
        <f>(Table14[[#This Row],[EMPLEO]]-(MIN(IF(Table14[[#This Row],[EMPLEO]] &gt; 0, Table14[EMPLEO])))) / (MAX(Table14[EMPLEO])-(MIN(IF(Table14[[#This Row],[EMPLEO]] &gt; 0, Table14[EMPLEO]))))</f>
        <v>6.5257781331262577E-3</v>
      </c>
      <c r="S54" s="18">
        <f>SUMPRODUCT(Table14[[#This Row],[NPOB]:[NEMPLEO]],$V$3:$Z$3) / 5</f>
        <v>0.2278828936897348</v>
      </c>
      <c r="T54">
        <f>_xlfn.RANK.EQ(Table14[[#This Row],[INDICE ]],Table14[[INDICE ]],0)</f>
        <v>52</v>
      </c>
    </row>
    <row r="55" spans="1:20" x14ac:dyDescent="0.25">
      <c r="A55" t="s">
        <v>257</v>
      </c>
      <c r="B55" t="s">
        <v>278</v>
      </c>
      <c r="C55" t="s">
        <v>279</v>
      </c>
      <c r="D55" s="15">
        <v>51509</v>
      </c>
      <c r="E55">
        <v>66</v>
      </c>
      <c r="F55" s="14">
        <f>IFERROR(VLOOKUP(Table14[[#This Row],[Codigo]],DATOS!$A$1:$B$221,2,FALSE),0)</f>
        <v>315045.7552184895</v>
      </c>
      <c r="G55">
        <f>_xlfn.RANK.EQ(Table14[[#This Row],[VAB]],Table14[VAB],0)</f>
        <v>38</v>
      </c>
      <c r="H55" s="14">
        <f>IFERROR(VLOOKUP(Table14[[#This Row],[Codigo]],DATOS!$D$1:$E$221,2,FALSE),0)</f>
        <v>456574.97436563217</v>
      </c>
      <c r="I55">
        <f>_xlfn.RANK.EQ(Table14[[#This Row],[PROD]],Table14[PROD],0)</f>
        <v>45</v>
      </c>
      <c r="J55" s="14">
        <f>IFERROR(VLOOKUP(Table14[[#This Row],[Codigo]],DATOS!$G$1:$H$223,2,FALSE),0)</f>
        <v>152621.76500000001</v>
      </c>
      <c r="K55">
        <f>_xlfn.RANK.EQ(Table14[[#This Row],[VENTAS]],Table14[VENTAS],0)</f>
        <v>67</v>
      </c>
      <c r="L55" s="15">
        <f>IFERROR(VLOOKUP(Table14[[#This Row],[Codigo]],DATOS!$J$1:$K$223,2,FALSE),0)</f>
        <v>3841.5611198739998</v>
      </c>
      <c r="M55">
        <f>_xlfn.RANK.EQ(Table14[[#This Row],[EMPLEO]],Table14[EMPLEO],0)</f>
        <v>73</v>
      </c>
      <c r="N55" s="17">
        <f>(Table14[[#This Row],[POBLACIÓN]]-MIN(Table14[POBLACIÓN])) / (MAX(Table14[POBLACIÓN])-MIN(Table14[POBLACIÓN]))</f>
        <v>1.7950171856369473E-2</v>
      </c>
      <c r="O55" s="18">
        <f>(Table14[[#This Row],[VAB]]-(MIN(IF(Table14[[#This Row],[VAB]] &gt; 0, Table14[VAB])))) / (MAX(Table14[VAB])-(MIN(IF(Table14[[#This Row],[VAB]] &gt; 0, Table14[VAB]))))</f>
        <v>1.3153796535958861E-2</v>
      </c>
      <c r="P55" s="18">
        <f>(Table14[[#This Row],[PROD]]-(MIN(IF(Table14[[#This Row],[PROD]] &gt; 0, Table14[PROD])))) / (MAX(Table14[PROD])-(MIN(IF(Table14[[#This Row],[PROD]] &gt; 0, Table14[PROD]))))</f>
        <v>1.145367532865257E-2</v>
      </c>
      <c r="Q55" s="18">
        <f>(Table14[[#This Row],[VENTAS]]-(MIN(IF(Table14[[#This Row],[VENTAS]] &gt; 0, Table14[VENTAS])))) / (MAX(Table14[VENTAS])-(MIN(IF(Table14[[#This Row],[VENTAS]] &gt; 0, Table14[VENTAS]))))</f>
        <v>1.8779054864888844E-3</v>
      </c>
      <c r="R55" s="18">
        <f>(Table14[[#This Row],[EMPLEO]]-(MIN(IF(Table14[[#This Row],[EMPLEO]] &gt; 0, Table14[EMPLEO])))) / (MAX(Table14[EMPLEO])-(MIN(IF(Table14[[#This Row],[EMPLEO]] &gt; 0, Table14[EMPLEO]))))</f>
        <v>4.4162155922397835E-3</v>
      </c>
      <c r="S55" s="18">
        <f>SUMPRODUCT(Table14[[#This Row],[NPOB]:[NEMPLEO]],$V$3:$Z$3) / 5</f>
        <v>0.22609066255690377</v>
      </c>
      <c r="T55">
        <f>_xlfn.RANK.EQ(Table14[[#This Row],[INDICE ]],Table14[[INDICE ]],0)</f>
        <v>53</v>
      </c>
    </row>
    <row r="56" spans="1:20" x14ac:dyDescent="0.25">
      <c r="A56" t="s">
        <v>284</v>
      </c>
      <c r="B56" t="s">
        <v>323</v>
      </c>
      <c r="C56" t="s">
        <v>324</v>
      </c>
      <c r="D56" s="15">
        <v>29759</v>
      </c>
      <c r="E56">
        <v>98</v>
      </c>
      <c r="F56" s="14">
        <f>IFERROR(VLOOKUP(Table14[[#This Row],[Codigo]],DATOS!$A$1:$B$221,2,FALSE),0)</f>
        <v>264712.49211364787</v>
      </c>
      <c r="G56">
        <f>_xlfn.RANK.EQ(Table14[[#This Row],[VAB]],Table14[VAB],0)</f>
        <v>46</v>
      </c>
      <c r="H56" s="14">
        <f>IFERROR(VLOOKUP(Table14[[#This Row],[Codigo]],DATOS!$D$1:$E$221,2,FALSE),0)</f>
        <v>663200.37668997911</v>
      </c>
      <c r="I56">
        <f>_xlfn.RANK.EQ(Table14[[#This Row],[PROD]],Table14[PROD],0)</f>
        <v>32</v>
      </c>
      <c r="J56" s="14">
        <f>IFERROR(VLOOKUP(Table14[[#This Row],[Codigo]],DATOS!$G$1:$H$223,2,FALSE),0)</f>
        <v>807899.95600000001</v>
      </c>
      <c r="K56">
        <f>_xlfn.RANK.EQ(Table14[[#This Row],[VENTAS]],Table14[VENTAS],0)</f>
        <v>23</v>
      </c>
      <c r="L56" s="15">
        <f>IFERROR(VLOOKUP(Table14[[#This Row],[Codigo]],DATOS!$J$1:$K$223,2,FALSE),0)</f>
        <v>6810.3603233129998</v>
      </c>
      <c r="M56">
        <f>_xlfn.RANK.EQ(Table14[[#This Row],[EMPLEO]],Table14[EMPLEO],0)</f>
        <v>43</v>
      </c>
      <c r="N56" s="17">
        <f>(Table14[[#This Row],[POBLACIÓN]]-MIN(Table14[POBLACIÓN])) / (MAX(Table14[POBLACIÓN])-MIN(Table14[POBLACIÓN]))</f>
        <v>1.0024226063279294E-2</v>
      </c>
      <c r="O56" s="18">
        <f>(Table14[[#This Row],[VAB]]-(MIN(IF(Table14[[#This Row],[VAB]] &gt; 0, Table14[VAB])))) / (MAX(Table14[VAB])-(MIN(IF(Table14[[#This Row],[VAB]] &gt; 0, Table14[VAB]))))</f>
        <v>1.1052281150002263E-2</v>
      </c>
      <c r="P56" s="18">
        <f>(Table14[[#This Row],[PROD]]-(MIN(IF(Table14[[#This Row],[PROD]] &gt; 0, Table14[PROD])))) / (MAX(Table14[PROD])-(MIN(IF(Table14[[#This Row],[PROD]] &gt; 0, Table14[PROD]))))</f>
        <v>1.66370962469004E-2</v>
      </c>
      <c r="Q56" s="18">
        <f>(Table14[[#This Row],[VENTAS]]-(MIN(IF(Table14[[#This Row],[VENTAS]] &gt; 0, Table14[VENTAS])))) / (MAX(Table14[VENTAS])-(MIN(IF(Table14[[#This Row],[VENTAS]] &gt; 0, Table14[VENTAS]))))</f>
        <v>9.9406513868223727E-3</v>
      </c>
      <c r="R56" s="18">
        <f>(Table14[[#This Row],[EMPLEO]]-(MIN(IF(Table14[[#This Row],[EMPLEO]] &gt; 0, Table14[EMPLEO])))) / (MAX(Table14[EMPLEO])-(MIN(IF(Table14[[#This Row],[EMPLEO]] &gt; 0, Table14[EMPLEO]))))</f>
        <v>7.9500673300983773E-3</v>
      </c>
      <c r="S56" s="18">
        <f>SUMPRODUCT(Table14[[#This Row],[NPOB]:[NEMPLEO]],$V$3:$Z$3) / 5</f>
        <v>0.22434749096154979</v>
      </c>
      <c r="T56">
        <f>_xlfn.RANK.EQ(Table14[[#This Row],[INDICE ]],Table14[[INDICE ]],0)</f>
        <v>54</v>
      </c>
    </row>
    <row r="57" spans="1:20" x14ac:dyDescent="0.25">
      <c r="A57" t="s">
        <v>284</v>
      </c>
      <c r="B57" t="s">
        <v>310</v>
      </c>
      <c r="C57" t="s">
        <v>311</v>
      </c>
      <c r="D57" s="15">
        <v>62841</v>
      </c>
      <c r="E57">
        <v>51</v>
      </c>
      <c r="F57" s="14">
        <f>IFERROR(VLOOKUP(Table14[[#This Row],[Codigo]],DATOS!$A$1:$B$221,2,FALSE),0)</f>
        <v>186578.70423528296</v>
      </c>
      <c r="G57">
        <f>_xlfn.RANK.EQ(Table14[[#This Row],[VAB]],Table14[VAB],0)</f>
        <v>59</v>
      </c>
      <c r="H57" s="14">
        <f>IFERROR(VLOOKUP(Table14[[#This Row],[Codigo]],DATOS!$D$1:$E$221,2,FALSE),0)</f>
        <v>359179.51733165822</v>
      </c>
      <c r="I57">
        <f>_xlfn.RANK.EQ(Table14[[#This Row],[PROD]],Table14[PROD],0)</f>
        <v>55</v>
      </c>
      <c r="J57" s="14">
        <f>IFERROR(VLOOKUP(Table14[[#This Row],[Codigo]],DATOS!$G$1:$H$223,2,FALSE),0)</f>
        <v>142462.20699999999</v>
      </c>
      <c r="K57">
        <f>_xlfn.RANK.EQ(Table14[[#This Row],[VENTAS]],Table14[VENTAS],0)</f>
        <v>69</v>
      </c>
      <c r="L57" s="15">
        <f>IFERROR(VLOOKUP(Table14[[#This Row],[Codigo]],DATOS!$J$1:$K$223,2,FALSE),0)</f>
        <v>4938.1327220080002</v>
      </c>
      <c r="M57">
        <f>_xlfn.RANK.EQ(Table14[[#This Row],[EMPLEO]],Table14[EMPLEO],0)</f>
        <v>56</v>
      </c>
      <c r="N57" s="17">
        <f>(Table14[[#This Row],[POBLACIÓN]]-MIN(Table14[POBLACIÓN])) / (MAX(Table14[POBLACIÓN])-MIN(Table14[POBLACIÓN]))</f>
        <v>2.2079680717394662E-2</v>
      </c>
      <c r="O57" s="18">
        <f>(Table14[[#This Row],[VAB]]-(MIN(IF(Table14[[#This Row],[VAB]] &gt; 0, Table14[VAB])))) / (MAX(Table14[VAB])-(MIN(IF(Table14[[#This Row],[VAB]] &gt; 0, Table14[VAB]))))</f>
        <v>7.7900377097660503E-3</v>
      </c>
      <c r="P57" s="18">
        <f>(Table14[[#This Row],[PROD]]-(MIN(IF(Table14[[#This Row],[PROD]] &gt; 0, Table14[PROD])))) / (MAX(Table14[PROD])-(MIN(IF(Table14[[#This Row],[PROD]] &gt; 0, Table14[PROD]))))</f>
        <v>9.010405316092639E-3</v>
      </c>
      <c r="Q57" s="18">
        <f>(Table14[[#This Row],[VENTAS]]-(MIN(IF(Table14[[#This Row],[VENTAS]] &gt; 0, Table14[VENTAS])))) / (MAX(Table14[VENTAS])-(MIN(IF(Table14[[#This Row],[VENTAS]] &gt; 0, Table14[VENTAS]))))</f>
        <v>1.7528991369128455E-3</v>
      </c>
      <c r="R57" s="18">
        <f>(Table14[[#This Row],[EMPLEO]]-(MIN(IF(Table14[[#This Row],[EMPLEO]] &gt; 0, Table14[EMPLEO])))) / (MAX(Table14[EMPLEO])-(MIN(IF(Table14[[#This Row],[EMPLEO]] &gt; 0, Table14[EMPLEO]))))</f>
        <v>5.7214980301354664E-3</v>
      </c>
      <c r="S57" s="18">
        <f>SUMPRODUCT(Table14[[#This Row],[NPOB]:[NEMPLEO]],$V$3:$Z$3) / 5</f>
        <v>0.22406746985815024</v>
      </c>
      <c r="T57">
        <f>_xlfn.RANK.EQ(Table14[[#This Row],[INDICE ]],Table14[[INDICE ]],0)</f>
        <v>55</v>
      </c>
    </row>
    <row r="58" spans="1:20" x14ac:dyDescent="0.25">
      <c r="A58" t="s">
        <v>284</v>
      </c>
      <c r="B58" t="s">
        <v>294</v>
      </c>
      <c r="C58" t="s">
        <v>295</v>
      </c>
      <c r="D58" s="15">
        <v>78117</v>
      </c>
      <c r="E58">
        <v>42</v>
      </c>
      <c r="F58" s="14">
        <f>IFERROR(VLOOKUP(Table14[[#This Row],[Codigo]],DATOS!$A$1:$B$221,2,FALSE),0)</f>
        <v>102437.85877038234</v>
      </c>
      <c r="G58">
        <f>_xlfn.RANK.EQ(Table14[[#This Row],[VAB]],Table14[VAB],0)</f>
        <v>84</v>
      </c>
      <c r="H58" s="14">
        <f>IFERROR(VLOOKUP(Table14[[#This Row],[Codigo]],DATOS!$D$1:$E$221,2,FALSE),0)</f>
        <v>150216.54248058572</v>
      </c>
      <c r="I58">
        <f>_xlfn.RANK.EQ(Table14[[#This Row],[PROD]],Table14[PROD],0)</f>
        <v>88</v>
      </c>
      <c r="J58" s="14">
        <f>IFERROR(VLOOKUP(Table14[[#This Row],[Codigo]],DATOS!$G$1:$H$223,2,FALSE),0)</f>
        <v>49118.294999999998</v>
      </c>
      <c r="K58">
        <f>_xlfn.RANK.EQ(Table14[[#This Row],[VENTAS]],Table14[VENTAS],0)</f>
        <v>107</v>
      </c>
      <c r="L58" s="15">
        <f>IFERROR(VLOOKUP(Table14[[#This Row],[Codigo]],DATOS!$J$1:$K$223,2,FALSE),0)</f>
        <v>4567.3420504810001</v>
      </c>
      <c r="M58">
        <f>_xlfn.RANK.EQ(Table14[[#This Row],[EMPLEO]],Table14[EMPLEO],0)</f>
        <v>61</v>
      </c>
      <c r="N58" s="17">
        <f>(Table14[[#This Row],[POBLACIÓN]]-MIN(Table14[POBLACIÓN])) / (MAX(Table14[POBLACIÓN])-MIN(Table14[POBLACIÓN]))</f>
        <v>2.7646427748900207E-2</v>
      </c>
      <c r="O58" s="18">
        <f>(Table14[[#This Row],[VAB]]-(MIN(IF(Table14[[#This Row],[VAB]] &gt; 0, Table14[VAB])))) / (MAX(Table14[VAB])-(MIN(IF(Table14[[#This Row],[VAB]] &gt; 0, Table14[VAB]))))</f>
        <v>4.2769874836447851E-3</v>
      </c>
      <c r="P58" s="18">
        <f>(Table14[[#This Row],[PROD]]-(MIN(IF(Table14[[#This Row],[PROD]] &gt; 0, Table14[PROD])))) / (MAX(Table14[PROD])-(MIN(IF(Table14[[#This Row],[PROD]] &gt; 0, Table14[PROD]))))</f>
        <v>3.7683438715752906E-3</v>
      </c>
      <c r="Q58" s="18">
        <f>(Table14[[#This Row],[VENTAS]]-(MIN(IF(Table14[[#This Row],[VENTAS]] &gt; 0, Table14[VENTAS])))) / (MAX(Table14[VENTAS])-(MIN(IF(Table14[[#This Row],[VENTAS]] &gt; 0, Table14[VENTAS]))))</f>
        <v>6.0436672100784268E-4</v>
      </c>
      <c r="R58" s="18">
        <f>(Table14[[#This Row],[EMPLEO]]-(MIN(IF(Table14[[#This Row],[EMPLEO]] &gt; 0, Table14[EMPLEO])))) / (MAX(Table14[EMPLEO])-(MIN(IF(Table14[[#This Row],[EMPLEO]] &gt; 0, Table14[EMPLEO]))))</f>
        <v>5.2801346474453895E-3</v>
      </c>
      <c r="S58" s="18">
        <f>SUMPRODUCT(Table14[[#This Row],[NPOB]:[NEMPLEO]],$V$3:$Z$3) / 5</f>
        <v>0.21793507102853513</v>
      </c>
      <c r="T58">
        <f>_xlfn.RANK.EQ(Table14[[#This Row],[INDICE ]],Table14[[INDICE ]],0)</f>
        <v>56</v>
      </c>
    </row>
    <row r="59" spans="1:20" x14ac:dyDescent="0.25">
      <c r="A59" t="s">
        <v>284</v>
      </c>
      <c r="B59" t="s">
        <v>316</v>
      </c>
      <c r="C59" t="s">
        <v>317</v>
      </c>
      <c r="D59" s="15">
        <v>70408</v>
      </c>
      <c r="E59">
        <v>47</v>
      </c>
      <c r="F59" s="14">
        <f>IFERROR(VLOOKUP(Table14[[#This Row],[Codigo]],DATOS!$A$1:$B$221,2,FALSE),0)</f>
        <v>112131.7838625665</v>
      </c>
      <c r="G59">
        <f>_xlfn.RANK.EQ(Table14[[#This Row],[VAB]],Table14[VAB],0)</f>
        <v>80</v>
      </c>
      <c r="H59" s="14">
        <f>IFERROR(VLOOKUP(Table14[[#This Row],[Codigo]],DATOS!$D$1:$E$221,2,FALSE),0)</f>
        <v>176971.46616864149</v>
      </c>
      <c r="I59">
        <f>_xlfn.RANK.EQ(Table14[[#This Row],[PROD]],Table14[PROD],0)</f>
        <v>81</v>
      </c>
      <c r="J59" s="14">
        <f>IFERROR(VLOOKUP(Table14[[#This Row],[Codigo]],DATOS!$G$1:$H$223,2,FALSE),0)</f>
        <v>404890.76299999998</v>
      </c>
      <c r="K59">
        <f>_xlfn.RANK.EQ(Table14[[#This Row],[VENTAS]],Table14[VENTAS],0)</f>
        <v>37</v>
      </c>
      <c r="L59" s="15">
        <f>IFERROR(VLOOKUP(Table14[[#This Row],[Codigo]],DATOS!$J$1:$K$223,2,FALSE),0)</f>
        <v>4404.0748014119999</v>
      </c>
      <c r="M59">
        <f>_xlfn.RANK.EQ(Table14[[#This Row],[EMPLEO]],Table14[EMPLEO],0)</f>
        <v>65</v>
      </c>
      <c r="N59" s="17">
        <f>(Table14[[#This Row],[POBLACIÓN]]-MIN(Table14[POBLACIÓN])) / (MAX(Table14[POBLACIÓN])-MIN(Table14[POBLACIÓN]))</f>
        <v>2.4837181030788382E-2</v>
      </c>
      <c r="O59" s="18">
        <f>(Table14[[#This Row],[VAB]]-(MIN(IF(Table14[[#This Row],[VAB]] &gt; 0, Table14[VAB])))) / (MAX(Table14[VAB])-(MIN(IF(Table14[[#This Row],[VAB]] &gt; 0, Table14[VAB]))))</f>
        <v>4.6817284337616494E-3</v>
      </c>
      <c r="P59" s="18">
        <f>(Table14[[#This Row],[PROD]]-(MIN(IF(Table14[[#This Row],[PROD]] &gt; 0, Table14[PROD])))) / (MAX(Table14[PROD])-(MIN(IF(Table14[[#This Row],[PROD]] &gt; 0, Table14[PROD]))))</f>
        <v>4.4395199687576629E-3</v>
      </c>
      <c r="Q59" s="18">
        <f>(Table14[[#This Row],[VENTAS]]-(MIN(IF(Table14[[#This Row],[VENTAS]] &gt; 0, Table14[VENTAS])))) / (MAX(Table14[VENTAS])-(MIN(IF(Table14[[#This Row],[VENTAS]] &gt; 0, Table14[VENTAS]))))</f>
        <v>4.9819014035538808E-3</v>
      </c>
      <c r="R59" s="18">
        <f>(Table14[[#This Row],[EMPLEO]]-(MIN(IF(Table14[[#This Row],[EMPLEO]] &gt; 0, Table14[EMPLEO])))) / (MAX(Table14[EMPLEO])-(MIN(IF(Table14[[#This Row],[EMPLEO]] &gt; 0, Table14[EMPLEO]))))</f>
        <v>5.0857926888550151E-3</v>
      </c>
      <c r="S59" s="18">
        <f>SUMPRODUCT(Table14[[#This Row],[NPOB]:[NEMPLEO]],$V$3:$Z$3) / 5</f>
        <v>0.21616065429123671</v>
      </c>
      <c r="T59">
        <f>_xlfn.RANK.EQ(Table14[[#This Row],[INDICE ]],Table14[[INDICE ]],0)</f>
        <v>57</v>
      </c>
    </row>
    <row r="60" spans="1:20" x14ac:dyDescent="0.25">
      <c r="A60" t="s">
        <v>161</v>
      </c>
      <c r="B60" t="s">
        <v>178</v>
      </c>
      <c r="C60" t="s">
        <v>179</v>
      </c>
      <c r="D60" s="15">
        <v>60541</v>
      </c>
      <c r="E60">
        <v>54</v>
      </c>
      <c r="F60" s="14">
        <f>IFERROR(VLOOKUP(Table14[[#This Row],[Codigo]],DATOS!$A$1:$B$221,2,FALSE),0)</f>
        <v>155528.44941278981</v>
      </c>
      <c r="G60">
        <f>_xlfn.RANK.EQ(Table14[[#This Row],[VAB]],Table14[VAB],0)</f>
        <v>65</v>
      </c>
      <c r="H60" s="14">
        <f>IFERROR(VLOOKUP(Table14[[#This Row],[Codigo]],DATOS!$D$1:$E$221,2,FALSE),0)</f>
        <v>263483.06758896355</v>
      </c>
      <c r="I60">
        <f>_xlfn.RANK.EQ(Table14[[#This Row],[PROD]],Table14[PROD],0)</f>
        <v>68</v>
      </c>
      <c r="J60" s="14">
        <f>IFERROR(VLOOKUP(Table14[[#This Row],[Codigo]],DATOS!$G$1:$H$223,2,FALSE),0)</f>
        <v>213480.40900000001</v>
      </c>
      <c r="K60">
        <f>_xlfn.RANK.EQ(Table14[[#This Row],[VENTAS]],Table14[VENTAS],0)</f>
        <v>55</v>
      </c>
      <c r="L60" s="15">
        <f>IFERROR(VLOOKUP(Table14[[#This Row],[Codigo]],DATOS!$J$1:$K$223,2,FALSE),0)</f>
        <v>5272.2704618199996</v>
      </c>
      <c r="M60">
        <f>_xlfn.RANK.EQ(Table14[[#This Row],[EMPLEO]],Table14[EMPLEO],0)</f>
        <v>51</v>
      </c>
      <c r="N60" s="17">
        <f>(Table14[[#This Row],[POBLACIÓN]]-MIN(Table14[POBLACIÓN])) / (MAX(Table14[POBLACIÓN])-MIN(Table14[POBLACIÓN]))</f>
        <v>2.1241534725481678E-2</v>
      </c>
      <c r="O60" s="18">
        <f>(Table14[[#This Row],[VAB]]-(MIN(IF(Table14[[#This Row],[VAB]] &gt; 0, Table14[VAB])))) / (MAX(Table14[VAB])-(MIN(IF(Table14[[#This Row],[VAB]] &gt; 0, Table14[VAB]))))</f>
        <v>6.4936268628987496E-3</v>
      </c>
      <c r="P60" s="18">
        <f>(Table14[[#This Row],[PROD]]-(MIN(IF(Table14[[#This Row],[PROD]] &gt; 0, Table14[PROD])))) / (MAX(Table14[PROD])-(MIN(IF(Table14[[#This Row],[PROD]] &gt; 0, Table14[PROD]))))</f>
        <v>6.6097567326251876E-3</v>
      </c>
      <c r="Q60" s="18">
        <f>(Table14[[#This Row],[VENTAS]]-(MIN(IF(Table14[[#This Row],[VENTAS]] &gt; 0, Table14[VENTAS])))) / (MAX(Table14[VENTAS])-(MIN(IF(Table14[[#This Row],[VENTAS]] &gt; 0, Table14[VENTAS]))))</f>
        <v>2.6267290993456341E-3</v>
      </c>
      <c r="R60" s="18">
        <f>(Table14[[#This Row],[EMPLEO]]-(MIN(IF(Table14[[#This Row],[EMPLEO]] &gt; 0, Table14[EMPLEO])))) / (MAX(Table14[EMPLEO])-(MIN(IF(Table14[[#This Row],[EMPLEO]] &gt; 0, Table14[EMPLEO]))))</f>
        <v>6.1192323164930519E-3</v>
      </c>
      <c r="S60" s="18">
        <f>SUMPRODUCT(Table14[[#This Row],[NPOB]:[NEMPLEO]],$V$3:$Z$3) / 5</f>
        <v>0.20776552703002502</v>
      </c>
      <c r="T60">
        <f>_xlfn.RANK.EQ(Table14[[#This Row],[INDICE ]],Table14[[INDICE ]],0)</f>
        <v>58</v>
      </c>
    </row>
    <row r="61" spans="1:20" x14ac:dyDescent="0.25">
      <c r="A61" t="s">
        <v>327</v>
      </c>
      <c r="B61" t="s">
        <v>328</v>
      </c>
      <c r="C61" t="s">
        <v>329</v>
      </c>
      <c r="D61" s="15">
        <v>54935</v>
      </c>
      <c r="E61">
        <v>59</v>
      </c>
      <c r="F61" s="14">
        <f>IFERROR(VLOOKUP(Table14[[#This Row],[Codigo]],DATOS!$A$1:$B$221,2,FALSE),0)</f>
        <v>195012.26761834603</v>
      </c>
      <c r="G61">
        <f>_xlfn.RANK.EQ(Table14[[#This Row],[VAB]],Table14[VAB],0)</f>
        <v>57</v>
      </c>
      <c r="H61" s="14">
        <f>IFERROR(VLOOKUP(Table14[[#This Row],[Codigo]],DATOS!$D$1:$E$221,2,FALSE),0)</f>
        <v>298733.84910451755</v>
      </c>
      <c r="I61">
        <f>_xlfn.RANK.EQ(Table14[[#This Row],[PROD]],Table14[PROD],0)</f>
        <v>63</v>
      </c>
      <c r="J61" s="14">
        <f>IFERROR(VLOOKUP(Table14[[#This Row],[Codigo]],DATOS!$G$1:$H$223,2,FALSE),0)</f>
        <v>90500.06</v>
      </c>
      <c r="K61">
        <f>_xlfn.RANK.EQ(Table14[[#This Row],[VENTAS]],Table14[VENTAS],0)</f>
        <v>86</v>
      </c>
      <c r="L61" s="15">
        <f>IFERROR(VLOOKUP(Table14[[#This Row],[Codigo]],DATOS!$J$1:$K$223,2,FALSE),0)</f>
        <v>6750.0833333330002</v>
      </c>
      <c r="M61">
        <f>_xlfn.RANK.EQ(Table14[[#This Row],[EMPLEO]],Table14[EMPLEO],0)</f>
        <v>45</v>
      </c>
      <c r="N61" s="17">
        <f>(Table14[[#This Row],[POBLACIÓN]]-MIN(Table14[POBLACIÓN])) / (MAX(Table14[POBLACIÓN])-MIN(Table14[POBLACIÓN]))</f>
        <v>1.9198644973018986E-2</v>
      </c>
      <c r="O61" s="18">
        <f>(Table14[[#This Row],[VAB]]-(MIN(IF(Table14[[#This Row],[VAB]] &gt; 0, Table14[VAB])))) / (MAX(Table14[VAB])-(MIN(IF(Table14[[#This Row],[VAB]] &gt; 0, Table14[VAB]))))</f>
        <v>8.1421560131438898E-3</v>
      </c>
      <c r="P61" s="18">
        <f>(Table14[[#This Row],[PROD]]-(MIN(IF(Table14[[#This Row],[PROD]] &gt; 0, Table14[PROD])))) / (MAX(Table14[PROD])-(MIN(IF(Table14[[#This Row],[PROD]] &gt; 0, Table14[PROD]))))</f>
        <v>7.4940605802493307E-3</v>
      </c>
      <c r="Q61" s="18">
        <f>(Table14[[#This Row],[VENTAS]]-(MIN(IF(Table14[[#This Row],[VENTAS]] &gt; 0, Table14[VENTAS])))) / (MAX(Table14[VENTAS])-(MIN(IF(Table14[[#This Row],[VENTAS]] &gt; 0, Table14[VENTAS]))))</f>
        <v>1.113540779728063E-3</v>
      </c>
      <c r="R61" s="18">
        <f>(Table14[[#This Row],[EMPLEO]]-(MIN(IF(Table14[[#This Row],[EMPLEO]] &gt; 0, Table14[EMPLEO])))) / (MAX(Table14[EMPLEO])-(MIN(IF(Table14[[#This Row],[EMPLEO]] &gt; 0, Table14[EMPLEO]))))</f>
        <v>7.8783178006768661E-3</v>
      </c>
      <c r="S61" s="18">
        <f>SUMPRODUCT(Table14[[#This Row],[NPOB]:[NEMPLEO]],$V$3:$Z$3) / 5</f>
        <v>0.20747019744194045</v>
      </c>
      <c r="T61">
        <f>_xlfn.RANK.EQ(Table14[[#This Row],[INDICE ]],Table14[[INDICE ]],0)</f>
        <v>59</v>
      </c>
    </row>
    <row r="62" spans="1:20" x14ac:dyDescent="0.25">
      <c r="A62" t="s">
        <v>112</v>
      </c>
      <c r="B62" t="s">
        <v>125</v>
      </c>
      <c r="C62" t="s">
        <v>126</v>
      </c>
      <c r="D62" s="15">
        <v>56303</v>
      </c>
      <c r="E62">
        <v>58</v>
      </c>
      <c r="F62" s="14">
        <f>IFERROR(VLOOKUP(Table14[[#This Row],[Codigo]],DATOS!$A$1:$B$221,2,FALSE),0)</f>
        <v>143765.04841094126</v>
      </c>
      <c r="G62">
        <f>_xlfn.RANK.EQ(Table14[[#This Row],[VAB]],Table14[VAB],0)</f>
        <v>69</v>
      </c>
      <c r="H62" s="14">
        <f>IFERROR(VLOOKUP(Table14[[#This Row],[Codigo]],DATOS!$D$1:$E$221,2,FALSE),0)</f>
        <v>231472.83375577728</v>
      </c>
      <c r="I62">
        <f>_xlfn.RANK.EQ(Table14[[#This Row],[PROD]],Table14[PROD],0)</f>
        <v>71</v>
      </c>
      <c r="J62" s="14">
        <f>IFERROR(VLOOKUP(Table14[[#This Row],[Codigo]],DATOS!$G$1:$H$223,2,FALSE),0)</f>
        <v>548657.62</v>
      </c>
      <c r="K62">
        <f>_xlfn.RANK.EQ(Table14[[#This Row],[VENTAS]],Table14[VENTAS],0)</f>
        <v>29</v>
      </c>
      <c r="L62" s="15">
        <f>IFERROR(VLOOKUP(Table14[[#This Row],[Codigo]],DATOS!$J$1:$K$223,2,FALSE),0)</f>
        <v>4891.5389784950003</v>
      </c>
      <c r="M62">
        <f>_xlfn.RANK.EQ(Table14[[#This Row],[EMPLEO]],Table14[EMPLEO],0)</f>
        <v>57</v>
      </c>
      <c r="N62" s="17">
        <f>(Table14[[#This Row],[POBLACIÓN]]-MIN(Table14[POBLACIÓN])) / (MAX(Table14[POBLACIÓN])-MIN(Table14[POBLACIÓN]))</f>
        <v>1.9697159632556797E-2</v>
      </c>
      <c r="O62" s="18">
        <f>(Table14[[#This Row],[VAB]]-(MIN(IF(Table14[[#This Row],[VAB]] &gt; 0, Table14[VAB])))) / (MAX(Table14[VAB])-(MIN(IF(Table14[[#This Row],[VAB]] &gt; 0, Table14[VAB]))))</f>
        <v>6.0024811141109261E-3</v>
      </c>
      <c r="P62" s="18">
        <f>(Table14[[#This Row],[PROD]]-(MIN(IF(Table14[[#This Row],[PROD]] &gt; 0, Table14[PROD])))) / (MAX(Table14[PROD])-(MIN(IF(Table14[[#This Row],[PROD]] &gt; 0, Table14[PROD]))))</f>
        <v>5.8067455162768324E-3</v>
      </c>
      <c r="Q62" s="18">
        <f>(Table14[[#This Row],[VENTAS]]-(MIN(IF(Table14[[#This Row],[VENTAS]] &gt; 0, Table14[VENTAS])))) / (MAX(Table14[VENTAS])-(MIN(IF(Table14[[#This Row],[VENTAS]] &gt; 0, Table14[VENTAS]))))</f>
        <v>6.7508533583131702E-3</v>
      </c>
      <c r="R62" s="18">
        <f>(Table14[[#This Row],[EMPLEO]]-(MIN(IF(Table14[[#This Row],[EMPLEO]] &gt; 0, Table14[EMPLEO])))) / (MAX(Table14[EMPLEO])-(MIN(IF(Table14[[#This Row],[EMPLEO]] &gt; 0, Table14[EMPLEO]))))</f>
        <v>5.6660360840072076E-3</v>
      </c>
      <c r="S62" s="18">
        <f>SUMPRODUCT(Table14[[#This Row],[NPOB]:[NEMPLEO]],$V$3:$Z$3) / 5</f>
        <v>0.20254541464381931</v>
      </c>
      <c r="T62">
        <f>_xlfn.RANK.EQ(Table14[[#This Row],[INDICE ]],Table14[[INDICE ]],0)</f>
        <v>60</v>
      </c>
    </row>
    <row r="63" spans="1:20" x14ac:dyDescent="0.25">
      <c r="A63" t="s">
        <v>97</v>
      </c>
      <c r="B63" t="s">
        <v>104</v>
      </c>
      <c r="C63" t="s">
        <v>105</v>
      </c>
      <c r="D63" s="15">
        <v>66980</v>
      </c>
      <c r="E63">
        <v>49</v>
      </c>
      <c r="F63" s="14">
        <f>IFERROR(VLOOKUP(Table14[[#This Row],[Codigo]],DATOS!$A$1:$B$221,2,FALSE),0)</f>
        <v>123183.62608034593</v>
      </c>
      <c r="G63">
        <f>_xlfn.RANK.EQ(Table14[[#This Row],[VAB]],Table14[VAB],0)</f>
        <v>75</v>
      </c>
      <c r="H63" s="14">
        <f>IFERROR(VLOOKUP(Table14[[#This Row],[Codigo]],DATOS!$D$1:$E$221,2,FALSE),0)</f>
        <v>184743.68602922244</v>
      </c>
      <c r="I63">
        <f>_xlfn.RANK.EQ(Table14[[#This Row],[PROD]],Table14[PROD],0)</f>
        <v>80</v>
      </c>
      <c r="J63" s="14">
        <f>IFERROR(VLOOKUP(Table14[[#This Row],[Codigo]],DATOS!$G$1:$H$223,2,FALSE),0)</f>
        <v>51462.309000000001</v>
      </c>
      <c r="K63">
        <f>_xlfn.RANK.EQ(Table14[[#This Row],[VENTAS]],Table14[VENTAS],0)</f>
        <v>103</v>
      </c>
      <c r="L63" s="15">
        <f>IFERROR(VLOOKUP(Table14[[#This Row],[Codigo]],DATOS!$J$1:$K$223,2,FALSE),0)</f>
        <v>4161.4884703199996</v>
      </c>
      <c r="M63">
        <f>_xlfn.RANK.EQ(Table14[[#This Row],[EMPLEO]],Table14[EMPLEO],0)</f>
        <v>66</v>
      </c>
      <c r="N63" s="17">
        <f>(Table14[[#This Row],[POBLACIÓN]]-MIN(Table14[POBLACIÓN])) / (MAX(Table14[POBLACIÓN])-MIN(Table14[POBLACIÓN]))</f>
        <v>2.3587979091537203E-2</v>
      </c>
      <c r="O63" s="18">
        <f>(Table14[[#This Row],[VAB]]-(MIN(IF(Table14[[#This Row],[VAB]] &gt; 0, Table14[VAB])))) / (MAX(Table14[VAB])-(MIN(IF(Table14[[#This Row],[VAB]] &gt; 0, Table14[VAB]))))</f>
        <v>5.1431651662749061E-3</v>
      </c>
      <c r="P63" s="18">
        <f>(Table14[[#This Row],[PROD]]-(MIN(IF(Table14[[#This Row],[PROD]] &gt; 0, Table14[PROD])))) / (MAX(Table14[PROD])-(MIN(IF(Table14[[#This Row],[PROD]] &gt; 0, Table14[PROD]))))</f>
        <v>4.6344944808620224E-3</v>
      </c>
      <c r="Q63" s="18">
        <f>(Table14[[#This Row],[VENTAS]]-(MIN(IF(Table14[[#This Row],[VENTAS]] &gt; 0, Table14[VENTAS])))) / (MAX(Table14[VENTAS])-(MIN(IF(Table14[[#This Row],[VENTAS]] &gt; 0, Table14[VENTAS]))))</f>
        <v>6.3320819555773246E-4</v>
      </c>
      <c r="R63" s="18">
        <f>(Table14[[#This Row],[EMPLEO]]-(MIN(IF(Table14[[#This Row],[EMPLEO]] &gt; 0, Table14[EMPLEO])))) / (MAX(Table14[EMPLEO])-(MIN(IF(Table14[[#This Row],[EMPLEO]] &gt; 0, Table14[EMPLEO]))))</f>
        <v>4.7970348211227786E-3</v>
      </c>
      <c r="S63" s="18">
        <f>SUMPRODUCT(Table14[[#This Row],[NPOB]:[NEMPLEO]],$V$3:$Z$3) / 5</f>
        <v>0.19887381430906376</v>
      </c>
      <c r="T63">
        <f>_xlfn.RANK.EQ(Table14[[#This Row],[INDICE ]],Table14[[INDICE ]],0)</f>
        <v>61</v>
      </c>
    </row>
    <row r="64" spans="1:20" x14ac:dyDescent="0.25">
      <c r="A64" t="s">
        <v>50</v>
      </c>
      <c r="B64" t="s">
        <v>55</v>
      </c>
      <c r="C64" t="s">
        <v>50</v>
      </c>
      <c r="D64" s="15">
        <v>52150</v>
      </c>
      <c r="E64">
        <v>65</v>
      </c>
      <c r="F64" s="14">
        <f>IFERROR(VLOOKUP(Table14[[#This Row],[Codigo]],DATOS!$A$1:$B$221,2,FALSE),0)</f>
        <v>169154.14392848988</v>
      </c>
      <c r="G64">
        <f>_xlfn.RANK.EQ(Table14[[#This Row],[VAB]],Table14[VAB],0)</f>
        <v>62</v>
      </c>
      <c r="H64" s="14">
        <f>IFERROR(VLOOKUP(Table14[[#This Row],[Codigo]],DATOS!$D$1:$E$221,2,FALSE),0)</f>
        <v>336107.95334887784</v>
      </c>
      <c r="I64">
        <f>_xlfn.RANK.EQ(Table14[[#This Row],[PROD]],Table14[PROD],0)</f>
        <v>58</v>
      </c>
      <c r="J64" s="14">
        <f>IFERROR(VLOOKUP(Table14[[#This Row],[Codigo]],DATOS!$G$1:$H$223,2,FALSE),0)</f>
        <v>90821.186000000002</v>
      </c>
      <c r="K64">
        <f>_xlfn.RANK.EQ(Table14[[#This Row],[VENTAS]],Table14[VENTAS],0)</f>
        <v>85</v>
      </c>
      <c r="L64" s="15">
        <f>IFERROR(VLOOKUP(Table14[[#This Row],[Codigo]],DATOS!$J$1:$K$223,2,FALSE),0)</f>
        <v>4055.9586631490001</v>
      </c>
      <c r="M64">
        <f>_xlfn.RANK.EQ(Table14[[#This Row],[EMPLEO]],Table14[EMPLEO],0)</f>
        <v>68</v>
      </c>
      <c r="N64" s="17">
        <f>(Table14[[#This Row],[POBLACIÓN]]-MIN(Table14[POBLACIÓN])) / (MAX(Table14[POBLACIÓN])-MIN(Table14[POBLACIÓN]))</f>
        <v>1.8183759500202613E-2</v>
      </c>
      <c r="O64" s="18">
        <f>(Table14[[#This Row],[VAB]]-(MIN(IF(Table14[[#This Row],[VAB]] &gt; 0, Table14[VAB])))) / (MAX(Table14[VAB])-(MIN(IF(Table14[[#This Row],[VAB]] &gt; 0, Table14[VAB]))))</f>
        <v>7.0625271269138942E-3</v>
      </c>
      <c r="P64" s="18">
        <f>(Table14[[#This Row],[PROD]]-(MIN(IF(Table14[[#This Row],[PROD]] &gt; 0, Table14[PROD])))) / (MAX(Table14[PROD])-(MIN(IF(Table14[[#This Row],[PROD]] &gt; 0, Table14[PROD]))))</f>
        <v>8.4316302670436691E-3</v>
      </c>
      <c r="Q64" s="18">
        <f>(Table14[[#This Row],[VENTAS]]-(MIN(IF(Table14[[#This Row],[VENTAS]] &gt; 0, Table14[VENTAS])))) / (MAX(Table14[VENTAS])-(MIN(IF(Table14[[#This Row],[VENTAS]] &gt; 0, Table14[VENTAS]))))</f>
        <v>1.117492013533112E-3</v>
      </c>
      <c r="R64" s="18">
        <f>(Table14[[#This Row],[EMPLEO]]-(MIN(IF(Table14[[#This Row],[EMPLEO]] &gt; 0, Table14[EMPLEO])))) / (MAX(Table14[EMPLEO])-(MIN(IF(Table14[[#This Row],[EMPLEO]] &gt; 0, Table14[EMPLEO]))))</f>
        <v>4.6714194908454307E-3</v>
      </c>
      <c r="S64" s="18">
        <f>SUMPRODUCT(Table14[[#This Row],[NPOB]:[NEMPLEO]],$V$3:$Z$3) / 5</f>
        <v>0.1902028856733457</v>
      </c>
      <c r="T64">
        <f>_xlfn.RANK.EQ(Table14[[#This Row],[INDICE ]],Table14[[INDICE ]],0)</f>
        <v>62</v>
      </c>
    </row>
    <row r="65" spans="1:20" x14ac:dyDescent="0.25">
      <c r="A65" t="s">
        <v>97</v>
      </c>
      <c r="B65" t="s">
        <v>100</v>
      </c>
      <c r="C65" t="s">
        <v>101</v>
      </c>
      <c r="D65" s="15">
        <v>53793</v>
      </c>
      <c r="E65">
        <v>60</v>
      </c>
      <c r="F65" s="14">
        <f>IFERROR(VLOOKUP(Table14[[#This Row],[Codigo]],DATOS!$A$1:$B$221,2,FALSE),0)</f>
        <v>169565.48482123588</v>
      </c>
      <c r="G65">
        <f>_xlfn.RANK.EQ(Table14[[#This Row],[VAB]],Table14[VAB],0)</f>
        <v>61</v>
      </c>
      <c r="H65" s="14">
        <f>IFERROR(VLOOKUP(Table14[[#This Row],[Codigo]],DATOS!$D$1:$E$221,2,FALSE),0)</f>
        <v>272340.80555059074</v>
      </c>
      <c r="I65">
        <f>_xlfn.RANK.EQ(Table14[[#This Row],[PROD]],Table14[PROD],0)</f>
        <v>67</v>
      </c>
      <c r="J65" s="14">
        <f>IFERROR(VLOOKUP(Table14[[#This Row],[Codigo]],DATOS!$G$1:$H$223,2,FALSE),0)</f>
        <v>158041.55300000001</v>
      </c>
      <c r="K65">
        <f>_xlfn.RANK.EQ(Table14[[#This Row],[VENTAS]],Table14[VENTAS],0)</f>
        <v>66</v>
      </c>
      <c r="L65" s="15">
        <f>IFERROR(VLOOKUP(Table14[[#This Row],[Codigo]],DATOS!$J$1:$K$223,2,FALSE),0)</f>
        <v>3390.8333333330002</v>
      </c>
      <c r="M65">
        <f>_xlfn.RANK.EQ(Table14[[#This Row],[EMPLEO]],Table14[EMPLEO],0)</f>
        <v>78</v>
      </c>
      <c r="N65" s="17">
        <f>(Table14[[#This Row],[POBLACIÓN]]-MIN(Table14[POBLACIÓN])) / (MAX(Table14[POBLACIÓN])-MIN(Table14[POBLACIÓN]))</f>
        <v>1.8782487267469148E-2</v>
      </c>
      <c r="O65" s="18">
        <f>(Table14[[#This Row],[VAB]]-(MIN(IF(Table14[[#This Row],[VAB]] &gt; 0, Table14[VAB])))) / (MAX(Table14[VAB])-(MIN(IF(Table14[[#This Row],[VAB]] &gt; 0, Table14[VAB]))))</f>
        <v>7.0797014399159794E-3</v>
      </c>
      <c r="P65" s="18">
        <f>(Table14[[#This Row],[PROD]]-(MIN(IF(Table14[[#This Row],[PROD]] &gt; 0, Table14[PROD])))) / (MAX(Table14[PROD])-(MIN(IF(Table14[[#This Row],[PROD]] &gt; 0, Table14[PROD]))))</f>
        <v>6.8319626362661366E-3</v>
      </c>
      <c r="Q65" s="18">
        <f>(Table14[[#This Row],[VENTAS]]-(MIN(IF(Table14[[#This Row],[VENTAS]] &gt; 0, Table14[VENTAS])))) / (MAX(Table14[VENTAS])-(MIN(IF(Table14[[#This Row],[VENTAS]] &gt; 0, Table14[VENTAS]))))</f>
        <v>1.9445922373648595E-3</v>
      </c>
      <c r="R65" s="18">
        <f>(Table14[[#This Row],[EMPLEO]]-(MIN(IF(Table14[[#This Row],[EMPLEO]] &gt; 0, Table14[EMPLEO])))) / (MAX(Table14[EMPLEO])-(MIN(IF(Table14[[#This Row],[EMPLEO]] &gt; 0, Table14[EMPLEO]))))</f>
        <v>3.8797006369932331E-3</v>
      </c>
      <c r="S65" s="18">
        <f>SUMPRODUCT(Table14[[#This Row],[NPOB]:[NEMPLEO]],$V$3:$Z$3) / 5</f>
        <v>0.18684073554231445</v>
      </c>
      <c r="T65">
        <f>_xlfn.RANK.EQ(Table14[[#This Row],[INDICE ]],Table14[[INDICE ]],0)</f>
        <v>63</v>
      </c>
    </row>
    <row r="66" spans="1:20" x14ac:dyDescent="0.25">
      <c r="A66" t="s">
        <v>257</v>
      </c>
      <c r="B66" t="s">
        <v>264</v>
      </c>
      <c r="C66" t="s">
        <v>265</v>
      </c>
      <c r="D66" s="15">
        <v>40961</v>
      </c>
      <c r="E66">
        <v>84</v>
      </c>
      <c r="F66" s="14">
        <f>IFERROR(VLOOKUP(Table14[[#This Row],[Codigo]],DATOS!$A$1:$B$221,2,FALSE),0)</f>
        <v>267419.89323731448</v>
      </c>
      <c r="G66">
        <f>_xlfn.RANK.EQ(Table14[[#This Row],[VAB]],Table14[VAB],0)</f>
        <v>45</v>
      </c>
      <c r="H66" s="14">
        <f>IFERROR(VLOOKUP(Table14[[#This Row],[Codigo]],DATOS!$D$1:$E$221,2,FALSE),0)</f>
        <v>388867.26676556497</v>
      </c>
      <c r="I66">
        <f>_xlfn.RANK.EQ(Table14[[#This Row],[PROD]],Table14[PROD],0)</f>
        <v>52</v>
      </c>
      <c r="J66" s="14">
        <f>IFERROR(VLOOKUP(Table14[[#This Row],[Codigo]],DATOS!$G$1:$H$223,2,FALSE),0)</f>
        <v>170012.152</v>
      </c>
      <c r="K66">
        <f>_xlfn.RANK.EQ(Table14[[#This Row],[VENTAS]],Table14[VENTAS],0)</f>
        <v>63</v>
      </c>
      <c r="L66" s="15">
        <f>IFERROR(VLOOKUP(Table14[[#This Row],[Codigo]],DATOS!$J$1:$K$223,2,FALSE),0)</f>
        <v>3125.9941482439999</v>
      </c>
      <c r="M66">
        <f>_xlfn.RANK.EQ(Table14[[#This Row],[EMPLEO]],Table14[EMPLEO],0)</f>
        <v>81</v>
      </c>
      <c r="N66" s="17">
        <f>(Table14[[#This Row],[POBLACIÓN]]-MIN(Table14[POBLACIÓN])) / (MAX(Table14[POBLACIÓN])-MIN(Table14[POBLACIÓN]))</f>
        <v>1.4106361455196359E-2</v>
      </c>
      <c r="O66" s="18">
        <f>(Table14[[#This Row],[VAB]]-(MIN(IF(Table14[[#This Row],[VAB]] &gt; 0, Table14[VAB])))) / (MAX(Table14[VAB])-(MIN(IF(Table14[[#This Row],[VAB]] &gt; 0, Table14[VAB]))))</f>
        <v>1.1165320614689667E-2</v>
      </c>
      <c r="P66" s="18">
        <f>(Table14[[#This Row],[PROD]]-(MIN(IF(Table14[[#This Row],[PROD]] &gt; 0, Table14[PROD])))) / (MAX(Table14[PROD])-(MIN(IF(Table14[[#This Row],[PROD]] &gt; 0, Table14[PROD]))))</f>
        <v>9.7551545081104481E-3</v>
      </c>
      <c r="Q66" s="18">
        <f>(Table14[[#This Row],[VENTAS]]-(MIN(IF(Table14[[#This Row],[VENTAS]] &gt; 0, Table14[VENTAS])))) / (MAX(Table14[VENTAS])-(MIN(IF(Table14[[#This Row],[VENTAS]] &gt; 0, Table14[VENTAS]))))</f>
        <v>2.0918821965568422E-3</v>
      </c>
      <c r="R66" s="18">
        <f>(Table14[[#This Row],[EMPLEO]]-(MIN(IF(Table14[[#This Row],[EMPLEO]] &gt; 0, Table14[EMPLEO])))) / (MAX(Table14[EMPLEO])-(MIN(IF(Table14[[#This Row],[EMPLEO]] &gt; 0, Table14[EMPLEO]))))</f>
        <v>3.5644545222018767E-3</v>
      </c>
      <c r="S66" s="18">
        <f>SUMPRODUCT(Table14[[#This Row],[NPOB]:[NEMPLEO]],$V$3:$Z$3) / 5</f>
        <v>0.18592617815400048</v>
      </c>
      <c r="T66">
        <f>_xlfn.RANK.EQ(Table14[[#This Row],[INDICE ]],Table14[[INDICE ]],0)</f>
        <v>64</v>
      </c>
    </row>
    <row r="67" spans="1:20" x14ac:dyDescent="0.25">
      <c r="A67" t="s">
        <v>212</v>
      </c>
      <c r="B67" t="s">
        <v>215</v>
      </c>
      <c r="C67" t="s">
        <v>216</v>
      </c>
      <c r="D67" s="15">
        <v>53771</v>
      </c>
      <c r="E67">
        <v>61</v>
      </c>
      <c r="F67" s="14">
        <f>IFERROR(VLOOKUP(Table14[[#This Row],[Codigo]],DATOS!$A$1:$B$221,2,FALSE),0)</f>
        <v>120908.78716595181</v>
      </c>
      <c r="G67">
        <f>_xlfn.RANK.EQ(Table14[[#This Row],[VAB]],Table14[VAB],0)</f>
        <v>77</v>
      </c>
      <c r="H67" s="14">
        <f>IFERROR(VLOOKUP(Table14[[#This Row],[Codigo]],DATOS!$D$1:$E$221,2,FALSE),0)</f>
        <v>206709.61459869484</v>
      </c>
      <c r="I67">
        <f>_xlfn.RANK.EQ(Table14[[#This Row],[PROD]],Table14[PROD],0)</f>
        <v>76</v>
      </c>
      <c r="J67" s="14">
        <f>IFERROR(VLOOKUP(Table14[[#This Row],[Codigo]],DATOS!$G$1:$H$223,2,FALSE),0)</f>
        <v>182696.22</v>
      </c>
      <c r="K67">
        <f>_xlfn.RANK.EQ(Table14[[#This Row],[VENTAS]],Table14[VENTAS],0)</f>
        <v>58</v>
      </c>
      <c r="L67" s="15">
        <f>IFERROR(VLOOKUP(Table14[[#This Row],[Codigo]],DATOS!$J$1:$K$223,2,FALSE),0)</f>
        <v>4970.4641683099999</v>
      </c>
      <c r="M67">
        <f>_xlfn.RANK.EQ(Table14[[#This Row],[EMPLEO]],Table14[EMPLEO],0)</f>
        <v>55</v>
      </c>
      <c r="N67" s="17">
        <f>(Table14[[#This Row],[POBLACIÓN]]-MIN(Table14[POBLACIÓN])) / (MAX(Table14[POBLACIÓN])-MIN(Table14[POBLACIÓN]))</f>
        <v>1.8774470218850852E-2</v>
      </c>
      <c r="O67" s="18">
        <f>(Table14[[#This Row],[VAB]]-(MIN(IF(Table14[[#This Row],[VAB]] &gt; 0, Table14[VAB])))) / (MAX(Table14[VAB])-(MIN(IF(Table14[[#This Row],[VAB]] &gt; 0, Table14[VAB]))))</f>
        <v>5.0481860474124096E-3</v>
      </c>
      <c r="P67" s="18">
        <f>(Table14[[#This Row],[PROD]]-(MIN(IF(Table14[[#This Row],[PROD]] &gt; 0, Table14[PROD])))) / (MAX(Table14[PROD])-(MIN(IF(Table14[[#This Row],[PROD]] &gt; 0, Table14[PROD]))))</f>
        <v>5.1855334739138691E-3</v>
      </c>
      <c r="Q67" s="18">
        <f>(Table14[[#This Row],[VENTAS]]-(MIN(IF(Table14[[#This Row],[VENTAS]] &gt; 0, Table14[VENTAS])))) / (MAX(Table14[VENTAS])-(MIN(IF(Table14[[#This Row],[VENTAS]] &gt; 0, Table14[VENTAS]))))</f>
        <v>2.2479508993935447E-3</v>
      </c>
      <c r="R67" s="18">
        <f>(Table14[[#This Row],[EMPLEO]]-(MIN(IF(Table14[[#This Row],[EMPLEO]] &gt; 0, Table14[EMPLEO])))) / (MAX(Table14[EMPLEO])-(MIN(IF(Table14[[#This Row],[EMPLEO]] &gt; 0, Table14[EMPLEO]))))</f>
        <v>5.7599831313068272E-3</v>
      </c>
      <c r="S67" s="18">
        <f>SUMPRODUCT(Table14[[#This Row],[NPOB]:[NEMPLEO]],$V$3:$Z$3) / 5</f>
        <v>0.1792376581339255</v>
      </c>
      <c r="T67">
        <f>_xlfn.RANK.EQ(Table14[[#This Row],[INDICE ]],Table14[[INDICE ]],0)</f>
        <v>65</v>
      </c>
    </row>
    <row r="68" spans="1:20" x14ac:dyDescent="0.25">
      <c r="A68" t="s">
        <v>440</v>
      </c>
      <c r="B68" t="s">
        <v>449</v>
      </c>
      <c r="C68" t="s">
        <v>450</v>
      </c>
      <c r="D68" s="15">
        <v>23370</v>
      </c>
      <c r="E68">
        <v>122</v>
      </c>
      <c r="F68" s="14">
        <f>IFERROR(VLOOKUP(Table14[[#This Row],[Codigo]],DATOS!$A$1:$B$221,2,FALSE),0)</f>
        <v>263099.34342971945</v>
      </c>
      <c r="G68">
        <f>_xlfn.RANK.EQ(Table14[[#This Row],[VAB]],Table14[VAB],0)</f>
        <v>48</v>
      </c>
      <c r="H68" s="14">
        <f>IFERROR(VLOOKUP(Table14[[#This Row],[Codigo]],DATOS!$D$1:$E$221,2,FALSE),0)</f>
        <v>351288.80944076186</v>
      </c>
      <c r="I68">
        <f>_xlfn.RANK.EQ(Table14[[#This Row],[PROD]],Table14[PROD],0)</f>
        <v>57</v>
      </c>
      <c r="J68" s="14">
        <f>IFERROR(VLOOKUP(Table14[[#This Row],[Codigo]],DATOS!$G$1:$H$223,2,FALSE),0)</f>
        <v>956082.26199999999</v>
      </c>
      <c r="K68">
        <f>_xlfn.RANK.EQ(Table14[[#This Row],[VENTAS]],Table14[VENTAS],0)</f>
        <v>21</v>
      </c>
      <c r="L68" s="15">
        <f>IFERROR(VLOOKUP(Table14[[#This Row],[Codigo]],DATOS!$J$1:$K$223,2,FALSE),0)</f>
        <v>5260.4998794020003</v>
      </c>
      <c r="M68">
        <f>_xlfn.RANK.EQ(Table14[[#This Row],[EMPLEO]],Table14[EMPLEO],0)</f>
        <v>52</v>
      </c>
      <c r="N68" s="17">
        <f>(Table14[[#This Row],[POBLACIÓN]]-MIN(Table14[POBLACIÓN])) / (MAX(Table14[POBLACIÓN])-MIN(Table14[POBLACIÓN]))</f>
        <v>7.6960022622653557E-3</v>
      </c>
      <c r="O68" s="18">
        <f>(Table14[[#This Row],[VAB]]-(MIN(IF(Table14[[#This Row],[VAB]] &gt; 0, Table14[VAB])))) / (MAX(Table14[VAB])-(MIN(IF(Table14[[#This Row],[VAB]] &gt; 0, Table14[VAB]))))</f>
        <v>1.0984928934588573E-2</v>
      </c>
      <c r="P68" s="18">
        <f>(Table14[[#This Row],[PROD]]-(MIN(IF(Table14[[#This Row],[PROD]] &gt; 0, Table14[PROD])))) / (MAX(Table14[PROD])-(MIN(IF(Table14[[#This Row],[PROD]] &gt; 0, Table14[PROD]))))</f>
        <v>8.8124584040413702E-3</v>
      </c>
      <c r="Q68" s="18">
        <f>(Table14[[#This Row],[VENTAS]]-(MIN(IF(Table14[[#This Row],[VENTAS]] &gt; 0, Table14[VENTAS])))) / (MAX(Table14[VENTAS])-(MIN(IF(Table14[[#This Row],[VENTAS]] &gt; 0, Table14[VENTAS]))))</f>
        <v>1.1763932394206703E-2</v>
      </c>
      <c r="R68" s="18">
        <f>(Table14[[#This Row],[EMPLEO]]-(MIN(IF(Table14[[#This Row],[EMPLEO]] &gt; 0, Table14[EMPLEO])))) / (MAX(Table14[EMPLEO])-(MIN(IF(Table14[[#This Row],[EMPLEO]] &gt; 0, Table14[EMPLEO]))))</f>
        <v>6.1052214352299234E-3</v>
      </c>
      <c r="S68" s="18">
        <f>SUMPRODUCT(Table14[[#This Row],[NPOB]:[NEMPLEO]],$V$3:$Z$3) / 5</f>
        <v>0.17664843678908279</v>
      </c>
      <c r="T68">
        <f>_xlfn.RANK.EQ(Table14[[#This Row],[INDICE ]],Table14[[INDICE ]],0)</f>
        <v>66</v>
      </c>
    </row>
    <row r="69" spans="1:20" x14ac:dyDescent="0.25">
      <c r="A69" t="s">
        <v>212</v>
      </c>
      <c r="B69" t="s">
        <v>217</v>
      </c>
      <c r="C69" t="s">
        <v>218</v>
      </c>
      <c r="D69" s="15">
        <v>53001</v>
      </c>
      <c r="E69">
        <v>62</v>
      </c>
      <c r="F69" s="14">
        <f>IFERROR(VLOOKUP(Table14[[#This Row],[Codigo]],DATOS!$A$1:$B$221,2,FALSE),0)</f>
        <v>109735.27533646903</v>
      </c>
      <c r="G69">
        <f>_xlfn.RANK.EQ(Table14[[#This Row],[VAB]],Table14[VAB],0)</f>
        <v>81</v>
      </c>
      <c r="H69" s="14">
        <f>IFERROR(VLOOKUP(Table14[[#This Row],[Codigo]],DATOS!$D$1:$E$221,2,FALSE),0)</f>
        <v>170253.28995433837</v>
      </c>
      <c r="I69">
        <f>_xlfn.RANK.EQ(Table14[[#This Row],[PROD]],Table14[PROD],0)</f>
        <v>83</v>
      </c>
      <c r="J69" s="14">
        <f>IFERROR(VLOOKUP(Table14[[#This Row],[Codigo]],DATOS!$G$1:$H$223,2,FALSE),0)</f>
        <v>101076.447</v>
      </c>
      <c r="K69">
        <f>_xlfn.RANK.EQ(Table14[[#This Row],[VENTAS]],Table14[VENTAS],0)</f>
        <v>77</v>
      </c>
      <c r="L69" s="15">
        <f>IFERROR(VLOOKUP(Table14[[#This Row],[Codigo]],DATOS!$J$1:$K$223,2,FALSE),0)</f>
        <v>6760.5833333330002</v>
      </c>
      <c r="M69">
        <f>_xlfn.RANK.EQ(Table14[[#This Row],[EMPLEO]],Table14[EMPLEO],0)</f>
        <v>44</v>
      </c>
      <c r="N69" s="17">
        <f>(Table14[[#This Row],[POBLACIÓN]]-MIN(Table14[POBLACIÓN])) / (MAX(Table14[POBLACIÓN])-MIN(Table14[POBLACIÓN]))</f>
        <v>1.8493873517210418E-2</v>
      </c>
      <c r="O69" s="18">
        <f>(Table14[[#This Row],[VAB]]-(MIN(IF(Table14[[#This Row],[VAB]] &gt; 0, Table14[VAB])))) / (MAX(Table14[VAB])-(MIN(IF(Table14[[#This Row],[VAB]] &gt; 0, Table14[VAB]))))</f>
        <v>4.5816693628907695E-3</v>
      </c>
      <c r="P69" s="18">
        <f>(Table14[[#This Row],[PROD]]-(MIN(IF(Table14[[#This Row],[PROD]] &gt; 0, Table14[PROD])))) / (MAX(Table14[PROD])-(MIN(IF(Table14[[#This Row],[PROD]] &gt; 0, Table14[PROD]))))</f>
        <v>4.2709872775688485E-3</v>
      </c>
      <c r="Q69" s="18">
        <f>(Table14[[#This Row],[VENTAS]]-(MIN(IF(Table14[[#This Row],[VENTAS]] &gt; 0, Table14[VENTAS])))) / (MAX(Table14[VENTAS])-(MIN(IF(Table14[[#This Row],[VENTAS]] &gt; 0, Table14[VENTAS]))))</f>
        <v>1.2436759224747724E-3</v>
      </c>
      <c r="R69" s="18">
        <f>(Table14[[#This Row],[EMPLEO]]-(MIN(IF(Table14[[#This Row],[EMPLEO]] &gt; 0, Table14[EMPLEO])))) / (MAX(Table14[EMPLEO])-(MIN(IF(Table14[[#This Row],[EMPLEO]] &gt; 0, Table14[EMPLEO]))))</f>
        <v>7.8908162691500913E-3</v>
      </c>
      <c r="S69" s="18">
        <f>SUMPRODUCT(Table14[[#This Row],[NPOB]:[NEMPLEO]],$V$3:$Z$3) / 5</f>
        <v>0.17651747203030918</v>
      </c>
      <c r="T69">
        <f>_xlfn.RANK.EQ(Table14[[#This Row],[INDICE ]],Table14[[INDICE ]],0)</f>
        <v>67</v>
      </c>
    </row>
    <row r="70" spans="1:20" x14ac:dyDescent="0.25">
      <c r="A70" t="s">
        <v>141</v>
      </c>
      <c r="B70" t="s">
        <v>143</v>
      </c>
      <c r="C70" t="s">
        <v>144</v>
      </c>
      <c r="D70" s="15">
        <v>46305</v>
      </c>
      <c r="E70">
        <v>73</v>
      </c>
      <c r="F70" s="14">
        <f>IFERROR(VLOOKUP(Table14[[#This Row],[Codigo]],DATOS!$A$1:$B$221,2,FALSE),0)</f>
        <v>227909.89980552698</v>
      </c>
      <c r="G70">
        <f>_xlfn.RANK.EQ(Table14[[#This Row],[VAB]],Table14[VAB],0)</f>
        <v>54</v>
      </c>
      <c r="H70" s="14">
        <f>IFERROR(VLOOKUP(Table14[[#This Row],[Codigo]],DATOS!$D$1:$E$221,2,FALSE),0)</f>
        <v>309150.03363757685</v>
      </c>
      <c r="I70">
        <f>_xlfn.RANK.EQ(Table14[[#This Row],[PROD]],Table14[PROD],0)</f>
        <v>60</v>
      </c>
      <c r="J70" s="14">
        <f>IFERROR(VLOOKUP(Table14[[#This Row],[Codigo]],DATOS!$G$1:$H$223,2,FALSE),0)</f>
        <v>27066.007000000001</v>
      </c>
      <c r="K70">
        <f>_xlfn.RANK.EQ(Table14[[#This Row],[VENTAS]],Table14[VENTAS],0)</f>
        <v>128</v>
      </c>
      <c r="L70" s="15">
        <f>IFERROR(VLOOKUP(Table14[[#This Row],[Codigo]],DATOS!$J$1:$K$223,2,FALSE),0)</f>
        <v>2081.5</v>
      </c>
      <c r="M70">
        <f>_xlfn.RANK.EQ(Table14[[#This Row],[EMPLEO]],Table14[EMPLEO],0)</f>
        <v>97</v>
      </c>
      <c r="N70" s="17">
        <f>(Table14[[#This Row],[POBLACIÓN]]-MIN(Table14[POBLACIÓN])) / (MAX(Table14[POBLACIÓN])-MIN(Table14[POBLACIÓN]))</f>
        <v>1.6053775446841136E-2</v>
      </c>
      <c r="O70" s="18">
        <f>(Table14[[#This Row],[VAB]]-(MIN(IF(Table14[[#This Row],[VAB]] &gt; 0, Table14[VAB])))) / (MAX(Table14[VAB])-(MIN(IF(Table14[[#This Row],[VAB]] &gt; 0, Table14[VAB]))))</f>
        <v>9.5156985958867821E-3</v>
      </c>
      <c r="P70" s="18">
        <f>(Table14[[#This Row],[PROD]]-(MIN(IF(Table14[[#This Row],[PROD]] &gt; 0, Table14[PROD])))) / (MAX(Table14[PROD])-(MIN(IF(Table14[[#This Row],[PROD]] &gt; 0, Table14[PROD]))))</f>
        <v>7.7553617958289953E-3</v>
      </c>
      <c r="Q70" s="18">
        <f>(Table14[[#This Row],[VENTAS]]-(MIN(IF(Table14[[#This Row],[VENTAS]] &gt; 0, Table14[VENTAS])))) / (MAX(Table14[VENTAS])-(MIN(IF(Table14[[#This Row],[VENTAS]] &gt; 0, Table14[VENTAS]))))</f>
        <v>3.3302853654356931E-4</v>
      </c>
      <c r="R70" s="18">
        <f>(Table14[[#This Row],[EMPLEO]]-(MIN(IF(Table14[[#This Row],[EMPLEO]] &gt; 0, Table14[EMPLEO])))) / (MAX(Table14[EMPLEO])-(MIN(IF(Table14[[#This Row],[EMPLEO]] &gt; 0, Table14[EMPLEO]))))</f>
        <v>2.3211614572214274E-3</v>
      </c>
      <c r="S70" s="18">
        <f>SUMPRODUCT(Table14[[#This Row],[NPOB]:[NEMPLEO]],$V$3:$Z$3) / 5</f>
        <v>0.17424231589143069</v>
      </c>
      <c r="T70">
        <f>_xlfn.RANK.EQ(Table14[[#This Row],[INDICE ]],Table14[[INDICE ]],0)</f>
        <v>68</v>
      </c>
    </row>
    <row r="71" spans="1:20" x14ac:dyDescent="0.25">
      <c r="A71" t="s">
        <v>161</v>
      </c>
      <c r="B71" t="s">
        <v>202</v>
      </c>
      <c r="C71" t="s">
        <v>203</v>
      </c>
      <c r="D71" s="15">
        <v>13183</v>
      </c>
      <c r="E71">
        <v>161</v>
      </c>
      <c r="F71" s="14">
        <f>IFERROR(VLOOKUP(Table14[[#This Row],[Codigo]],DATOS!$A$1:$B$221,2,FALSE),0)</f>
        <v>296699.88795318018</v>
      </c>
      <c r="G71">
        <f>_xlfn.RANK.EQ(Table14[[#This Row],[VAB]],Table14[VAB],0)</f>
        <v>41</v>
      </c>
      <c r="H71" s="14">
        <f>IFERROR(VLOOKUP(Table14[[#This Row],[Codigo]],DATOS!$D$1:$E$221,2,FALSE),0)</f>
        <v>627485.0808610582</v>
      </c>
      <c r="I71">
        <f>_xlfn.RANK.EQ(Table14[[#This Row],[PROD]],Table14[PROD],0)</f>
        <v>35</v>
      </c>
      <c r="J71" s="14">
        <f>IFERROR(VLOOKUP(Table14[[#This Row],[Codigo]],DATOS!$G$1:$H$223,2,FALSE),0)</f>
        <v>498074.28499999997</v>
      </c>
      <c r="K71">
        <f>_xlfn.RANK.EQ(Table14[[#This Row],[VENTAS]],Table14[VENTAS],0)</f>
        <v>30</v>
      </c>
      <c r="L71" s="15">
        <f>IFERROR(VLOOKUP(Table14[[#This Row],[Codigo]],DATOS!$J$1:$K$223,2,FALSE),0)</f>
        <v>4762.9836111109998</v>
      </c>
      <c r="M71">
        <f>_xlfn.RANK.EQ(Table14[[#This Row],[EMPLEO]],Table14[EMPLEO],0)</f>
        <v>59</v>
      </c>
      <c r="N71" s="17">
        <f>(Table14[[#This Row],[POBLACIÓN]]-MIN(Table14[POBLACIÓN])) / (MAX(Table14[POBLACIÓN])-MIN(Table14[POBLACIÓN]))</f>
        <v>3.9837443406924977E-3</v>
      </c>
      <c r="O71" s="18">
        <f>(Table14[[#This Row],[VAB]]-(MIN(IF(Table14[[#This Row],[VAB]] &gt; 0, Table14[VAB])))) / (MAX(Table14[VAB])-(MIN(IF(Table14[[#This Row],[VAB]] &gt; 0, Table14[VAB]))))</f>
        <v>1.238781952694876E-2</v>
      </c>
      <c r="P71" s="18">
        <f>(Table14[[#This Row],[PROD]]-(MIN(IF(Table14[[#This Row],[PROD]] &gt; 0, Table14[PROD])))) / (MAX(Table14[PROD])-(MIN(IF(Table14[[#This Row],[PROD]] &gt; 0, Table14[PROD]))))</f>
        <v>1.5741139557071734E-2</v>
      </c>
      <c r="Q71" s="18">
        <f>(Table14[[#This Row],[VENTAS]]-(MIN(IF(Table14[[#This Row],[VENTAS]] &gt; 0, Table14[VENTAS])))) / (MAX(Table14[VENTAS])-(MIN(IF(Table14[[#This Row],[VENTAS]] &gt; 0, Table14[VENTAS]))))</f>
        <v>6.1284603312019631E-3</v>
      </c>
      <c r="R71" s="18">
        <f>(Table14[[#This Row],[EMPLEO]]-(MIN(IF(Table14[[#This Row],[EMPLEO]] &gt; 0, Table14[EMPLEO])))) / (MAX(Table14[EMPLEO])-(MIN(IF(Table14[[#This Row],[EMPLEO]] &gt; 0, Table14[EMPLEO]))))</f>
        <v>5.5130127310250481E-3</v>
      </c>
      <c r="S71" s="18">
        <f>SUMPRODUCT(Table14[[#This Row],[NPOB]:[NEMPLEO]],$V$3:$Z$3) / 5</f>
        <v>0.1713481531825585</v>
      </c>
      <c r="T71">
        <f>_xlfn.RANK.EQ(Table14[[#This Row],[INDICE ]],Table14[[INDICE ]],0)</f>
        <v>69</v>
      </c>
    </row>
    <row r="72" spans="1:20" x14ac:dyDescent="0.25">
      <c r="A72" t="s">
        <v>141</v>
      </c>
      <c r="B72" t="s">
        <v>151</v>
      </c>
      <c r="C72" t="s">
        <v>152</v>
      </c>
      <c r="D72" s="15">
        <v>51204</v>
      </c>
      <c r="E72">
        <v>69</v>
      </c>
      <c r="F72" s="14">
        <f>IFERROR(VLOOKUP(Table14[[#This Row],[Codigo]],DATOS!$A$1:$B$221,2,FALSE),0)</f>
        <v>155228.55569361345</v>
      </c>
      <c r="G72">
        <f>_xlfn.RANK.EQ(Table14[[#This Row],[VAB]],Table14[VAB],0)</f>
        <v>66</v>
      </c>
      <c r="H72" s="14">
        <f>IFERROR(VLOOKUP(Table14[[#This Row],[Codigo]],DATOS!$D$1:$E$221,2,FALSE),0)</f>
        <v>232058.56089014845</v>
      </c>
      <c r="I72">
        <f>_xlfn.RANK.EQ(Table14[[#This Row],[PROD]],Table14[PROD],0)</f>
        <v>70</v>
      </c>
      <c r="J72" s="14">
        <f>IFERROR(VLOOKUP(Table14[[#This Row],[Codigo]],DATOS!$G$1:$H$223,2,FALSE),0)</f>
        <v>40222.230000000003</v>
      </c>
      <c r="K72">
        <f>_xlfn.RANK.EQ(Table14[[#This Row],[VENTAS]],Table14[VENTAS],0)</f>
        <v>115</v>
      </c>
      <c r="L72" s="15">
        <f>IFERROR(VLOOKUP(Table14[[#This Row],[Codigo]],DATOS!$J$1:$K$223,2,FALSE),0)</f>
        <v>3341.5082114450001</v>
      </c>
      <c r="M72">
        <f>_xlfn.RANK.EQ(Table14[[#This Row],[EMPLEO]],Table14[EMPLEO],0)</f>
        <v>79</v>
      </c>
      <c r="N72" s="17">
        <f>(Table14[[#This Row],[POBLACIÓN]]-MIN(Table14[POBLACIÓN])) / (MAX(Table14[POBLACIÓN])-MIN(Table14[POBLACIÓN]))</f>
        <v>1.7839026409615794E-2</v>
      </c>
      <c r="O72" s="18">
        <f>(Table14[[#This Row],[VAB]]-(MIN(IF(Table14[[#This Row],[VAB]] &gt; 0, Table14[VAB])))) / (MAX(Table14[VAB])-(MIN(IF(Table14[[#This Row],[VAB]] &gt; 0, Table14[VAB]))))</f>
        <v>6.481105694468082E-3</v>
      </c>
      <c r="P72" s="18">
        <f>(Table14[[#This Row],[PROD]]-(MIN(IF(Table14[[#This Row],[PROD]] &gt; 0, Table14[PROD])))) / (MAX(Table14[PROD])-(MIN(IF(Table14[[#This Row],[PROD]] &gt; 0, Table14[PROD]))))</f>
        <v>5.8214391127394734E-3</v>
      </c>
      <c r="Q72" s="18">
        <f>(Table14[[#This Row],[VENTAS]]-(MIN(IF(Table14[[#This Row],[VENTAS]] &gt; 0, Table14[VENTAS])))) / (MAX(Table14[VENTAS])-(MIN(IF(Table14[[#This Row],[VENTAS]] &gt; 0, Table14[VENTAS]))))</f>
        <v>4.9490678079773098E-4</v>
      </c>
      <c r="R72" s="18">
        <f>(Table14[[#This Row],[EMPLEO]]-(MIN(IF(Table14[[#This Row],[EMPLEO]] &gt; 0, Table14[EMPLEO])))) / (MAX(Table14[EMPLEO])-(MIN(IF(Table14[[#This Row],[EMPLEO]] &gt; 0, Table14[EMPLEO]))))</f>
        <v>3.8209874483403658E-3</v>
      </c>
      <c r="S72" s="18">
        <f>SUMPRODUCT(Table14[[#This Row],[NPOB]:[NEMPLEO]],$V$3:$Z$3) / 5</f>
        <v>0.1706928646586896</v>
      </c>
      <c r="T72">
        <f>_xlfn.RANK.EQ(Table14[[#This Row],[INDICE ]],Table14[[INDICE ]],0)</f>
        <v>70</v>
      </c>
    </row>
    <row r="73" spans="1:20" x14ac:dyDescent="0.25">
      <c r="A73" t="s">
        <v>161</v>
      </c>
      <c r="B73" t="s">
        <v>198</v>
      </c>
      <c r="C73" t="s">
        <v>199</v>
      </c>
      <c r="D73" s="15">
        <v>58768</v>
      </c>
      <c r="E73">
        <v>56</v>
      </c>
      <c r="F73" s="14">
        <f>IFERROR(VLOOKUP(Table14[[#This Row],[Codigo]],DATOS!$A$1:$B$221,2,FALSE),0)</f>
        <v>98420.033394112688</v>
      </c>
      <c r="G73">
        <f>_xlfn.RANK.EQ(Table14[[#This Row],[VAB]],Table14[VAB],0)</f>
        <v>86</v>
      </c>
      <c r="H73" s="14">
        <f>IFERROR(VLOOKUP(Table14[[#This Row],[Codigo]],DATOS!$D$1:$E$221,2,FALSE),0)</f>
        <v>146692.42754018615</v>
      </c>
      <c r="I73">
        <f>_xlfn.RANK.EQ(Table14[[#This Row],[PROD]],Table14[PROD],0)</f>
        <v>90</v>
      </c>
      <c r="J73" s="14">
        <f>IFERROR(VLOOKUP(Table14[[#This Row],[Codigo]],DATOS!$G$1:$H$223,2,FALSE),0)</f>
        <v>84449.858999999997</v>
      </c>
      <c r="K73">
        <f>_xlfn.RANK.EQ(Table14[[#This Row],[VENTAS]],Table14[VENTAS],0)</f>
        <v>89</v>
      </c>
      <c r="L73" s="15">
        <f>IFERROR(VLOOKUP(Table14[[#This Row],[Codigo]],DATOS!$J$1:$K$223,2,FALSE),0)</f>
        <v>2996.5</v>
      </c>
      <c r="M73">
        <f>_xlfn.RANK.EQ(Table14[[#This Row],[EMPLEO]],Table14[EMPLEO],0)</f>
        <v>83</v>
      </c>
      <c r="N73" s="17">
        <f>(Table14[[#This Row],[POBLACIÓN]]-MIN(Table14[POBLACIÓN])) / (MAX(Table14[POBLACIÓN])-MIN(Table14[POBLACIÓN]))</f>
        <v>2.0595433489107019E-2</v>
      </c>
      <c r="O73" s="18">
        <f>(Table14[[#This Row],[VAB]]-(MIN(IF(Table14[[#This Row],[VAB]] &gt; 0, Table14[VAB])))) / (MAX(Table14[VAB])-(MIN(IF(Table14[[#This Row],[VAB]] &gt; 0, Table14[VAB]))))</f>
        <v>4.1092351599233898E-3</v>
      </c>
      <c r="P73" s="18">
        <f>(Table14[[#This Row],[PROD]]-(MIN(IF(Table14[[#This Row],[PROD]] &gt; 0, Table14[PROD])))) / (MAX(Table14[PROD])-(MIN(IF(Table14[[#This Row],[PROD]] &gt; 0, Table14[PROD]))))</f>
        <v>3.67993765000287E-3</v>
      </c>
      <c r="Q73" s="18">
        <f>(Table14[[#This Row],[VENTAS]]-(MIN(IF(Table14[[#This Row],[VENTAS]] &gt; 0, Table14[VENTAS])))) / (MAX(Table14[VENTAS])-(MIN(IF(Table14[[#This Row],[VENTAS]] &gt; 0, Table14[VENTAS]))))</f>
        <v>1.0390972319663102E-3</v>
      </c>
      <c r="R73" s="18">
        <f>(Table14[[#This Row],[EMPLEO]]-(MIN(IF(Table14[[#This Row],[EMPLEO]] &gt; 0, Table14[EMPLEO])))) / (MAX(Table14[EMPLEO])-(MIN(IF(Table14[[#This Row],[EMPLEO]] &gt; 0, Table14[EMPLEO]))))</f>
        <v>3.4103137098881013E-3</v>
      </c>
      <c r="S73" s="18">
        <f>SUMPRODUCT(Table14[[#This Row],[NPOB]:[NEMPLEO]],$V$3:$Z$3) / 5</f>
        <v>0.16931195336399274</v>
      </c>
      <c r="T73">
        <f>_xlfn.RANK.EQ(Table14[[#This Row],[INDICE ]],Table14[[INDICE ]],0)</f>
        <v>71</v>
      </c>
    </row>
    <row r="74" spans="1:20" x14ac:dyDescent="0.25">
      <c r="A74" t="s">
        <v>257</v>
      </c>
      <c r="B74" t="s">
        <v>260</v>
      </c>
      <c r="C74" t="s">
        <v>261</v>
      </c>
      <c r="D74" s="15">
        <v>45296</v>
      </c>
      <c r="E74">
        <v>74</v>
      </c>
      <c r="F74" s="14">
        <f>IFERROR(VLOOKUP(Table14[[#This Row],[Codigo]],DATOS!$A$1:$B$221,2,FALSE),0)</f>
        <v>194320.62545826746</v>
      </c>
      <c r="G74">
        <f>_xlfn.RANK.EQ(Table14[[#This Row],[VAB]],Table14[VAB],0)</f>
        <v>58</v>
      </c>
      <c r="H74" s="14">
        <f>IFERROR(VLOOKUP(Table14[[#This Row],[Codigo]],DATOS!$D$1:$E$221,2,FALSE),0)</f>
        <v>279664.02413674979</v>
      </c>
      <c r="I74">
        <f>_xlfn.RANK.EQ(Table14[[#This Row],[PROD]],Table14[PROD],0)</f>
        <v>65</v>
      </c>
      <c r="J74" s="14">
        <f>IFERROR(VLOOKUP(Table14[[#This Row],[Codigo]],DATOS!$G$1:$H$223,2,FALSE),0)</f>
        <v>68824.994000000006</v>
      </c>
      <c r="K74">
        <f>_xlfn.RANK.EQ(Table14[[#This Row],[VENTAS]],Table14[VENTAS],0)</f>
        <v>95</v>
      </c>
      <c r="L74" s="15">
        <f>IFERROR(VLOOKUP(Table14[[#This Row],[Codigo]],DATOS!$J$1:$K$223,2,FALSE),0)</f>
        <v>2412.4761817519998</v>
      </c>
      <c r="M74">
        <f>_xlfn.RANK.EQ(Table14[[#This Row],[EMPLEO]],Table14[EMPLEO],0)</f>
        <v>89</v>
      </c>
      <c r="N74" s="17">
        <f>(Table14[[#This Row],[POBLACIÓN]]-MIN(Table14[POBLACIÓN])) / (MAX(Table14[POBLACIÓN])-MIN(Table14[POBLACIÓN]))</f>
        <v>1.5686084444301918E-2</v>
      </c>
      <c r="O74" s="18">
        <f>(Table14[[#This Row],[VAB]]-(MIN(IF(Table14[[#This Row],[VAB]] &gt; 0, Table14[VAB])))) / (MAX(Table14[VAB])-(MIN(IF(Table14[[#This Row],[VAB]] &gt; 0, Table14[VAB]))))</f>
        <v>8.1132785561438582E-3</v>
      </c>
      <c r="P74" s="18">
        <f>(Table14[[#This Row],[PROD]]-(MIN(IF(Table14[[#This Row],[PROD]] &gt; 0, Table14[PROD])))) / (MAX(Table14[PROD])-(MIN(IF(Table14[[#This Row],[PROD]] &gt; 0, Table14[PROD]))))</f>
        <v>7.0156734674678691E-3</v>
      </c>
      <c r="Q74" s="18">
        <f>(Table14[[#This Row],[VENTAS]]-(MIN(IF(Table14[[#This Row],[VENTAS]] &gt; 0, Table14[VENTAS])))) / (MAX(Table14[VENTAS])-(MIN(IF(Table14[[#This Row],[VENTAS]] &gt; 0, Table14[VENTAS]))))</f>
        <v>8.4684405163421191E-4</v>
      </c>
      <c r="R74" s="18">
        <f>(Table14[[#This Row],[EMPLEO]]-(MIN(IF(Table14[[#This Row],[EMPLEO]] &gt; 0, Table14[EMPLEO])))) / (MAX(Table14[EMPLEO])-(MIN(IF(Table14[[#This Row],[EMPLEO]] &gt; 0, Table14[EMPLEO]))))</f>
        <v>2.715132445127662E-3</v>
      </c>
      <c r="S74" s="18">
        <f>SUMPRODUCT(Table14[[#This Row],[NPOB]:[NEMPLEO]],$V$3:$Z$3) / 5</f>
        <v>0.16619403560321819</v>
      </c>
      <c r="T74">
        <f>_xlfn.RANK.EQ(Table14[[#This Row],[INDICE ]],Table14[[INDICE ]],0)</f>
        <v>72</v>
      </c>
    </row>
    <row r="75" spans="1:20" x14ac:dyDescent="0.25">
      <c r="A75" t="s">
        <v>161</v>
      </c>
      <c r="B75" t="s">
        <v>168</v>
      </c>
      <c r="C75" t="s">
        <v>169</v>
      </c>
      <c r="D75" s="15">
        <v>57829</v>
      </c>
      <c r="E75">
        <v>57</v>
      </c>
      <c r="F75" s="14">
        <f>IFERROR(VLOOKUP(Table14[[#This Row],[Codigo]],DATOS!$A$1:$B$221,2,FALSE),0)</f>
        <v>85569.407631316411</v>
      </c>
      <c r="G75">
        <f>_xlfn.RANK.EQ(Table14[[#This Row],[VAB]],Table14[VAB],0)</f>
        <v>93</v>
      </c>
      <c r="H75" s="14">
        <f>IFERROR(VLOOKUP(Table14[[#This Row],[Codigo]],DATOS!$D$1:$E$221,2,FALSE),0)</f>
        <v>132565.80333359793</v>
      </c>
      <c r="I75">
        <f>_xlfn.RANK.EQ(Table14[[#This Row],[PROD]],Table14[PROD],0)</f>
        <v>95</v>
      </c>
      <c r="J75" s="14">
        <f>IFERROR(VLOOKUP(Table14[[#This Row],[Codigo]],DATOS!$G$1:$H$223,2,FALSE),0)</f>
        <v>99900.986000000004</v>
      </c>
      <c r="K75">
        <f>_xlfn.RANK.EQ(Table14[[#This Row],[VENTAS]],Table14[VENTAS],0)</f>
        <v>79</v>
      </c>
      <c r="L75" s="15">
        <f>IFERROR(VLOOKUP(Table14[[#This Row],[Codigo]],DATOS!$J$1:$K$223,2,FALSE),0)</f>
        <v>2353.823428657</v>
      </c>
      <c r="M75">
        <f>_xlfn.RANK.EQ(Table14[[#This Row],[EMPLEO]],Table14[EMPLEO],0)</f>
        <v>90</v>
      </c>
      <c r="N75" s="17">
        <f>(Table14[[#This Row],[POBLACIÓN]]-MIN(Table14[POBLACIÓN])) / (MAX(Table14[POBLACIÓN])-MIN(Table14[POBLACIÓN]))</f>
        <v>2.0253251277626019E-2</v>
      </c>
      <c r="O75" s="18">
        <f>(Table14[[#This Row],[VAB]]-(MIN(IF(Table14[[#This Row],[VAB]] &gt; 0, Table14[VAB])))) / (MAX(Table14[VAB])-(MIN(IF(Table14[[#This Row],[VAB]] &gt; 0, Table14[VAB]))))</f>
        <v>3.5726955816442123E-3</v>
      </c>
      <c r="P75" s="18">
        <f>(Table14[[#This Row],[PROD]]-(MIN(IF(Table14[[#This Row],[PROD]] &gt; 0, Table14[PROD])))) / (MAX(Table14[PROD])-(MIN(IF(Table14[[#This Row],[PROD]] &gt; 0, Table14[PROD]))))</f>
        <v>3.3255560560993625E-3</v>
      </c>
      <c r="Q75" s="18">
        <f>(Table14[[#This Row],[VENTAS]]-(MIN(IF(Table14[[#This Row],[VENTAS]] &gt; 0, Table14[VENTAS])))) / (MAX(Table14[VENTAS])-(MIN(IF(Table14[[#This Row],[VENTAS]] &gt; 0, Table14[VENTAS]))))</f>
        <v>1.229212686113604E-3</v>
      </c>
      <c r="R75" s="18">
        <f>(Table14[[#This Row],[EMPLEO]]-(MIN(IF(Table14[[#This Row],[EMPLEO]] &gt; 0, Table14[EMPLEO])))) / (MAX(Table14[EMPLEO])-(MIN(IF(Table14[[#This Row],[EMPLEO]] &gt; 0, Table14[EMPLEO]))))</f>
        <v>2.645316294134743E-3</v>
      </c>
      <c r="S75" s="18">
        <f>SUMPRODUCT(Table14[[#This Row],[NPOB]:[NEMPLEO]],$V$3:$Z$3) / 5</f>
        <v>0.16163223524011414</v>
      </c>
      <c r="T75">
        <f>_xlfn.RANK.EQ(Table14[[#This Row],[INDICE ]],Table14[[INDICE ]],0)</f>
        <v>73</v>
      </c>
    </row>
    <row r="76" spans="1:20" x14ac:dyDescent="0.25">
      <c r="A76" t="s">
        <v>402</v>
      </c>
      <c r="B76" t="s">
        <v>405</v>
      </c>
      <c r="C76" t="s">
        <v>406</v>
      </c>
      <c r="D76" s="15">
        <v>51386</v>
      </c>
      <c r="E76">
        <v>68</v>
      </c>
      <c r="F76" s="14">
        <f>IFERROR(VLOOKUP(Table14[[#This Row],[Codigo]],DATOS!$A$1:$B$221,2,FALSE),0)</f>
        <v>100615.0954031704</v>
      </c>
      <c r="G76">
        <f>_xlfn.RANK.EQ(Table14[[#This Row],[VAB]],Table14[VAB],0)</f>
        <v>85</v>
      </c>
      <c r="H76" s="14">
        <f>IFERROR(VLOOKUP(Table14[[#This Row],[Codigo]],DATOS!$D$1:$E$221,2,FALSE),0)</f>
        <v>152691.8327961895</v>
      </c>
      <c r="I76">
        <f>_xlfn.RANK.EQ(Table14[[#This Row],[PROD]],Table14[PROD],0)</f>
        <v>87</v>
      </c>
      <c r="J76" s="14">
        <f>IFERROR(VLOOKUP(Table14[[#This Row],[Codigo]],DATOS!$G$1:$H$223,2,FALSE),0)</f>
        <v>151148.25</v>
      </c>
      <c r="K76">
        <f>_xlfn.RANK.EQ(Table14[[#This Row],[VENTAS]],Table14[VENTAS],0)</f>
        <v>68</v>
      </c>
      <c r="L76" s="15">
        <f>IFERROR(VLOOKUP(Table14[[#This Row],[Codigo]],DATOS!$J$1:$K$223,2,FALSE),0)</f>
        <v>3525.006515343</v>
      </c>
      <c r="M76">
        <f>_xlfn.RANK.EQ(Table14[[#This Row],[EMPLEO]],Table14[EMPLEO],0)</f>
        <v>77</v>
      </c>
      <c r="N76" s="17">
        <f>(Table14[[#This Row],[POBLACIÓN]]-MIN(Table14[POBLACIÓN])) / (MAX(Table14[POBLACIÓN])-MIN(Table14[POBLACIÓN]))</f>
        <v>1.7905349266367169E-2</v>
      </c>
      <c r="O76" s="18">
        <f>(Table14[[#This Row],[VAB]]-(MIN(IF(Table14[[#This Row],[VAB]] &gt; 0, Table14[VAB])))) / (MAX(Table14[VAB])-(MIN(IF(Table14[[#This Row],[VAB]] &gt; 0, Table14[VAB]))))</f>
        <v>4.2008834318733928E-3</v>
      </c>
      <c r="P76" s="18">
        <f>(Table14[[#This Row],[PROD]]-(MIN(IF(Table14[[#This Row],[PROD]] &gt; 0, Table14[PROD])))) / (MAX(Table14[PROD])-(MIN(IF(Table14[[#This Row],[PROD]] &gt; 0, Table14[PROD]))))</f>
        <v>3.8304391970111077E-3</v>
      </c>
      <c r="Q76" s="18">
        <f>(Table14[[#This Row],[VENTAS]]-(MIN(IF(Table14[[#This Row],[VENTAS]] &gt; 0, Table14[VENTAS])))) / (MAX(Table14[VENTAS])-(MIN(IF(Table14[[#This Row],[VENTAS]] &gt; 0, Table14[VENTAS]))))</f>
        <v>1.8597749013595374E-3</v>
      </c>
      <c r="R76" s="18">
        <f>(Table14[[#This Row],[EMPLEO]]-(MIN(IF(Table14[[#This Row],[EMPLEO]] &gt; 0, Table14[EMPLEO])))) / (MAX(Table14[EMPLEO])-(MIN(IF(Table14[[#This Row],[EMPLEO]] &gt; 0, Table14[EMPLEO]))))</f>
        <v>4.0394110451174373E-3</v>
      </c>
      <c r="S76" s="18">
        <f>SUMPRODUCT(Table14[[#This Row],[NPOB]:[NEMPLEO]],$V$3:$Z$3) / 5</f>
        <v>0.15835144652095409</v>
      </c>
      <c r="T76">
        <f>_xlfn.RANK.EQ(Table14[[#This Row],[INDICE ]],Table14[[INDICE ]],0)</f>
        <v>74</v>
      </c>
    </row>
    <row r="77" spans="1:20" x14ac:dyDescent="0.25">
      <c r="A77" t="s">
        <v>141</v>
      </c>
      <c r="B77" t="s">
        <v>149</v>
      </c>
      <c r="C77" t="s">
        <v>150</v>
      </c>
      <c r="D77" s="15">
        <v>48391</v>
      </c>
      <c r="E77">
        <v>71</v>
      </c>
      <c r="F77" s="14">
        <f>IFERROR(VLOOKUP(Table14[[#This Row],[Codigo]],DATOS!$A$1:$B$221,2,FALSE),0)</f>
        <v>104963.34439409545</v>
      </c>
      <c r="G77">
        <f>_xlfn.RANK.EQ(Table14[[#This Row],[VAB]],Table14[VAB],0)</f>
        <v>82</v>
      </c>
      <c r="H77" s="14">
        <f>IFERROR(VLOOKUP(Table14[[#This Row],[Codigo]],DATOS!$D$1:$E$221,2,FALSE),0)</f>
        <v>143870.60036816314</v>
      </c>
      <c r="I77">
        <f>_xlfn.RANK.EQ(Table14[[#This Row],[PROD]],Table14[PROD],0)</f>
        <v>91</v>
      </c>
      <c r="J77" s="14">
        <f>IFERROR(VLOOKUP(Table14[[#This Row],[Codigo]],DATOS!$G$1:$H$223,2,FALSE),0)</f>
        <v>129158.72</v>
      </c>
      <c r="K77">
        <f>_xlfn.RANK.EQ(Table14[[#This Row],[VENTAS]],Table14[VENTAS],0)</f>
        <v>73</v>
      </c>
      <c r="L77" s="15">
        <f>IFERROR(VLOOKUP(Table14[[#This Row],[Codigo]],DATOS!$J$1:$K$223,2,FALSE),0)</f>
        <v>5039.6666666669998</v>
      </c>
      <c r="M77">
        <f>_xlfn.RANK.EQ(Table14[[#This Row],[EMPLEO]],Table14[EMPLEO],0)</f>
        <v>54</v>
      </c>
      <c r="N77" s="17">
        <f>(Table14[[#This Row],[POBLACIÓN]]-MIN(Table14[POBLACIÓN])) / (MAX(Table14[POBLACIÓN])-MIN(Table14[POBLACIÓN]))</f>
        <v>1.6813937420376131E-2</v>
      </c>
      <c r="O77" s="18">
        <f>(Table14[[#This Row],[VAB]]-(MIN(IF(Table14[[#This Row],[VAB]] &gt; 0, Table14[VAB])))) / (MAX(Table14[VAB])-(MIN(IF(Table14[[#This Row],[VAB]] &gt; 0, Table14[VAB]))))</f>
        <v>4.3824316088188339E-3</v>
      </c>
      <c r="P77" s="18">
        <f>(Table14[[#This Row],[PROD]]-(MIN(IF(Table14[[#This Row],[PROD]] &gt; 0, Table14[PROD])))) / (MAX(Table14[PROD])-(MIN(IF(Table14[[#This Row],[PROD]] &gt; 0, Table14[PROD]))))</f>
        <v>3.6091490740262138E-3</v>
      </c>
      <c r="Q77" s="18">
        <f>(Table14[[#This Row],[VENTAS]]-(MIN(IF(Table14[[#This Row],[VENTAS]] &gt; 0, Table14[VENTAS])))) / (MAX(Table14[VENTAS])-(MIN(IF(Table14[[#This Row],[VENTAS]] &gt; 0, Table14[VENTAS]))))</f>
        <v>1.5892089107728611E-3</v>
      </c>
      <c r="R77" s="18">
        <f>(Table14[[#This Row],[EMPLEO]]-(MIN(IF(Table14[[#This Row],[EMPLEO]] &gt; 0, Table14[EMPLEO])))) / (MAX(Table14[EMPLEO])-(MIN(IF(Table14[[#This Row],[EMPLEO]] &gt; 0, Table14[EMPLEO]))))</f>
        <v>5.842356964067142E-3</v>
      </c>
      <c r="S77" s="18">
        <f>SUMPRODUCT(Table14[[#This Row],[NPOB]:[NEMPLEO]],$V$3:$Z$3) / 5</f>
        <v>0.15693587636824319</v>
      </c>
      <c r="T77">
        <f>_xlfn.RANK.EQ(Table14[[#This Row],[INDICE ]],Table14[[INDICE ]],0)</f>
        <v>75</v>
      </c>
    </row>
    <row r="78" spans="1:20" x14ac:dyDescent="0.25">
      <c r="A78" t="s">
        <v>161</v>
      </c>
      <c r="B78" t="s">
        <v>194</v>
      </c>
      <c r="C78" t="s">
        <v>195</v>
      </c>
      <c r="D78" s="15">
        <v>61060</v>
      </c>
      <c r="E78">
        <v>53</v>
      </c>
      <c r="F78" s="14">
        <f>IFERROR(VLOOKUP(Table14[[#This Row],[Codigo]],DATOS!$A$1:$B$221,2,FALSE),0)</f>
        <v>50887.866642848858</v>
      </c>
      <c r="G78">
        <f>_xlfn.RANK.EQ(Table14[[#This Row],[VAB]],Table14[VAB],0)</f>
        <v>119</v>
      </c>
      <c r="H78" s="14">
        <f>IFERROR(VLOOKUP(Table14[[#This Row],[Codigo]],DATOS!$D$1:$E$221,2,FALSE),0)</f>
        <v>74229.703556602399</v>
      </c>
      <c r="I78">
        <f>_xlfn.RANK.EQ(Table14[[#This Row],[PROD]],Table14[PROD],0)</f>
        <v>128</v>
      </c>
      <c r="J78" s="14">
        <f>IFERROR(VLOOKUP(Table14[[#This Row],[Codigo]],DATOS!$G$1:$H$223,2,FALSE),0)</f>
        <v>33581.516000000003</v>
      </c>
      <c r="K78">
        <f>_xlfn.RANK.EQ(Table14[[#This Row],[VENTAS]],Table14[VENTAS],0)</f>
        <v>122</v>
      </c>
      <c r="L78" s="15">
        <f>IFERROR(VLOOKUP(Table14[[#This Row],[Codigo]],DATOS!$J$1:$K$223,2,FALSE),0)</f>
        <v>2317.6666666669998</v>
      </c>
      <c r="M78">
        <f>_xlfn.RANK.EQ(Table14[[#This Row],[EMPLEO]],Table14[EMPLEO],0)</f>
        <v>91</v>
      </c>
      <c r="N78" s="17">
        <f>(Table14[[#This Row],[POBLACIÓN]]-MIN(Table14[POBLACIÓN])) / (MAX(Table14[POBLACIÓN])-MIN(Table14[POBLACIÓN]))</f>
        <v>2.1430664190613347E-2</v>
      </c>
      <c r="O78" s="18">
        <f>(Table14[[#This Row],[VAB]]-(MIN(IF(Table14[[#This Row],[VAB]] &gt; 0, Table14[VAB])))) / (MAX(Table14[VAB])-(MIN(IF(Table14[[#This Row],[VAB]] &gt; 0, Table14[VAB]))))</f>
        <v>2.1246712037266569E-3</v>
      </c>
      <c r="P78" s="18">
        <f>(Table14[[#This Row],[PROD]]-(MIN(IF(Table14[[#This Row],[PROD]] &gt; 0, Table14[PROD])))) / (MAX(Table14[PROD])-(MIN(IF(Table14[[#This Row],[PROD]] &gt; 0, Table14[PROD]))))</f>
        <v>1.862132118521668E-3</v>
      </c>
      <c r="Q78" s="18">
        <f>(Table14[[#This Row],[VENTAS]]-(MIN(IF(Table14[[#This Row],[VENTAS]] &gt; 0, Table14[VENTAS])))) / (MAX(Table14[VENTAS])-(MIN(IF(Table14[[#This Row],[VENTAS]] &gt; 0, Table14[VENTAS]))))</f>
        <v>4.1319737811323475E-4</v>
      </c>
      <c r="R78" s="18">
        <f>(Table14[[#This Row],[EMPLEO]]-(MIN(IF(Table14[[#This Row],[EMPLEO]] &gt; 0, Table14[EMPLEO])))) / (MAX(Table14[EMPLEO])-(MIN(IF(Table14[[#This Row],[EMPLEO]] &gt; 0, Table14[EMPLEO]))))</f>
        <v>2.6022778036751348E-3</v>
      </c>
      <c r="S78" s="18">
        <f>SUMPRODUCT(Table14[[#This Row],[NPOB]:[NEMPLEO]],$V$3:$Z$3) / 5</f>
        <v>0.15479757976823946</v>
      </c>
      <c r="T78">
        <f>_xlfn.RANK.EQ(Table14[[#This Row],[INDICE ]],Table14[[INDICE ]],0)</f>
        <v>76</v>
      </c>
    </row>
    <row r="79" spans="1:20" x14ac:dyDescent="0.25">
      <c r="A79" t="s">
        <v>284</v>
      </c>
      <c r="B79" t="s">
        <v>308</v>
      </c>
      <c r="C79" t="s">
        <v>309</v>
      </c>
      <c r="D79" s="15">
        <v>51462</v>
      </c>
      <c r="E79">
        <v>67</v>
      </c>
      <c r="F79" s="14">
        <f>IFERROR(VLOOKUP(Table14[[#This Row],[Codigo]],DATOS!$A$1:$B$221,2,FALSE),0)</f>
        <v>65573.275705899316</v>
      </c>
      <c r="G79">
        <f>_xlfn.RANK.EQ(Table14[[#This Row],[VAB]],Table14[VAB],0)</f>
        <v>103</v>
      </c>
      <c r="H79" s="14">
        <f>IFERROR(VLOOKUP(Table14[[#This Row],[Codigo]],DATOS!$D$1:$E$221,2,FALSE),0)</f>
        <v>104380.63504592807</v>
      </c>
      <c r="I79">
        <f>_xlfn.RANK.EQ(Table14[[#This Row],[PROD]],Table14[PROD],0)</f>
        <v>101</v>
      </c>
      <c r="J79" s="14">
        <f>IFERROR(VLOOKUP(Table14[[#This Row],[Codigo]],DATOS!$G$1:$H$223,2,FALSE),0)</f>
        <v>73480.043999999994</v>
      </c>
      <c r="K79">
        <f>_xlfn.RANK.EQ(Table14[[#This Row],[VENTAS]],Table14[VENTAS],0)</f>
        <v>94</v>
      </c>
      <c r="L79" s="15">
        <f>IFERROR(VLOOKUP(Table14[[#This Row],[Codigo]],DATOS!$J$1:$K$223,2,FALSE),0)</f>
        <v>2584.3795694559999</v>
      </c>
      <c r="M79">
        <f>_xlfn.RANK.EQ(Table14[[#This Row],[EMPLEO]],Table14[EMPLEO],0)</f>
        <v>87</v>
      </c>
      <c r="N79" s="17">
        <f>(Table14[[#This Row],[POBLACIÓN]]-MIN(Table14[POBLACIÓN])) / (MAX(Table14[POBLACIÓN])-MIN(Table14[POBLACIÓN]))</f>
        <v>1.7933044525230382E-2</v>
      </c>
      <c r="O79" s="18">
        <f>(Table14[[#This Row],[VAB]]-(MIN(IF(Table14[[#This Row],[VAB]] &gt; 0, Table14[VAB])))) / (MAX(Table14[VAB])-(MIN(IF(Table14[[#This Row],[VAB]] &gt; 0, Table14[VAB]))))</f>
        <v>2.7378166902567837E-3</v>
      </c>
      <c r="P79" s="18">
        <f>(Table14[[#This Row],[PROD]]-(MIN(IF(Table14[[#This Row],[PROD]] &gt; 0, Table14[PROD])))) / (MAX(Table14[PROD])-(MIN(IF(Table14[[#This Row],[PROD]] &gt; 0, Table14[PROD]))))</f>
        <v>2.6185007316174673E-3</v>
      </c>
      <c r="Q79" s="18">
        <f>(Table14[[#This Row],[VENTAS]]-(MIN(IF(Table14[[#This Row],[VENTAS]] &gt; 0, Table14[VENTAS])))) / (MAX(Table14[VENTAS])-(MIN(IF(Table14[[#This Row],[VENTAS]] &gt; 0, Table14[VENTAS]))))</f>
        <v>9.0412122920374173E-4</v>
      </c>
      <c r="R79" s="18">
        <f>(Table14[[#This Row],[EMPLEO]]-(MIN(IF(Table14[[#This Row],[EMPLEO]] &gt; 0, Table14[EMPLEO])))) / (MAX(Table14[EMPLEO])-(MIN(IF(Table14[[#This Row],[EMPLEO]] &gt; 0, Table14[EMPLEO]))))</f>
        <v>2.919754261476126E-3</v>
      </c>
      <c r="S79" s="18">
        <f>SUMPRODUCT(Table14[[#This Row],[NPOB]:[NEMPLEO]],$V$3:$Z$3) / 5</f>
        <v>0.14157779946421761</v>
      </c>
      <c r="T79">
        <f>_xlfn.RANK.EQ(Table14[[#This Row],[INDICE ]],Table14[[INDICE ]],0)</f>
        <v>77</v>
      </c>
    </row>
    <row r="80" spans="1:20" x14ac:dyDescent="0.25">
      <c r="A80" t="s">
        <v>257</v>
      </c>
      <c r="B80" t="s">
        <v>280</v>
      </c>
      <c r="C80" t="s">
        <v>281</v>
      </c>
      <c r="D80" s="15">
        <v>42026</v>
      </c>
      <c r="E80">
        <v>81</v>
      </c>
      <c r="F80" s="14">
        <f>IFERROR(VLOOKUP(Table14[[#This Row],[Codigo]],DATOS!$A$1:$B$221,2,FALSE),0)</f>
        <v>139521.50475791257</v>
      </c>
      <c r="G80">
        <f>_xlfn.RANK.EQ(Table14[[#This Row],[VAB]],Table14[VAB],0)</f>
        <v>72</v>
      </c>
      <c r="H80" s="14">
        <f>IFERROR(VLOOKUP(Table14[[#This Row],[Codigo]],DATOS!$D$1:$E$221,2,FALSE),0)</f>
        <v>199832.49031115905</v>
      </c>
      <c r="I80">
        <f>_xlfn.RANK.EQ(Table14[[#This Row],[PROD]],Table14[PROD],0)</f>
        <v>77</v>
      </c>
      <c r="J80" s="14">
        <f>IFERROR(VLOOKUP(Table14[[#This Row],[Codigo]],DATOS!$G$1:$H$223,2,FALSE),0)</f>
        <v>117060.91899999999</v>
      </c>
      <c r="K80">
        <f>_xlfn.RANK.EQ(Table14[[#This Row],[VENTAS]],Table14[VENTAS],0)</f>
        <v>74</v>
      </c>
      <c r="L80" s="15">
        <f>IFERROR(VLOOKUP(Table14[[#This Row],[Codigo]],DATOS!$J$1:$K$223,2,FALSE),0)</f>
        <v>1458.0383693050001</v>
      </c>
      <c r="M80">
        <f>_xlfn.RANK.EQ(Table14[[#This Row],[EMPLEO]],Table14[EMPLEO],0)</f>
        <v>118</v>
      </c>
      <c r="N80" s="17">
        <f>(Table14[[#This Row],[POBLACIÓN]]-MIN(Table14[POBLACIÓN])) / (MAX(Table14[POBLACIÓN])-MIN(Table14[POBLACIÓN]))</f>
        <v>1.4494459490582154E-2</v>
      </c>
      <c r="O80" s="18">
        <f>(Table14[[#This Row],[VAB]]-(MIN(IF(Table14[[#This Row],[VAB]] &gt; 0, Table14[VAB])))) / (MAX(Table14[VAB])-(MIN(IF(Table14[[#This Row],[VAB]] &gt; 0, Table14[VAB]))))</f>
        <v>5.8253045964819618E-3</v>
      </c>
      <c r="P80" s="18">
        <f>(Table14[[#This Row],[PROD]]-(MIN(IF(Table14[[#This Row],[PROD]] &gt; 0, Table14[PROD])))) / (MAX(Table14[PROD])-(MIN(IF(Table14[[#This Row],[PROD]] &gt; 0, Table14[PROD]))))</f>
        <v>5.0130133989937159E-3</v>
      </c>
      <c r="Q80" s="18">
        <f>(Table14[[#This Row],[VENTAS]]-(MIN(IF(Table14[[#This Row],[VENTAS]] &gt; 0, Table14[VENTAS])))) / (MAX(Table14[VENTAS])-(MIN(IF(Table14[[#This Row],[VENTAS]] &gt; 0, Table14[VENTAS]))))</f>
        <v>1.4403538187592764E-3</v>
      </c>
      <c r="R80" s="18">
        <f>(Table14[[#This Row],[EMPLEO]]-(MIN(IF(Table14[[#This Row],[EMPLEO]] &gt; 0, Table14[EMPLEO])))) / (MAX(Table14[EMPLEO])-(MIN(IF(Table14[[#This Row],[EMPLEO]] &gt; 0, Table14[EMPLEO]))))</f>
        <v>1.5790361681255834E-3</v>
      </c>
      <c r="S80" s="18">
        <f>SUMPRODUCT(Table14[[#This Row],[NPOB]:[NEMPLEO]],$V$3:$Z$3) / 5</f>
        <v>0.13962510376031231</v>
      </c>
      <c r="T80">
        <f>_xlfn.RANK.EQ(Table14[[#This Row],[INDICE ]],Table14[[INDICE ]],0)</f>
        <v>78</v>
      </c>
    </row>
    <row r="81" spans="1:20" x14ac:dyDescent="0.25">
      <c r="A81" t="s">
        <v>161</v>
      </c>
      <c r="B81" t="s">
        <v>188</v>
      </c>
      <c r="C81" t="s">
        <v>189</v>
      </c>
      <c r="D81" s="15">
        <v>52177</v>
      </c>
      <c r="E81">
        <v>64</v>
      </c>
      <c r="F81" s="14">
        <f>IFERROR(VLOOKUP(Table14[[#This Row],[Codigo]],DATOS!$A$1:$B$221,2,FALSE),0)</f>
        <v>62817.319169697788</v>
      </c>
      <c r="G81">
        <f>_xlfn.RANK.EQ(Table14[[#This Row],[VAB]],Table14[VAB],0)</f>
        <v>107</v>
      </c>
      <c r="H81" s="14">
        <f>IFERROR(VLOOKUP(Table14[[#This Row],[Codigo]],DATOS!$D$1:$E$221,2,FALSE),0)</f>
        <v>98813.651219099556</v>
      </c>
      <c r="I81">
        <f>_xlfn.RANK.EQ(Table14[[#This Row],[PROD]],Table14[PROD],0)</f>
        <v>108</v>
      </c>
      <c r="J81" s="14">
        <f>IFERROR(VLOOKUP(Table14[[#This Row],[Codigo]],DATOS!$G$1:$H$223,2,FALSE),0)</f>
        <v>44664.046999999999</v>
      </c>
      <c r="K81">
        <f>_xlfn.RANK.EQ(Table14[[#This Row],[VENTAS]],Table14[VENTAS],0)</f>
        <v>110</v>
      </c>
      <c r="L81" s="15">
        <f>IFERROR(VLOOKUP(Table14[[#This Row],[Codigo]],DATOS!$J$1:$K$223,2,FALSE),0)</f>
        <v>1665.4482174689999</v>
      </c>
      <c r="M81">
        <f>_xlfn.RANK.EQ(Table14[[#This Row],[EMPLEO]],Table14[EMPLEO],0)</f>
        <v>112</v>
      </c>
      <c r="N81" s="17">
        <f>(Table14[[#This Row],[POBLACIÓN]]-MIN(Table14[POBLACIÓN])) / (MAX(Table14[POBLACIÓN])-MIN(Table14[POBLACIÓN]))</f>
        <v>1.819359860532507E-2</v>
      </c>
      <c r="O81" s="18">
        <f>(Table14[[#This Row],[VAB]]-(MIN(IF(Table14[[#This Row],[VAB]] &gt; 0, Table14[VAB])))) / (MAX(Table14[VAB])-(MIN(IF(Table14[[#This Row],[VAB]] &gt; 0, Table14[VAB]))))</f>
        <v>2.6227499390352031E-3</v>
      </c>
      <c r="P81" s="18">
        <f>(Table14[[#This Row],[PROD]]-(MIN(IF(Table14[[#This Row],[PROD]] &gt; 0, Table14[PROD])))) / (MAX(Table14[PROD])-(MIN(IF(Table14[[#This Row],[PROD]] &gt; 0, Table14[PROD]))))</f>
        <v>2.4788469422240703E-3</v>
      </c>
      <c r="Q81" s="18">
        <f>(Table14[[#This Row],[VENTAS]]-(MIN(IF(Table14[[#This Row],[VENTAS]] &gt; 0, Table14[VENTAS])))) / (MAX(Table14[VENTAS])-(MIN(IF(Table14[[#This Row],[VENTAS]] &gt; 0, Table14[VENTAS]))))</f>
        <v>5.4956027346491102E-4</v>
      </c>
      <c r="R81" s="18">
        <f>(Table14[[#This Row],[EMPLEO]]-(MIN(IF(Table14[[#This Row],[EMPLEO]] &gt; 0, Table14[EMPLEO])))) / (MAX(Table14[EMPLEO])-(MIN(IF(Table14[[#This Row],[EMPLEO]] &gt; 0, Table14[EMPLEO]))))</f>
        <v>1.8259224012983411E-3</v>
      </c>
      <c r="S81" s="18">
        <f>SUMPRODUCT(Table14[[#This Row],[NPOB]:[NEMPLEO]],$V$3:$Z$3) / 5</f>
        <v>0.13752007757070833</v>
      </c>
      <c r="T81">
        <f>_xlfn.RANK.EQ(Table14[[#This Row],[INDICE ]],Table14[[INDICE ]],0)</f>
        <v>79</v>
      </c>
    </row>
    <row r="82" spans="1:20" x14ac:dyDescent="0.25">
      <c r="A82" t="s">
        <v>3</v>
      </c>
      <c r="B82" t="s">
        <v>9</v>
      </c>
      <c r="C82" t="s">
        <v>10</v>
      </c>
      <c r="D82" s="15">
        <v>43188</v>
      </c>
      <c r="E82">
        <v>77</v>
      </c>
      <c r="F82" s="14">
        <f>IFERROR(VLOOKUP(Table14[[#This Row],[Codigo]],DATOS!$A$1:$B$221,2,FALSE),0)</f>
        <v>85811.596082671065</v>
      </c>
      <c r="G82">
        <f>_xlfn.RANK.EQ(Table14[[#This Row],[VAB]],Table14[VAB],0)</f>
        <v>92</v>
      </c>
      <c r="H82" s="14">
        <f>IFERROR(VLOOKUP(Table14[[#This Row],[Codigo]],DATOS!$D$1:$E$221,2,FALSE),0)</f>
        <v>131526.72155248671</v>
      </c>
      <c r="I82">
        <f>_xlfn.RANK.EQ(Table14[[#This Row],[PROD]],Table14[PROD],0)</f>
        <v>96</v>
      </c>
      <c r="J82" s="14">
        <f>IFERROR(VLOOKUP(Table14[[#This Row],[Codigo]],DATOS!$G$1:$H$223,2,FALSE),0)</f>
        <v>92667.831999999995</v>
      </c>
      <c r="K82">
        <f>_xlfn.RANK.EQ(Table14[[#This Row],[VENTAS]],Table14[VENTAS],0)</f>
        <v>84</v>
      </c>
      <c r="L82" s="15">
        <f>IFERROR(VLOOKUP(Table14[[#This Row],[Codigo]],DATOS!$J$1:$K$223,2,FALSE),0)</f>
        <v>4049.5829756799999</v>
      </c>
      <c r="M82">
        <f>_xlfn.RANK.EQ(Table14[[#This Row],[EMPLEO]],Table14[EMPLEO],0)</f>
        <v>69</v>
      </c>
      <c r="N82" s="17">
        <f>(Table14[[#This Row],[POBLACIÓN]]-MIN(Table14[POBLACIÓN])) / (MAX(Table14[POBLACIÓN])-MIN(Table14[POBLACIÓN]))</f>
        <v>1.4917905422148627E-2</v>
      </c>
      <c r="O82" s="18">
        <f>(Table14[[#This Row],[VAB]]-(MIN(IF(Table14[[#This Row],[VAB]] &gt; 0, Table14[VAB])))) / (MAX(Table14[VAB])-(MIN(IF(Table14[[#This Row],[VAB]] &gt; 0, Table14[VAB]))))</f>
        <v>3.5828074386037474E-3</v>
      </c>
      <c r="P82" s="18">
        <f>(Table14[[#This Row],[PROD]]-(MIN(IF(Table14[[#This Row],[PROD]] &gt; 0, Table14[PROD])))) / (MAX(Table14[PROD])-(MIN(IF(Table14[[#This Row],[PROD]] &gt; 0, Table14[PROD]))))</f>
        <v>3.2994895696974269E-3</v>
      </c>
      <c r="Q82" s="18">
        <f>(Table14[[#This Row],[VENTAS]]-(MIN(IF(Table14[[#This Row],[VENTAS]] &gt; 0, Table14[VENTAS])))) / (MAX(Table14[VENTAS])-(MIN(IF(Table14[[#This Row],[VENTAS]] &gt; 0, Table14[VENTAS]))))</f>
        <v>1.1402137181012826E-3</v>
      </c>
      <c r="R82" s="18">
        <f>(Table14[[#This Row],[EMPLEO]]-(MIN(IF(Table14[[#This Row],[EMPLEO]] &gt; 0, Table14[EMPLEO])))) / (MAX(Table14[EMPLEO])-(MIN(IF(Table14[[#This Row],[EMPLEO]] &gt; 0, Table14[EMPLEO]))))</f>
        <v>4.6638303166714849E-3</v>
      </c>
      <c r="S82" s="18">
        <f>SUMPRODUCT(Table14[[#This Row],[NPOB]:[NEMPLEO]],$V$3:$Z$3) / 5</f>
        <v>0.13598927281503584</v>
      </c>
      <c r="T82">
        <f>_xlfn.RANK.EQ(Table14[[#This Row],[INDICE ]],Table14[[INDICE ]],0)</f>
        <v>80</v>
      </c>
    </row>
    <row r="83" spans="1:20" x14ac:dyDescent="0.25">
      <c r="A83" t="s">
        <v>421</v>
      </c>
      <c r="B83" t="s">
        <v>436</v>
      </c>
      <c r="C83" t="s">
        <v>437</v>
      </c>
      <c r="D83" s="15">
        <v>42497</v>
      </c>
      <c r="E83">
        <v>80</v>
      </c>
      <c r="F83" s="14">
        <f>IFERROR(VLOOKUP(Table14[[#This Row],[Codigo]],DATOS!$A$1:$B$221,2,FALSE),0)</f>
        <v>98086.806891562228</v>
      </c>
      <c r="G83">
        <f>_xlfn.RANK.EQ(Table14[[#This Row],[VAB]],Table14[VAB],0)</f>
        <v>87</v>
      </c>
      <c r="H83" s="14">
        <f>IFERROR(VLOOKUP(Table14[[#This Row],[Codigo]],DATOS!$D$1:$E$221,2,FALSE),0)</f>
        <v>165898.99786057841</v>
      </c>
      <c r="I83">
        <f>_xlfn.RANK.EQ(Table14[[#This Row],[PROD]],Table14[PROD],0)</f>
        <v>84</v>
      </c>
      <c r="J83" s="14">
        <f>IFERROR(VLOOKUP(Table14[[#This Row],[Codigo]],DATOS!$G$1:$H$223,2,FALSE),0)</f>
        <v>90322.854000000007</v>
      </c>
      <c r="K83">
        <f>_xlfn.RANK.EQ(Table14[[#This Row],[VENTAS]],Table14[VENTAS],0)</f>
        <v>87</v>
      </c>
      <c r="L83" s="15">
        <f>IFERROR(VLOOKUP(Table14[[#This Row],[Codigo]],DATOS!$J$1:$K$223,2,FALSE),0)</f>
        <v>2421.5833333330002</v>
      </c>
      <c r="M83">
        <f>_xlfn.RANK.EQ(Table14[[#This Row],[EMPLEO]],Table14[EMPLEO],0)</f>
        <v>88</v>
      </c>
      <c r="N83" s="17">
        <f>(Table14[[#This Row],[POBLACIÓN]]-MIN(Table14[POBLACIÓN])) / (MAX(Table14[POBLACIÓN])-MIN(Table14[POBLACIÓN]))</f>
        <v>1.46660972132739E-2</v>
      </c>
      <c r="O83" s="18">
        <f>(Table14[[#This Row],[VAB]]-(MIN(IF(Table14[[#This Row],[VAB]] &gt; 0, Table14[VAB])))) / (MAX(Table14[VAB])-(MIN(IF(Table14[[#This Row],[VAB]] &gt; 0, Table14[VAB]))))</f>
        <v>4.0953222804691082E-3</v>
      </c>
      <c r="P83" s="18">
        <f>(Table14[[#This Row],[PROD]]-(MIN(IF(Table14[[#This Row],[PROD]] &gt; 0, Table14[PROD])))) / (MAX(Table14[PROD])-(MIN(IF(Table14[[#This Row],[PROD]] &gt; 0, Table14[PROD]))))</f>
        <v>4.1617551673391127E-3</v>
      </c>
      <c r="Q83" s="18">
        <f>(Table14[[#This Row],[VENTAS]]-(MIN(IF(Table14[[#This Row],[VENTAS]] &gt; 0, Table14[VENTAS])))) / (MAX(Table14[VENTAS])-(MIN(IF(Table14[[#This Row],[VENTAS]] &gt; 0, Table14[VENTAS]))))</f>
        <v>1.1113603821966971E-3</v>
      </c>
      <c r="R83" s="18">
        <f>(Table14[[#This Row],[EMPLEO]]-(MIN(IF(Table14[[#This Row],[EMPLEO]] &gt; 0, Table14[EMPLEO])))) / (MAX(Table14[EMPLEO])-(MIN(IF(Table14[[#This Row],[EMPLEO]] &gt; 0, Table14[EMPLEO]))))</f>
        <v>2.7259729638815676E-3</v>
      </c>
      <c r="S83" s="18">
        <f>SUMPRODUCT(Table14[[#This Row],[NPOB]:[NEMPLEO]],$V$3:$Z$3) / 5</f>
        <v>0.13341122754140616</v>
      </c>
      <c r="T83">
        <f>_xlfn.RANK.EQ(Table14[[#This Row],[INDICE ]],Table14[[INDICE ]],0)</f>
        <v>81</v>
      </c>
    </row>
    <row r="84" spans="1:20" x14ac:dyDescent="0.25">
      <c r="A84" t="s">
        <v>76</v>
      </c>
      <c r="B84" t="s">
        <v>89</v>
      </c>
      <c r="C84" t="s">
        <v>90</v>
      </c>
      <c r="D84" s="15">
        <v>48327</v>
      </c>
      <c r="E84">
        <v>72</v>
      </c>
      <c r="F84" s="14">
        <f>IFERROR(VLOOKUP(Table14[[#This Row],[Codigo]],DATOS!$A$1:$B$221,2,FALSE),0)</f>
        <v>69534.456564549517</v>
      </c>
      <c r="G84">
        <f>_xlfn.RANK.EQ(Table14[[#This Row],[VAB]],Table14[VAB],0)</f>
        <v>102</v>
      </c>
      <c r="H84" s="14">
        <f>IFERROR(VLOOKUP(Table14[[#This Row],[Codigo]],DATOS!$D$1:$E$221,2,FALSE),0)</f>
        <v>117262.56678442146</v>
      </c>
      <c r="I84">
        <f>_xlfn.RANK.EQ(Table14[[#This Row],[PROD]],Table14[PROD],0)</f>
        <v>99</v>
      </c>
      <c r="J84" s="14">
        <f>IFERROR(VLOOKUP(Table14[[#This Row],[Codigo]],DATOS!$G$1:$H$223,2,FALSE),0)</f>
        <v>32291.850999999999</v>
      </c>
      <c r="K84">
        <f>_xlfn.RANK.EQ(Table14[[#This Row],[VENTAS]],Table14[VENTAS],0)</f>
        <v>125</v>
      </c>
      <c r="L84" s="15">
        <f>IFERROR(VLOOKUP(Table14[[#This Row],[Codigo]],DATOS!$J$1:$K$223,2,FALSE),0)</f>
        <v>2042.2245250430001</v>
      </c>
      <c r="M84">
        <f>_xlfn.RANK.EQ(Table14[[#This Row],[EMPLEO]],Table14[EMPLEO],0)</f>
        <v>100</v>
      </c>
      <c r="N84" s="17">
        <f>(Table14[[#This Row],[POBLACIÓN]]-MIN(Table14[POBLACIÓN])) / (MAX(Table14[POBLACIÓN])-MIN(Table14[POBLACIÓN]))</f>
        <v>1.6790615097122898E-2</v>
      </c>
      <c r="O84" s="18">
        <f>(Table14[[#This Row],[VAB]]-(MIN(IF(Table14[[#This Row],[VAB]] &gt; 0, Table14[VAB])))) / (MAX(Table14[VAB])-(MIN(IF(Table14[[#This Row],[VAB]] &gt; 0, Table14[VAB]))))</f>
        <v>2.9032039909702438E-3</v>
      </c>
      <c r="P84" s="18">
        <f>(Table14[[#This Row],[PROD]]-(MIN(IF(Table14[[#This Row],[PROD]] &gt; 0, Table14[PROD])))) / (MAX(Table14[PROD])-(MIN(IF(Table14[[#This Row],[PROD]] &gt; 0, Table14[PROD]))))</f>
        <v>2.9416578734287741E-3</v>
      </c>
      <c r="Q84" s="18">
        <f>(Table14[[#This Row],[VENTAS]]-(MIN(IF(Table14[[#This Row],[VENTAS]] &gt; 0, Table14[VENTAS])))) / (MAX(Table14[VENTAS])-(MIN(IF(Table14[[#This Row],[VENTAS]] &gt; 0, Table14[VENTAS]))))</f>
        <v>3.9732894034990072E-4</v>
      </c>
      <c r="R84" s="18">
        <f>(Table14[[#This Row],[EMPLEO]]-(MIN(IF(Table14[[#This Row],[EMPLEO]] &gt; 0, Table14[EMPLEO])))) / (MAX(Table14[EMPLEO])-(MIN(IF(Table14[[#This Row],[EMPLEO]] &gt; 0, Table14[EMPLEO]))))</f>
        <v>2.2744106681241924E-3</v>
      </c>
      <c r="S84" s="18">
        <f>SUMPRODUCT(Table14[[#This Row],[NPOB]:[NEMPLEO]],$V$3:$Z$3) / 5</f>
        <v>0.13316863230838022</v>
      </c>
      <c r="T84">
        <f>_xlfn.RANK.EQ(Table14[[#This Row],[INDICE ]],Table14[[INDICE ]],0)</f>
        <v>82</v>
      </c>
    </row>
    <row r="85" spans="1:20" x14ac:dyDescent="0.25">
      <c r="A85" t="s">
        <v>284</v>
      </c>
      <c r="B85" t="s">
        <v>312</v>
      </c>
      <c r="C85" t="s">
        <v>313</v>
      </c>
      <c r="D85" s="15">
        <v>42853</v>
      </c>
      <c r="E85">
        <v>78</v>
      </c>
      <c r="F85" s="14">
        <f>IFERROR(VLOOKUP(Table14[[#This Row],[Codigo]],DATOS!$A$1:$B$221,2,FALSE),0)</f>
        <v>96412.348021576036</v>
      </c>
      <c r="G85">
        <f>_xlfn.RANK.EQ(Table14[[#This Row],[VAB]],Table14[VAB],0)</f>
        <v>89</v>
      </c>
      <c r="H85" s="14">
        <f>IFERROR(VLOOKUP(Table14[[#This Row],[Codigo]],DATOS!$D$1:$E$221,2,FALSE),0)</f>
        <v>165488.73151253871</v>
      </c>
      <c r="I85">
        <f>_xlfn.RANK.EQ(Table14[[#This Row],[PROD]],Table14[PROD],0)</f>
        <v>85</v>
      </c>
      <c r="J85" s="14">
        <f>IFERROR(VLOOKUP(Table14[[#This Row],[Codigo]],DATOS!$G$1:$H$223,2,FALSE),0)</f>
        <v>115213.99400000001</v>
      </c>
      <c r="K85">
        <f>_xlfn.RANK.EQ(Table14[[#This Row],[VENTAS]],Table14[VENTAS],0)</f>
        <v>75</v>
      </c>
      <c r="L85" s="15">
        <f>IFERROR(VLOOKUP(Table14[[#This Row],[Codigo]],DATOS!$J$1:$K$223,2,FALSE),0)</f>
        <v>1714.0094957429999</v>
      </c>
      <c r="M85">
        <f>_xlfn.RANK.EQ(Table14[[#This Row],[EMPLEO]],Table14[EMPLEO],0)</f>
        <v>108</v>
      </c>
      <c r="N85" s="17">
        <f>(Table14[[#This Row],[POBLACIÓN]]-MIN(Table14[POBLACIÓN])) / (MAX(Table14[POBLACIÓN])-MIN(Table14[POBLACIÓN]))</f>
        <v>1.4795827636369998E-2</v>
      </c>
      <c r="O85" s="18">
        <f>(Table14[[#This Row],[VAB]]-(MIN(IF(Table14[[#This Row],[VAB]] &gt; 0, Table14[VAB])))) / (MAX(Table14[VAB])-(MIN(IF(Table14[[#This Row],[VAB]] &gt; 0, Table14[VAB]))))</f>
        <v>4.0254102409675602E-3</v>
      </c>
      <c r="P85" s="18">
        <f>(Table14[[#This Row],[PROD]]-(MIN(IF(Table14[[#This Row],[PROD]] &gt; 0, Table14[PROD])))) / (MAX(Table14[PROD])-(MIN(IF(Table14[[#This Row],[PROD]] &gt; 0, Table14[PROD]))))</f>
        <v>4.1514631938133024E-3</v>
      </c>
      <c r="Q85" s="18">
        <f>(Table14[[#This Row],[VENTAS]]-(MIN(IF(Table14[[#This Row],[VENTAS]] &gt; 0, Table14[VENTAS])))) / (MAX(Table14[VENTAS])-(MIN(IF(Table14[[#This Row],[VENTAS]] &gt; 0, Table14[VENTAS]))))</f>
        <v>1.4176286812886576E-3</v>
      </c>
      <c r="R85" s="18">
        <f>(Table14[[#This Row],[EMPLEO]]-(MIN(IF(Table14[[#This Row],[EMPLEO]] &gt; 0, Table14[EMPLEO])))) / (MAX(Table14[EMPLEO])-(MIN(IF(Table14[[#This Row],[EMPLEO]] &gt; 0, Table14[EMPLEO]))))</f>
        <v>1.8837263637294891E-3</v>
      </c>
      <c r="S85" s="18">
        <f>SUMPRODUCT(Table14[[#This Row],[NPOB]:[NEMPLEO]],$V$3:$Z$3) / 5</f>
        <v>0.13184827586476927</v>
      </c>
      <c r="T85">
        <f>_xlfn.RANK.EQ(Table14[[#This Row],[INDICE ]],Table14[[INDICE ]],0)</f>
        <v>83</v>
      </c>
    </row>
    <row r="86" spans="1:20" x14ac:dyDescent="0.25">
      <c r="A86" t="s">
        <v>440</v>
      </c>
      <c r="B86" t="s">
        <v>441</v>
      </c>
      <c r="C86" t="s">
        <v>442</v>
      </c>
      <c r="D86" s="15">
        <v>30186</v>
      </c>
      <c r="E86">
        <v>97</v>
      </c>
      <c r="F86" s="14">
        <f>IFERROR(VLOOKUP(Table14[[#This Row],[Codigo]],DATOS!$A$1:$B$221,2,FALSE),0)</f>
        <v>141579.92524723909</v>
      </c>
      <c r="G86">
        <f>_xlfn.RANK.EQ(Table14[[#This Row],[VAB]],Table14[VAB],0)</f>
        <v>71</v>
      </c>
      <c r="H86" s="14">
        <f>IFERROR(VLOOKUP(Table14[[#This Row],[Codigo]],DATOS!$D$1:$E$221,2,FALSE),0)</f>
        <v>212658.92902867033</v>
      </c>
      <c r="I86">
        <f>_xlfn.RANK.EQ(Table14[[#This Row],[PROD]],Table14[PROD],0)</f>
        <v>74</v>
      </c>
      <c r="J86" s="14">
        <f>IFERROR(VLOOKUP(Table14[[#This Row],[Codigo]],DATOS!$G$1:$H$223,2,FALSE),0)</f>
        <v>99350.678</v>
      </c>
      <c r="K86">
        <f>_xlfn.RANK.EQ(Table14[[#This Row],[VENTAS]],Table14[VENTAS],0)</f>
        <v>80</v>
      </c>
      <c r="L86" s="15">
        <f>IFERROR(VLOOKUP(Table14[[#This Row],[Codigo]],DATOS!$J$1:$K$223,2,FALSE),0)</f>
        <v>5523.2857142860003</v>
      </c>
      <c r="M86">
        <f>_xlfn.RANK.EQ(Table14[[#This Row],[EMPLEO]],Table14[EMPLEO],0)</f>
        <v>50</v>
      </c>
      <c r="N86" s="17">
        <f>(Table14[[#This Row],[POBLACIÓN]]-MIN(Table14[POBLACIÓN])) / (MAX(Table14[POBLACIÓN])-MIN(Table14[POBLACIÓN]))</f>
        <v>1.0179829688734444E-2</v>
      </c>
      <c r="O86" s="18">
        <f>(Table14[[#This Row],[VAB]]-(MIN(IF(Table14[[#This Row],[VAB]] &gt; 0, Table14[VAB])))) / (MAX(Table14[VAB])-(MIN(IF(Table14[[#This Row],[VAB]] &gt; 0, Table14[VAB]))))</f>
        <v>5.9112478090266683E-3</v>
      </c>
      <c r="P86" s="18">
        <f>(Table14[[#This Row],[PROD]]-(MIN(IF(Table14[[#This Row],[PROD]] &gt; 0, Table14[PROD])))) / (MAX(Table14[PROD])-(MIN(IF(Table14[[#This Row],[PROD]] &gt; 0, Table14[PROD]))))</f>
        <v>5.3347784385632856E-3</v>
      </c>
      <c r="Q86" s="18">
        <f>(Table14[[#This Row],[VENTAS]]-(MIN(IF(Table14[[#This Row],[VENTAS]] &gt; 0, Table14[VENTAS])))) / (MAX(Table14[VENTAS])-(MIN(IF(Table14[[#This Row],[VENTAS]] &gt; 0, Table14[VENTAS]))))</f>
        <v>1.2224415259683996E-3</v>
      </c>
      <c r="R86" s="18">
        <f>(Table14[[#This Row],[EMPLEO]]-(MIN(IF(Table14[[#This Row],[EMPLEO]] &gt; 0, Table14[EMPLEO])))) / (MAX(Table14[EMPLEO])-(MIN(IF(Table14[[#This Row],[EMPLEO]] &gt; 0, Table14[EMPLEO]))))</f>
        <v>6.4180233849925475E-3</v>
      </c>
      <c r="S86" s="18">
        <f>SUMPRODUCT(Table14[[#This Row],[NPOB]:[NEMPLEO]],$V$3:$Z$3) / 5</f>
        <v>0.13099078061524344</v>
      </c>
      <c r="T86">
        <f>_xlfn.RANK.EQ(Table14[[#This Row],[INDICE ]],Table14[[INDICE ]],0)</f>
        <v>84</v>
      </c>
    </row>
    <row r="87" spans="1:20" x14ac:dyDescent="0.25">
      <c r="A87" t="s">
        <v>352</v>
      </c>
      <c r="B87" t="s">
        <v>355</v>
      </c>
      <c r="C87" t="s">
        <v>356</v>
      </c>
      <c r="D87" s="15">
        <v>30488</v>
      </c>
      <c r="E87">
        <v>94</v>
      </c>
      <c r="F87" s="14">
        <f>IFERROR(VLOOKUP(Table14[[#This Row],[Codigo]],DATOS!$A$1:$B$221,2,FALSE),0)</f>
        <v>142291.07954230459</v>
      </c>
      <c r="G87">
        <f>_xlfn.RANK.EQ(Table14[[#This Row],[VAB]],Table14[VAB],0)</f>
        <v>70</v>
      </c>
      <c r="H87" s="14">
        <f>IFERROR(VLOOKUP(Table14[[#This Row],[Codigo]],DATOS!$D$1:$E$221,2,FALSE),0)</f>
        <v>359032.40796614991</v>
      </c>
      <c r="I87">
        <f>_xlfn.RANK.EQ(Table14[[#This Row],[PROD]],Table14[PROD],0)</f>
        <v>56</v>
      </c>
      <c r="J87" s="14">
        <f>IFERROR(VLOOKUP(Table14[[#This Row],[Codigo]],DATOS!$G$1:$H$223,2,FALSE),0)</f>
        <v>24238.817999999999</v>
      </c>
      <c r="K87">
        <f>_xlfn.RANK.EQ(Table14[[#This Row],[VENTAS]],Table14[VENTAS],0)</f>
        <v>136</v>
      </c>
      <c r="L87" s="15">
        <f>IFERROR(VLOOKUP(Table14[[#This Row],[Codigo]],DATOS!$J$1:$K$223,2,FALSE),0)</f>
        <v>1679.5882959529999</v>
      </c>
      <c r="M87">
        <f>_xlfn.RANK.EQ(Table14[[#This Row],[EMPLEO]],Table14[EMPLEO],0)</f>
        <v>110</v>
      </c>
      <c r="N87" s="17">
        <f>(Table14[[#This Row],[POBLACIÓN]]-MIN(Table14[POBLACIÓN])) / (MAX(Table14[POBLACIÓN])-MIN(Table14[POBLACIÓN]))</f>
        <v>1.0289881901585626E-2</v>
      </c>
      <c r="O87" s="18">
        <f>(Table14[[#This Row],[VAB]]-(MIN(IF(Table14[[#This Row],[VAB]] &gt; 0, Table14[VAB])))) / (MAX(Table14[VAB])-(MIN(IF(Table14[[#This Row],[VAB]] &gt; 0, Table14[VAB]))))</f>
        <v>5.9409399370684421E-3</v>
      </c>
      <c r="P87" s="18">
        <f>(Table14[[#This Row],[PROD]]-(MIN(IF(Table14[[#This Row],[PROD]] &gt; 0, Table14[PROD])))) / (MAX(Table14[PROD])-(MIN(IF(Table14[[#This Row],[PROD]] &gt; 0, Table14[PROD]))))</f>
        <v>9.0067149191043298E-3</v>
      </c>
      <c r="Q87" s="18">
        <f>(Table14[[#This Row],[VENTAS]]-(MIN(IF(Table14[[#This Row],[VENTAS]] &gt; 0, Table14[VENTAS])))) / (MAX(Table14[VENTAS])-(MIN(IF(Table14[[#This Row],[VENTAS]] &gt; 0, Table14[VENTAS]))))</f>
        <v>2.9824192708166836E-4</v>
      </c>
      <c r="R87" s="18">
        <f>(Table14[[#This Row],[EMPLEO]]-(MIN(IF(Table14[[#This Row],[EMPLEO]] &gt; 0, Table14[EMPLEO])))) / (MAX(Table14[EMPLEO])-(MIN(IF(Table14[[#This Row],[EMPLEO]] &gt; 0, Table14[EMPLEO]))))</f>
        <v>1.842753765597502E-3</v>
      </c>
      <c r="S87" s="18">
        <f>SUMPRODUCT(Table14[[#This Row],[NPOB]:[NEMPLEO]],$V$3:$Z$3) / 5</f>
        <v>0.12898043178984353</v>
      </c>
      <c r="T87">
        <f>_xlfn.RANK.EQ(Table14[[#This Row],[INDICE ]],Table14[[INDICE ]],0)</f>
        <v>85</v>
      </c>
    </row>
    <row r="88" spans="1:20" x14ac:dyDescent="0.25">
      <c r="A88" t="s">
        <v>284</v>
      </c>
      <c r="B88" t="s">
        <v>287</v>
      </c>
      <c r="C88" t="s">
        <v>35</v>
      </c>
      <c r="D88" s="15">
        <v>41827</v>
      </c>
      <c r="E88">
        <v>83</v>
      </c>
      <c r="F88" s="14">
        <f>IFERROR(VLOOKUP(Table14[[#This Row],[Codigo]],DATOS!$A$1:$B$221,2,FALSE),0)</f>
        <v>75947.749449558105</v>
      </c>
      <c r="G88">
        <f>_xlfn.RANK.EQ(Table14[[#This Row],[VAB]],Table14[VAB],0)</f>
        <v>97</v>
      </c>
      <c r="H88" s="14">
        <f>IFERROR(VLOOKUP(Table14[[#This Row],[Codigo]],DATOS!$D$1:$E$221,2,FALSE),0)</f>
        <v>117950.77158352434</v>
      </c>
      <c r="I88">
        <f>_xlfn.RANK.EQ(Table14[[#This Row],[PROD]],Table14[PROD],0)</f>
        <v>98</v>
      </c>
      <c r="J88" s="14">
        <f>IFERROR(VLOOKUP(Table14[[#This Row],[Codigo]],DATOS!$G$1:$H$223,2,FALSE),0)</f>
        <v>55334.129000000001</v>
      </c>
      <c r="K88">
        <f>_xlfn.RANK.EQ(Table14[[#This Row],[VENTAS]],Table14[VENTAS],0)</f>
        <v>100</v>
      </c>
      <c r="L88" s="15">
        <f>IFERROR(VLOOKUP(Table14[[#This Row],[Codigo]],DATOS!$J$1:$K$223,2,FALSE),0)</f>
        <v>3020.8925017769998</v>
      </c>
      <c r="M88">
        <f>_xlfn.RANK.EQ(Table14[[#This Row],[EMPLEO]],Table14[EMPLEO],0)</f>
        <v>82</v>
      </c>
      <c r="N88" s="17">
        <f>(Table14[[#This Row],[POBLACIÓN]]-MIN(Table14[POBLACIÓN])) / (MAX(Table14[POBLACIÓN])-MIN(Table14[POBLACIÓN]))</f>
        <v>1.4421941641716639E-2</v>
      </c>
      <c r="O88" s="18">
        <f>(Table14[[#This Row],[VAB]]-(MIN(IF(Table14[[#This Row],[VAB]] &gt; 0, Table14[VAB])))) / (MAX(Table14[VAB])-(MIN(IF(Table14[[#This Row],[VAB]] &gt; 0, Table14[VAB]))))</f>
        <v>3.1709719209853972E-3</v>
      </c>
      <c r="P88" s="18">
        <f>(Table14[[#This Row],[PROD]]-(MIN(IF(Table14[[#This Row],[PROD]] &gt; 0, Table14[PROD])))) / (MAX(Table14[PROD])-(MIN(IF(Table14[[#This Row],[PROD]] &gt; 0, Table14[PROD]))))</f>
        <v>2.9589222325616784E-3</v>
      </c>
      <c r="Q88" s="18">
        <f>(Table14[[#This Row],[VENTAS]]-(MIN(IF(Table14[[#This Row],[VENTAS]] &gt; 0, Table14[VENTAS])))) / (MAX(Table14[VENTAS])-(MIN(IF(Table14[[#This Row],[VENTAS]] &gt; 0, Table14[VENTAS]))))</f>
        <v>6.8084826852306214E-4</v>
      </c>
      <c r="R88" s="18">
        <f>(Table14[[#This Row],[EMPLEO]]-(MIN(IF(Table14[[#This Row],[EMPLEO]] &gt; 0, Table14[EMPLEO])))) / (MAX(Table14[EMPLEO])-(MIN(IF(Table14[[#This Row],[EMPLEO]] &gt; 0, Table14[EMPLEO]))))</f>
        <v>3.4393488445969484E-3</v>
      </c>
      <c r="S88" s="18">
        <f>SUMPRODUCT(Table14[[#This Row],[NPOB]:[NEMPLEO]],$V$3:$Z$3) / 5</f>
        <v>0.12468098368404892</v>
      </c>
      <c r="T88">
        <f>_xlfn.RANK.EQ(Table14[[#This Row],[INDICE ]],Table14[[INDICE ]],0)</f>
        <v>86</v>
      </c>
    </row>
    <row r="89" spans="1:20" x14ac:dyDescent="0.25">
      <c r="A89" t="s">
        <v>161</v>
      </c>
      <c r="B89" t="s">
        <v>184</v>
      </c>
      <c r="C89" t="s">
        <v>185</v>
      </c>
      <c r="D89" s="15">
        <v>44169</v>
      </c>
      <c r="E89">
        <v>75</v>
      </c>
      <c r="F89" s="14">
        <f>IFERROR(VLOOKUP(Table14[[#This Row],[Codigo]],DATOS!$A$1:$B$221,2,FALSE),0)</f>
        <v>64584.882350549509</v>
      </c>
      <c r="G89">
        <f>_xlfn.RANK.EQ(Table14[[#This Row],[VAB]],Table14[VAB],0)</f>
        <v>105</v>
      </c>
      <c r="H89" s="14">
        <f>IFERROR(VLOOKUP(Table14[[#This Row],[Codigo]],DATOS!$D$1:$E$221,2,FALSE),0)</f>
        <v>102200.56932786609</v>
      </c>
      <c r="I89">
        <f>_xlfn.RANK.EQ(Table14[[#This Row],[PROD]],Table14[PROD],0)</f>
        <v>105</v>
      </c>
      <c r="J89" s="14">
        <f>IFERROR(VLOOKUP(Table14[[#This Row],[Codigo]],DATOS!$G$1:$H$223,2,FALSE),0)</f>
        <v>46675.434999999998</v>
      </c>
      <c r="K89">
        <f>_xlfn.RANK.EQ(Table14[[#This Row],[VENTAS]],Table14[VENTAS],0)</f>
        <v>108</v>
      </c>
      <c r="L89" s="15">
        <f>IFERROR(VLOOKUP(Table14[[#This Row],[Codigo]],DATOS!$J$1:$K$223,2,FALSE),0)</f>
        <v>1978.5163888889999</v>
      </c>
      <c r="M89">
        <f>_xlfn.RANK.EQ(Table14[[#This Row],[EMPLEO]],Table14[EMPLEO],0)</f>
        <v>103</v>
      </c>
      <c r="N89" s="17">
        <f>(Table14[[#This Row],[POBLACIÓN]]-MIN(Table14[POBLACIÓN])) / (MAX(Table14[POBLACIÓN])-MIN(Table14[POBLACIÓN]))</f>
        <v>1.5275392908264556E-2</v>
      </c>
      <c r="O89" s="18">
        <f>(Table14[[#This Row],[VAB]]-(MIN(IF(Table14[[#This Row],[VAB]] &gt; 0, Table14[VAB])))) / (MAX(Table14[VAB])-(MIN(IF(Table14[[#This Row],[VAB]] &gt; 0, Table14[VAB]))))</f>
        <v>2.6965492715456552E-3</v>
      </c>
      <c r="P89" s="18">
        <f>(Table14[[#This Row],[PROD]]-(MIN(IF(Table14[[#This Row],[PROD]] &gt; 0, Table14[PROD])))) / (MAX(Table14[PROD])-(MIN(IF(Table14[[#This Row],[PROD]] &gt; 0, Table14[PROD]))))</f>
        <v>2.5638114334041763E-3</v>
      </c>
      <c r="Q89" s="18">
        <f>(Table14[[#This Row],[VENTAS]]-(MIN(IF(Table14[[#This Row],[VENTAS]] &gt; 0, Table14[VENTAS])))) / (MAX(Table14[VENTAS])-(MIN(IF(Table14[[#This Row],[VENTAS]] &gt; 0, Table14[VENTAS]))))</f>
        <v>5.7430901464647127E-4</v>
      </c>
      <c r="R89" s="18">
        <f>(Table14[[#This Row],[EMPLEO]]-(MIN(IF(Table14[[#This Row],[EMPLEO]] &gt; 0, Table14[EMPLEO])))) / (MAX(Table14[EMPLEO])-(MIN(IF(Table14[[#This Row],[EMPLEO]] &gt; 0, Table14[EMPLEO]))))</f>
        <v>2.198576941342417E-3</v>
      </c>
      <c r="S89" s="18">
        <f>SUMPRODUCT(Table14[[#This Row],[NPOB]:[NEMPLEO]],$V$3:$Z$3) / 5</f>
        <v>0.12190066506449662</v>
      </c>
      <c r="T89">
        <f>_xlfn.RANK.EQ(Table14[[#This Row],[INDICE ]],Table14[[INDICE ]],0)</f>
        <v>87</v>
      </c>
    </row>
    <row r="90" spans="1:20" x14ac:dyDescent="0.25">
      <c r="A90" t="s">
        <v>421</v>
      </c>
      <c r="B90" t="s">
        <v>424</v>
      </c>
      <c r="C90" t="s">
        <v>425</v>
      </c>
      <c r="D90" s="15">
        <v>21908</v>
      </c>
      <c r="E90">
        <v>127</v>
      </c>
      <c r="F90" s="14">
        <f>IFERROR(VLOOKUP(Table14[[#This Row],[Codigo]],DATOS!$A$1:$B$221,2,FALSE),0)</f>
        <v>152453.79117303379</v>
      </c>
      <c r="G90">
        <f>_xlfn.RANK.EQ(Table14[[#This Row],[VAB]],Table14[VAB],0)</f>
        <v>67</v>
      </c>
      <c r="H90" s="14">
        <f>IFERROR(VLOOKUP(Table14[[#This Row],[Codigo]],DATOS!$D$1:$E$221,2,FALSE),0)</f>
        <v>302813.59693236352</v>
      </c>
      <c r="I90">
        <f>_xlfn.RANK.EQ(Table14[[#This Row],[PROD]],Table14[PROD],0)</f>
        <v>61</v>
      </c>
      <c r="J90" s="14">
        <f>IFERROR(VLOOKUP(Table14[[#This Row],[Codigo]],DATOS!$G$1:$H$223,2,FALSE),0)</f>
        <v>213985.59</v>
      </c>
      <c r="K90">
        <f>_xlfn.RANK.EQ(Table14[[#This Row],[VENTAS]],Table14[VENTAS],0)</f>
        <v>54</v>
      </c>
      <c r="L90" s="15">
        <f>IFERROR(VLOOKUP(Table14[[#This Row],[Codigo]],DATOS!$J$1:$K$223,2,FALSE),0)</f>
        <v>3341.0833333330002</v>
      </c>
      <c r="M90">
        <f>_xlfn.RANK.EQ(Table14[[#This Row],[EMPLEO]],Table14[EMPLEO],0)</f>
        <v>80</v>
      </c>
      <c r="N90" s="17">
        <f>(Table14[[#This Row],[POBLACIÓN]]-MIN(Table14[POBLACIÓN])) / (MAX(Table14[POBLACIÓN])-MIN(Table14[POBLACIÓN]))</f>
        <v>7.1632329404493628E-3</v>
      </c>
      <c r="O90" s="18">
        <f>(Table14[[#This Row],[VAB]]-(MIN(IF(Table14[[#This Row],[VAB]] &gt; 0, Table14[VAB])))) / (MAX(Table14[VAB])-(MIN(IF(Table14[[#This Row],[VAB]] &gt; 0, Table14[VAB]))))</f>
        <v>6.3652536719147551E-3</v>
      </c>
      <c r="P90" s="18">
        <f>(Table14[[#This Row],[PROD]]-(MIN(IF(Table14[[#This Row],[PROD]] &gt; 0, Table14[PROD])))) / (MAX(Table14[PROD])-(MIN(IF(Table14[[#This Row],[PROD]] &gt; 0, Table14[PROD]))))</f>
        <v>7.5964054516646931E-3</v>
      </c>
      <c r="Q90" s="18">
        <f>(Table14[[#This Row],[VENTAS]]-(MIN(IF(Table14[[#This Row],[VENTAS]] &gt; 0, Table14[VENTAS])))) / (MAX(Table14[VENTAS])-(MIN(IF(Table14[[#This Row],[VENTAS]] &gt; 0, Table14[VENTAS]))))</f>
        <v>2.632945002900215E-3</v>
      </c>
      <c r="R90" s="18">
        <f>(Table14[[#This Row],[EMPLEO]]-(MIN(IF(Table14[[#This Row],[EMPLEO]] &gt; 0, Table14[EMPLEO])))) / (MAX(Table14[EMPLEO])-(MIN(IF(Table14[[#This Row],[EMPLEO]] &gt; 0, Table14[EMPLEO]))))</f>
        <v>3.8204817030367661E-3</v>
      </c>
      <c r="S90" s="18">
        <f>SUMPRODUCT(Table14[[#This Row],[NPOB]:[NEMPLEO]],$V$3:$Z$3) / 5</f>
        <v>0.11881018274710313</v>
      </c>
      <c r="T90">
        <f>_xlfn.RANK.EQ(Table14[[#This Row],[INDICE ]],Table14[[INDICE ]],0)</f>
        <v>88</v>
      </c>
    </row>
    <row r="91" spans="1:20" x14ac:dyDescent="0.25">
      <c r="A91" t="s">
        <v>112</v>
      </c>
      <c r="B91" t="s">
        <v>131</v>
      </c>
      <c r="C91" t="s">
        <v>132</v>
      </c>
      <c r="D91" s="15">
        <v>29406</v>
      </c>
      <c r="E91">
        <v>101</v>
      </c>
      <c r="F91" s="14">
        <f>IFERROR(VLOOKUP(Table14[[#This Row],[Codigo]],DATOS!$A$1:$B$221,2,FALSE),0)</f>
        <v>114132.72306504552</v>
      </c>
      <c r="G91">
        <f>_xlfn.RANK.EQ(Table14[[#This Row],[VAB]],Table14[VAB],0)</f>
        <v>79</v>
      </c>
      <c r="H91" s="14">
        <f>IFERROR(VLOOKUP(Table14[[#This Row],[Codigo]],DATOS!$D$1:$E$221,2,FALSE),0)</f>
        <v>187103.33938257603</v>
      </c>
      <c r="I91">
        <f>_xlfn.RANK.EQ(Table14[[#This Row],[PROD]],Table14[PROD],0)</f>
        <v>79</v>
      </c>
      <c r="J91" s="14">
        <f>IFERROR(VLOOKUP(Table14[[#This Row],[Codigo]],DATOS!$G$1:$H$223,2,FALSE),0)</f>
        <v>180228.73800000001</v>
      </c>
      <c r="K91">
        <f>_xlfn.RANK.EQ(Table14[[#This Row],[VENTAS]],Table14[VENTAS],0)</f>
        <v>60</v>
      </c>
      <c r="L91" s="15">
        <f>IFERROR(VLOOKUP(Table14[[#This Row],[Codigo]],DATOS!$J$1:$K$223,2,FALSE),0)</f>
        <v>3952.4771762209998</v>
      </c>
      <c r="M91">
        <f>_xlfn.RANK.EQ(Table14[[#This Row],[EMPLEO]],Table14[EMPLEO],0)</f>
        <v>71</v>
      </c>
      <c r="N91" s="17">
        <f>(Table14[[#This Row],[POBLACIÓN]]-MIN(Table14[POBLACIÓN])) / (MAX(Table14[POBLACIÓN])-MIN(Table14[POBLACIÓN]))</f>
        <v>9.8955888740856913E-3</v>
      </c>
      <c r="O91" s="18">
        <f>(Table14[[#This Row],[VAB]]-(MIN(IF(Table14[[#This Row],[VAB]] &gt; 0, Table14[VAB])))) / (MAX(Table14[VAB])-(MIN(IF(Table14[[#This Row],[VAB]] &gt; 0, Table14[VAB]))))</f>
        <v>4.7652716864932387E-3</v>
      </c>
      <c r="P91" s="18">
        <f>(Table14[[#This Row],[PROD]]-(MIN(IF(Table14[[#This Row],[PROD]] &gt; 0, Table14[PROD])))) / (MAX(Table14[PROD])-(MIN(IF(Table14[[#This Row],[PROD]] &gt; 0, Table14[PROD]))))</f>
        <v>4.6936889284662289E-3</v>
      </c>
      <c r="Q91" s="18">
        <f>(Table14[[#This Row],[VENTAS]]-(MIN(IF(Table14[[#This Row],[VENTAS]] &gt; 0, Table14[VENTAS])))) / (MAX(Table14[VENTAS])-(MIN(IF(Table14[[#This Row],[VENTAS]] &gt; 0, Table14[VENTAS]))))</f>
        <v>2.2175902363150346E-3</v>
      </c>
      <c r="R91" s="18">
        <f>(Table14[[#This Row],[EMPLEO]]-(MIN(IF(Table14[[#This Row],[EMPLEO]] &gt; 0, Table14[EMPLEO])))) / (MAX(Table14[EMPLEO])-(MIN(IF(Table14[[#This Row],[EMPLEO]] &gt; 0, Table14[EMPLEO]))))</f>
        <v>4.5482423382804818E-3</v>
      </c>
      <c r="S91" s="18">
        <f>SUMPRODUCT(Table14[[#This Row],[NPOB]:[NEMPLEO]],$V$3:$Z$3) / 5</f>
        <v>0.11850153424007485</v>
      </c>
      <c r="T91">
        <f>_xlfn.RANK.EQ(Table14[[#This Row],[INDICE ]],Table14[[INDICE ]],0)</f>
        <v>89</v>
      </c>
    </row>
    <row r="92" spans="1:20" x14ac:dyDescent="0.25">
      <c r="A92" t="s">
        <v>161</v>
      </c>
      <c r="B92" t="s">
        <v>192</v>
      </c>
      <c r="C92" t="s">
        <v>193</v>
      </c>
      <c r="D92" s="15">
        <v>43700</v>
      </c>
      <c r="E92">
        <v>76</v>
      </c>
      <c r="F92" s="14">
        <f>IFERROR(VLOOKUP(Table14[[#This Row],[Codigo]],DATOS!$A$1:$B$221,2,FALSE),0)</f>
        <v>48494.523059606829</v>
      </c>
      <c r="G92">
        <f>_xlfn.RANK.EQ(Table14[[#This Row],[VAB]],Table14[VAB],0)</f>
        <v>126</v>
      </c>
      <c r="H92" s="14">
        <f>IFERROR(VLOOKUP(Table14[[#This Row],[Codigo]],DATOS!$D$1:$E$221,2,FALSE),0)</f>
        <v>84890.625532448044</v>
      </c>
      <c r="I92">
        <f>_xlfn.RANK.EQ(Table14[[#This Row],[PROD]],Table14[PROD],0)</f>
        <v>115</v>
      </c>
      <c r="J92" s="14">
        <f>IFERROR(VLOOKUP(Table14[[#This Row],[Codigo]],DATOS!$G$1:$H$223,2,FALSE),0)</f>
        <v>182970.43900000001</v>
      </c>
      <c r="K92">
        <f>_xlfn.RANK.EQ(Table14[[#This Row],[VENTAS]],Table14[VENTAS],0)</f>
        <v>57</v>
      </c>
      <c r="L92" s="15">
        <f>IFERROR(VLOOKUP(Table14[[#This Row],[Codigo]],DATOS!$J$1:$K$223,2,FALSE),0)</f>
        <v>1306.392294301</v>
      </c>
      <c r="M92">
        <f>_xlfn.RANK.EQ(Table14[[#This Row],[EMPLEO]],Table14[EMPLEO],0)</f>
        <v>129</v>
      </c>
      <c r="N92" s="17">
        <f>(Table14[[#This Row],[POBLACIÓN]]-MIN(Table14[POBLACIÓN])) / (MAX(Table14[POBLACIÓN])-MIN(Table14[POBLACIÓN]))</f>
        <v>1.5104484008174475E-2</v>
      </c>
      <c r="O92" s="18">
        <f>(Table14[[#This Row],[VAB]]-(MIN(IF(Table14[[#This Row],[VAB]] &gt; 0, Table14[VAB])))) / (MAX(Table14[VAB])-(MIN(IF(Table14[[#This Row],[VAB]] &gt; 0, Table14[VAB]))))</f>
        <v>2.0247442756118014E-3</v>
      </c>
      <c r="P92" s="18">
        <f>(Table14[[#This Row],[PROD]]-(MIN(IF(Table14[[#This Row],[PROD]] &gt; 0, Table14[PROD])))) / (MAX(Table14[PROD])-(MIN(IF(Table14[[#This Row],[PROD]] &gt; 0, Table14[PROD]))))</f>
        <v>2.1295728366317419E-3</v>
      </c>
      <c r="Q92" s="18">
        <f>(Table14[[#This Row],[VENTAS]]-(MIN(IF(Table14[[#This Row],[VENTAS]] &gt; 0, Table14[VENTAS])))) / (MAX(Table14[VENTAS])-(MIN(IF(Table14[[#This Row],[VENTAS]] &gt; 0, Table14[VENTAS]))))</f>
        <v>2.251324974936437E-3</v>
      </c>
      <c r="R92" s="18">
        <f>(Table14[[#This Row],[EMPLEO]]-(MIN(IF(Table14[[#This Row],[EMPLEO]] &gt; 0, Table14[EMPLEO])))) / (MAX(Table14[EMPLEO])-(MIN(IF(Table14[[#This Row],[EMPLEO]] &gt; 0, Table14[EMPLEO]))))</f>
        <v>1.3985272455040905E-3</v>
      </c>
      <c r="S92" s="18">
        <f>SUMPRODUCT(Table14[[#This Row],[NPOB]:[NEMPLEO]],$V$3:$Z$3) / 5</f>
        <v>0.11817525238815363</v>
      </c>
      <c r="T92">
        <f>_xlfn.RANK.EQ(Table14[[#This Row],[INDICE ]],Table14[[INDICE ]],0)</f>
        <v>90</v>
      </c>
    </row>
    <row r="93" spans="1:20" x14ac:dyDescent="0.25">
      <c r="A93" t="s">
        <v>225</v>
      </c>
      <c r="B93" t="s">
        <v>229</v>
      </c>
      <c r="C93" t="s">
        <v>230</v>
      </c>
      <c r="D93" s="15">
        <v>35240</v>
      </c>
      <c r="E93">
        <v>89</v>
      </c>
      <c r="F93" s="14">
        <f>IFERROR(VLOOKUP(Table14[[#This Row],[Codigo]],DATOS!$A$1:$B$221,2,FALSE),0)</f>
        <v>76551.574214170672</v>
      </c>
      <c r="G93">
        <f>_xlfn.RANK.EQ(Table14[[#This Row],[VAB]],Table14[VAB],0)</f>
        <v>96</v>
      </c>
      <c r="H93" s="14">
        <f>IFERROR(VLOOKUP(Table14[[#This Row],[Codigo]],DATOS!$D$1:$E$221,2,FALSE),0)</f>
        <v>139482.98849253784</v>
      </c>
      <c r="I93">
        <f>_xlfn.RANK.EQ(Table14[[#This Row],[PROD]],Table14[PROD],0)</f>
        <v>92</v>
      </c>
      <c r="J93" s="14">
        <f>IFERROR(VLOOKUP(Table14[[#This Row],[Codigo]],DATOS!$G$1:$H$223,2,FALSE),0)</f>
        <v>99018.04</v>
      </c>
      <c r="K93">
        <f>_xlfn.RANK.EQ(Table14[[#This Row],[VENTAS]],Table14[VENTAS],0)</f>
        <v>81</v>
      </c>
      <c r="L93" s="15">
        <f>IFERROR(VLOOKUP(Table14[[#This Row],[Codigo]],DATOS!$J$1:$K$223,2,FALSE),0)</f>
        <v>4010.9017189840001</v>
      </c>
      <c r="M93">
        <f>_xlfn.RANK.EQ(Table14[[#This Row],[EMPLEO]],Table14[EMPLEO],0)</f>
        <v>70</v>
      </c>
      <c r="N93" s="17">
        <f>(Table14[[#This Row],[POBLACIÓN]]-MIN(Table14[POBLACIÓN])) / (MAX(Table14[POBLACIÓN])-MIN(Table14[POBLACIÓN]))</f>
        <v>1.2021564403138018E-2</v>
      </c>
      <c r="O93" s="18">
        <f>(Table14[[#This Row],[VAB]]-(MIN(IF(Table14[[#This Row],[VAB]] &gt; 0, Table14[VAB])))) / (MAX(Table14[VAB])-(MIN(IF(Table14[[#This Row],[VAB]] &gt; 0, Table14[VAB]))))</f>
        <v>3.1961828243717281E-3</v>
      </c>
      <c r="P93" s="18">
        <f>(Table14[[#This Row],[PROD]]-(MIN(IF(Table14[[#This Row],[PROD]] &gt; 0, Table14[PROD])))) / (MAX(Table14[PROD])-(MIN(IF(Table14[[#This Row],[PROD]] &gt; 0, Table14[PROD]))))</f>
        <v>3.4990811011563119E-3</v>
      </c>
      <c r="Q93" s="18">
        <f>(Table14[[#This Row],[VENTAS]]-(MIN(IF(Table14[[#This Row],[VENTAS]] &gt; 0, Table14[VENTAS])))) / (MAX(Table14[VENTAS])-(MIN(IF(Table14[[#This Row],[VENTAS]] &gt; 0, Table14[VENTAS]))))</f>
        <v>1.2183486449483518E-3</v>
      </c>
      <c r="R93" s="18">
        <f>(Table14[[#This Row],[EMPLEO]]-(MIN(IF(Table14[[#This Row],[EMPLEO]] &gt; 0, Table14[EMPLEO])))) / (MAX(Table14[EMPLEO])-(MIN(IF(Table14[[#This Row],[EMPLEO]] &gt; 0, Table14[EMPLEO]))))</f>
        <v>4.6177868435934239E-3</v>
      </c>
      <c r="S93" s="18">
        <f>SUMPRODUCT(Table14[[#This Row],[NPOB]:[NEMPLEO]],$V$3:$Z$3) / 5</f>
        <v>0.11790324951297881</v>
      </c>
      <c r="T93">
        <f>_xlfn.RANK.EQ(Table14[[#This Row],[INDICE ]],Table14[[INDICE ]],0)</f>
        <v>91</v>
      </c>
    </row>
    <row r="94" spans="1:20" x14ac:dyDescent="0.25">
      <c r="A94" t="s">
        <v>284</v>
      </c>
      <c r="B94" t="s">
        <v>306</v>
      </c>
      <c r="C94" t="s">
        <v>307</v>
      </c>
      <c r="D94" s="15">
        <v>42688</v>
      </c>
      <c r="E94">
        <v>79</v>
      </c>
      <c r="F94" s="14">
        <f>IFERROR(VLOOKUP(Table14[[#This Row],[Codigo]],DATOS!$A$1:$B$221,2,FALSE),0)</f>
        <v>47930.767016411693</v>
      </c>
      <c r="G94">
        <f>_xlfn.RANK.EQ(Table14[[#This Row],[VAB]],Table14[VAB],0)</f>
        <v>128</v>
      </c>
      <c r="H94" s="14">
        <f>IFERROR(VLOOKUP(Table14[[#This Row],[Codigo]],DATOS!$D$1:$E$221,2,FALSE),0)</f>
        <v>71518.735569716853</v>
      </c>
      <c r="I94">
        <f>_xlfn.RANK.EQ(Table14[[#This Row],[PROD]],Table14[PROD],0)</f>
        <v>132</v>
      </c>
      <c r="J94" s="14">
        <f>IFERROR(VLOOKUP(Table14[[#This Row],[Codigo]],DATOS!$G$1:$H$223,2,FALSE),0)</f>
        <v>31298.955999999998</v>
      </c>
      <c r="K94">
        <f>_xlfn.RANK.EQ(Table14[[#This Row],[VENTAS]],Table14[VENTAS],0)</f>
        <v>126</v>
      </c>
      <c r="L94" s="15">
        <f>IFERROR(VLOOKUP(Table14[[#This Row],[Codigo]],DATOS!$J$1:$K$223,2,FALSE),0)</f>
        <v>2113.82383759</v>
      </c>
      <c r="M94">
        <f>_xlfn.RANK.EQ(Table14[[#This Row],[EMPLEO]],Table14[EMPLEO],0)</f>
        <v>95</v>
      </c>
      <c r="N94" s="17">
        <f>(Table14[[#This Row],[POBLACIÓN]]-MIN(Table14[POBLACIÓN])) / (MAX(Table14[POBLACIÓN])-MIN(Table14[POBLACIÓN]))</f>
        <v>1.4735699771732761E-2</v>
      </c>
      <c r="O94" s="18">
        <f>(Table14[[#This Row],[VAB]]-(MIN(IF(Table14[[#This Row],[VAB]] &gt; 0, Table14[VAB])))) / (MAX(Table14[VAB])-(MIN(IF(Table14[[#This Row],[VAB]] &gt; 0, Table14[VAB]))))</f>
        <v>2.0012063222660617E-3</v>
      </c>
      <c r="P94" s="18">
        <f>(Table14[[#This Row],[PROD]]-(MIN(IF(Table14[[#This Row],[PROD]] &gt; 0, Table14[PROD])))) / (MAX(Table14[PROD])-(MIN(IF(Table14[[#This Row],[PROD]] &gt; 0, Table14[PROD]))))</f>
        <v>1.7941245646882593E-3</v>
      </c>
      <c r="Q94" s="18">
        <f>(Table14[[#This Row],[VENTAS]]-(MIN(IF(Table14[[#This Row],[VENTAS]] &gt; 0, Table14[VENTAS])))) / (MAX(Table14[VENTAS])-(MIN(IF(Table14[[#This Row],[VENTAS]] &gt; 0, Table14[VENTAS]))))</f>
        <v>3.8511205262089701E-4</v>
      </c>
      <c r="R94" s="18">
        <f>(Table14[[#This Row],[EMPLEO]]-(MIN(IF(Table14[[#This Row],[EMPLEO]] &gt; 0, Table14[EMPLEO])))) / (MAX(Table14[EMPLEO])-(MIN(IF(Table14[[#This Row],[EMPLEO]] &gt; 0, Table14[EMPLEO]))))</f>
        <v>2.3596375015121161E-3</v>
      </c>
      <c r="S94" s="18">
        <f>SUMPRODUCT(Table14[[#This Row],[NPOB]:[NEMPLEO]],$V$3:$Z$3) / 5</f>
        <v>0.11283222745939037</v>
      </c>
      <c r="T94">
        <f>_xlfn.RANK.EQ(Table14[[#This Row],[INDICE ]],Table14[[INDICE ]],0)</f>
        <v>92</v>
      </c>
    </row>
    <row r="95" spans="1:20" x14ac:dyDescent="0.25">
      <c r="A95" t="s">
        <v>257</v>
      </c>
      <c r="B95" t="s">
        <v>268</v>
      </c>
      <c r="C95" t="s">
        <v>269</v>
      </c>
      <c r="D95" s="15">
        <v>33151</v>
      </c>
      <c r="E95">
        <v>90</v>
      </c>
      <c r="F95" s="14">
        <f>IFERROR(VLOOKUP(Table14[[#This Row],[Codigo]],DATOS!$A$1:$B$221,2,FALSE),0)</f>
        <v>116503.86171572497</v>
      </c>
      <c r="G95">
        <f>_xlfn.RANK.EQ(Table14[[#This Row],[VAB]],Table14[VAB],0)</f>
        <v>78</v>
      </c>
      <c r="H95" s="14">
        <f>IFERROR(VLOOKUP(Table14[[#This Row],[Codigo]],DATOS!$D$1:$E$221,2,FALSE),0)</f>
        <v>170892.56854810478</v>
      </c>
      <c r="I95">
        <f>_xlfn.RANK.EQ(Table14[[#This Row],[PROD]],Table14[PROD],0)</f>
        <v>82</v>
      </c>
      <c r="J95" s="14">
        <f>IFERROR(VLOOKUP(Table14[[#This Row],[Codigo]],DATOS!$G$1:$H$223,2,FALSE),0)</f>
        <v>50214.659</v>
      </c>
      <c r="K95">
        <f>_xlfn.RANK.EQ(Table14[[#This Row],[VENTAS]],Table14[VENTAS],0)</f>
        <v>104</v>
      </c>
      <c r="L95" s="15">
        <f>IFERROR(VLOOKUP(Table14[[#This Row],[Codigo]],DATOS!$J$1:$K$223,2,FALSE),0)</f>
        <v>1320.6725184219999</v>
      </c>
      <c r="M95">
        <f>_xlfn.RANK.EQ(Table14[[#This Row],[EMPLEO]],Table14[EMPLEO],0)</f>
        <v>127</v>
      </c>
      <c r="N95" s="17">
        <f>(Table14[[#This Row],[POBLACIÓN]]-MIN(Table14[POBLACIÓN])) / (MAX(Table14[POBLACIÓN])-MIN(Table14[POBLACIÓN]))</f>
        <v>1.126030919570053E-2</v>
      </c>
      <c r="O95" s="18">
        <f>(Table14[[#This Row],[VAB]]-(MIN(IF(Table14[[#This Row],[VAB]] &gt; 0, Table14[VAB])))) / (MAX(Table14[VAB])-(MIN(IF(Table14[[#This Row],[VAB]] &gt; 0, Table14[VAB]))))</f>
        <v>4.864271513829288E-3</v>
      </c>
      <c r="P95" s="18">
        <f>(Table14[[#This Row],[PROD]]-(MIN(IF(Table14[[#This Row],[PROD]] &gt; 0, Table14[PROD])))) / (MAX(Table14[PROD])-(MIN(IF(Table14[[#This Row],[PROD]] &gt; 0, Table14[PROD]))))</f>
        <v>4.2870242701082036E-3</v>
      </c>
      <c r="Q95" s="18">
        <f>(Table14[[#This Row],[VENTAS]]-(MIN(IF(Table14[[#This Row],[VENTAS]] &gt; 0, Table14[VENTAS])))) / (MAX(Table14[VENTAS])-(MIN(IF(Table14[[#This Row],[VENTAS]] &gt; 0, Table14[VENTAS]))))</f>
        <v>6.1785672337276681E-4</v>
      </c>
      <c r="R95" s="18">
        <f>(Table14[[#This Row],[EMPLEO]]-(MIN(IF(Table14[[#This Row],[EMPLEO]] &gt; 0, Table14[EMPLEO])))) / (MAX(Table14[EMPLEO])-(MIN(IF(Table14[[#This Row],[EMPLEO]] &gt; 0, Table14[EMPLEO]))))</f>
        <v>1.4155254294056993E-3</v>
      </c>
      <c r="S95" s="18">
        <f>SUMPRODUCT(Table14[[#This Row],[NPOB]:[NEMPLEO]],$V$3:$Z$3) / 5</f>
        <v>0.11072120130570348</v>
      </c>
      <c r="T95">
        <f>_xlfn.RANK.EQ(Table14[[#This Row],[INDICE ]],Table14[[INDICE ]],0)</f>
        <v>93</v>
      </c>
    </row>
    <row r="96" spans="1:20" x14ac:dyDescent="0.25">
      <c r="A96" t="s">
        <v>284</v>
      </c>
      <c r="B96" t="s">
        <v>302</v>
      </c>
      <c r="C96" t="s">
        <v>303</v>
      </c>
      <c r="D96" s="15">
        <v>41879</v>
      </c>
      <c r="E96">
        <v>82</v>
      </c>
      <c r="F96" s="14">
        <f>IFERROR(VLOOKUP(Table14[[#This Row],[Codigo]],DATOS!$A$1:$B$221,2,FALSE),0)</f>
        <v>50974.353095947437</v>
      </c>
      <c r="G96">
        <f>_xlfn.RANK.EQ(Table14[[#This Row],[VAB]],Table14[VAB],0)</f>
        <v>118</v>
      </c>
      <c r="H96" s="14">
        <f>IFERROR(VLOOKUP(Table14[[#This Row],[Codigo]],DATOS!$D$1:$E$221,2,FALSE),0)</f>
        <v>76450.550447574278</v>
      </c>
      <c r="I96">
        <f>_xlfn.RANK.EQ(Table14[[#This Row],[PROD]],Table14[PROD],0)</f>
        <v>124</v>
      </c>
      <c r="J96" s="14">
        <f>IFERROR(VLOOKUP(Table14[[#This Row],[Codigo]],DATOS!$G$1:$H$223,2,FALSE),0)</f>
        <v>39364.101000000002</v>
      </c>
      <c r="K96">
        <f>_xlfn.RANK.EQ(Table14[[#This Row],[VENTAS]],Table14[VENTAS],0)</f>
        <v>117</v>
      </c>
      <c r="L96" s="15">
        <f>IFERROR(VLOOKUP(Table14[[#This Row],[Codigo]],DATOS!$J$1:$K$223,2,FALSE),0)</f>
        <v>1544</v>
      </c>
      <c r="M96">
        <f>_xlfn.RANK.EQ(Table14[[#This Row],[EMPLEO]],Table14[EMPLEO],0)</f>
        <v>114</v>
      </c>
      <c r="N96" s="17">
        <f>(Table14[[#This Row],[POBLACIÓN]]-MIN(Table14[POBLACIÓN])) / (MAX(Table14[POBLACIÓN])-MIN(Table14[POBLACIÓN]))</f>
        <v>1.444089102935989E-2</v>
      </c>
      <c r="O96" s="18">
        <f>(Table14[[#This Row],[VAB]]-(MIN(IF(Table14[[#This Row],[VAB]] &gt; 0, Table14[VAB])))) / (MAX(Table14[VAB])-(MIN(IF(Table14[[#This Row],[VAB]] &gt; 0, Table14[VAB]))))</f>
        <v>2.1282821878085929E-3</v>
      </c>
      <c r="P96" s="18">
        <f>(Table14[[#This Row],[PROD]]-(MIN(IF(Table14[[#This Row],[PROD]] &gt; 0, Table14[PROD])))) / (MAX(Table14[PROD])-(MIN(IF(Table14[[#This Row],[PROD]] &gt; 0, Table14[PROD]))))</f>
        <v>1.9178444564113683E-3</v>
      </c>
      <c r="Q96" s="18">
        <f>(Table14[[#This Row],[VENTAS]]-(MIN(IF(Table14[[#This Row],[VENTAS]] &gt; 0, Table14[VENTAS])))) / (MAX(Table14[VENTAS])-(MIN(IF(Table14[[#This Row],[VENTAS]] &gt; 0, Table14[VENTAS]))))</f>
        <v>4.8434809569003858E-4</v>
      </c>
      <c r="R96" s="18">
        <f>(Table14[[#This Row],[EMPLEO]]-(MIN(IF(Table14[[#This Row],[EMPLEO]] &gt; 0, Table14[EMPLEO])))) / (MAX(Table14[EMPLEO])-(MIN(IF(Table14[[#This Row],[EMPLEO]] &gt; 0, Table14[EMPLEO]))))</f>
        <v>1.6813589044254304E-3</v>
      </c>
      <c r="S96" s="18">
        <f>SUMPRODUCT(Table14[[#This Row],[NPOB]:[NEMPLEO]],$V$3:$Z$3) / 5</f>
        <v>0.11003927240175246</v>
      </c>
      <c r="T96">
        <f>_xlfn.RANK.EQ(Table14[[#This Row],[INDICE ]],Table14[[INDICE ]],0)</f>
        <v>94</v>
      </c>
    </row>
    <row r="97" spans="1:20" x14ac:dyDescent="0.25">
      <c r="A97" t="s">
        <v>76</v>
      </c>
      <c r="B97" t="s">
        <v>79</v>
      </c>
      <c r="C97" t="s">
        <v>80</v>
      </c>
      <c r="D97" s="15">
        <v>37275</v>
      </c>
      <c r="E97">
        <v>86</v>
      </c>
      <c r="F97" s="14">
        <f>IFERROR(VLOOKUP(Table14[[#This Row],[Codigo]],DATOS!$A$1:$B$221,2,FALSE),0)</f>
        <v>63912.103909623052</v>
      </c>
      <c r="G97">
        <f>_xlfn.RANK.EQ(Table14[[#This Row],[VAB]],Table14[VAB],0)</f>
        <v>106</v>
      </c>
      <c r="H97" s="14">
        <f>IFERROR(VLOOKUP(Table14[[#This Row],[Codigo]],DATOS!$D$1:$E$221,2,FALSE),0)</f>
        <v>98618.654189010864</v>
      </c>
      <c r="I97">
        <f>_xlfn.RANK.EQ(Table14[[#This Row],[PROD]],Table14[PROD],0)</f>
        <v>109</v>
      </c>
      <c r="J97" s="14">
        <f>IFERROR(VLOOKUP(Table14[[#This Row],[Codigo]],DATOS!$G$1:$H$223,2,FALSE),0)</f>
        <v>24234.972000000002</v>
      </c>
      <c r="K97">
        <f>_xlfn.RANK.EQ(Table14[[#This Row],[VENTAS]],Table14[VENTAS],0)</f>
        <v>137</v>
      </c>
      <c r="L97" s="15">
        <f>IFERROR(VLOOKUP(Table14[[#This Row],[Codigo]],DATOS!$J$1:$K$223,2,FALSE),0)</f>
        <v>2606.1666666669998</v>
      </c>
      <c r="M97">
        <f>_xlfn.RANK.EQ(Table14[[#This Row],[EMPLEO]],Table14[EMPLEO],0)</f>
        <v>86</v>
      </c>
      <c r="N97" s="17">
        <f>(Table14[[#This Row],[POBLACIÓN]]-MIN(Table14[POBLACIÓN])) / (MAX(Table14[POBLACIÓN])-MIN(Table14[POBLACIÓN]))</f>
        <v>1.2763141400330594E-2</v>
      </c>
      <c r="O97" s="18">
        <f>(Table14[[#This Row],[VAB]]-(MIN(IF(Table14[[#This Row],[VAB]] &gt; 0, Table14[VAB])))) / (MAX(Table14[VAB])-(MIN(IF(Table14[[#This Row],[VAB]] &gt; 0, Table14[VAB]))))</f>
        <v>2.6684594129167431E-3</v>
      </c>
      <c r="P97" s="18">
        <f>(Table14[[#This Row],[PROD]]-(MIN(IF(Table14[[#This Row],[PROD]] &gt; 0, Table14[PROD])))) / (MAX(Table14[PROD])-(MIN(IF(Table14[[#This Row],[PROD]] &gt; 0, Table14[PROD]))))</f>
        <v>2.473955231556418E-3</v>
      </c>
      <c r="Q97" s="18">
        <f>(Table14[[#This Row],[VENTAS]]-(MIN(IF(Table14[[#This Row],[VENTAS]] &gt; 0, Table14[VENTAS])))) / (MAX(Table14[VENTAS])-(MIN(IF(Table14[[#This Row],[VENTAS]] &gt; 0, Table14[VENTAS]))))</f>
        <v>2.9819460470598342E-4</v>
      </c>
      <c r="R97" s="18">
        <f>(Table14[[#This Row],[EMPLEO]]-(MIN(IF(Table14[[#This Row],[EMPLEO]] &gt; 0, Table14[EMPLEO])))) / (MAX(Table14[EMPLEO])-(MIN(IF(Table14[[#This Row],[EMPLEO]] &gt; 0, Table14[EMPLEO]))))</f>
        <v>2.9456881041061023E-3</v>
      </c>
      <c r="S97" s="18">
        <f>SUMPRODUCT(Table14[[#This Row],[NPOB]:[NEMPLEO]],$V$3:$Z$3) / 5</f>
        <v>0.10808336956739537</v>
      </c>
      <c r="T97">
        <f>_xlfn.RANK.EQ(Table14[[#This Row],[INDICE ]],Table14[[INDICE ]],0)</f>
        <v>95</v>
      </c>
    </row>
    <row r="98" spans="1:20" x14ac:dyDescent="0.25">
      <c r="A98" t="s">
        <v>76</v>
      </c>
      <c r="B98" t="s">
        <v>87</v>
      </c>
      <c r="C98" t="s">
        <v>88</v>
      </c>
      <c r="D98" s="15">
        <v>35769</v>
      </c>
      <c r="E98">
        <v>88</v>
      </c>
      <c r="F98" s="14">
        <f>IFERROR(VLOOKUP(Table14[[#This Row],[Codigo]],DATOS!$A$1:$B$221,2,FALSE),0)</f>
        <v>78329.273273706189</v>
      </c>
      <c r="G98">
        <f>_xlfn.RANK.EQ(Table14[[#This Row],[VAB]],Table14[VAB],0)</f>
        <v>94</v>
      </c>
      <c r="H98" s="14">
        <f>IFERROR(VLOOKUP(Table14[[#This Row],[Codigo]],DATOS!$D$1:$E$221,2,FALSE),0)</f>
        <v>130069.33298012965</v>
      </c>
      <c r="I98">
        <f>_xlfn.RANK.EQ(Table14[[#This Row],[PROD]],Table14[PROD],0)</f>
        <v>97</v>
      </c>
      <c r="J98" s="14">
        <f>IFERROR(VLOOKUP(Table14[[#This Row],[Codigo]],DATOS!$G$1:$H$223,2,FALSE),0)</f>
        <v>15702.366</v>
      </c>
      <c r="K98">
        <f>_xlfn.RANK.EQ(Table14[[#This Row],[VENTAS]],Table14[VENTAS],0)</f>
        <v>160</v>
      </c>
      <c r="L98" s="15">
        <f>IFERROR(VLOOKUP(Table14[[#This Row],[Codigo]],DATOS!$J$1:$K$223,2,FALSE),0)</f>
        <v>2073.8446244480001</v>
      </c>
      <c r="M98">
        <f>_xlfn.RANK.EQ(Table14[[#This Row],[EMPLEO]],Table14[EMPLEO],0)</f>
        <v>98</v>
      </c>
      <c r="N98" s="17">
        <f>(Table14[[#This Row],[POBLACIÓN]]-MIN(Table14[POBLACIÓN])) / (MAX(Table14[POBLACIÓN])-MIN(Table14[POBLACIÓN]))</f>
        <v>1.2214337981278005E-2</v>
      </c>
      <c r="O98" s="18">
        <f>(Table14[[#This Row],[VAB]]-(MIN(IF(Table14[[#This Row],[VAB]] &gt; 0, Table14[VAB])))) / (MAX(Table14[VAB])-(MIN(IF(Table14[[#This Row],[VAB]] &gt; 0, Table14[VAB]))))</f>
        <v>3.270405350287301E-3</v>
      </c>
      <c r="P98" s="18">
        <f>(Table14[[#This Row],[PROD]]-(MIN(IF(Table14[[#This Row],[PROD]] &gt; 0, Table14[PROD])))) / (MAX(Table14[PROD])-(MIN(IF(Table14[[#This Row],[PROD]] &gt; 0, Table14[PROD]))))</f>
        <v>3.2629294065858617E-3</v>
      </c>
      <c r="Q98" s="18">
        <f>(Table14[[#This Row],[VENTAS]]-(MIN(IF(Table14[[#This Row],[VENTAS]] &gt; 0, Table14[VENTAS])))) / (MAX(Table14[VENTAS])-(MIN(IF(Table14[[#This Row],[VENTAS]] &gt; 0, Table14[VENTAS]))))</f>
        <v>1.9320677664982132E-4</v>
      </c>
      <c r="R98" s="18">
        <f>(Table14[[#This Row],[EMPLEO]]-(MIN(IF(Table14[[#This Row],[EMPLEO]] &gt; 0, Table14[EMPLEO])))) / (MAX(Table14[EMPLEO])-(MIN(IF(Table14[[#This Row],[EMPLEO]] &gt; 0, Table14[EMPLEO]))))</f>
        <v>2.3120490315083455E-3</v>
      </c>
      <c r="S98" s="18">
        <f>SUMPRODUCT(Table14[[#This Row],[NPOB]:[NEMPLEO]],$V$3:$Z$3) / 5</f>
        <v>0.107951554876212</v>
      </c>
      <c r="T98">
        <f>_xlfn.RANK.EQ(Table14[[#This Row],[INDICE ]],Table14[[INDICE ]],0)</f>
        <v>96</v>
      </c>
    </row>
    <row r="99" spans="1:20" x14ac:dyDescent="0.25">
      <c r="A99" t="s">
        <v>161</v>
      </c>
      <c r="B99" t="s">
        <v>200</v>
      </c>
      <c r="C99" t="s">
        <v>201</v>
      </c>
      <c r="D99" s="15">
        <v>29427</v>
      </c>
      <c r="E99">
        <v>100</v>
      </c>
      <c r="F99" s="14">
        <f>IFERROR(VLOOKUP(Table14[[#This Row],[Codigo]],DATOS!$A$1:$B$221,2,FALSE),0)</f>
        <v>121344.46685257131</v>
      </c>
      <c r="G99">
        <f>_xlfn.RANK.EQ(Table14[[#This Row],[VAB]],Table14[VAB],0)</f>
        <v>76</v>
      </c>
      <c r="H99" s="14">
        <f>IFERROR(VLOOKUP(Table14[[#This Row],[Codigo]],DATOS!$D$1:$E$221,2,FALSE),0)</f>
        <v>214575.58955972773</v>
      </c>
      <c r="I99">
        <f>_xlfn.RANK.EQ(Table14[[#This Row],[PROD]],Table14[PROD],0)</f>
        <v>73</v>
      </c>
      <c r="J99" s="14">
        <f>IFERROR(VLOOKUP(Table14[[#This Row],[Codigo]],DATOS!$G$1:$H$223,2,FALSE),0)</f>
        <v>42710.542999999998</v>
      </c>
      <c r="K99">
        <f>_xlfn.RANK.EQ(Table14[[#This Row],[VENTAS]],Table14[VENTAS],0)</f>
        <v>112</v>
      </c>
      <c r="L99" s="15">
        <f>IFERROR(VLOOKUP(Table14[[#This Row],[Codigo]],DATOS!$J$1:$K$223,2,FALSE),0)</f>
        <v>1056.6886973180001</v>
      </c>
      <c r="M99">
        <f>_xlfn.RANK.EQ(Table14[[#This Row],[EMPLEO]],Table14[EMPLEO],0)</f>
        <v>145</v>
      </c>
      <c r="N99" s="17">
        <f>(Table14[[#This Row],[POBLACIÓN]]-MIN(Table14[POBLACIÓN])) / (MAX(Table14[POBLACIÓN])-MIN(Table14[POBLACIÓN]))</f>
        <v>9.9032415114031578E-3</v>
      </c>
      <c r="O99" s="18">
        <f>(Table14[[#This Row],[VAB]]-(MIN(IF(Table14[[#This Row],[VAB]] &gt; 0, Table14[VAB])))) / (MAX(Table14[VAB])-(MIN(IF(Table14[[#This Row],[VAB]] &gt; 0, Table14[VAB]))))</f>
        <v>5.0663765542125049E-3</v>
      </c>
      <c r="P99" s="18">
        <f>(Table14[[#This Row],[PROD]]-(MIN(IF(Table14[[#This Row],[PROD]] &gt; 0, Table14[PROD])))) / (MAX(Table14[PROD])-(MIN(IF(Table14[[#This Row],[PROD]] &gt; 0, Table14[PROD]))))</f>
        <v>5.3828599337623507E-3</v>
      </c>
      <c r="Q99" s="18">
        <f>(Table14[[#This Row],[VENTAS]]-(MIN(IF(Table14[[#This Row],[VENTAS]] &gt; 0, Table14[VENTAS])))) / (MAX(Table14[VENTAS])-(MIN(IF(Table14[[#This Row],[VENTAS]] &gt; 0, Table14[VENTAS]))))</f>
        <v>5.2552375495473671E-4</v>
      </c>
      <c r="R99" s="18">
        <f>(Table14[[#This Row],[EMPLEO]]-(MIN(IF(Table14[[#This Row],[EMPLEO]] &gt; 0, Table14[EMPLEO])))) / (MAX(Table14[EMPLEO])-(MIN(IF(Table14[[#This Row],[EMPLEO]] &gt; 0, Table14[EMPLEO]))))</f>
        <v>1.1012974803095486E-3</v>
      </c>
      <c r="S99" s="18">
        <f>SUMPRODUCT(Table14[[#This Row],[NPOB]:[NEMPLEO]],$V$3:$Z$3) / 5</f>
        <v>0.10652117748712168</v>
      </c>
      <c r="T99">
        <f>_xlfn.RANK.EQ(Table14[[#This Row],[INDICE ]],Table14[[INDICE ]],0)</f>
        <v>97</v>
      </c>
    </row>
    <row r="100" spans="1:20" x14ac:dyDescent="0.25">
      <c r="A100" t="s">
        <v>284</v>
      </c>
      <c r="B100" t="s">
        <v>296</v>
      </c>
      <c r="C100" t="s">
        <v>297</v>
      </c>
      <c r="D100" s="15">
        <v>22324</v>
      </c>
      <c r="E100">
        <v>125</v>
      </c>
      <c r="F100" s="14">
        <f>IFERROR(VLOOKUP(Table14[[#This Row],[Codigo]],DATOS!$A$1:$B$221,2,FALSE),0)</f>
        <v>139465.11646139628</v>
      </c>
      <c r="G100">
        <f>_xlfn.RANK.EQ(Table14[[#This Row],[VAB]],Table14[VAB],0)</f>
        <v>73</v>
      </c>
      <c r="H100" s="14">
        <f>IFERROR(VLOOKUP(Table14[[#This Row],[Codigo]],DATOS!$D$1:$E$221,2,FALSE),0)</f>
        <v>275490.32080263307</v>
      </c>
      <c r="I100">
        <f>_xlfn.RANK.EQ(Table14[[#This Row],[PROD]],Table14[PROD],0)</f>
        <v>66</v>
      </c>
      <c r="J100" s="14">
        <f>IFERROR(VLOOKUP(Table14[[#This Row],[Codigo]],DATOS!$G$1:$H$223,2,FALSE),0)</f>
        <v>100865.208</v>
      </c>
      <c r="K100">
        <f>_xlfn.RANK.EQ(Table14[[#This Row],[VENTAS]],Table14[VENTAS],0)</f>
        <v>78</v>
      </c>
      <c r="L100" s="15">
        <f>IFERROR(VLOOKUP(Table14[[#This Row],[Codigo]],DATOS!$J$1:$K$223,2,FALSE),0)</f>
        <v>1502.9408315569999</v>
      </c>
      <c r="M100">
        <f>_xlfn.RANK.EQ(Table14[[#This Row],[EMPLEO]],Table14[EMPLEO],0)</f>
        <v>115</v>
      </c>
      <c r="N100" s="17">
        <f>(Table14[[#This Row],[POBLACIÓN]]-MIN(Table14[POBLACIÓN])) / (MAX(Table14[POBLACIÓN])-MIN(Table14[POBLACIÓN]))</f>
        <v>7.3148280415953632E-3</v>
      </c>
      <c r="O100" s="18">
        <f>(Table14[[#This Row],[VAB]]-(MIN(IF(Table14[[#This Row],[VAB]] &gt; 0, Table14[VAB])))) / (MAX(Table14[VAB])-(MIN(IF(Table14[[#This Row],[VAB]] &gt; 0, Table14[VAB]))))</f>
        <v>5.8229502712225396E-3</v>
      </c>
      <c r="P100" s="18">
        <f>(Table14[[#This Row],[PROD]]-(MIN(IF(Table14[[#This Row],[PROD]] &gt; 0, Table14[PROD])))) / (MAX(Table14[PROD])-(MIN(IF(Table14[[#This Row],[PROD]] &gt; 0, Table14[PROD]))))</f>
        <v>6.9109716209124223E-3</v>
      </c>
      <c r="Q100" s="18">
        <f>(Table14[[#This Row],[VENTAS]]-(MIN(IF(Table14[[#This Row],[VENTAS]] &gt; 0, Table14[VENTAS])))) / (MAX(Table14[VENTAS])-(MIN(IF(Table14[[#This Row],[VENTAS]] &gt; 0, Table14[VENTAS]))))</f>
        <v>1.2410767723662645E-3</v>
      </c>
      <c r="R100" s="18">
        <f>(Table14[[#This Row],[EMPLEO]]-(MIN(IF(Table14[[#This Row],[EMPLEO]] &gt; 0, Table14[EMPLEO])))) / (MAX(Table14[EMPLEO])-(MIN(IF(Table14[[#This Row],[EMPLEO]] &gt; 0, Table14[EMPLEO]))))</f>
        <v>1.6324849308709888E-3</v>
      </c>
      <c r="S100" s="18">
        <f>SUMPRODUCT(Table14[[#This Row],[NPOB]:[NEMPLEO]],$V$3:$Z$3) / 5</f>
        <v>0.10379921475644291</v>
      </c>
      <c r="T100">
        <f>_xlfn.RANK.EQ(Table14[[#This Row],[INDICE ]],Table14[[INDICE ]],0)</f>
        <v>98</v>
      </c>
    </row>
    <row r="101" spans="1:20" x14ac:dyDescent="0.25">
      <c r="A101" t="s">
        <v>155</v>
      </c>
      <c r="B101" t="s">
        <v>159</v>
      </c>
      <c r="C101" t="s">
        <v>160</v>
      </c>
      <c r="D101" s="15">
        <v>17233</v>
      </c>
      <c r="E101">
        <v>139</v>
      </c>
      <c r="F101" s="14">
        <f>IFERROR(VLOOKUP(Table14[[#This Row],[Codigo]],DATOS!$A$1:$B$221,2,FALSE),0)</f>
        <v>135754.4727233974</v>
      </c>
      <c r="G101">
        <f>_xlfn.RANK.EQ(Table14[[#This Row],[VAB]],Table14[VAB],0)</f>
        <v>74</v>
      </c>
      <c r="H101" s="14">
        <f>IFERROR(VLOOKUP(Table14[[#This Row],[Codigo]],DATOS!$D$1:$E$221,2,FALSE),0)</f>
        <v>212039.30095933299</v>
      </c>
      <c r="I101">
        <f>_xlfn.RANK.EQ(Table14[[#This Row],[PROD]],Table14[PROD],0)</f>
        <v>75</v>
      </c>
      <c r="J101" s="14">
        <f>IFERROR(VLOOKUP(Table14[[#This Row],[Codigo]],DATOS!$G$1:$H$223,2,FALSE),0)</f>
        <v>233475.27900000001</v>
      </c>
      <c r="K101">
        <f>_xlfn.RANK.EQ(Table14[[#This Row],[VENTAS]],Table14[VENTAS],0)</f>
        <v>53</v>
      </c>
      <c r="L101" s="15">
        <f>IFERROR(VLOOKUP(Table14[[#This Row],[Codigo]],DATOS!$J$1:$K$223,2,FALSE),0)</f>
        <v>4813.8749067859999</v>
      </c>
      <c r="M101">
        <f>_xlfn.RANK.EQ(Table14[[#This Row],[EMPLEO]],Table14[EMPLEO],0)</f>
        <v>58</v>
      </c>
      <c r="N101" s="17">
        <f>(Table14[[#This Row],[POBLACIÓN]]-MIN(Table14[POBLACIÓN])) / (MAX(Table14[POBLACIÓN])-MIN(Table14[POBLACIÓN]))</f>
        <v>5.4596101090610138E-3</v>
      </c>
      <c r="O101" s="18">
        <f>(Table14[[#This Row],[VAB]]-(MIN(IF(Table14[[#This Row],[VAB]] &gt; 0, Table14[VAB])))) / (MAX(Table14[VAB])-(MIN(IF(Table14[[#This Row],[VAB]] &gt; 0, Table14[VAB]))))</f>
        <v>5.6680234012724366E-3</v>
      </c>
      <c r="P101" s="18">
        <f>(Table14[[#This Row],[PROD]]-(MIN(IF(Table14[[#This Row],[PROD]] &gt; 0, Table14[PROD])))) / (MAX(Table14[PROD])-(MIN(IF(Table14[[#This Row],[PROD]] &gt; 0, Table14[PROD]))))</f>
        <v>5.3192344006085766E-3</v>
      </c>
      <c r="Q101" s="18">
        <f>(Table14[[#This Row],[VENTAS]]-(MIN(IF(Table14[[#This Row],[VENTAS]] &gt; 0, Table14[VENTAS])))) / (MAX(Table14[VENTAS])-(MIN(IF(Table14[[#This Row],[VENTAS]] &gt; 0, Table14[VENTAS]))))</f>
        <v>2.872752175245929E-3</v>
      </c>
      <c r="R101" s="18">
        <f>(Table14[[#This Row],[EMPLEO]]-(MIN(IF(Table14[[#This Row],[EMPLEO]] &gt; 0, Table14[EMPLEO])))) / (MAX(Table14[EMPLEO])-(MIN(IF(Table14[[#This Row],[EMPLEO]] &gt; 0, Table14[EMPLEO]))))</f>
        <v>5.5735901838398589E-3</v>
      </c>
      <c r="S101" s="18">
        <f>SUMPRODUCT(Table14[[#This Row],[NPOB]:[NEMPLEO]],$V$3:$Z$3) / 5</f>
        <v>0.1030379859979749</v>
      </c>
      <c r="T101">
        <f>_xlfn.RANK.EQ(Table14[[#This Row],[INDICE ]],Table14[[INDICE ]],0)</f>
        <v>99</v>
      </c>
    </row>
    <row r="102" spans="1:20" x14ac:dyDescent="0.25">
      <c r="A102" t="s">
        <v>112</v>
      </c>
      <c r="B102" t="s">
        <v>115</v>
      </c>
      <c r="C102" t="s">
        <v>116</v>
      </c>
      <c r="D102" s="15">
        <v>32366</v>
      </c>
      <c r="E102">
        <v>92</v>
      </c>
      <c r="F102" s="14">
        <f>IFERROR(VLOOKUP(Table14[[#This Row],[Codigo]],DATOS!$A$1:$B$221,2,FALSE),0)</f>
        <v>61857.736988014687</v>
      </c>
      <c r="G102">
        <f>_xlfn.RANK.EQ(Table14[[#This Row],[VAB]],Table14[VAB],0)</f>
        <v>109</v>
      </c>
      <c r="H102" s="14">
        <f>IFERROR(VLOOKUP(Table14[[#This Row],[Codigo]],DATOS!$D$1:$E$221,2,FALSE),0)</f>
        <v>103062.90136477648</v>
      </c>
      <c r="I102">
        <f>_xlfn.RANK.EQ(Table14[[#This Row],[PROD]],Table14[PROD],0)</f>
        <v>103</v>
      </c>
      <c r="J102" s="14">
        <f>IFERROR(VLOOKUP(Table14[[#This Row],[Codigo]],DATOS!$G$1:$H$223,2,FALSE),0)</f>
        <v>129602.034</v>
      </c>
      <c r="K102">
        <f>_xlfn.RANK.EQ(Table14[[#This Row],[VENTAS]],Table14[VENTAS],0)</f>
        <v>72</v>
      </c>
      <c r="L102" s="15">
        <f>IFERROR(VLOOKUP(Table14[[#This Row],[Codigo]],DATOS!$J$1:$K$223,2,FALSE),0)</f>
        <v>2892.9663271079999</v>
      </c>
      <c r="M102">
        <f>_xlfn.RANK.EQ(Table14[[#This Row],[EMPLEO]],Table14[EMPLEO],0)</f>
        <v>84</v>
      </c>
      <c r="N102" s="17">
        <f>(Table14[[#This Row],[POBLACIÓN]]-MIN(Table14[POBLACIÓN])) / (MAX(Table14[POBLACIÓN])-MIN(Table14[POBLACIÓN]))</f>
        <v>1.097424632454762E-2</v>
      </c>
      <c r="O102" s="18">
        <f>(Table14[[#This Row],[VAB]]-(MIN(IF(Table14[[#This Row],[VAB]] &gt; 0, Table14[VAB])))) / (MAX(Table14[VAB])-(MIN(IF(Table14[[#This Row],[VAB]] &gt; 0, Table14[VAB]))))</f>
        <v>2.5826854450107166E-3</v>
      </c>
      <c r="P102" s="18">
        <f>(Table14[[#This Row],[PROD]]-(MIN(IF(Table14[[#This Row],[PROD]] &gt; 0, Table14[PROD])))) / (MAX(Table14[PROD])-(MIN(IF(Table14[[#This Row],[PROD]] &gt; 0, Table14[PROD]))))</f>
        <v>2.5854439619718891E-3</v>
      </c>
      <c r="Q102" s="18">
        <f>(Table14[[#This Row],[VENTAS]]-(MIN(IF(Table14[[#This Row],[VENTAS]] &gt; 0, Table14[VENTAS])))) / (MAX(Table14[VENTAS])-(MIN(IF(Table14[[#This Row],[VENTAS]] &gt; 0, Table14[VENTAS]))))</f>
        <v>1.5946635835899219E-3</v>
      </c>
      <c r="R102" s="18">
        <f>(Table14[[#This Row],[EMPLEO]]-(MIN(IF(Table14[[#This Row],[EMPLEO]] &gt; 0, Table14[EMPLEO])))) / (MAX(Table14[EMPLEO])-(MIN(IF(Table14[[#This Row],[EMPLEO]] &gt; 0, Table14[EMPLEO]))))</f>
        <v>3.287074438787362E-3</v>
      </c>
      <c r="S102" s="18">
        <f>SUMPRODUCT(Table14[[#This Row],[NPOB]:[NEMPLEO]],$V$3:$Z$3) / 5</f>
        <v>0.10197621625787161</v>
      </c>
      <c r="T102">
        <f>_xlfn.RANK.EQ(Table14[[#This Row],[INDICE ]],Table14[[INDICE ]],0)</f>
        <v>100</v>
      </c>
    </row>
    <row r="103" spans="1:20" x14ac:dyDescent="0.25">
      <c r="A103" t="s">
        <v>64</v>
      </c>
      <c r="B103" t="s">
        <v>72</v>
      </c>
      <c r="C103" t="s">
        <v>73</v>
      </c>
      <c r="D103" s="15">
        <v>29590</v>
      </c>
      <c r="E103">
        <v>99</v>
      </c>
      <c r="F103" s="14">
        <f>IFERROR(VLOOKUP(Table14[[#This Row],[Codigo]],DATOS!$A$1:$B$221,2,FALSE),0)</f>
        <v>97908.242601357473</v>
      </c>
      <c r="G103">
        <f>_xlfn.RANK.EQ(Table14[[#This Row],[VAB]],Table14[VAB],0)</f>
        <v>88</v>
      </c>
      <c r="H103" s="14">
        <f>IFERROR(VLOOKUP(Table14[[#This Row],[Codigo]],DATOS!$D$1:$E$221,2,FALSE),0)</f>
        <v>148581.18742798918</v>
      </c>
      <c r="I103">
        <f>_xlfn.RANK.EQ(Table14[[#This Row],[PROD]],Table14[PROD],0)</f>
        <v>89</v>
      </c>
      <c r="J103" s="14">
        <f>IFERROR(VLOOKUP(Table14[[#This Row],[Codigo]],DATOS!$G$1:$H$223,2,FALSE),0)</f>
        <v>62552.434000000001</v>
      </c>
      <c r="K103">
        <f>_xlfn.RANK.EQ(Table14[[#This Row],[VENTAS]],Table14[VENTAS],0)</f>
        <v>97</v>
      </c>
      <c r="L103" s="15">
        <f>IFERROR(VLOOKUP(Table14[[#This Row],[Codigo]],DATOS!$J$1:$K$223,2,FALSE),0)</f>
        <v>2273.3406249999998</v>
      </c>
      <c r="M103">
        <f>_xlfn.RANK.EQ(Table14[[#This Row],[EMPLEO]],Table14[EMPLEO],0)</f>
        <v>92</v>
      </c>
      <c r="N103" s="17">
        <f>(Table14[[#This Row],[POBLACIÓN]]-MIN(Table14[POBLACIÓN])) / (MAX(Table14[POBLACIÓN])-MIN(Table14[POBLACIÓN]))</f>
        <v>9.9626405534387306E-3</v>
      </c>
      <c r="O103" s="18">
        <f>(Table14[[#This Row],[VAB]]-(MIN(IF(Table14[[#This Row],[VAB]] &gt; 0, Table14[VAB])))) / (MAX(Table14[VAB])-(MIN(IF(Table14[[#This Row],[VAB]] &gt; 0, Table14[VAB]))))</f>
        <v>4.0878668607307522E-3</v>
      </c>
      <c r="P103" s="18">
        <f>(Table14[[#This Row],[PROD]]-(MIN(IF(Table14[[#This Row],[PROD]] &gt; 0, Table14[PROD])))) / (MAX(Table14[PROD])-(MIN(IF(Table14[[#This Row],[PROD]] &gt; 0, Table14[PROD]))))</f>
        <v>3.7273192274945742E-3</v>
      </c>
      <c r="Q103" s="18">
        <f>(Table14[[#This Row],[VENTAS]]-(MIN(IF(Table14[[#This Row],[VENTAS]] &gt; 0, Table14[VENTAS])))) / (MAX(Table14[VENTAS])-(MIN(IF(Table14[[#This Row],[VENTAS]] &gt; 0, Table14[VENTAS]))))</f>
        <v>7.6966452983841347E-4</v>
      </c>
      <c r="R103" s="18">
        <f>(Table14[[#This Row],[EMPLEO]]-(MIN(IF(Table14[[#This Row],[EMPLEO]] &gt; 0, Table14[EMPLEO])))) / (MAX(Table14[EMPLEO])-(MIN(IF(Table14[[#This Row],[EMPLEO]] &gt; 0, Table14[EMPLEO]))))</f>
        <v>2.5495151718353424E-3</v>
      </c>
      <c r="S103" s="18">
        <f>SUMPRODUCT(Table14[[#This Row],[NPOB]:[NEMPLEO]],$V$3:$Z$3) / 5</f>
        <v>0.10179426186856536</v>
      </c>
      <c r="T103">
        <f>_xlfn.RANK.EQ(Table14[[#This Row],[INDICE ]],Table14[[INDICE ]],0)</f>
        <v>101</v>
      </c>
    </row>
    <row r="104" spans="1:20" x14ac:dyDescent="0.25">
      <c r="A104" t="s">
        <v>3</v>
      </c>
      <c r="B104" t="s">
        <v>33</v>
      </c>
      <c r="C104" t="s">
        <v>34</v>
      </c>
      <c r="D104" s="15">
        <v>22810</v>
      </c>
      <c r="E104">
        <v>124</v>
      </c>
      <c r="F104" s="14">
        <f>IFERROR(VLOOKUP(Table14[[#This Row],[Codigo]],DATOS!$A$1:$B$221,2,FALSE),0)</f>
        <v>50497.943127815633</v>
      </c>
      <c r="G104">
        <f>_xlfn.RANK.EQ(Table14[[#This Row],[VAB]],Table14[VAB],0)</f>
        <v>120</v>
      </c>
      <c r="H104" s="14">
        <f>IFERROR(VLOOKUP(Table14[[#This Row],[Codigo]],DATOS!$D$1:$E$221,2,FALSE),0)</f>
        <v>77185.517957430537</v>
      </c>
      <c r="I104">
        <f>_xlfn.RANK.EQ(Table14[[#This Row],[PROD]],Table14[PROD],0)</f>
        <v>123</v>
      </c>
      <c r="J104" s="14">
        <f>IFERROR(VLOOKUP(Table14[[#This Row],[Codigo]],DATOS!$G$1:$H$223,2,FALSE),0)</f>
        <v>314469.37900000002</v>
      </c>
      <c r="K104">
        <f>_xlfn.RANK.EQ(Table14[[#This Row],[VENTAS]],Table14[VENTAS],0)</f>
        <v>42</v>
      </c>
      <c r="L104" s="15">
        <f>IFERROR(VLOOKUP(Table14[[#This Row],[Codigo]],DATOS!$J$1:$K$223,2,FALSE),0)</f>
        <v>7680.8333333330002</v>
      </c>
      <c r="M104">
        <f>_xlfn.RANK.EQ(Table14[[#This Row],[EMPLEO]],Table14[EMPLEO],0)</f>
        <v>40</v>
      </c>
      <c r="N104" s="17">
        <f>(Table14[[#This Row],[POBLACIÓN]]-MIN(Table14[POBLACIÓN])) / (MAX(Table14[POBLACIÓN])-MIN(Table14[POBLACIÓN]))</f>
        <v>7.4919319337995857E-3</v>
      </c>
      <c r="O104" s="18">
        <f>(Table14[[#This Row],[VAB]]-(MIN(IF(Table14[[#This Row],[VAB]] &gt; 0, Table14[VAB])))) / (MAX(Table14[VAB])-(MIN(IF(Table14[[#This Row],[VAB]] &gt; 0, Table14[VAB]))))</f>
        <v>2.1083911094978806E-3</v>
      </c>
      <c r="P104" s="18">
        <f>(Table14[[#This Row],[PROD]]-(MIN(IF(Table14[[#This Row],[PROD]] &gt; 0, Table14[PROD])))) / (MAX(Table14[PROD])-(MIN(IF(Table14[[#This Row],[PROD]] &gt; 0, Table14[PROD]))))</f>
        <v>1.9362819085443899E-3</v>
      </c>
      <c r="Q104" s="18">
        <f>(Table14[[#This Row],[VENTAS]]-(MIN(IF(Table14[[#This Row],[VENTAS]] &gt; 0, Table14[VENTAS])))) / (MAX(Table14[VENTAS])-(MIN(IF(Table14[[#This Row],[VENTAS]] &gt; 0, Table14[VENTAS]))))</f>
        <v>3.8693286777076149E-3</v>
      </c>
      <c r="R104" s="18">
        <f>(Table14[[#This Row],[EMPLEO]]-(MIN(IF(Table14[[#This Row],[EMPLEO]] &gt; 0, Table14[EMPLEO])))) / (MAX(Table14[EMPLEO])-(MIN(IF(Table14[[#This Row],[EMPLEO]] &gt; 0, Table14[EMPLEO]))))</f>
        <v>8.9862177560533774E-3</v>
      </c>
      <c r="S104" s="18">
        <f>SUMPRODUCT(Table14[[#This Row],[NPOB]:[NEMPLEO]],$V$3:$Z$3) / 5</f>
        <v>0.10161729036039491</v>
      </c>
      <c r="T104">
        <f>_xlfn.RANK.EQ(Table14[[#This Row],[INDICE ]],Table14[[INDICE ]],0)</f>
        <v>102</v>
      </c>
    </row>
    <row r="105" spans="1:20" x14ac:dyDescent="0.25">
      <c r="A105" t="s">
        <v>112</v>
      </c>
      <c r="B105" t="s">
        <v>137</v>
      </c>
      <c r="C105" t="s">
        <v>138</v>
      </c>
      <c r="D105" s="15">
        <v>24374</v>
      </c>
      <c r="E105">
        <v>118</v>
      </c>
      <c r="F105" s="14">
        <f>IFERROR(VLOOKUP(Table14[[#This Row],[Codigo]],DATOS!$A$1:$B$221,2,FALSE),0)</f>
        <v>93222.773029479766</v>
      </c>
      <c r="G105">
        <f>_xlfn.RANK.EQ(Table14[[#This Row],[VAB]],Table14[VAB],0)</f>
        <v>90</v>
      </c>
      <c r="H105" s="14">
        <f>IFERROR(VLOOKUP(Table14[[#This Row],[Codigo]],DATOS!$D$1:$E$221,2,FALSE),0)</f>
        <v>136340.19642963039</v>
      </c>
      <c r="I105">
        <f>_xlfn.RANK.EQ(Table14[[#This Row],[PROD]],Table14[PROD],0)</f>
        <v>93</v>
      </c>
      <c r="J105" s="14">
        <f>IFERROR(VLOOKUP(Table14[[#This Row],[Codigo]],DATOS!$G$1:$H$223,2,FALSE),0)</f>
        <v>137259.61600000001</v>
      </c>
      <c r="K105">
        <f>_xlfn.RANK.EQ(Table14[[#This Row],[VENTAS]],Table14[VENTAS],0)</f>
        <v>71</v>
      </c>
      <c r="L105" s="15">
        <f>IFERROR(VLOOKUP(Table14[[#This Row],[Codigo]],DATOS!$J$1:$K$223,2,FALSE),0)</f>
        <v>4695.3100748010002</v>
      </c>
      <c r="M105">
        <f>_xlfn.RANK.EQ(Table14[[#This Row],[EMPLEO]],Table14[EMPLEO],0)</f>
        <v>60</v>
      </c>
      <c r="N105" s="17">
        <f>(Table14[[#This Row],[POBLACIÓN]]-MIN(Table14[POBLACIÓN])) / (MAX(Table14[POBLACIÓN])-MIN(Table14[POBLACIÓN]))</f>
        <v>8.0618712083004151E-3</v>
      </c>
      <c r="O105" s="18">
        <f>(Table14[[#This Row],[VAB]]-(MIN(IF(Table14[[#This Row],[VAB]] &gt; 0, Table14[VAB])))) / (MAX(Table14[VAB])-(MIN(IF(Table14[[#This Row],[VAB]] &gt; 0, Table14[VAB]))))</f>
        <v>3.892239043491434E-3</v>
      </c>
      <c r="P105" s="18">
        <f>(Table14[[#This Row],[PROD]]-(MIN(IF(Table14[[#This Row],[PROD]] &gt; 0, Table14[PROD])))) / (MAX(Table14[PROD])-(MIN(IF(Table14[[#This Row],[PROD]] &gt; 0, Table14[PROD]))))</f>
        <v>3.4202407749557313E-3</v>
      </c>
      <c r="Q105" s="18">
        <f>(Table14[[#This Row],[VENTAS]]-(MIN(IF(Table14[[#This Row],[VENTAS]] &gt; 0, Table14[VENTAS])))) / (MAX(Table14[VENTAS])-(MIN(IF(Table14[[#This Row],[VENTAS]] &gt; 0, Table14[VENTAS]))))</f>
        <v>1.6888848452234677E-3</v>
      </c>
      <c r="R105" s="18">
        <f>(Table14[[#This Row],[EMPLEO]]-(MIN(IF(Table14[[#This Row],[EMPLEO]] &gt; 0, Table14[EMPLEO])))) / (MAX(Table14[EMPLEO])-(MIN(IF(Table14[[#This Row],[EMPLEO]] &gt; 0, Table14[EMPLEO]))))</f>
        <v>5.4324588681638943E-3</v>
      </c>
      <c r="S105" s="18">
        <f>SUMPRODUCT(Table14[[#This Row],[NPOB]:[NEMPLEO]],$V$3:$Z$3) / 5</f>
        <v>0.10042816716913028</v>
      </c>
      <c r="T105">
        <f>_xlfn.RANK.EQ(Table14[[#This Row],[INDICE ]],Table14[[INDICE ]],0)</f>
        <v>103</v>
      </c>
    </row>
    <row r="106" spans="1:20" x14ac:dyDescent="0.25">
      <c r="A106" t="s">
        <v>141</v>
      </c>
      <c r="B106" t="s">
        <v>145</v>
      </c>
      <c r="C106" t="s">
        <v>146</v>
      </c>
      <c r="D106" s="15">
        <v>36426</v>
      </c>
      <c r="E106">
        <v>87</v>
      </c>
      <c r="F106" s="14">
        <f>IFERROR(VLOOKUP(Table14[[#This Row],[Codigo]],DATOS!$A$1:$B$221,2,FALSE),0)</f>
        <v>62191.630481798871</v>
      </c>
      <c r="G106">
        <f>_xlfn.RANK.EQ(Table14[[#This Row],[VAB]],Table14[VAB],0)</f>
        <v>108</v>
      </c>
      <c r="H106" s="14">
        <f>IFERROR(VLOOKUP(Table14[[#This Row],[Codigo]],DATOS!$D$1:$E$221,2,FALSE),0)</f>
        <v>84346.737248312464</v>
      </c>
      <c r="I106">
        <f>_xlfn.RANK.EQ(Table14[[#This Row],[PROD]],Table14[PROD],0)</f>
        <v>116</v>
      </c>
      <c r="J106" s="14">
        <f>IFERROR(VLOOKUP(Table14[[#This Row],[Codigo]],DATOS!$G$1:$H$223,2,FALSE),0)</f>
        <v>25740.687000000002</v>
      </c>
      <c r="K106">
        <f>_xlfn.RANK.EQ(Table14[[#This Row],[VENTAS]],Table14[VENTAS],0)</f>
        <v>133</v>
      </c>
      <c r="L106" s="15">
        <f>IFERROR(VLOOKUP(Table14[[#This Row],[Codigo]],DATOS!$J$1:$K$223,2,FALSE),0)</f>
        <v>1201.1584552219999</v>
      </c>
      <c r="M106">
        <f>_xlfn.RANK.EQ(Table14[[#This Row],[EMPLEO]],Table14[EMPLEO],0)</f>
        <v>134</v>
      </c>
      <c r="N106" s="17">
        <f>(Table14[[#This Row],[POBLACIÓN]]-MIN(Table14[POBLACIÓN])) / (MAX(Table14[POBLACIÓN])-MIN(Table14[POBLACIÓN]))</f>
        <v>1.2453756205924453E-2</v>
      </c>
      <c r="O106" s="18">
        <f>(Table14[[#This Row],[VAB]]-(MIN(IF(Table14[[#This Row],[VAB]] &gt; 0, Table14[VAB])))) / (MAX(Table14[VAB])-(MIN(IF(Table14[[#This Row],[VAB]] &gt; 0, Table14[VAB]))))</f>
        <v>2.5966261726960388E-3</v>
      </c>
      <c r="P106" s="18">
        <f>(Table14[[#This Row],[PROD]]-(MIN(IF(Table14[[#This Row],[PROD]] &gt; 0, Table14[PROD])))) / (MAX(Table14[PROD])-(MIN(IF(Table14[[#This Row],[PROD]] &gt; 0, Table14[PROD]))))</f>
        <v>2.1159288128211901E-3</v>
      </c>
      <c r="Q106" s="18">
        <f>(Table14[[#This Row],[VENTAS]]-(MIN(IF(Table14[[#This Row],[VENTAS]] &gt; 0, Table14[VENTAS])))) / (MAX(Table14[VENTAS])-(MIN(IF(Table14[[#This Row],[VENTAS]] &gt; 0, Table14[VENTAS]))))</f>
        <v>3.1672138861251609E-4</v>
      </c>
      <c r="R106" s="18">
        <f>(Table14[[#This Row],[EMPLEO]]-(MIN(IF(Table14[[#This Row],[EMPLEO]] &gt; 0, Table14[EMPLEO])))) / (MAX(Table14[EMPLEO])-(MIN(IF(Table14[[#This Row],[EMPLEO]] &gt; 0, Table14[EMPLEO]))))</f>
        <v>1.273264215023593E-3</v>
      </c>
      <c r="S106" s="18">
        <f>SUMPRODUCT(Table14[[#This Row],[NPOB]:[NEMPLEO]],$V$3:$Z$3) / 5</f>
        <v>9.8902249765331671E-2</v>
      </c>
      <c r="T106">
        <f>_xlfn.RANK.EQ(Table14[[#This Row],[INDICE ]],Table14[[INDICE ]],0)</f>
        <v>104</v>
      </c>
    </row>
    <row r="107" spans="1:20" x14ac:dyDescent="0.25">
      <c r="A107" t="s">
        <v>257</v>
      </c>
      <c r="B107" t="s">
        <v>262</v>
      </c>
      <c r="C107" t="s">
        <v>263</v>
      </c>
      <c r="D107" s="15">
        <v>28354</v>
      </c>
      <c r="E107">
        <v>103</v>
      </c>
      <c r="F107" s="14">
        <f>IFERROR(VLOOKUP(Table14[[#This Row],[Codigo]],DATOS!$A$1:$B$221,2,FALSE),0)</f>
        <v>104229.94191122698</v>
      </c>
      <c r="G107">
        <f>_xlfn.RANK.EQ(Table14[[#This Row],[VAB]],Table14[VAB],0)</f>
        <v>83</v>
      </c>
      <c r="H107" s="14">
        <f>IFERROR(VLOOKUP(Table14[[#This Row],[Codigo]],DATOS!$D$1:$E$221,2,FALSE),0)</f>
        <v>159150.73738434329</v>
      </c>
      <c r="I107">
        <f>_xlfn.RANK.EQ(Table14[[#This Row],[PROD]],Table14[PROD],0)</f>
        <v>86</v>
      </c>
      <c r="J107" s="14">
        <f>IFERROR(VLOOKUP(Table14[[#This Row],[Codigo]],DATOS!$G$1:$H$223,2,FALSE),0)</f>
        <v>68430.717999999993</v>
      </c>
      <c r="K107">
        <f>_xlfn.RANK.EQ(Table14[[#This Row],[VENTAS]],Table14[VENTAS],0)</f>
        <v>96</v>
      </c>
      <c r="L107" s="15">
        <f>IFERROR(VLOOKUP(Table14[[#This Row],[Codigo]],DATOS!$J$1:$K$223,2,FALSE),0)</f>
        <v>1354.9736472459999</v>
      </c>
      <c r="M107">
        <f>_xlfn.RANK.EQ(Table14[[#This Row],[EMPLEO]],Table14[EMPLEO],0)</f>
        <v>121</v>
      </c>
      <c r="N107" s="17">
        <f>(Table14[[#This Row],[POBLACIÓN]]-MIN(Table14[POBLACIÓN])) / (MAX(Table14[POBLACIÓN])-MIN(Table14[POBLACIÓN]))</f>
        <v>9.5122281856107101E-3</v>
      </c>
      <c r="O107" s="18">
        <f>(Table14[[#This Row],[VAB]]-(MIN(IF(Table14[[#This Row],[VAB]] &gt; 0, Table14[VAB])))) / (MAX(Table14[VAB])-(MIN(IF(Table14[[#This Row],[VAB]] &gt; 0, Table14[VAB]))))</f>
        <v>4.3518105740046106E-3</v>
      </c>
      <c r="P107" s="18">
        <f>(Table14[[#This Row],[PROD]]-(MIN(IF(Table14[[#This Row],[PROD]] &gt; 0, Table14[PROD])))) / (MAX(Table14[PROD])-(MIN(IF(Table14[[#This Row],[PROD]] &gt; 0, Table14[PROD]))))</f>
        <v>3.9924677800149038E-3</v>
      </c>
      <c r="Q107" s="18">
        <f>(Table14[[#This Row],[VENTAS]]-(MIN(IF(Table14[[#This Row],[VENTAS]] &gt; 0, Table14[VENTAS])))) / (MAX(Table14[VENTAS])-(MIN(IF(Table14[[#This Row],[VENTAS]] &gt; 0, Table14[VENTAS]))))</f>
        <v>8.4199275756359937E-4</v>
      </c>
      <c r="R107" s="18">
        <f>(Table14[[#This Row],[EMPLEO]]-(MIN(IF(Table14[[#This Row],[EMPLEO]] &gt; 0, Table14[EMPLEO])))) / (MAX(Table14[EMPLEO])-(MIN(IF(Table14[[#This Row],[EMPLEO]] &gt; 0, Table14[EMPLEO]))))</f>
        <v>1.45635510342501E-3</v>
      </c>
      <c r="S107" s="18">
        <f>SUMPRODUCT(Table14[[#This Row],[NPOB]:[NEMPLEO]],$V$3:$Z$3) / 5</f>
        <v>9.7712216215511558E-2</v>
      </c>
      <c r="T107">
        <f>_xlfn.RANK.EQ(Table14[[#This Row],[INDICE ]],Table14[[INDICE ]],0)</f>
        <v>105</v>
      </c>
    </row>
    <row r="108" spans="1:20" x14ac:dyDescent="0.25">
      <c r="A108" t="s">
        <v>141</v>
      </c>
      <c r="B108" t="s">
        <v>153</v>
      </c>
      <c r="C108" t="s">
        <v>154</v>
      </c>
      <c r="D108" s="15">
        <v>32885</v>
      </c>
      <c r="E108">
        <v>91</v>
      </c>
      <c r="F108" s="14">
        <f>IFERROR(VLOOKUP(Table14[[#This Row],[Codigo]],DATOS!$A$1:$B$221,2,FALSE),0)</f>
        <v>71887.957106866801</v>
      </c>
      <c r="G108">
        <f>_xlfn.RANK.EQ(Table14[[#This Row],[VAB]],Table14[VAB],0)</f>
        <v>99</v>
      </c>
      <c r="H108" s="14">
        <f>IFERROR(VLOOKUP(Table14[[#This Row],[Codigo]],DATOS!$D$1:$E$221,2,FALSE),0)</f>
        <v>95372.352309886948</v>
      </c>
      <c r="I108">
        <f>_xlfn.RANK.EQ(Table14[[#This Row],[PROD]],Table14[PROD],0)</f>
        <v>111</v>
      </c>
      <c r="J108" s="14">
        <f>IFERROR(VLOOKUP(Table14[[#This Row],[Codigo]],DATOS!$G$1:$H$223,2,FALSE),0)</f>
        <v>21824.713</v>
      </c>
      <c r="K108">
        <f>_xlfn.RANK.EQ(Table14[[#This Row],[VENTAS]],Table14[VENTAS],0)</f>
        <v>146</v>
      </c>
      <c r="L108" s="15">
        <f>IFERROR(VLOOKUP(Table14[[#This Row],[Codigo]],DATOS!$J$1:$K$223,2,FALSE),0)</f>
        <v>1072.25</v>
      </c>
      <c r="M108">
        <f>_xlfn.RANK.EQ(Table14[[#This Row],[EMPLEO]],Table14[EMPLEO],0)</f>
        <v>143</v>
      </c>
      <c r="N108" s="17">
        <f>(Table14[[#This Row],[POBLACIÓN]]-MIN(Table14[POBLACIÓN])) / (MAX(Table14[POBLACIÓN])-MIN(Table14[POBLACIÓN]))</f>
        <v>1.1163375789679289E-2</v>
      </c>
      <c r="O108" s="18">
        <f>(Table14[[#This Row],[VAB]]-(MIN(IF(Table14[[#This Row],[VAB]] &gt; 0, Table14[VAB])))) / (MAX(Table14[VAB])-(MIN(IF(Table14[[#This Row],[VAB]] &gt; 0, Table14[VAB]))))</f>
        <v>3.0014673916608542E-3</v>
      </c>
      <c r="P108" s="18">
        <f>(Table14[[#This Row],[PROD]]-(MIN(IF(Table14[[#This Row],[PROD]] &gt; 0, Table14[PROD])))) / (MAX(Table14[PROD])-(MIN(IF(Table14[[#This Row],[PROD]] &gt; 0, Table14[PROD]))))</f>
        <v>2.3925182500531259E-3</v>
      </c>
      <c r="Q108" s="18">
        <f>(Table14[[#This Row],[VENTAS]]-(MIN(IF(Table14[[#This Row],[VENTAS]] &gt; 0, Table14[VENTAS])))) / (MAX(Table14[VENTAS])-(MIN(IF(Table14[[#This Row],[VENTAS]] &gt; 0, Table14[VENTAS]))))</f>
        <v>2.6853803115004779E-4</v>
      </c>
      <c r="R108" s="18">
        <f>(Table14[[#This Row],[EMPLEO]]-(MIN(IF(Table14[[#This Row],[EMPLEO]] &gt; 0, Table14[EMPLEO])))) / (MAX(Table14[EMPLEO])-(MIN(IF(Table14[[#This Row],[EMPLEO]] &gt; 0, Table14[EMPLEO]))))</f>
        <v>1.1198205708784319E-3</v>
      </c>
      <c r="S108" s="18">
        <f>SUMPRODUCT(Table14[[#This Row],[NPOB]:[NEMPLEO]],$V$3:$Z$3) / 5</f>
        <v>9.3202734499318346E-2</v>
      </c>
      <c r="T108">
        <f>_xlfn.RANK.EQ(Table14[[#This Row],[INDICE ]],Table14[[INDICE ]],0)</f>
        <v>106</v>
      </c>
    </row>
    <row r="109" spans="1:20" x14ac:dyDescent="0.25">
      <c r="A109" t="s">
        <v>440</v>
      </c>
      <c r="B109" t="s">
        <v>451</v>
      </c>
      <c r="C109" t="s">
        <v>452</v>
      </c>
      <c r="D109" s="15">
        <v>12768</v>
      </c>
      <c r="E109">
        <v>162</v>
      </c>
      <c r="F109" s="14">
        <f>IFERROR(VLOOKUP(Table14[[#This Row],[Codigo]],DATOS!$A$1:$B$221,2,FALSE),0)</f>
        <v>24159.233881485507</v>
      </c>
      <c r="G109">
        <f>_xlfn.RANK.EQ(Table14[[#This Row],[VAB]],Table14[VAB],0)</f>
        <v>170</v>
      </c>
      <c r="H109" s="14">
        <f>IFERROR(VLOOKUP(Table14[[#This Row],[Codigo]],DATOS!$D$1:$E$221,2,FALSE),0)</f>
        <v>38211.156482907078</v>
      </c>
      <c r="I109">
        <f>_xlfn.RANK.EQ(Table14[[#This Row],[PROD]],Table14[PROD],0)</f>
        <v>169</v>
      </c>
      <c r="J109" s="14">
        <f>IFERROR(VLOOKUP(Table14[[#This Row],[Codigo]],DATOS!$G$1:$H$223,2,FALSE),0)</f>
        <v>1362583.87</v>
      </c>
      <c r="K109">
        <f>_xlfn.RANK.EQ(Table14[[#This Row],[VENTAS]],Table14[VENTAS],0)</f>
        <v>12</v>
      </c>
      <c r="L109" s="15">
        <f>IFERROR(VLOOKUP(Table14[[#This Row],[Codigo]],DATOS!$J$1:$K$223,2,FALSE),0)</f>
        <v>4419.1667872649996</v>
      </c>
      <c r="M109">
        <f>_xlfn.RANK.EQ(Table14[[#This Row],[EMPLEO]],Table14[EMPLEO],0)</f>
        <v>64</v>
      </c>
      <c r="N109" s="17">
        <f>(Table14[[#This Row],[POBLACIÓN]]-MIN(Table14[POBLACIÓN])) / (MAX(Table14[POBLACIÓN])-MIN(Table14[POBLACIÓN]))</f>
        <v>3.8325136508473292E-3</v>
      </c>
      <c r="O109" s="18">
        <f>(Table14[[#This Row],[VAB]]-(MIN(IF(Table14[[#This Row],[VAB]] &gt; 0, Table14[VAB])))) / (MAX(Table14[VAB])-(MIN(IF(Table14[[#This Row],[VAB]] &gt; 0, Table14[VAB]))))</f>
        <v>1.0086968057110128E-3</v>
      </c>
      <c r="P109" s="18">
        <f>(Table14[[#This Row],[PROD]]-(MIN(IF(Table14[[#This Row],[PROD]] &gt; 0, Table14[PROD])))) / (MAX(Table14[PROD])-(MIN(IF(Table14[[#This Row],[PROD]] &gt; 0, Table14[PROD]))))</f>
        <v>9.5856804437352322E-4</v>
      </c>
      <c r="Q109" s="18">
        <f>(Table14[[#This Row],[VENTAS]]-(MIN(IF(Table14[[#This Row],[VENTAS]] &gt; 0, Table14[VENTAS])))) / (MAX(Table14[VENTAS])-(MIN(IF(Table14[[#This Row],[VENTAS]] &gt; 0, Table14[VENTAS]))))</f>
        <v>1.6765654133761701E-2</v>
      </c>
      <c r="R109" s="18">
        <f>(Table14[[#This Row],[EMPLEO]]-(MIN(IF(Table14[[#This Row],[EMPLEO]] &gt; 0, Table14[EMPLEO])))) / (MAX(Table14[EMPLEO])-(MIN(IF(Table14[[#This Row],[EMPLEO]] &gt; 0, Table14[EMPLEO]))))</f>
        <v>5.1037571373675926E-3</v>
      </c>
      <c r="S109" s="18">
        <f>SUMPRODUCT(Table14[[#This Row],[NPOB]:[NEMPLEO]],$V$3:$Z$3) / 5</f>
        <v>9.2024787104866917E-2</v>
      </c>
      <c r="T109">
        <f>_xlfn.RANK.EQ(Table14[[#This Row],[INDICE ]],Table14[[INDICE ]],0)</f>
        <v>107</v>
      </c>
    </row>
    <row r="110" spans="1:20" x14ac:dyDescent="0.25">
      <c r="A110" t="s">
        <v>363</v>
      </c>
      <c r="B110" t="s">
        <v>366</v>
      </c>
      <c r="C110" t="s">
        <v>367</v>
      </c>
      <c r="D110" s="15">
        <v>6872</v>
      </c>
      <c r="E110">
        <v>196</v>
      </c>
      <c r="F110" s="14">
        <f>IFERROR(VLOOKUP(Table14[[#This Row],[Codigo]],DATOS!$A$1:$B$221,2,FALSE),0)</f>
        <v>163981.0513078442</v>
      </c>
      <c r="G110">
        <f>_xlfn.RANK.EQ(Table14[[#This Row],[VAB]],Table14[VAB],0)</f>
        <v>64</v>
      </c>
      <c r="H110" s="14">
        <f>IFERROR(VLOOKUP(Table14[[#This Row],[Codigo]],DATOS!$D$1:$E$221,2,FALSE),0)</f>
        <v>474291.7671887601</v>
      </c>
      <c r="I110">
        <f>_xlfn.RANK.EQ(Table14[[#This Row],[PROD]],Table14[PROD],0)</f>
        <v>42</v>
      </c>
      <c r="J110" s="14">
        <f>IFERROR(VLOOKUP(Table14[[#This Row],[Codigo]],DATOS!$G$1:$H$223,2,FALSE),0)</f>
        <v>7293.8639999999996</v>
      </c>
      <c r="K110">
        <f>_xlfn.RANK.EQ(Table14[[#This Row],[VENTAS]],Table14[VENTAS],0)</f>
        <v>184</v>
      </c>
      <c r="L110" s="15">
        <f>IFERROR(VLOOKUP(Table14[[#This Row],[Codigo]],DATOS!$J$1:$K$223,2,FALSE),0)</f>
        <v>704.08333333300004</v>
      </c>
      <c r="M110">
        <f>_xlfn.RANK.EQ(Table14[[#This Row],[EMPLEO]],Table14[EMPLEO],0)</f>
        <v>177</v>
      </c>
      <c r="N110" s="17">
        <f>(Table14[[#This Row],[POBLACIÓN]]-MIN(Table14[POBLACIÓN])) / (MAX(Table14[POBLACIÓN])-MIN(Table14[POBLACIÓN]))</f>
        <v>1.6839446211434352E-3</v>
      </c>
      <c r="O110" s="18">
        <f>(Table14[[#This Row],[VAB]]-(MIN(IF(Table14[[#This Row],[VAB]] &gt; 0, Table14[VAB])))) / (MAX(Table14[VAB])-(MIN(IF(Table14[[#This Row],[VAB]] &gt; 0, Table14[VAB]))))</f>
        <v>6.8465400626017518E-3</v>
      </c>
      <c r="P110" s="18">
        <f>(Table14[[#This Row],[PROD]]-(MIN(IF(Table14[[#This Row],[PROD]] &gt; 0, Table14[PROD])))) / (MAX(Table14[PROD])-(MIN(IF(Table14[[#This Row],[PROD]] &gt; 0, Table14[PROD]))))</f>
        <v>1.1898120171787154E-2</v>
      </c>
      <c r="Q110" s="18">
        <f>(Table14[[#This Row],[VENTAS]]-(MIN(IF(Table14[[#This Row],[VENTAS]] &gt; 0, Table14[VENTAS])))) / (MAX(Table14[VENTAS])-(MIN(IF(Table14[[#This Row],[VENTAS]] &gt; 0, Table14[VENTAS]))))</f>
        <v>8.9745962663344631E-5</v>
      </c>
      <c r="R110" s="18">
        <f>(Table14[[#This Row],[EMPLEO]]-(MIN(IF(Table14[[#This Row],[EMPLEO]] &gt; 0, Table14[EMPLEO])))) / (MAX(Table14[EMPLEO])-(MIN(IF(Table14[[#This Row],[EMPLEO]] &gt; 0, Table14[EMPLEO]))))</f>
        <v>6.8158062076133512E-4</v>
      </c>
      <c r="S110" s="18">
        <f>SUMPRODUCT(Table14[[#This Row],[NPOB]:[NEMPLEO]],$V$3:$Z$3) / 5</f>
        <v>8.80683287028311E-2</v>
      </c>
      <c r="T110">
        <f>_xlfn.RANK.EQ(Table14[[#This Row],[INDICE ]],Table14[[INDICE ]],0)</f>
        <v>108</v>
      </c>
    </row>
    <row r="111" spans="1:20" x14ac:dyDescent="0.25">
      <c r="A111" t="s">
        <v>3</v>
      </c>
      <c r="B111" t="s">
        <v>13</v>
      </c>
      <c r="C111" t="s">
        <v>14</v>
      </c>
      <c r="D111" s="15">
        <v>26782</v>
      </c>
      <c r="E111">
        <v>106</v>
      </c>
      <c r="F111" s="14">
        <f>IFERROR(VLOOKUP(Table14[[#This Row],[Codigo]],DATOS!$A$1:$B$221,2,FALSE),0)</f>
        <v>57834.173830779597</v>
      </c>
      <c r="G111">
        <f>_xlfn.RANK.EQ(Table14[[#This Row],[VAB]],Table14[VAB],0)</f>
        <v>112</v>
      </c>
      <c r="H111" s="14">
        <f>IFERROR(VLOOKUP(Table14[[#This Row],[Codigo]],DATOS!$D$1:$E$221,2,FALSE),0)</f>
        <v>92739.780008825619</v>
      </c>
      <c r="I111">
        <f>_xlfn.RANK.EQ(Table14[[#This Row],[PROD]],Table14[PROD],0)</f>
        <v>113</v>
      </c>
      <c r="J111" s="14">
        <f>IFERROR(VLOOKUP(Table14[[#This Row],[Codigo]],DATOS!$G$1:$H$223,2,FALSE),0)</f>
        <v>73875.642000000007</v>
      </c>
      <c r="K111">
        <f>_xlfn.RANK.EQ(Table14[[#This Row],[VENTAS]],Table14[VENTAS],0)</f>
        <v>93</v>
      </c>
      <c r="L111" s="15">
        <f>IFERROR(VLOOKUP(Table14[[#This Row],[Codigo]],DATOS!$J$1:$K$223,2,FALSE),0)</f>
        <v>2182.2333333329998</v>
      </c>
      <c r="M111">
        <f>_xlfn.RANK.EQ(Table14[[#This Row],[EMPLEO]],Table14[EMPLEO],0)</f>
        <v>93</v>
      </c>
      <c r="N111" s="17">
        <f>(Table14[[#This Row],[POBLACIÓN]]-MIN(Table14[POBLACIÓN])) / (MAX(Table14[POBLACIÓN])-MIN(Table14[POBLACIÓN]))</f>
        <v>8.9393736207032271E-3</v>
      </c>
      <c r="O111" s="18">
        <f>(Table14[[#This Row],[VAB]]-(MIN(IF(Table14[[#This Row],[VAB]] &gt; 0, Table14[VAB])))) / (MAX(Table14[VAB])-(MIN(IF(Table14[[#This Row],[VAB]] &gt; 0, Table14[VAB]))))</f>
        <v>2.4146935573461895E-3</v>
      </c>
      <c r="P111" s="18">
        <f>(Table14[[#This Row],[PROD]]-(MIN(IF(Table14[[#This Row],[PROD]] &gt; 0, Table14[PROD])))) / (MAX(Table14[PROD])-(MIN(IF(Table14[[#This Row],[PROD]] &gt; 0, Table14[PROD]))))</f>
        <v>2.3264773364935197E-3</v>
      </c>
      <c r="Q111" s="18">
        <f>(Table14[[#This Row],[VENTAS]]-(MIN(IF(Table14[[#This Row],[VENTAS]] &gt; 0, Table14[VENTAS])))) / (MAX(Table14[VENTAS])-(MIN(IF(Table14[[#This Row],[VENTAS]] &gt; 0, Table14[VENTAS]))))</f>
        <v>9.089887895719766E-4</v>
      </c>
      <c r="R111" s="18">
        <f>(Table14[[#This Row],[EMPLEO]]-(MIN(IF(Table14[[#This Row],[EMPLEO]] &gt; 0, Table14[EMPLEO])))) / (MAX(Table14[EMPLEO])-(MIN(IF(Table14[[#This Row],[EMPLEO]] &gt; 0, Table14[EMPLEO]))))</f>
        <v>2.4410673992085962E-3</v>
      </c>
      <c r="S111" s="18">
        <f>SUMPRODUCT(Table14[[#This Row],[NPOB]:[NEMPLEO]],$V$3:$Z$3) / 5</f>
        <v>8.33668511706874E-2</v>
      </c>
      <c r="T111">
        <f>_xlfn.RANK.EQ(Table14[[#This Row],[INDICE ]],Table14[[INDICE ]],0)</f>
        <v>109</v>
      </c>
    </row>
    <row r="112" spans="1:20" x14ac:dyDescent="0.25">
      <c r="A112" t="s">
        <v>76</v>
      </c>
      <c r="B112" t="s">
        <v>81</v>
      </c>
      <c r="C112" t="s">
        <v>82</v>
      </c>
      <c r="D112" s="15">
        <v>30468</v>
      </c>
      <c r="E112">
        <v>95</v>
      </c>
      <c r="F112" s="14">
        <f>IFERROR(VLOOKUP(Table14[[#This Row],[Codigo]],DATOS!$A$1:$B$221,2,FALSE),0)</f>
        <v>48279.971649696934</v>
      </c>
      <c r="G112">
        <f>_xlfn.RANK.EQ(Table14[[#This Row],[VAB]],Table14[VAB],0)</f>
        <v>127</v>
      </c>
      <c r="H112" s="14">
        <f>IFERROR(VLOOKUP(Table14[[#This Row],[Codigo]],DATOS!$D$1:$E$221,2,FALSE),0)</f>
        <v>74891.757361392592</v>
      </c>
      <c r="I112">
        <f>_xlfn.RANK.EQ(Table14[[#This Row],[PROD]],Table14[PROD],0)</f>
        <v>127</v>
      </c>
      <c r="J112" s="14">
        <f>IFERROR(VLOOKUP(Table14[[#This Row],[Codigo]],DATOS!$G$1:$H$223,2,FALSE),0)</f>
        <v>14128.079</v>
      </c>
      <c r="K112">
        <f>_xlfn.RANK.EQ(Table14[[#This Row],[VENTAS]],Table14[VENTAS],0)</f>
        <v>167</v>
      </c>
      <c r="L112" s="15">
        <f>IFERROR(VLOOKUP(Table14[[#This Row],[Codigo]],DATOS!$J$1:$K$223,2,FALSE),0)</f>
        <v>1336.572042219</v>
      </c>
      <c r="M112">
        <f>_xlfn.RANK.EQ(Table14[[#This Row],[EMPLEO]],Table14[EMPLEO],0)</f>
        <v>123</v>
      </c>
      <c r="N112" s="17">
        <f>(Table14[[#This Row],[POBLACIÓN]]-MIN(Table14[POBLACIÓN])) / (MAX(Table14[POBLACIÓN])-MIN(Table14[POBLACIÓN]))</f>
        <v>1.0282593675568991E-2</v>
      </c>
      <c r="O112" s="18">
        <f>(Table14[[#This Row],[VAB]]-(MIN(IF(Table14[[#This Row],[VAB]] &gt; 0, Table14[VAB])))) / (MAX(Table14[VAB])-(MIN(IF(Table14[[#This Row],[VAB]] &gt; 0, Table14[VAB]))))</f>
        <v>2.0157863209474044E-3</v>
      </c>
      <c r="P112" s="18">
        <f>(Table14[[#This Row],[PROD]]-(MIN(IF(Table14[[#This Row],[PROD]] &gt; 0, Table14[PROD])))) / (MAX(Table14[PROD])-(MIN(IF(Table14[[#This Row],[PROD]] &gt; 0, Table14[PROD]))))</f>
        <v>1.8787404517766866E-3</v>
      </c>
      <c r="Q112" s="18">
        <f>(Table14[[#This Row],[VENTAS]]-(MIN(IF(Table14[[#This Row],[VENTAS]] &gt; 0, Table14[VENTAS])))) / (MAX(Table14[VENTAS])-(MIN(IF(Table14[[#This Row],[VENTAS]] &gt; 0, Table14[VENTAS]))))</f>
        <v>1.7383626160822076E-4</v>
      </c>
      <c r="R112" s="18">
        <f>(Table14[[#This Row],[EMPLEO]]-(MIN(IF(Table14[[#This Row],[EMPLEO]] &gt; 0, Table14[EMPLEO])))) / (MAX(Table14[EMPLEO])-(MIN(IF(Table14[[#This Row],[EMPLEO]] &gt; 0, Table14[EMPLEO]))))</f>
        <v>1.4344511148262785E-3</v>
      </c>
      <c r="S112" s="18">
        <f>SUMPRODUCT(Table14[[#This Row],[NPOB]:[NEMPLEO]],$V$3:$Z$3) / 5</f>
        <v>8.2755851370951872E-2</v>
      </c>
      <c r="T112">
        <f>_xlfn.RANK.EQ(Table14[[#This Row],[INDICE ]],Table14[[INDICE ]],0)</f>
        <v>110</v>
      </c>
    </row>
    <row r="113" spans="1:20" x14ac:dyDescent="0.25">
      <c r="A113" t="s">
        <v>225</v>
      </c>
      <c r="B113" t="s">
        <v>245</v>
      </c>
      <c r="C113" t="s">
        <v>246</v>
      </c>
      <c r="D113" s="15">
        <v>29111</v>
      </c>
      <c r="E113">
        <v>102</v>
      </c>
      <c r="F113" s="14">
        <f>IFERROR(VLOOKUP(Table14[[#This Row],[Codigo]],DATOS!$A$1:$B$221,2,FALSE),0)</f>
        <v>50358.134553636468</v>
      </c>
      <c r="G113">
        <f>_xlfn.RANK.EQ(Table14[[#This Row],[VAB]],Table14[VAB],0)</f>
        <v>121</v>
      </c>
      <c r="H113" s="14">
        <f>IFERROR(VLOOKUP(Table14[[#This Row],[Codigo]],DATOS!$D$1:$E$221,2,FALSE),0)</f>
        <v>76435.635234584537</v>
      </c>
      <c r="I113">
        <f>_xlfn.RANK.EQ(Table14[[#This Row],[PROD]],Table14[PROD],0)</f>
        <v>125</v>
      </c>
      <c r="J113" s="14">
        <f>IFERROR(VLOOKUP(Table14[[#This Row],[Codigo]],DATOS!$G$1:$H$223,2,FALSE),0)</f>
        <v>26997.67</v>
      </c>
      <c r="K113">
        <f>_xlfn.RANK.EQ(Table14[[#This Row],[VENTAS]],Table14[VENTAS],0)</f>
        <v>129</v>
      </c>
      <c r="L113" s="15">
        <f>IFERROR(VLOOKUP(Table14[[#This Row],[Codigo]],DATOS!$J$1:$K$223,2,FALSE),0)</f>
        <v>1768.5833333329999</v>
      </c>
      <c r="M113">
        <f>_xlfn.RANK.EQ(Table14[[#This Row],[EMPLEO]],Table14[EMPLEO],0)</f>
        <v>107</v>
      </c>
      <c r="N113" s="17">
        <f>(Table14[[#This Row],[POBLACIÓN]]-MIN(Table14[POBLACIÓN])) / (MAX(Table14[POBLACIÓN])-MIN(Table14[POBLACIÓN]))</f>
        <v>9.7880875403403306E-3</v>
      </c>
      <c r="O113" s="18">
        <f>(Table14[[#This Row],[VAB]]-(MIN(IF(Table14[[#This Row],[VAB]] &gt; 0, Table14[VAB])))) / (MAX(Table14[VAB])-(MIN(IF(Table14[[#This Row],[VAB]] &gt; 0, Table14[VAB]))))</f>
        <v>2.1025538191733061E-3</v>
      </c>
      <c r="P113" s="18">
        <f>(Table14[[#This Row],[PROD]]-(MIN(IF(Table14[[#This Row],[PROD]] &gt; 0, Table14[PROD])))) / (MAX(Table14[PROD])-(MIN(IF(Table14[[#This Row],[PROD]] &gt; 0, Table14[PROD]))))</f>
        <v>1.9174702922178982E-3</v>
      </c>
      <c r="Q113" s="18">
        <f>(Table14[[#This Row],[VENTAS]]-(MIN(IF(Table14[[#This Row],[VENTAS]] &gt; 0, Table14[VENTAS])))) / (MAX(Table14[VENTAS])-(MIN(IF(Table14[[#This Row],[VENTAS]] &gt; 0, Table14[VENTAS]))))</f>
        <v>3.3218769692131624E-4</v>
      </c>
      <c r="R113" s="18">
        <f>(Table14[[#This Row],[EMPLEO]]-(MIN(IF(Table14[[#This Row],[EMPLEO]] &gt; 0, Table14[EMPLEO])))) / (MAX(Table14[EMPLEO])-(MIN(IF(Table14[[#This Row],[EMPLEO]] &gt; 0, Table14[EMPLEO]))))</f>
        <v>1.948687257880105E-3</v>
      </c>
      <c r="S113" s="18">
        <f>SUMPRODUCT(Table14[[#This Row],[NPOB]:[NEMPLEO]],$V$3:$Z$3) / 5</f>
        <v>8.2419056138353902E-2</v>
      </c>
      <c r="T113">
        <f>_xlfn.RANK.EQ(Table14[[#This Row],[INDICE ]],Table14[[INDICE ]],0)</f>
        <v>111</v>
      </c>
    </row>
    <row r="114" spans="1:20" x14ac:dyDescent="0.25">
      <c r="A114" t="s">
        <v>284</v>
      </c>
      <c r="B114" t="s">
        <v>304</v>
      </c>
      <c r="C114" t="s">
        <v>305</v>
      </c>
      <c r="D114" s="15">
        <v>30380</v>
      </c>
      <c r="E114">
        <v>96</v>
      </c>
      <c r="F114" s="14">
        <f>IFERROR(VLOOKUP(Table14[[#This Row],[Codigo]],DATOS!$A$1:$B$221,2,FALSE),0)</f>
        <v>42109.253778806626</v>
      </c>
      <c r="G114">
        <f>_xlfn.RANK.EQ(Table14[[#This Row],[VAB]],Table14[VAB],0)</f>
        <v>134</v>
      </c>
      <c r="H114" s="14">
        <f>IFERROR(VLOOKUP(Table14[[#This Row],[Codigo]],DATOS!$D$1:$E$221,2,FALSE),0)</f>
        <v>65040.343993579794</v>
      </c>
      <c r="I114">
        <f>_xlfn.RANK.EQ(Table14[[#This Row],[PROD]],Table14[PROD],0)</f>
        <v>137</v>
      </c>
      <c r="J114" s="14">
        <f>IFERROR(VLOOKUP(Table14[[#This Row],[Codigo]],DATOS!$G$1:$H$223,2,FALSE),0)</f>
        <v>15434.93</v>
      </c>
      <c r="K114">
        <f>_xlfn.RANK.EQ(Table14[[#This Row],[VENTAS]],Table14[VENTAS],0)</f>
        <v>161</v>
      </c>
      <c r="L114" s="15">
        <f>IFERROR(VLOOKUP(Table14[[#This Row],[Codigo]],DATOS!$J$1:$K$223,2,FALSE),0)</f>
        <v>1502.25</v>
      </c>
      <c r="M114">
        <f>_xlfn.RANK.EQ(Table14[[#This Row],[EMPLEO]],Table14[EMPLEO],0)</f>
        <v>116</v>
      </c>
      <c r="N114" s="17">
        <f>(Table14[[#This Row],[POBLACIÓN]]-MIN(Table14[POBLACIÓN])) / (MAX(Table14[POBLACIÓN])-MIN(Table14[POBLACIÓN]))</f>
        <v>1.0250525481095799E-2</v>
      </c>
      <c r="O114" s="18">
        <f>(Table14[[#This Row],[VAB]]-(MIN(IF(Table14[[#This Row],[VAB]] &gt; 0, Table14[VAB])))) / (MAX(Table14[VAB])-(MIN(IF(Table14[[#This Row],[VAB]] &gt; 0, Table14[VAB]))))</f>
        <v>1.7581463876678567E-3</v>
      </c>
      <c r="P114" s="18">
        <f>(Table14[[#This Row],[PROD]]-(MIN(IF(Table14[[#This Row],[PROD]] &gt; 0, Table14[PROD])))) / (MAX(Table14[PROD])-(MIN(IF(Table14[[#This Row],[PROD]] &gt; 0, Table14[PROD]))))</f>
        <v>1.6316071295878194E-3</v>
      </c>
      <c r="Q114" s="18">
        <f>(Table14[[#This Row],[VENTAS]]-(MIN(IF(Table14[[#This Row],[VENTAS]] &gt; 0, Table14[VENTAS])))) / (MAX(Table14[VENTAS])-(MIN(IF(Table14[[#This Row],[VENTAS]] &gt; 0, Table14[VENTAS]))))</f>
        <v>1.8991616124064531E-4</v>
      </c>
      <c r="R114" s="18">
        <f>(Table14[[#This Row],[EMPLEO]]-(MIN(IF(Table14[[#This Row],[EMPLEO]] &gt; 0, Table14[EMPLEO])))) / (MAX(Table14[EMPLEO])-(MIN(IF(Table14[[#This Row],[EMPLEO]] &gt; 0, Table14[EMPLEO]))))</f>
        <v>1.6316626131152297E-3</v>
      </c>
      <c r="S114" s="18">
        <f>SUMPRODUCT(Table14[[#This Row],[NPOB]:[NEMPLEO]],$V$3:$Z$3) / 5</f>
        <v>8.1250581025623464E-2</v>
      </c>
      <c r="T114">
        <f>_xlfn.RANK.EQ(Table14[[#This Row],[INDICE ]],Table14[[INDICE ]],0)</f>
        <v>112</v>
      </c>
    </row>
    <row r="115" spans="1:20" x14ac:dyDescent="0.25">
      <c r="A115" t="s">
        <v>3</v>
      </c>
      <c r="B115" t="s">
        <v>29</v>
      </c>
      <c r="C115" t="s">
        <v>30</v>
      </c>
      <c r="D115" s="15">
        <v>4613</v>
      </c>
      <c r="E115">
        <v>209</v>
      </c>
      <c r="F115" s="14">
        <f>IFERROR(VLOOKUP(Table14[[#This Row],[Codigo]],DATOS!$A$1:$B$221,2,FALSE),0)</f>
        <v>178572.36686423019</v>
      </c>
      <c r="G115">
        <f>_xlfn.RANK.EQ(Table14[[#This Row],[VAB]],Table14[VAB],0)</f>
        <v>60</v>
      </c>
      <c r="H115" s="14">
        <f>IFERROR(VLOOKUP(Table14[[#This Row],[Codigo]],DATOS!$D$1:$E$221,2,FALSE),0)</f>
        <v>443356.78281798854</v>
      </c>
      <c r="I115">
        <f>_xlfn.RANK.EQ(Table14[[#This Row],[PROD]],Table14[PROD],0)</f>
        <v>48</v>
      </c>
      <c r="J115" s="14">
        <f>IFERROR(VLOOKUP(Table14[[#This Row],[Codigo]],DATOS!$G$1:$H$223,2,FALSE),0)</f>
        <v>3401.549</v>
      </c>
      <c r="K115">
        <f>_xlfn.RANK.EQ(Table14[[#This Row],[VENTAS]],Table14[VENTAS],0)</f>
        <v>201</v>
      </c>
      <c r="L115" s="15">
        <f>IFERROR(VLOOKUP(Table14[[#This Row],[Codigo]],DATOS!$J$1:$K$223,2,FALSE),0)</f>
        <v>370.68333333300001</v>
      </c>
      <c r="M115">
        <f>_xlfn.RANK.EQ(Table14[[#This Row],[EMPLEO]],Table14[EMPLEO],0)</f>
        <v>205</v>
      </c>
      <c r="N115" s="17">
        <f>(Table14[[#This Row],[POBLACIÓN]]-MIN(Table14[POBLACIÓN])) / (MAX(Table14[POBLACIÓN])-MIN(Table14[POBLACIÓN]))</f>
        <v>8.6073949256455177E-4</v>
      </c>
      <c r="O115" s="18">
        <f>(Table14[[#This Row],[VAB]]-(MIN(IF(Table14[[#This Row],[VAB]] &gt; 0, Table14[VAB])))) / (MAX(Table14[VAB])-(MIN(IF(Table14[[#This Row],[VAB]] &gt; 0, Table14[VAB]))))</f>
        <v>7.4557569552006226E-3</v>
      </c>
      <c r="P115" s="18">
        <f>(Table14[[#This Row],[PROD]]-(MIN(IF(Table14[[#This Row],[PROD]] &gt; 0, Table14[PROD])))) / (MAX(Table14[PROD])-(MIN(IF(Table14[[#This Row],[PROD]] &gt; 0, Table14[PROD]))))</f>
        <v>1.1122082747107773E-2</v>
      </c>
      <c r="Q115" s="18">
        <f>(Table14[[#This Row],[VENTAS]]-(MIN(IF(Table14[[#This Row],[VENTAS]] &gt; 0, Table14[VENTAS])))) / (MAX(Table14[VENTAS])-(MIN(IF(Table14[[#This Row],[VENTAS]] &gt; 0, Table14[VENTAS]))))</f>
        <v>4.1853712867629185E-5</v>
      </c>
      <c r="R115" s="18">
        <f>(Table14[[#This Row],[EMPLEO]]-(MIN(IF(Table14[[#This Row],[EMPLEO]] &gt; 0, Table14[EMPLEO])))) / (MAX(Table14[EMPLEO])-(MIN(IF(Table14[[#This Row],[EMPLEO]] &gt; 0, Table14[EMPLEO]))))</f>
        <v>2.8472448847819949E-4</v>
      </c>
      <c r="S115" s="18">
        <f>SUMPRODUCT(Table14[[#This Row],[NPOB]:[NEMPLEO]],$V$3:$Z$3) / 5</f>
        <v>8.0859510673755922E-2</v>
      </c>
      <c r="T115">
        <f>_xlfn.RANK.EQ(Table14[[#This Row],[INDICE ]],Table14[[INDICE ]],0)</f>
        <v>113</v>
      </c>
    </row>
    <row r="116" spans="1:20" x14ac:dyDescent="0.25">
      <c r="A116" t="s">
        <v>35</v>
      </c>
      <c r="B116" t="s">
        <v>44</v>
      </c>
      <c r="C116" t="s">
        <v>45</v>
      </c>
      <c r="D116" s="15">
        <v>28349</v>
      </c>
      <c r="E116">
        <v>104</v>
      </c>
      <c r="F116" s="14">
        <f>IFERROR(VLOOKUP(Table14[[#This Row],[Codigo]],DATOS!$A$1:$B$221,2,FALSE),0)</f>
        <v>40104.177111055826</v>
      </c>
      <c r="G116">
        <f>_xlfn.RANK.EQ(Table14[[#This Row],[VAB]],Table14[VAB],0)</f>
        <v>137</v>
      </c>
      <c r="H116" s="14">
        <f>IFERROR(VLOOKUP(Table14[[#This Row],[Codigo]],DATOS!$D$1:$E$221,2,FALSE),0)</f>
        <v>60375.585760611852</v>
      </c>
      <c r="I116">
        <f>_xlfn.RANK.EQ(Table14[[#This Row],[PROD]],Table14[PROD],0)</f>
        <v>140</v>
      </c>
      <c r="J116" s="14">
        <f>IFERROR(VLOOKUP(Table14[[#This Row],[Codigo]],DATOS!$G$1:$H$223,2,FALSE),0)</f>
        <v>22471.758000000002</v>
      </c>
      <c r="K116">
        <f>_xlfn.RANK.EQ(Table14[[#This Row],[VENTAS]],Table14[VENTAS],0)</f>
        <v>142</v>
      </c>
      <c r="L116" s="15">
        <f>IFERROR(VLOOKUP(Table14[[#This Row],[Codigo]],DATOS!$J$1:$K$223,2,FALSE),0)</f>
        <v>2085.8933615820001</v>
      </c>
      <c r="M116">
        <f>_xlfn.RANK.EQ(Table14[[#This Row],[EMPLEO]],Table14[EMPLEO],0)</f>
        <v>96</v>
      </c>
      <c r="N116" s="17">
        <f>(Table14[[#This Row],[POBLACIÓN]]-MIN(Table14[POBLACIÓN])) / (MAX(Table14[POBLACIÓN])-MIN(Table14[POBLACIÓN]))</f>
        <v>9.5104061291065509E-3</v>
      </c>
      <c r="O116" s="18">
        <f>(Table14[[#This Row],[VAB]]-(MIN(IF(Table14[[#This Row],[VAB]] &gt; 0, Table14[VAB])))) / (MAX(Table14[VAB])-(MIN(IF(Table14[[#This Row],[VAB]] &gt; 0, Table14[VAB]))))</f>
        <v>1.6744303874052875E-3</v>
      </c>
      <c r="P116" s="18">
        <f>(Table14[[#This Row],[PROD]]-(MIN(IF(Table14[[#This Row],[PROD]] &gt; 0, Table14[PROD])))) / (MAX(Table14[PROD])-(MIN(IF(Table14[[#This Row],[PROD]] &gt; 0, Table14[PROD]))))</f>
        <v>1.5145866416355221E-3</v>
      </c>
      <c r="Q116" s="18">
        <f>(Table14[[#This Row],[VENTAS]]-(MIN(IF(Table14[[#This Row],[VENTAS]] &gt; 0, Table14[VENTAS])))) / (MAX(Table14[VENTAS])-(MIN(IF(Table14[[#This Row],[VENTAS]] &gt; 0, Table14[VENTAS]))))</f>
        <v>2.7649947331725907E-4</v>
      </c>
      <c r="R116" s="18">
        <f>(Table14[[#This Row],[EMPLEO]]-(MIN(IF(Table14[[#This Row],[EMPLEO]] &gt; 0, Table14[EMPLEO])))) / (MAX(Table14[EMPLEO])-(MIN(IF(Table14[[#This Row],[EMPLEO]] &gt; 0, Table14[EMPLEO]))))</f>
        <v>2.32639100876658E-3</v>
      </c>
      <c r="S116" s="18">
        <f>SUMPRODUCT(Table14[[#This Row],[NPOB]:[NEMPLEO]],$V$3:$Z$3) / 5</f>
        <v>7.855044126151367E-2</v>
      </c>
      <c r="T116">
        <f>_xlfn.RANK.EQ(Table14[[#This Row],[INDICE ]],Table14[[INDICE ]],0)</f>
        <v>114</v>
      </c>
    </row>
    <row r="117" spans="1:20" x14ac:dyDescent="0.25">
      <c r="A117" t="s">
        <v>363</v>
      </c>
      <c r="B117" t="s">
        <v>370</v>
      </c>
      <c r="C117" t="s">
        <v>371</v>
      </c>
      <c r="D117" s="15">
        <v>27720</v>
      </c>
      <c r="E117">
        <v>105</v>
      </c>
      <c r="F117" s="14">
        <f>IFERROR(VLOOKUP(Table14[[#This Row],[Codigo]],DATOS!$A$1:$B$221,2,FALSE),0)</f>
        <v>56743.892295548569</v>
      </c>
      <c r="G117">
        <f>_xlfn.RANK.EQ(Table14[[#This Row],[VAB]],Table14[VAB],0)</f>
        <v>114</v>
      </c>
      <c r="H117" s="14">
        <f>IFERROR(VLOOKUP(Table14[[#This Row],[Codigo]],DATOS!$D$1:$E$221,2,FALSE),0)</f>
        <v>82287.32597653805</v>
      </c>
      <c r="I117">
        <f>_xlfn.RANK.EQ(Table14[[#This Row],[PROD]],Table14[PROD],0)</f>
        <v>118</v>
      </c>
      <c r="J117" s="14">
        <f>IFERROR(VLOOKUP(Table14[[#This Row],[Codigo]],DATOS!$G$1:$H$223,2,FALSE),0)</f>
        <v>25838.627</v>
      </c>
      <c r="K117">
        <f>_xlfn.RANK.EQ(Table14[[#This Row],[VENTAS]],Table14[VENTAS],0)</f>
        <v>132</v>
      </c>
      <c r="L117" s="15">
        <f>IFERROR(VLOOKUP(Table14[[#This Row],[Codigo]],DATOS!$J$1:$K$223,2,FALSE),0)</f>
        <v>1153.0421970770001</v>
      </c>
      <c r="M117">
        <f>_xlfn.RANK.EQ(Table14[[#This Row],[EMPLEO]],Table14[EMPLEO],0)</f>
        <v>136</v>
      </c>
      <c r="N117" s="17">
        <f>(Table14[[#This Row],[POBLACIÓN]]-MIN(Table14[POBLACIÓN])) / (MAX(Table14[POBLACIÓN])-MIN(Table14[POBLACIÓN]))</f>
        <v>9.2811914208833918E-3</v>
      </c>
      <c r="O117" s="18">
        <f>(Table14[[#This Row],[VAB]]-(MIN(IF(Table14[[#This Row],[VAB]] &gt; 0, Table14[VAB])))) / (MAX(Table14[VAB])-(MIN(IF(Table14[[#This Row],[VAB]] &gt; 0, Table14[VAB]))))</f>
        <v>2.3691721013551514E-3</v>
      </c>
      <c r="P117" s="18">
        <f>(Table14[[#This Row],[PROD]]-(MIN(IF(Table14[[#This Row],[PROD]] &gt; 0, Table14[PROD])))) / (MAX(Table14[PROD])-(MIN(IF(Table14[[#This Row],[PROD]] &gt; 0, Table14[PROD]))))</f>
        <v>2.0642662614344331E-3</v>
      </c>
      <c r="Q117" s="18">
        <f>(Table14[[#This Row],[VENTAS]]-(MIN(IF(Table14[[#This Row],[VENTAS]] &gt; 0, Table14[VENTAS])))) / (MAX(Table14[VENTAS])-(MIN(IF(Table14[[#This Row],[VENTAS]] &gt; 0, Table14[VENTAS]))))</f>
        <v>3.1792647271927318E-4</v>
      </c>
      <c r="R117" s="18">
        <f>(Table14[[#This Row],[EMPLEO]]-(MIN(IF(Table14[[#This Row],[EMPLEO]] &gt; 0, Table14[EMPLEO])))) / (MAX(Table14[EMPLEO])-(MIN(IF(Table14[[#This Row],[EMPLEO]] &gt; 0, Table14[EMPLEO]))))</f>
        <v>1.2159899735498028E-3</v>
      </c>
      <c r="S117" s="18">
        <f>SUMPRODUCT(Table14[[#This Row],[NPOB]:[NEMPLEO]],$V$3:$Z$3) / 5</f>
        <v>7.8508312543073874E-2</v>
      </c>
      <c r="T117">
        <f>_xlfn.RANK.EQ(Table14[[#This Row],[INDICE ]],Table14[[INDICE ]],0)</f>
        <v>115</v>
      </c>
    </row>
    <row r="118" spans="1:20" x14ac:dyDescent="0.25">
      <c r="A118" t="s">
        <v>161</v>
      </c>
      <c r="B118" t="s">
        <v>166</v>
      </c>
      <c r="C118" t="s">
        <v>167</v>
      </c>
      <c r="D118" s="15">
        <v>25655</v>
      </c>
      <c r="E118">
        <v>111</v>
      </c>
      <c r="F118" s="14">
        <f>IFERROR(VLOOKUP(Table14[[#This Row],[Codigo]],DATOS!$A$1:$B$221,2,FALSE),0)</f>
        <v>60425.957884618663</v>
      </c>
      <c r="G118">
        <f>_xlfn.RANK.EQ(Table14[[#This Row],[VAB]],Table14[VAB],0)</f>
        <v>110</v>
      </c>
      <c r="H118" s="14">
        <f>IFERROR(VLOOKUP(Table14[[#This Row],[Codigo]],DATOS!$D$1:$E$221,2,FALSE),0)</f>
        <v>102463.43895751989</v>
      </c>
      <c r="I118">
        <f>_xlfn.RANK.EQ(Table14[[#This Row],[PROD]],Table14[PROD],0)</f>
        <v>104</v>
      </c>
      <c r="J118" s="14">
        <f>IFERROR(VLOOKUP(Table14[[#This Row],[Codigo]],DATOS!$G$1:$H$223,2,FALSE),0)</f>
        <v>49297.445</v>
      </c>
      <c r="K118">
        <f>_xlfn.RANK.EQ(Table14[[#This Row],[VENTAS]],Table14[VENTAS],0)</f>
        <v>105</v>
      </c>
      <c r="L118" s="15">
        <f>IFERROR(VLOOKUP(Table14[[#This Row],[Codigo]],DATOS!$J$1:$K$223,2,FALSE),0)</f>
        <v>1326.8097079040001</v>
      </c>
      <c r="M118">
        <f>_xlfn.RANK.EQ(Table14[[#This Row],[EMPLEO]],Table14[EMPLEO],0)</f>
        <v>125</v>
      </c>
      <c r="N118" s="17">
        <f>(Table14[[#This Row],[POBLACIÓN]]-MIN(Table14[POBLACIÓN])) / (MAX(Table14[POBLACIÓN])-MIN(Table14[POBLACIÓN]))</f>
        <v>8.5286820846658638E-3</v>
      </c>
      <c r="O118" s="18">
        <f>(Table14[[#This Row],[VAB]]-(MIN(IF(Table14[[#This Row],[VAB]] &gt; 0, Table14[VAB])))) / (MAX(Table14[VAB])-(MIN(IF(Table14[[#This Row],[VAB]] &gt; 0, Table14[VAB]))))</f>
        <v>2.52290577587203E-3</v>
      </c>
      <c r="P118" s="18">
        <f>(Table14[[#This Row],[PROD]]-(MIN(IF(Table14[[#This Row],[PROD]] &gt; 0, Table14[PROD])))) / (MAX(Table14[PROD])-(MIN(IF(Table14[[#This Row],[PROD]] &gt; 0, Table14[PROD]))))</f>
        <v>2.5704058013850343E-3</v>
      </c>
      <c r="Q118" s="18">
        <f>(Table14[[#This Row],[VENTAS]]-(MIN(IF(Table14[[#This Row],[VENTAS]] &gt; 0, Table14[VENTAS])))) / (MAX(Table14[VENTAS])-(MIN(IF(Table14[[#This Row],[VENTAS]] &gt; 0, Table14[VENTAS]))))</f>
        <v>6.0657103811755824E-4</v>
      </c>
      <c r="R118" s="18">
        <f>(Table14[[#This Row],[EMPLEO]]-(MIN(IF(Table14[[#This Row],[EMPLEO]] &gt; 0, Table14[EMPLEO])))) / (MAX(Table14[EMPLEO])-(MIN(IF(Table14[[#This Row],[EMPLEO]] &gt; 0, Table14[EMPLEO]))))</f>
        <v>1.4228307121918881E-3</v>
      </c>
      <c r="S118" s="18">
        <f>SUMPRODUCT(Table14[[#This Row],[NPOB]:[NEMPLEO]],$V$3:$Z$3) / 5</f>
        <v>7.8098632916106081E-2</v>
      </c>
      <c r="T118">
        <f>_xlfn.RANK.EQ(Table14[[#This Row],[INDICE ]],Table14[[INDICE ]],0)</f>
        <v>116</v>
      </c>
    </row>
    <row r="119" spans="1:20" x14ac:dyDescent="0.25">
      <c r="A119" t="s">
        <v>161</v>
      </c>
      <c r="B119" t="s">
        <v>206</v>
      </c>
      <c r="C119" t="s">
        <v>207</v>
      </c>
      <c r="D119" s="15">
        <v>23850</v>
      </c>
      <c r="E119">
        <v>120</v>
      </c>
      <c r="F119" s="14">
        <f>IFERROR(VLOOKUP(Table14[[#This Row],[Codigo]],DATOS!$A$1:$B$221,2,FALSE),0)</f>
        <v>54330.710476559216</v>
      </c>
      <c r="G119">
        <f>_xlfn.RANK.EQ(Table14[[#This Row],[VAB]],Table14[VAB],0)</f>
        <v>115</v>
      </c>
      <c r="H119" s="14">
        <f>IFERROR(VLOOKUP(Table14[[#This Row],[Codigo]],DATOS!$D$1:$E$221,2,FALSE),0)</f>
        <v>104363.2910521892</v>
      </c>
      <c r="I119">
        <f>_xlfn.RANK.EQ(Table14[[#This Row],[PROD]],Table14[PROD],0)</f>
        <v>102</v>
      </c>
      <c r="J119" s="14">
        <f>IFERROR(VLOOKUP(Table14[[#This Row],[Codigo]],DATOS!$G$1:$H$223,2,FALSE),0)</f>
        <v>164389.35800000001</v>
      </c>
      <c r="K119">
        <f>_xlfn.RANK.EQ(Table14[[#This Row],[VENTAS]],Table14[VENTAS],0)</f>
        <v>65</v>
      </c>
      <c r="L119" s="15">
        <f>IFERROR(VLOOKUP(Table14[[#This Row],[Codigo]],DATOS!$J$1:$K$223,2,FALSE),0)</f>
        <v>1588.769012278</v>
      </c>
      <c r="M119">
        <f>_xlfn.RANK.EQ(Table14[[#This Row],[EMPLEO]],Table14[EMPLEO],0)</f>
        <v>113</v>
      </c>
      <c r="N119" s="17">
        <f>(Table14[[#This Row],[POBLACIÓN]]-MIN(Table14[POBLACIÓN])) / (MAX(Table14[POBLACIÓN])-MIN(Table14[POBLACIÓN]))</f>
        <v>7.8709196866645868E-3</v>
      </c>
      <c r="O119" s="18">
        <f>(Table14[[#This Row],[VAB]]-(MIN(IF(Table14[[#This Row],[VAB]] &gt; 0, Table14[VAB])))) / (MAX(Table14[VAB])-(MIN(IF(Table14[[#This Row],[VAB]] &gt; 0, Table14[VAB]))))</f>
        <v>2.2684168868332254E-3</v>
      </c>
      <c r="P119" s="18">
        <f>(Table14[[#This Row],[PROD]]-(MIN(IF(Table14[[#This Row],[PROD]] &gt; 0, Table14[PROD])))) / (MAX(Table14[PROD])-(MIN(IF(Table14[[#This Row],[PROD]] &gt; 0, Table14[PROD]))))</f>
        <v>2.6180656388411646E-3</v>
      </c>
      <c r="Q119" s="18">
        <f>(Table14[[#This Row],[VENTAS]]-(MIN(IF(Table14[[#This Row],[VENTAS]] &gt; 0, Table14[VENTAS])))) / (MAX(Table14[VENTAS])-(MIN(IF(Table14[[#This Row],[VENTAS]] &gt; 0, Table14[VENTAS]))))</f>
        <v>2.0226975969553579E-3</v>
      </c>
      <c r="R119" s="18">
        <f>(Table14[[#This Row],[EMPLEO]]-(MIN(IF(Table14[[#This Row],[EMPLEO]] &gt; 0, Table14[EMPLEO])))) / (MAX(Table14[EMPLEO])-(MIN(IF(Table14[[#This Row],[EMPLEO]] &gt; 0, Table14[EMPLEO]))))</f>
        <v>1.7346488176191415E-3</v>
      </c>
      <c r="S119" s="18">
        <f>SUMPRODUCT(Table14[[#This Row],[NPOB]:[NEMPLEO]],$V$3:$Z$3) / 5</f>
        <v>7.8096733617822087E-2</v>
      </c>
      <c r="T119">
        <f>_xlfn.RANK.EQ(Table14[[#This Row],[INDICE ]],Table14[[INDICE ]],0)</f>
        <v>117</v>
      </c>
    </row>
    <row r="120" spans="1:20" x14ac:dyDescent="0.25">
      <c r="A120" t="s">
        <v>284</v>
      </c>
      <c r="B120" t="s">
        <v>314</v>
      </c>
      <c r="C120" t="s">
        <v>315</v>
      </c>
      <c r="D120" s="15">
        <v>31473</v>
      </c>
      <c r="E120">
        <v>93</v>
      </c>
      <c r="F120" s="14">
        <f>IFERROR(VLOOKUP(Table14[[#This Row],[Codigo]],DATOS!$A$1:$B$221,2,FALSE),0)</f>
        <v>30094.191955014616</v>
      </c>
      <c r="G120">
        <f>_xlfn.RANK.EQ(Table14[[#This Row],[VAB]],Table14[VAB],0)</f>
        <v>154</v>
      </c>
      <c r="H120" s="14">
        <f>IFERROR(VLOOKUP(Table14[[#This Row],[Codigo]],DATOS!$D$1:$E$221,2,FALSE),0)</f>
        <v>44847.07942456055</v>
      </c>
      <c r="I120">
        <f>_xlfn.RANK.EQ(Table14[[#This Row],[PROD]],Table14[PROD],0)</f>
        <v>155</v>
      </c>
      <c r="J120" s="14">
        <f>IFERROR(VLOOKUP(Table14[[#This Row],[Codigo]],DATOS!$G$1:$H$223,2,FALSE),0)</f>
        <v>22403.235000000001</v>
      </c>
      <c r="K120">
        <f>_xlfn.RANK.EQ(Table14[[#This Row],[VENTAS]],Table14[VENTAS],0)</f>
        <v>143</v>
      </c>
      <c r="L120" s="15">
        <f>IFERROR(VLOOKUP(Table14[[#This Row],[Codigo]],DATOS!$J$1:$K$223,2,FALSE),0)</f>
        <v>917.18758462000005</v>
      </c>
      <c r="M120">
        <f>_xlfn.RANK.EQ(Table14[[#This Row],[EMPLEO]],Table14[EMPLEO],0)</f>
        <v>151</v>
      </c>
      <c r="N120" s="17">
        <f>(Table14[[#This Row],[POBLACIÓN]]-MIN(Table14[POBLACIÓN])) / (MAX(Table14[POBLACIÓN])-MIN(Table14[POBLACIÓN]))</f>
        <v>1.0648827032904883E-2</v>
      </c>
      <c r="O120" s="18">
        <f>(Table14[[#This Row],[VAB]]-(MIN(IF(Table14[[#This Row],[VAB]] &gt; 0, Table14[VAB])))) / (MAX(Table14[VAB])-(MIN(IF(Table14[[#This Row],[VAB]] &gt; 0, Table14[VAB]))))</f>
        <v>1.256493291318341E-3</v>
      </c>
      <c r="P120" s="18">
        <f>(Table14[[#This Row],[PROD]]-(MIN(IF(Table14[[#This Row],[PROD]] &gt; 0, Table14[PROD])))) / (MAX(Table14[PROD])-(MIN(IF(Table14[[#This Row],[PROD]] &gt; 0, Table14[PROD]))))</f>
        <v>1.1250373235653114E-3</v>
      </c>
      <c r="Q120" s="18">
        <f>(Table14[[#This Row],[VENTAS]]-(MIN(IF(Table14[[#This Row],[VENTAS]] &gt; 0, Table14[VENTAS])))) / (MAX(Table14[VENTAS])-(MIN(IF(Table14[[#This Row],[VENTAS]] &gt; 0, Table14[VENTAS]))))</f>
        <v>2.7565634509337379E-4</v>
      </c>
      <c r="R120" s="18">
        <f>(Table14[[#This Row],[EMPLEO]]-(MIN(IF(Table14[[#This Row],[EMPLEO]] &gt; 0, Table14[EMPLEO])))) / (MAX(Table14[EMPLEO])-(MIN(IF(Table14[[#This Row],[EMPLEO]] &gt; 0, Table14[EMPLEO]))))</f>
        <v>9.3524507468710678E-4</v>
      </c>
      <c r="S120" s="18">
        <f>SUMPRODUCT(Table14[[#This Row],[NPOB]:[NEMPLEO]],$V$3:$Z$3) / 5</f>
        <v>7.7501057929851486E-2</v>
      </c>
      <c r="T120">
        <f>_xlfn.RANK.EQ(Table14[[#This Row],[INDICE ]],Table14[[INDICE ]],0)</f>
        <v>118</v>
      </c>
    </row>
    <row r="121" spans="1:20" x14ac:dyDescent="0.25">
      <c r="A121" t="s">
        <v>327</v>
      </c>
      <c r="B121" t="s">
        <v>338</v>
      </c>
      <c r="C121" t="s">
        <v>339</v>
      </c>
      <c r="D121" s="15">
        <v>23504</v>
      </c>
      <c r="E121">
        <v>121</v>
      </c>
      <c r="F121" s="14">
        <f>IFERROR(VLOOKUP(Table14[[#This Row],[Codigo]],DATOS!$A$1:$B$221,2,FALSE),0)</f>
        <v>65299.094040979748</v>
      </c>
      <c r="G121">
        <f>_xlfn.RANK.EQ(Table14[[#This Row],[VAB]],Table14[VAB],0)</f>
        <v>104</v>
      </c>
      <c r="H121" s="14">
        <f>IFERROR(VLOOKUP(Table14[[#This Row],[Codigo]],DATOS!$D$1:$E$221,2,FALSE),0)</f>
        <v>98564.642467461075</v>
      </c>
      <c r="I121">
        <f>_xlfn.RANK.EQ(Table14[[#This Row],[PROD]],Table14[PROD],0)</f>
        <v>110</v>
      </c>
      <c r="J121" s="14">
        <f>IFERROR(VLOOKUP(Table14[[#This Row],[Codigo]],DATOS!$G$1:$H$223,2,FALSE),0)</f>
        <v>37362.921999999999</v>
      </c>
      <c r="K121">
        <f>_xlfn.RANK.EQ(Table14[[#This Row],[VENTAS]],Table14[VENTAS],0)</f>
        <v>120</v>
      </c>
      <c r="L121" s="15">
        <f>IFERROR(VLOOKUP(Table14[[#This Row],[Codigo]],DATOS!$J$1:$K$223,2,FALSE),0)</f>
        <v>2033.2405468300001</v>
      </c>
      <c r="M121">
        <f>_xlfn.RANK.EQ(Table14[[#This Row],[EMPLEO]],Table14[EMPLEO],0)</f>
        <v>101</v>
      </c>
      <c r="N121" s="17">
        <f>(Table14[[#This Row],[POBLACIÓN]]-MIN(Table14[POBLACIÓN])) / (MAX(Table14[POBLACIÓN])-MIN(Table14[POBLACIÓN]))</f>
        <v>7.7448333765768075E-3</v>
      </c>
      <c r="O121" s="18">
        <f>(Table14[[#This Row],[VAB]]-(MIN(IF(Table14[[#This Row],[VAB]] &gt; 0, Table14[VAB])))) / (MAX(Table14[VAB])-(MIN(IF(Table14[[#This Row],[VAB]] &gt; 0, Table14[VAB]))))</f>
        <v>2.7263690520185177E-3</v>
      </c>
      <c r="P121" s="18">
        <f>(Table14[[#This Row],[PROD]]-(MIN(IF(Table14[[#This Row],[PROD]] &gt; 0, Table14[PROD])))) / (MAX(Table14[PROD])-(MIN(IF(Table14[[#This Row],[PROD]] &gt; 0, Table14[PROD]))))</f>
        <v>2.4726002893074865E-3</v>
      </c>
      <c r="Q121" s="18">
        <f>(Table14[[#This Row],[VENTAS]]-(MIN(IF(Table14[[#This Row],[VENTAS]] &gt; 0, Table14[VENTAS])))) / (MAX(Table14[VENTAS])-(MIN(IF(Table14[[#This Row],[VENTAS]] &gt; 0, Table14[VENTAS]))))</f>
        <v>4.5972496920774201E-4</v>
      </c>
      <c r="R121" s="18">
        <f>(Table14[[#This Row],[EMPLEO]]-(MIN(IF(Table14[[#This Row],[EMPLEO]] &gt; 0, Table14[EMPLEO])))) / (MAX(Table14[EMPLEO])-(MIN(IF(Table14[[#This Row],[EMPLEO]] &gt; 0, Table14[EMPLEO]))))</f>
        <v>2.2637167663661626E-3</v>
      </c>
      <c r="S121" s="18">
        <f>SUMPRODUCT(Table14[[#This Row],[NPOB]:[NEMPLEO]],$V$3:$Z$3) / 5</f>
        <v>7.621571257015422E-2</v>
      </c>
      <c r="T121">
        <f>_xlfn.RANK.EQ(Table14[[#This Row],[INDICE ]],Table14[[INDICE ]],0)</f>
        <v>119</v>
      </c>
    </row>
    <row r="122" spans="1:20" x14ac:dyDescent="0.25">
      <c r="A122" t="s">
        <v>161</v>
      </c>
      <c r="B122" t="s">
        <v>170</v>
      </c>
      <c r="C122" t="s">
        <v>171</v>
      </c>
      <c r="D122" s="15">
        <v>26251</v>
      </c>
      <c r="E122">
        <v>109</v>
      </c>
      <c r="F122" s="14">
        <f>IFERROR(VLOOKUP(Table14[[#This Row],[Codigo]],DATOS!$A$1:$B$221,2,FALSE),0)</f>
        <v>60169.131653483804</v>
      </c>
      <c r="G122">
        <f>_xlfn.RANK.EQ(Table14[[#This Row],[VAB]],Table14[VAB],0)</f>
        <v>111</v>
      </c>
      <c r="H122" s="14">
        <f>IFERROR(VLOOKUP(Table14[[#This Row],[Codigo]],DATOS!$D$1:$E$221,2,FALSE),0)</f>
        <v>105568.43090350492</v>
      </c>
      <c r="I122">
        <f>_xlfn.RANK.EQ(Table14[[#This Row],[PROD]],Table14[PROD],0)</f>
        <v>100</v>
      </c>
      <c r="J122" s="14">
        <f>IFERROR(VLOOKUP(Table14[[#This Row],[Codigo]],DATOS!$G$1:$H$223,2,FALSE),0)</f>
        <v>26944.898000000001</v>
      </c>
      <c r="K122">
        <f>_xlfn.RANK.EQ(Table14[[#This Row],[VENTAS]],Table14[VENTAS],0)</f>
        <v>130</v>
      </c>
      <c r="L122" s="15">
        <f>IFERROR(VLOOKUP(Table14[[#This Row],[Codigo]],DATOS!$J$1:$K$223,2,FALSE),0)</f>
        <v>628.51712838799995</v>
      </c>
      <c r="M122">
        <f>_xlfn.RANK.EQ(Table14[[#This Row],[EMPLEO]],Table14[EMPLEO],0)</f>
        <v>186</v>
      </c>
      <c r="N122" s="17">
        <f>(Table14[[#This Row],[POBLACIÓN]]-MIN(Table14[POBLACIÓN])) / (MAX(Table14[POBLACIÓN])-MIN(Table14[POBLACIÓN]))</f>
        <v>8.7458712199615773E-3</v>
      </c>
      <c r="O122" s="18">
        <f>(Table14[[#This Row],[VAB]]-(MIN(IF(Table14[[#This Row],[VAB]] &gt; 0, Table14[VAB])))) / (MAX(Table14[VAB])-(MIN(IF(Table14[[#This Row],[VAB]] &gt; 0, Table14[VAB]))))</f>
        <v>2.5121827620447142E-3</v>
      </c>
      <c r="P122" s="18">
        <f>(Table14[[#This Row],[PROD]]-(MIN(IF(Table14[[#This Row],[PROD]] &gt; 0, Table14[PROD])))) / (MAX(Table14[PROD])-(MIN(IF(Table14[[#This Row],[PROD]] &gt; 0, Table14[PROD]))))</f>
        <v>2.6482978709116349E-3</v>
      </c>
      <c r="Q122" s="18">
        <f>(Table14[[#This Row],[VENTAS]]-(MIN(IF(Table14[[#This Row],[VENTAS]] &gt; 0, Table14[VENTAS])))) / (MAX(Table14[VENTAS])-(MIN(IF(Table14[[#This Row],[VENTAS]] &gt; 0, Table14[VENTAS]))))</f>
        <v>3.3153837388188615E-4</v>
      </c>
      <c r="R122" s="18">
        <f>(Table14[[#This Row],[EMPLEO]]-(MIN(IF(Table14[[#This Row],[EMPLEO]] &gt; 0, Table14[EMPLEO])))) / (MAX(Table14[EMPLEO])-(MIN(IF(Table14[[#This Row],[EMPLEO]] &gt; 0, Table14[EMPLEO]))))</f>
        <v>5.9163187503311824E-4</v>
      </c>
      <c r="S122" s="18">
        <f>SUMPRODUCT(Table14[[#This Row],[NPOB]:[NEMPLEO]],$V$3:$Z$3) / 5</f>
        <v>7.6168241285637081E-2</v>
      </c>
      <c r="T122">
        <f>_xlfn.RANK.EQ(Table14[[#This Row],[INDICE ]],Table14[[INDICE ]],0)</f>
        <v>120</v>
      </c>
    </row>
    <row r="123" spans="1:20" x14ac:dyDescent="0.25">
      <c r="A123" t="s">
        <v>257</v>
      </c>
      <c r="B123" t="s">
        <v>274</v>
      </c>
      <c r="C123" t="s">
        <v>275</v>
      </c>
      <c r="D123" s="15">
        <v>24838</v>
      </c>
      <c r="E123">
        <v>117</v>
      </c>
      <c r="F123" s="14">
        <f>IFERROR(VLOOKUP(Table14[[#This Row],[Codigo]],DATOS!$A$1:$B$221,2,FALSE),0)</f>
        <v>69902.845449330751</v>
      </c>
      <c r="G123">
        <f>_xlfn.RANK.EQ(Table14[[#This Row],[VAB]],Table14[VAB],0)</f>
        <v>101</v>
      </c>
      <c r="H123" s="14">
        <f>IFERROR(VLOOKUP(Table14[[#This Row],[Codigo]],DATOS!$D$1:$E$221,2,FALSE),0)</f>
        <v>99760.919655155245</v>
      </c>
      <c r="I123">
        <f>_xlfn.RANK.EQ(Table14[[#This Row],[PROD]],Table14[PROD],0)</f>
        <v>107</v>
      </c>
      <c r="J123" s="14">
        <f>IFERROR(VLOOKUP(Table14[[#This Row],[Codigo]],DATOS!$G$1:$H$223,2,FALSE),0)</f>
        <v>9600.24</v>
      </c>
      <c r="K123">
        <f>_xlfn.RANK.EQ(Table14[[#This Row],[VENTAS]],Table14[VENTAS],0)</f>
        <v>177</v>
      </c>
      <c r="L123" s="15">
        <f>IFERROR(VLOOKUP(Table14[[#This Row],[Codigo]],DATOS!$J$1:$K$223,2,FALSE),0)</f>
        <v>598.65618908399995</v>
      </c>
      <c r="M123">
        <f>_xlfn.RANK.EQ(Table14[[#This Row],[EMPLEO]],Table14[EMPLEO],0)</f>
        <v>189</v>
      </c>
      <c r="N123" s="17">
        <f>(Table14[[#This Row],[POBLACIÓN]]-MIN(Table14[POBLACIÓN])) / (MAX(Table14[POBLACIÓN])-MIN(Table14[POBLACIÓN]))</f>
        <v>8.230958051886339E-3</v>
      </c>
      <c r="O123" s="18">
        <f>(Table14[[#This Row],[VAB]]-(MIN(IF(Table14[[#This Row],[VAB]] &gt; 0, Table14[VAB])))) / (MAX(Table14[VAB])-(MIN(IF(Table14[[#This Row],[VAB]] &gt; 0, Table14[VAB]))))</f>
        <v>2.9185849708953998E-3</v>
      </c>
      <c r="P123" s="18">
        <f>(Table14[[#This Row],[PROD]]-(MIN(IF(Table14[[#This Row],[PROD]] &gt; 0, Table14[PROD])))) / (MAX(Table14[PROD])-(MIN(IF(Table14[[#This Row],[PROD]] &gt; 0, Table14[PROD]))))</f>
        <v>2.502610191908828E-3</v>
      </c>
      <c r="Q123" s="18">
        <f>(Table14[[#This Row],[VENTAS]]-(MIN(IF(Table14[[#This Row],[VENTAS]] &gt; 0, Table14[VENTAS])))) / (MAX(Table14[VENTAS])-(MIN(IF(Table14[[#This Row],[VENTAS]] &gt; 0, Table14[VENTAS]))))</f>
        <v>1.1812432759908161E-4</v>
      </c>
      <c r="R123" s="18">
        <f>(Table14[[#This Row],[EMPLEO]]-(MIN(IF(Table14[[#This Row],[EMPLEO]] &gt; 0, Table14[EMPLEO])))) / (MAX(Table14[EMPLEO])-(MIN(IF(Table14[[#This Row],[EMPLEO]] &gt; 0, Table14[EMPLEO]))))</f>
        <v>5.5608749327388943E-4</v>
      </c>
      <c r="S123" s="18">
        <f>SUMPRODUCT(Table14[[#This Row],[NPOB]:[NEMPLEO]],$V$3:$Z$3) / 5</f>
        <v>7.3381426516607909E-2</v>
      </c>
      <c r="T123">
        <f>_xlfn.RANK.EQ(Table14[[#This Row],[INDICE ]],Table14[[INDICE ]],0)</f>
        <v>121</v>
      </c>
    </row>
    <row r="124" spans="1:20" x14ac:dyDescent="0.25">
      <c r="A124" t="s">
        <v>225</v>
      </c>
      <c r="B124" t="s">
        <v>227</v>
      </c>
      <c r="C124" t="s">
        <v>228</v>
      </c>
      <c r="D124" s="15">
        <v>26042</v>
      </c>
      <c r="E124">
        <v>110</v>
      </c>
      <c r="F124" s="14">
        <f>IFERROR(VLOOKUP(Table14[[#This Row],[Codigo]],DATOS!$A$1:$B$221,2,FALSE),0)</f>
        <v>39331.89928877246</v>
      </c>
      <c r="G124">
        <f>_xlfn.RANK.EQ(Table14[[#This Row],[VAB]],Table14[VAB],0)</f>
        <v>139</v>
      </c>
      <c r="H124" s="14">
        <f>IFERROR(VLOOKUP(Table14[[#This Row],[Codigo]],DATOS!$D$1:$E$221,2,FALSE),0)</f>
        <v>56131.487444283426</v>
      </c>
      <c r="I124">
        <f>_xlfn.RANK.EQ(Table14[[#This Row],[PROD]],Table14[PROD],0)</f>
        <v>144</v>
      </c>
      <c r="J124" s="14">
        <f>IFERROR(VLOOKUP(Table14[[#This Row],[Codigo]],DATOS!$G$1:$H$223,2,FALSE),0)</f>
        <v>19325.165000000001</v>
      </c>
      <c r="K124">
        <f>_xlfn.RANK.EQ(Table14[[#This Row],[VENTAS]],Table14[VENTAS],0)</f>
        <v>155</v>
      </c>
      <c r="L124" s="15">
        <f>IFERROR(VLOOKUP(Table14[[#This Row],[Codigo]],DATOS!$J$1:$K$223,2,FALSE),0)</f>
        <v>2001.469148936</v>
      </c>
      <c r="M124">
        <f>_xlfn.RANK.EQ(Table14[[#This Row],[EMPLEO]],Table14[EMPLEO],0)</f>
        <v>102</v>
      </c>
      <c r="N124" s="17">
        <f>(Table14[[#This Row],[POBLACIÓN]]-MIN(Table14[POBLACIÓN])) / (MAX(Table14[POBLACIÓN])-MIN(Table14[POBLACIÓN]))</f>
        <v>8.669709258087745E-3</v>
      </c>
      <c r="O124" s="18">
        <f>(Table14[[#This Row],[VAB]]-(MIN(IF(Table14[[#This Row],[VAB]] &gt; 0, Table14[VAB])))) / (MAX(Table14[VAB])-(MIN(IF(Table14[[#This Row],[VAB]] &gt; 0, Table14[VAB]))))</f>
        <v>1.6421862286591911E-3</v>
      </c>
      <c r="P124" s="18">
        <f>(Table14[[#This Row],[PROD]]-(MIN(IF(Table14[[#This Row],[PROD]] &gt; 0, Table14[PROD])))) / (MAX(Table14[PROD])-(MIN(IF(Table14[[#This Row],[PROD]] &gt; 0, Table14[PROD]))))</f>
        <v>1.4081188610795541E-3</v>
      </c>
      <c r="Q124" s="18">
        <f>(Table14[[#This Row],[VENTAS]]-(MIN(IF(Table14[[#This Row],[VENTAS]] &gt; 0, Table14[VENTAS])))) / (MAX(Table14[VENTAS])-(MIN(IF(Table14[[#This Row],[VENTAS]] &gt; 0, Table14[VENTAS]))))</f>
        <v>2.3778281807187174E-4</v>
      </c>
      <c r="R124" s="18">
        <f>(Table14[[#This Row],[EMPLEO]]-(MIN(IF(Table14[[#This Row],[EMPLEO]] &gt; 0, Table14[EMPLEO])))) / (MAX(Table14[EMPLEO])-(MIN(IF(Table14[[#This Row],[EMPLEO]] &gt; 0, Table14[EMPLEO]))))</f>
        <v>2.2258983078015512E-3</v>
      </c>
      <c r="S124" s="18">
        <f>SUMPRODUCT(Table14[[#This Row],[NPOB]:[NEMPLEO]],$V$3:$Z$3) / 5</f>
        <v>7.2487387526965222E-2</v>
      </c>
      <c r="T124">
        <f>_xlfn.RANK.EQ(Table14[[#This Row],[INDICE ]],Table14[[INDICE ]],0)</f>
        <v>122</v>
      </c>
    </row>
    <row r="125" spans="1:20" x14ac:dyDescent="0.25">
      <c r="A125" t="s">
        <v>305</v>
      </c>
      <c r="B125" t="s">
        <v>394</v>
      </c>
      <c r="C125" t="s">
        <v>395</v>
      </c>
      <c r="D125" s="15">
        <v>25067</v>
      </c>
      <c r="E125">
        <v>114</v>
      </c>
      <c r="F125" s="14">
        <f>IFERROR(VLOOKUP(Table14[[#This Row],[Codigo]],DATOS!$A$1:$B$221,2,FALSE),0)</f>
        <v>49272.958000129001</v>
      </c>
      <c r="G125">
        <f>_xlfn.RANK.EQ(Table14[[#This Row],[VAB]],Table14[VAB],0)</f>
        <v>123</v>
      </c>
      <c r="H125" s="14">
        <f>IFERROR(VLOOKUP(Table14[[#This Row],[Codigo]],DATOS!$D$1:$E$221,2,FALSE),0)</f>
        <v>75591.406257908733</v>
      </c>
      <c r="I125">
        <f>_xlfn.RANK.EQ(Table14[[#This Row],[PROD]],Table14[PROD],0)</f>
        <v>126</v>
      </c>
      <c r="J125" s="14">
        <f>IFERROR(VLOOKUP(Table14[[#This Row],[Codigo]],DATOS!$G$1:$H$223,2,FALSE),0)</f>
        <v>39732.845000000001</v>
      </c>
      <c r="K125">
        <f>_xlfn.RANK.EQ(Table14[[#This Row],[VENTAS]],Table14[VENTAS],0)</f>
        <v>116</v>
      </c>
      <c r="L125" s="15">
        <f>IFERROR(VLOOKUP(Table14[[#This Row],[Codigo]],DATOS!$J$1:$K$223,2,FALSE),0)</f>
        <v>1281.9744008709999</v>
      </c>
      <c r="M125">
        <f>_xlfn.RANK.EQ(Table14[[#This Row],[EMPLEO]],Table14[EMPLEO],0)</f>
        <v>131</v>
      </c>
      <c r="N125" s="17">
        <f>(Table14[[#This Row],[POBLACIÓN]]-MIN(Table14[POBLACIÓN])) / (MAX(Table14[POBLACIÓN])-MIN(Table14[POBLACIÓN]))</f>
        <v>8.3144082397768049E-3</v>
      </c>
      <c r="O125" s="18">
        <f>(Table14[[#This Row],[VAB]]-(MIN(IF(Table14[[#This Row],[VAB]] &gt; 0, Table14[VAB])))) / (MAX(Table14[VAB])-(MIN(IF(Table14[[#This Row],[VAB]] &gt; 0, Table14[VAB]))))</f>
        <v>2.0572455064790723E-3</v>
      </c>
      <c r="P125" s="18">
        <f>(Table14[[#This Row],[PROD]]-(MIN(IF(Table14[[#This Row],[PROD]] &gt; 0, Table14[PROD])))) / (MAX(Table14[PROD])-(MIN(IF(Table14[[#This Row],[PROD]] &gt; 0, Table14[PROD]))))</f>
        <v>1.8962918984276557E-3</v>
      </c>
      <c r="Q125" s="18">
        <f>(Table14[[#This Row],[VENTAS]]-(MIN(IF(Table14[[#This Row],[VENTAS]] &gt; 0, Table14[VENTAS])))) / (MAX(Table14[VENTAS])-(MIN(IF(Table14[[#This Row],[VENTAS]] &gt; 0, Table14[VENTAS]))))</f>
        <v>4.888852361215482E-4</v>
      </c>
      <c r="R125" s="18">
        <f>(Table14[[#This Row],[EMPLEO]]-(MIN(IF(Table14[[#This Row],[EMPLEO]] &gt; 0, Table14[EMPLEO])))) / (MAX(Table14[EMPLEO])-(MIN(IF(Table14[[#This Row],[EMPLEO]] &gt; 0, Table14[EMPLEO]))))</f>
        <v>1.3694618863405283E-3</v>
      </c>
      <c r="S125" s="18">
        <f>SUMPRODUCT(Table14[[#This Row],[NPOB]:[NEMPLEO]],$V$3:$Z$3) / 5</f>
        <v>7.1744663952980653E-2</v>
      </c>
      <c r="T125">
        <f>_xlfn.RANK.EQ(Table14[[#This Row],[INDICE ]],Table14[[INDICE ]],0)</f>
        <v>123</v>
      </c>
    </row>
    <row r="126" spans="1:20" x14ac:dyDescent="0.25">
      <c r="A126" t="s">
        <v>3</v>
      </c>
      <c r="B126" t="s">
        <v>21</v>
      </c>
      <c r="C126" t="s">
        <v>22</v>
      </c>
      <c r="D126" s="15">
        <v>24992</v>
      </c>
      <c r="E126">
        <v>116</v>
      </c>
      <c r="F126" s="14">
        <f>IFERROR(VLOOKUP(Table14[[#This Row],[Codigo]],DATOS!$A$1:$B$221,2,FALSE),0)</f>
        <v>44319.118121237407</v>
      </c>
      <c r="G126">
        <f>_xlfn.RANK.EQ(Table14[[#This Row],[VAB]],Table14[VAB],0)</f>
        <v>133</v>
      </c>
      <c r="H126" s="14">
        <f>IFERROR(VLOOKUP(Table14[[#This Row],[Codigo]],DATOS!$D$1:$E$221,2,FALSE),0)</f>
        <v>69042.316875369812</v>
      </c>
      <c r="I126">
        <f>_xlfn.RANK.EQ(Table14[[#This Row],[PROD]],Table14[PROD],0)</f>
        <v>135</v>
      </c>
      <c r="J126" s="14">
        <f>IFERROR(VLOOKUP(Table14[[#This Row],[Codigo]],DATOS!$G$1:$H$223,2,FALSE),0)</f>
        <v>14961.593000000001</v>
      </c>
      <c r="K126">
        <f>_xlfn.RANK.EQ(Table14[[#This Row],[VENTAS]],Table14[VENTAS],0)</f>
        <v>165</v>
      </c>
      <c r="L126" s="15">
        <f>IFERROR(VLOOKUP(Table14[[#This Row],[Codigo]],DATOS!$J$1:$K$223,2,FALSE),0)</f>
        <v>1382.5</v>
      </c>
      <c r="M126">
        <f>_xlfn.RANK.EQ(Table14[[#This Row],[EMPLEO]],Table14[EMPLEO],0)</f>
        <v>120</v>
      </c>
      <c r="N126" s="17">
        <f>(Table14[[#This Row],[POBLACIÓN]]-MIN(Table14[POBLACIÓN])) / (MAX(Table14[POBLACIÓN])-MIN(Table14[POBLACIÓN]))</f>
        <v>8.2870773922144262E-3</v>
      </c>
      <c r="O126" s="18">
        <f>(Table14[[#This Row],[VAB]]-(MIN(IF(Table14[[#This Row],[VAB]] &gt; 0, Table14[VAB])))) / (MAX(Table14[VAB])-(MIN(IF(Table14[[#This Row],[VAB]] &gt; 0, Table14[VAB]))))</f>
        <v>1.8504126869304696E-3</v>
      </c>
      <c r="P126" s="18">
        <f>(Table14[[#This Row],[PROD]]-(MIN(IF(Table14[[#This Row],[PROD]] &gt; 0, Table14[PROD])))) / (MAX(Table14[PROD])-(MIN(IF(Table14[[#This Row],[PROD]] &gt; 0, Table14[PROD]))))</f>
        <v>1.7320009326555008E-3</v>
      </c>
      <c r="Q126" s="18">
        <f>(Table14[[#This Row],[VENTAS]]-(MIN(IF(Table14[[#This Row],[VENTAS]] &gt; 0, Table14[VENTAS])))) / (MAX(Table14[VENTAS])-(MIN(IF(Table14[[#This Row],[VENTAS]] &gt; 0, Table14[VENTAS]))))</f>
        <v>1.8409207612894325E-4</v>
      </c>
      <c r="R126" s="18">
        <f>(Table14[[#This Row],[EMPLEO]]-(MIN(IF(Table14[[#This Row],[EMPLEO]] &gt; 0, Table14[EMPLEO])))) / (MAX(Table14[EMPLEO])-(MIN(IF(Table14[[#This Row],[EMPLEO]] &gt; 0, Table14[EMPLEO]))))</f>
        <v>1.4891205560039354E-3</v>
      </c>
      <c r="S126" s="18">
        <f>SUMPRODUCT(Table14[[#This Row],[NPOB]:[NEMPLEO]],$V$3:$Z$3) / 5</f>
        <v>6.9703740548975435E-2</v>
      </c>
      <c r="T126">
        <f>_xlfn.RANK.EQ(Table14[[#This Row],[INDICE ]],Table14[[INDICE ]],0)</f>
        <v>124</v>
      </c>
    </row>
    <row r="127" spans="1:20" x14ac:dyDescent="0.25">
      <c r="A127" t="s">
        <v>284</v>
      </c>
      <c r="B127" t="s">
        <v>292</v>
      </c>
      <c r="C127" t="s">
        <v>293</v>
      </c>
      <c r="D127" s="15">
        <v>26415</v>
      </c>
      <c r="E127">
        <v>108</v>
      </c>
      <c r="F127" s="14">
        <f>IFERROR(VLOOKUP(Table14[[#This Row],[Codigo]],DATOS!$A$1:$B$221,2,FALSE),0)</f>
        <v>37396.604575268953</v>
      </c>
      <c r="G127">
        <f>_xlfn.RANK.EQ(Table14[[#This Row],[VAB]],Table14[VAB],0)</f>
        <v>143</v>
      </c>
      <c r="H127" s="14">
        <f>IFERROR(VLOOKUP(Table14[[#This Row],[Codigo]],DATOS!$D$1:$E$221,2,FALSE),0)</f>
        <v>54164.070671282279</v>
      </c>
      <c r="I127">
        <f>_xlfn.RANK.EQ(Table14[[#This Row],[PROD]],Table14[PROD],0)</f>
        <v>149</v>
      </c>
      <c r="J127" s="14">
        <f>IFERROR(VLOOKUP(Table14[[#This Row],[Codigo]],DATOS!$G$1:$H$223,2,FALSE),0)</f>
        <v>15284.958000000001</v>
      </c>
      <c r="K127">
        <f>_xlfn.RANK.EQ(Table14[[#This Row],[VENTAS]],Table14[VENTAS],0)</f>
        <v>163</v>
      </c>
      <c r="L127" s="15">
        <f>IFERROR(VLOOKUP(Table14[[#This Row],[Codigo]],DATOS!$J$1:$K$223,2,FALSE),0)</f>
        <v>1145.620042542</v>
      </c>
      <c r="M127">
        <f>_xlfn.RANK.EQ(Table14[[#This Row],[EMPLEO]],Table14[EMPLEO],0)</f>
        <v>137</v>
      </c>
      <c r="N127" s="17">
        <f>(Table14[[#This Row],[POBLACIÓN]]-MIN(Table14[POBLACIÓN])) / (MAX(Table14[POBLACIÓN])-MIN(Table14[POBLACIÓN]))</f>
        <v>8.8056346732979813E-3</v>
      </c>
      <c r="O127" s="18">
        <f>(Table14[[#This Row],[VAB]]-(MIN(IF(Table14[[#This Row],[VAB]] &gt; 0, Table14[VAB])))) / (MAX(Table14[VAB])-(MIN(IF(Table14[[#This Row],[VAB]] &gt; 0, Table14[VAB]))))</f>
        <v>1.5613837659156843E-3</v>
      </c>
      <c r="P127" s="18">
        <f>(Table14[[#This Row],[PROD]]-(MIN(IF(Table14[[#This Row],[PROD]] &gt; 0, Table14[PROD])))) / (MAX(Table14[PROD])-(MIN(IF(Table14[[#This Row],[PROD]] &gt; 0, Table14[PROD]))))</f>
        <v>1.3587640908462326E-3</v>
      </c>
      <c r="Q127" s="18">
        <f>(Table14[[#This Row],[VENTAS]]-(MIN(IF(Table14[[#This Row],[VENTAS]] &gt; 0, Table14[VENTAS])))) / (MAX(Table14[VENTAS])-(MIN(IF(Table14[[#This Row],[VENTAS]] &gt; 0, Table14[VENTAS]))))</f>
        <v>1.8807085928374741E-4</v>
      </c>
      <c r="R127" s="18">
        <f>(Table14[[#This Row],[EMPLEO]]-(MIN(IF(Table14[[#This Row],[EMPLEO]] &gt; 0, Table14[EMPLEO])))) / (MAX(Table14[EMPLEO])-(MIN(IF(Table14[[#This Row],[EMPLEO]] &gt; 0, Table14[EMPLEO]))))</f>
        <v>1.2071551578870319E-3</v>
      </c>
      <c r="S127" s="18">
        <f>SUMPRODUCT(Table14[[#This Row],[NPOB]:[NEMPLEO]],$V$3:$Z$3) / 5</f>
        <v>6.9233438821160218E-2</v>
      </c>
      <c r="T127">
        <f>_xlfn.RANK.EQ(Table14[[#This Row],[INDICE ]],Table14[[INDICE ]],0)</f>
        <v>125</v>
      </c>
    </row>
    <row r="128" spans="1:20" x14ac:dyDescent="0.25">
      <c r="A128" t="s">
        <v>161</v>
      </c>
      <c r="B128" t="s">
        <v>164</v>
      </c>
      <c r="C128" t="s">
        <v>165</v>
      </c>
      <c r="D128" s="15">
        <v>25526</v>
      </c>
      <c r="E128">
        <v>113</v>
      </c>
      <c r="F128" s="14">
        <f>IFERROR(VLOOKUP(Table14[[#This Row],[Codigo]],DATOS!$A$1:$B$221,2,FALSE),0)</f>
        <v>40742.941166577009</v>
      </c>
      <c r="G128">
        <f>_xlfn.RANK.EQ(Table14[[#This Row],[VAB]],Table14[VAB],0)</f>
        <v>136</v>
      </c>
      <c r="H128" s="14">
        <f>IFERROR(VLOOKUP(Table14[[#This Row],[Codigo]],DATOS!$D$1:$E$221,2,FALSE),0)</f>
        <v>71551.426804478615</v>
      </c>
      <c r="I128">
        <f>_xlfn.RANK.EQ(Table14[[#This Row],[PROD]],Table14[PROD],0)</f>
        <v>131</v>
      </c>
      <c r="J128" s="14">
        <f>IFERROR(VLOOKUP(Table14[[#This Row],[Codigo]],DATOS!$G$1:$H$223,2,FALSE),0)</f>
        <v>23818.550999999999</v>
      </c>
      <c r="K128">
        <f>_xlfn.RANK.EQ(Table14[[#This Row],[VENTAS]],Table14[VENTAS],0)</f>
        <v>138</v>
      </c>
      <c r="L128" s="15">
        <f>IFERROR(VLOOKUP(Table14[[#This Row],[Codigo]],DATOS!$J$1:$K$223,2,FALSE),0)</f>
        <v>757.72796934899998</v>
      </c>
      <c r="M128">
        <f>_xlfn.RANK.EQ(Table14[[#This Row],[EMPLEO]],Table14[EMPLEO],0)</f>
        <v>171</v>
      </c>
      <c r="N128" s="17">
        <f>(Table14[[#This Row],[POBLACIÓN]]-MIN(Table14[POBLACIÓN])) / (MAX(Table14[POBLACIÓN])-MIN(Table14[POBLACIÓN]))</f>
        <v>8.4816730268585713E-3</v>
      </c>
      <c r="O128" s="18">
        <f>(Table14[[#This Row],[VAB]]-(MIN(IF(Table14[[#This Row],[VAB]] &gt; 0, Table14[VAB])))) / (MAX(Table14[VAB])-(MIN(IF(Table14[[#This Row],[VAB]] &gt; 0, Table14[VAB]))))</f>
        <v>1.7011000767492449E-3</v>
      </c>
      <c r="P128" s="18">
        <f>(Table14[[#This Row],[PROD]]-(MIN(IF(Table14[[#This Row],[PROD]] &gt; 0, Table14[PROD])))) / (MAX(Table14[PROD])-(MIN(IF(Table14[[#This Row],[PROD]] &gt; 0, Table14[PROD]))))</f>
        <v>1.794944659546884E-3</v>
      </c>
      <c r="Q128" s="18">
        <f>(Table14[[#This Row],[VENTAS]]-(MIN(IF(Table14[[#This Row],[VENTAS]] &gt; 0, Table14[VENTAS])))) / (MAX(Table14[VENTAS])-(MIN(IF(Table14[[#This Row],[VENTAS]] &gt; 0, Table14[VENTAS]))))</f>
        <v>2.9307083169373188E-4</v>
      </c>
      <c r="R128" s="18">
        <f>(Table14[[#This Row],[EMPLEO]]-(MIN(IF(Table14[[#This Row],[EMPLEO]] &gt; 0, Table14[EMPLEO])))) / (MAX(Table14[EMPLEO])-(MIN(IF(Table14[[#This Row],[EMPLEO]] &gt; 0, Table14[EMPLEO]))))</f>
        <v>7.4543545809500737E-4</v>
      </c>
      <c r="S128" s="18">
        <f>SUMPRODUCT(Table14[[#This Row],[NPOB]:[NEMPLEO]],$V$3:$Z$3) / 5</f>
        <v>6.8334932913986318E-2</v>
      </c>
      <c r="T128">
        <f>_xlfn.RANK.EQ(Table14[[#This Row],[INDICE ]],Table14[[INDICE ]],0)</f>
        <v>126</v>
      </c>
    </row>
    <row r="129" spans="1:20" x14ac:dyDescent="0.25">
      <c r="A129" t="s">
        <v>97</v>
      </c>
      <c r="B129" t="s">
        <v>108</v>
      </c>
      <c r="C129" t="s">
        <v>109</v>
      </c>
      <c r="D129" s="15">
        <v>24356</v>
      </c>
      <c r="E129">
        <v>119</v>
      </c>
      <c r="F129" s="14">
        <f>IFERROR(VLOOKUP(Table14[[#This Row],[Codigo]],DATOS!$A$1:$B$221,2,FALSE),0)</f>
        <v>39161.032769021818</v>
      </c>
      <c r="G129">
        <f>_xlfn.RANK.EQ(Table14[[#This Row],[VAB]],Table14[VAB],0)</f>
        <v>140</v>
      </c>
      <c r="H129" s="14">
        <f>IFERROR(VLOOKUP(Table14[[#This Row],[Codigo]],DATOS!$D$1:$E$221,2,FALSE),0)</f>
        <v>62875.02059980284</v>
      </c>
      <c r="I129">
        <f>_xlfn.RANK.EQ(Table14[[#This Row],[PROD]],Table14[PROD],0)</f>
        <v>139</v>
      </c>
      <c r="J129" s="14">
        <f>IFERROR(VLOOKUP(Table14[[#This Row],[Codigo]],DATOS!$G$1:$H$223,2,FALSE),0)</f>
        <v>40776.690999999999</v>
      </c>
      <c r="K129">
        <f>_xlfn.RANK.EQ(Table14[[#This Row],[VENTAS]],Table14[VENTAS],0)</f>
        <v>113</v>
      </c>
      <c r="L129" s="15">
        <f>IFERROR(VLOOKUP(Table14[[#This Row],[Codigo]],DATOS!$J$1:$K$223,2,FALSE),0)</f>
        <v>1340.178196347</v>
      </c>
      <c r="M129">
        <f>_xlfn.RANK.EQ(Table14[[#This Row],[EMPLEO]],Table14[EMPLEO],0)</f>
        <v>122</v>
      </c>
      <c r="N129" s="17">
        <f>(Table14[[#This Row],[POBLACIÓN]]-MIN(Table14[POBLACIÓN])) / (MAX(Table14[POBLACIÓN])-MIN(Table14[POBLACIÓN]))</f>
        <v>8.0553118048854438E-3</v>
      </c>
      <c r="O129" s="18">
        <f>(Table14[[#This Row],[VAB]]-(MIN(IF(Table14[[#This Row],[VAB]] &gt; 0, Table14[VAB])))) / (MAX(Table14[VAB])-(MIN(IF(Table14[[#This Row],[VAB]] &gt; 0, Table14[VAB]))))</f>
        <v>1.6350522063834469E-3</v>
      </c>
      <c r="P129" s="18">
        <f>(Table14[[#This Row],[PROD]]-(MIN(IF(Table14[[#This Row],[PROD]] &gt; 0, Table14[PROD])))) / (MAX(Table14[PROD])-(MIN(IF(Table14[[#This Row],[PROD]] &gt; 0, Table14[PROD]))))</f>
        <v>1.5772876584685012E-3</v>
      </c>
      <c r="Q129" s="18">
        <f>(Table14[[#This Row],[VENTAS]]-(MIN(IF(Table14[[#This Row],[VENTAS]] &gt; 0, Table14[VENTAS])))) / (MAX(Table14[VENTAS])-(MIN(IF(Table14[[#This Row],[VENTAS]] &gt; 0, Table14[VENTAS]))))</f>
        <v>5.017290407417442E-4</v>
      </c>
      <c r="R129" s="18">
        <f>(Table14[[#This Row],[EMPLEO]]-(MIN(IF(Table14[[#This Row],[EMPLEO]] &gt; 0, Table14[EMPLEO])))) / (MAX(Table14[EMPLEO])-(MIN(IF(Table14[[#This Row],[EMPLEO]] &gt; 0, Table14[EMPLEO]))))</f>
        <v>1.4387436294623162E-3</v>
      </c>
      <c r="S129" s="18">
        <f>SUMPRODUCT(Table14[[#This Row],[NPOB]:[NEMPLEO]],$V$3:$Z$3) / 5</f>
        <v>6.7496840445335909E-2</v>
      </c>
      <c r="T129">
        <f>_xlfn.RANK.EQ(Table14[[#This Row],[INDICE ]],Table14[[INDICE ]],0)</f>
        <v>127</v>
      </c>
    </row>
    <row r="130" spans="1:20" x14ac:dyDescent="0.25">
      <c r="A130" t="s">
        <v>284</v>
      </c>
      <c r="B130" t="s">
        <v>319</v>
      </c>
      <c r="C130" t="s">
        <v>320</v>
      </c>
      <c r="D130" s="15">
        <v>25630</v>
      </c>
      <c r="E130">
        <v>112</v>
      </c>
      <c r="F130" s="14">
        <f>IFERROR(VLOOKUP(Table14[[#This Row],[Codigo]],DATOS!$A$1:$B$221,2,FALSE),0)</f>
        <v>35171.41865424432</v>
      </c>
      <c r="G130">
        <f>_xlfn.RANK.EQ(Table14[[#This Row],[VAB]],Table14[VAB],0)</f>
        <v>148</v>
      </c>
      <c r="H130" s="14">
        <f>IFERROR(VLOOKUP(Table14[[#This Row],[Codigo]],DATOS!$D$1:$E$221,2,FALSE),0)</f>
        <v>56401.641793588467</v>
      </c>
      <c r="I130">
        <f>_xlfn.RANK.EQ(Table14[[#This Row],[PROD]],Table14[PROD],0)</f>
        <v>143</v>
      </c>
      <c r="J130" s="14">
        <f>IFERROR(VLOOKUP(Table14[[#This Row],[Codigo]],DATOS!$G$1:$H$223,2,FALSE),0)</f>
        <v>21406.031999999999</v>
      </c>
      <c r="K130">
        <f>_xlfn.RANK.EQ(Table14[[#This Row],[VENTAS]],Table14[VENTAS],0)</f>
        <v>148</v>
      </c>
      <c r="L130" s="15">
        <f>IFERROR(VLOOKUP(Table14[[#This Row],[Codigo]],DATOS!$J$1:$K$223,2,FALSE),0)</f>
        <v>1104.741282852</v>
      </c>
      <c r="M130">
        <f>_xlfn.RANK.EQ(Table14[[#This Row],[EMPLEO]],Table14[EMPLEO],0)</f>
        <v>141</v>
      </c>
      <c r="N130" s="17">
        <f>(Table14[[#This Row],[POBLACIÓN]]-MIN(Table14[POBLACIÓN])) / (MAX(Table14[POBLACIÓN])-MIN(Table14[POBLACIÓN]))</f>
        <v>8.5195718021450709E-3</v>
      </c>
      <c r="O130" s="18">
        <f>(Table14[[#This Row],[VAB]]-(MIN(IF(Table14[[#This Row],[VAB]] &gt; 0, Table14[VAB])))) / (MAX(Table14[VAB])-(MIN(IF(Table14[[#This Row],[VAB]] &gt; 0, Table14[VAB]))))</f>
        <v>1.4684777598038443E-3</v>
      </c>
      <c r="P130" s="18">
        <f>(Table14[[#This Row],[PROD]]-(MIN(IF(Table14[[#This Row],[PROD]] &gt; 0, Table14[PROD])))) / (MAX(Table14[PROD])-(MIN(IF(Table14[[#This Row],[PROD]] &gt; 0, Table14[PROD]))))</f>
        <v>1.4148959741043373E-3</v>
      </c>
      <c r="Q130" s="18">
        <f>(Table14[[#This Row],[VENTAS]]-(MIN(IF(Table14[[#This Row],[VENTAS]] &gt; 0, Table14[VENTAS])))) / (MAX(Table14[VENTAS])-(MIN(IF(Table14[[#This Row],[VENTAS]] &gt; 0, Table14[VENTAS]))))</f>
        <v>2.6338645039753421E-4</v>
      </c>
      <c r="R130" s="18">
        <f>(Table14[[#This Row],[EMPLEO]]-(MIN(IF(Table14[[#This Row],[EMPLEO]] &gt; 0, Table14[EMPLEO])))) / (MAX(Table14[EMPLEO])-(MIN(IF(Table14[[#This Row],[EMPLEO]] &gt; 0, Table14[EMPLEO]))))</f>
        <v>1.1584959303432253E-3</v>
      </c>
      <c r="S130" s="18">
        <f>SUMPRODUCT(Table14[[#This Row],[NPOB]:[NEMPLEO]],$V$3:$Z$3) / 5</f>
        <v>6.7411023640140344E-2</v>
      </c>
      <c r="T130">
        <f>_xlfn.RANK.EQ(Table14[[#This Row],[INDICE ]],Table14[[INDICE ]],0)</f>
        <v>128</v>
      </c>
    </row>
    <row r="131" spans="1:20" x14ac:dyDescent="0.25">
      <c r="A131" t="s">
        <v>327</v>
      </c>
      <c r="B131" t="s">
        <v>344</v>
      </c>
      <c r="C131" t="s">
        <v>345</v>
      </c>
      <c r="D131" s="15">
        <v>26700</v>
      </c>
      <c r="E131">
        <v>107</v>
      </c>
      <c r="F131" s="14">
        <f>IFERROR(VLOOKUP(Table14[[#This Row],[Codigo]],DATOS!$A$1:$B$221,2,FALSE),0)</f>
        <v>29454.756897920797</v>
      </c>
      <c r="G131">
        <f>_xlfn.RANK.EQ(Table14[[#This Row],[VAB]],Table14[VAB],0)</f>
        <v>155</v>
      </c>
      <c r="H131" s="14">
        <f>IFERROR(VLOOKUP(Table14[[#This Row],[Codigo]],DATOS!$D$1:$E$221,2,FALSE),0)</f>
        <v>39035.255566278938</v>
      </c>
      <c r="I131">
        <f>_xlfn.RANK.EQ(Table14[[#This Row],[PROD]],Table14[PROD],0)</f>
        <v>166</v>
      </c>
      <c r="J131" s="14">
        <f>IFERROR(VLOOKUP(Table14[[#This Row],[Codigo]],DATOS!$G$1:$H$223,2,FALSE),0)</f>
        <v>3370.3020000000001</v>
      </c>
      <c r="K131">
        <f>_xlfn.RANK.EQ(Table14[[#This Row],[VENTAS]],Table14[VENTAS],0)</f>
        <v>202</v>
      </c>
      <c r="L131" s="15">
        <f>IFERROR(VLOOKUP(Table14[[#This Row],[Codigo]],DATOS!$J$1:$K$223,2,FALSE),0)</f>
        <v>1313.3333333329999</v>
      </c>
      <c r="M131">
        <f>_xlfn.RANK.EQ(Table14[[#This Row],[EMPLEO]],Table14[EMPLEO],0)</f>
        <v>128</v>
      </c>
      <c r="N131" s="17">
        <f>(Table14[[#This Row],[POBLACIÓN]]-MIN(Table14[POBLACIÓN])) / (MAX(Table14[POBLACIÓN])-MIN(Table14[POBLACIÓN]))</f>
        <v>8.9094918940350251E-3</v>
      </c>
      <c r="O131" s="18">
        <f>(Table14[[#This Row],[VAB]]-(MIN(IF(Table14[[#This Row],[VAB]] &gt; 0, Table14[VAB])))) / (MAX(Table14[VAB])-(MIN(IF(Table14[[#This Row],[VAB]] &gt; 0, Table14[VAB]))))</f>
        <v>1.2297955863035943E-3</v>
      </c>
      <c r="P131" s="18">
        <f>(Table14[[#This Row],[PROD]]-(MIN(IF(Table14[[#This Row],[PROD]] &gt; 0, Table14[PROD])))) / (MAX(Table14[PROD])-(MIN(IF(Table14[[#This Row],[PROD]] &gt; 0, Table14[PROD]))))</f>
        <v>9.7924145809422927E-4</v>
      </c>
      <c r="Q131" s="18">
        <f>(Table14[[#This Row],[VENTAS]]-(MIN(IF(Table14[[#This Row],[VENTAS]] &gt; 0, Table14[VENTAS])))) / (MAX(Table14[VENTAS])-(MIN(IF(Table14[[#This Row],[VENTAS]] &gt; 0, Table14[VENTAS]))))</f>
        <v>4.146924009773088E-5</v>
      </c>
      <c r="R131" s="18">
        <f>(Table14[[#This Row],[EMPLEO]]-(MIN(IF(Table14[[#This Row],[EMPLEO]] &gt; 0, Table14[EMPLEO])))) / (MAX(Table14[EMPLEO])-(MIN(IF(Table14[[#This Row],[EMPLEO]] &gt; 0, Table14[EMPLEO]))))</f>
        <v>1.4067893747910303E-3</v>
      </c>
      <c r="S131" s="18">
        <f>SUMPRODUCT(Table14[[#This Row],[NPOB]:[NEMPLEO]],$V$3:$Z$3) / 5</f>
        <v>6.7298315590214403E-2</v>
      </c>
      <c r="T131">
        <f>_xlfn.RANK.EQ(Table14[[#This Row],[INDICE ]],Table14[[INDICE ]],0)</f>
        <v>129</v>
      </c>
    </row>
    <row r="132" spans="1:20" x14ac:dyDescent="0.25">
      <c r="A132" t="s">
        <v>284</v>
      </c>
      <c r="B132" t="s">
        <v>325</v>
      </c>
      <c r="C132" t="s">
        <v>326</v>
      </c>
      <c r="D132" s="15">
        <v>24997</v>
      </c>
      <c r="E132">
        <v>115</v>
      </c>
      <c r="F132" s="14">
        <f>IFERROR(VLOOKUP(Table14[[#This Row],[Codigo]],DATOS!$A$1:$B$221,2,FALSE),0)</f>
        <v>37371.903577142555</v>
      </c>
      <c r="G132">
        <f>_xlfn.RANK.EQ(Table14[[#This Row],[VAB]],Table14[VAB],0)</f>
        <v>144</v>
      </c>
      <c r="H132" s="14">
        <f>IFERROR(VLOOKUP(Table14[[#This Row],[Codigo]],DATOS!$D$1:$E$221,2,FALSE),0)</f>
        <v>59152.304043888798</v>
      </c>
      <c r="I132">
        <f>_xlfn.RANK.EQ(Table14[[#This Row],[PROD]],Table14[PROD],0)</f>
        <v>142</v>
      </c>
      <c r="J132" s="14">
        <f>IFERROR(VLOOKUP(Table14[[#This Row],[Codigo]],DATOS!$G$1:$H$223,2,FALSE),0)</f>
        <v>32965.945</v>
      </c>
      <c r="K132">
        <f>_xlfn.RANK.EQ(Table14[[#This Row],[VENTAS]],Table14[VENTAS],0)</f>
        <v>123</v>
      </c>
      <c r="L132" s="15">
        <f>IFERROR(VLOOKUP(Table14[[#This Row],[Codigo]],DATOS!$J$1:$K$223,2,FALSE),0)</f>
        <v>1166.9506113259999</v>
      </c>
      <c r="M132">
        <f>_xlfn.RANK.EQ(Table14[[#This Row],[EMPLEO]],Table14[EMPLEO],0)</f>
        <v>135</v>
      </c>
      <c r="N132" s="17">
        <f>(Table14[[#This Row],[POBLACIÓN]]-MIN(Table14[POBLACIÓN])) / (MAX(Table14[POBLACIÓN])-MIN(Table14[POBLACIÓN]))</f>
        <v>8.2888994487185837E-3</v>
      </c>
      <c r="O132" s="18">
        <f>(Table14[[#This Row],[VAB]]-(MIN(IF(Table14[[#This Row],[VAB]] &gt; 0, Table14[VAB])))) / (MAX(Table14[VAB])-(MIN(IF(Table14[[#This Row],[VAB]] &gt; 0, Table14[VAB]))))</f>
        <v>1.5603524493586199E-3</v>
      </c>
      <c r="P132" s="18">
        <f>(Table14[[#This Row],[PROD]]-(MIN(IF(Table14[[#This Row],[PROD]] &gt; 0, Table14[PROD])))) / (MAX(Table14[PROD])-(MIN(IF(Table14[[#This Row],[PROD]] &gt; 0, Table14[PROD]))))</f>
        <v>1.4838993013179989E-3</v>
      </c>
      <c r="Q132" s="18">
        <f>(Table14[[#This Row],[VENTAS]]-(MIN(IF(Table14[[#This Row],[VENTAS]] &gt; 0, Table14[VENTAS])))) / (MAX(Table14[VENTAS])-(MIN(IF(Table14[[#This Row],[VENTAS]] &gt; 0, Table14[VENTAS]))))</f>
        <v>4.0562320179425787E-4</v>
      </c>
      <c r="R132" s="18">
        <f>(Table14[[#This Row],[EMPLEO]]-(MIN(IF(Table14[[#This Row],[EMPLEO]] &gt; 0, Table14[EMPLEO])))) / (MAX(Table14[EMPLEO])-(MIN(IF(Table14[[#This Row],[EMPLEO]] &gt; 0, Table14[EMPLEO]))))</f>
        <v>1.2325455808834854E-3</v>
      </c>
      <c r="S132" s="18">
        <f>SUMPRODUCT(Table14[[#This Row],[NPOB]:[NEMPLEO]],$V$3:$Z$3) / 5</f>
        <v>6.7284735813408436E-2</v>
      </c>
      <c r="T132">
        <f>_xlfn.RANK.EQ(Table14[[#This Row],[INDICE ]],Table14[[INDICE ]],0)</f>
        <v>130</v>
      </c>
    </row>
    <row r="133" spans="1:20" x14ac:dyDescent="0.25">
      <c r="A133" t="s">
        <v>327</v>
      </c>
      <c r="B133" t="s">
        <v>330</v>
      </c>
      <c r="C133" t="s">
        <v>331</v>
      </c>
      <c r="D133" s="15">
        <v>21892</v>
      </c>
      <c r="E133">
        <v>128</v>
      </c>
      <c r="F133" s="14">
        <f>IFERROR(VLOOKUP(Table14[[#This Row],[Codigo]],DATOS!$A$1:$B$221,2,FALSE),0)</f>
        <v>47259.218525780707</v>
      </c>
      <c r="G133">
        <f>_xlfn.RANK.EQ(Table14[[#This Row],[VAB]],Table14[VAB],0)</f>
        <v>129</v>
      </c>
      <c r="H133" s="14">
        <f>IFERROR(VLOOKUP(Table14[[#This Row],[Codigo]],DATOS!$D$1:$E$221,2,FALSE),0)</f>
        <v>69278.309627356561</v>
      </c>
      <c r="I133">
        <f>_xlfn.RANK.EQ(Table14[[#This Row],[PROD]],Table14[PROD],0)</f>
        <v>134</v>
      </c>
      <c r="J133" s="14">
        <f>IFERROR(VLOOKUP(Table14[[#This Row],[Codigo]],DATOS!$G$1:$H$223,2,FALSE),0)</f>
        <v>45518.624000000003</v>
      </c>
      <c r="K133">
        <f>_xlfn.RANK.EQ(Table14[[#This Row],[VENTAS]],Table14[VENTAS],0)</f>
        <v>109</v>
      </c>
      <c r="L133" s="15">
        <f>IFERROR(VLOOKUP(Table14[[#This Row],[Codigo]],DATOS!$J$1:$K$223,2,FALSE),0)</f>
        <v>1913.932846207</v>
      </c>
      <c r="M133">
        <f>_xlfn.RANK.EQ(Table14[[#This Row],[EMPLEO]],Table14[EMPLEO],0)</f>
        <v>104</v>
      </c>
      <c r="N133" s="17">
        <f>(Table14[[#This Row],[POBLACIÓN]]-MIN(Table14[POBLACIÓN])) / (MAX(Table14[POBLACIÓN])-MIN(Table14[POBLACIÓN]))</f>
        <v>7.1574023596360555E-3</v>
      </c>
      <c r="O133" s="18">
        <f>(Table14[[#This Row],[VAB]]-(MIN(IF(Table14[[#This Row],[VAB]] &gt; 0, Table14[VAB])))) / (MAX(Table14[VAB])-(MIN(IF(Table14[[#This Row],[VAB]] &gt; 0, Table14[VAB]))))</f>
        <v>1.9731678165459511E-3</v>
      </c>
      <c r="P133" s="18">
        <f>(Table14[[#This Row],[PROD]]-(MIN(IF(Table14[[#This Row],[PROD]] &gt; 0, Table14[PROD])))) / (MAX(Table14[PROD])-(MIN(IF(Table14[[#This Row],[PROD]] &gt; 0, Table14[PROD]))))</f>
        <v>1.7379210651921712E-3</v>
      </c>
      <c r="Q133" s="18">
        <f>(Table14[[#This Row],[VENTAS]]-(MIN(IF(Table14[[#This Row],[VENTAS]] &gt; 0, Table14[VENTAS])))) / (MAX(Table14[VENTAS])-(MIN(IF(Table14[[#This Row],[VENTAS]] &gt; 0, Table14[VENTAS]))))</f>
        <v>5.6007525366401454E-4</v>
      </c>
      <c r="R133" s="18">
        <f>(Table14[[#This Row],[EMPLEO]]-(MIN(IF(Table14[[#This Row],[EMPLEO]] &gt; 0, Table14[EMPLEO])))) / (MAX(Table14[EMPLEO])-(MIN(IF(Table14[[#This Row],[EMPLEO]] &gt; 0, Table14[EMPLEO]))))</f>
        <v>2.1217011916185979E-3</v>
      </c>
      <c r="S133" s="18">
        <f>SUMPRODUCT(Table14[[#This Row],[NPOB]:[NEMPLEO]],$V$3:$Z$3) / 5</f>
        <v>6.6516651079197658E-2</v>
      </c>
      <c r="T133">
        <f>_xlfn.RANK.EQ(Table14[[#This Row],[INDICE ]],Table14[[INDICE ]],0)</f>
        <v>131</v>
      </c>
    </row>
    <row r="134" spans="1:20" x14ac:dyDescent="0.25">
      <c r="A134" t="s">
        <v>112</v>
      </c>
      <c r="B134" t="s">
        <v>133</v>
      </c>
      <c r="C134" t="s">
        <v>134</v>
      </c>
      <c r="D134" s="15">
        <v>13556</v>
      </c>
      <c r="E134">
        <v>158</v>
      </c>
      <c r="F134" s="14">
        <f>IFERROR(VLOOKUP(Table14[[#This Row],[Codigo]],DATOS!$A$1:$B$221,2,FALSE),0)</f>
        <v>71864.173180271275</v>
      </c>
      <c r="G134">
        <f>_xlfn.RANK.EQ(Table14[[#This Row],[VAB]],Table14[VAB],0)</f>
        <v>100</v>
      </c>
      <c r="H134" s="14">
        <f>IFERROR(VLOOKUP(Table14[[#This Row],[Codigo]],DATOS!$D$1:$E$221,2,FALSE),0)</f>
        <v>100407.72485409408</v>
      </c>
      <c r="I134">
        <f>_xlfn.RANK.EQ(Table14[[#This Row],[PROD]],Table14[PROD],0)</f>
        <v>106</v>
      </c>
      <c r="J134" s="14">
        <f>IFERROR(VLOOKUP(Table14[[#This Row],[Codigo]],DATOS!$G$1:$H$223,2,FALSE),0)</f>
        <v>112164.989</v>
      </c>
      <c r="K134">
        <f>_xlfn.RANK.EQ(Table14[[#This Row],[VENTAS]],Table14[VENTAS],0)</f>
        <v>76</v>
      </c>
      <c r="L134" s="15">
        <f>IFERROR(VLOOKUP(Table14[[#This Row],[Codigo]],DATOS!$J$1:$K$223,2,FALSE),0)</f>
        <v>3860.624824684</v>
      </c>
      <c r="M134">
        <f>_xlfn.RANK.EQ(Table14[[#This Row],[EMPLEO]],Table14[EMPLEO],0)</f>
        <v>72</v>
      </c>
      <c r="N134" s="17">
        <f>(Table14[[#This Row],[POBLACIÓN]]-MIN(Table14[POBLACIÓN])) / (MAX(Table14[POBLACIÓN])-MIN(Table14[POBLACIÓN]))</f>
        <v>4.1196697559027339E-3</v>
      </c>
      <c r="O134" s="18">
        <f>(Table14[[#This Row],[VAB]]-(MIN(IF(Table14[[#This Row],[VAB]] &gt; 0, Table14[VAB])))) / (MAX(Table14[VAB])-(MIN(IF(Table14[[#This Row],[VAB]] &gt; 0, Table14[VAB]))))</f>
        <v>3.0004743646922898E-3</v>
      </c>
      <c r="P134" s="18">
        <f>(Table14[[#This Row],[PROD]]-(MIN(IF(Table14[[#This Row],[PROD]] &gt; 0, Table14[PROD])))) / (MAX(Table14[PROD])-(MIN(IF(Table14[[#This Row],[PROD]] &gt; 0, Table14[PROD]))))</f>
        <v>2.5188359974511118E-3</v>
      </c>
      <c r="Q134" s="18">
        <f>(Table14[[#This Row],[VENTAS]]-(MIN(IF(Table14[[#This Row],[VENTAS]] &gt; 0, Table14[VENTAS])))) / (MAX(Table14[VENTAS])-(MIN(IF(Table14[[#This Row],[VENTAS]] &gt; 0, Table14[VENTAS]))))</f>
        <v>1.3801127790329601E-3</v>
      </c>
      <c r="R134" s="18">
        <f>(Table14[[#This Row],[EMPLEO]]-(MIN(IF(Table14[[#This Row],[EMPLEO]] &gt; 0, Table14[EMPLEO])))) / (MAX(Table14[EMPLEO])-(MIN(IF(Table14[[#This Row],[EMPLEO]] &gt; 0, Table14[EMPLEO]))))</f>
        <v>4.438907698292225E-3</v>
      </c>
      <c r="S134" s="18">
        <f>SUMPRODUCT(Table14[[#This Row],[NPOB]:[NEMPLEO]],$V$3:$Z$3) / 5</f>
        <v>6.536977022121146E-2</v>
      </c>
      <c r="T134">
        <f>_xlfn.RANK.EQ(Table14[[#This Row],[INDICE ]],Table14[[INDICE ]],0)</f>
        <v>132</v>
      </c>
    </row>
    <row r="135" spans="1:20" x14ac:dyDescent="0.25">
      <c r="A135" t="s">
        <v>3</v>
      </c>
      <c r="B135" t="s">
        <v>19</v>
      </c>
      <c r="C135" t="s">
        <v>20</v>
      </c>
      <c r="D135" s="15">
        <v>20753</v>
      </c>
      <c r="E135">
        <v>130</v>
      </c>
      <c r="F135" s="14">
        <f>IFERROR(VLOOKUP(Table14[[#This Row],[Codigo]],DATOS!$A$1:$B$221,2,FALSE),0)</f>
        <v>46171.984790186958</v>
      </c>
      <c r="G135">
        <f>_xlfn.RANK.EQ(Table14[[#This Row],[VAB]],Table14[VAB],0)</f>
        <v>130</v>
      </c>
      <c r="H135" s="14">
        <f>IFERROR(VLOOKUP(Table14[[#This Row],[Codigo]],DATOS!$D$1:$E$221,2,FALSE),0)</f>
        <v>71876.839858883657</v>
      </c>
      <c r="I135">
        <f>_xlfn.RANK.EQ(Table14[[#This Row],[PROD]],Table14[PROD],0)</f>
        <v>130</v>
      </c>
      <c r="J135" s="14">
        <f>IFERROR(VLOOKUP(Table14[[#This Row],[Codigo]],DATOS!$G$1:$H$223,2,FALSE),0)</f>
        <v>52256.705000000002</v>
      </c>
      <c r="K135">
        <f>_xlfn.RANK.EQ(Table14[[#This Row],[VENTAS]],Table14[VENTAS],0)</f>
        <v>102</v>
      </c>
      <c r="L135" s="15">
        <f>IFERROR(VLOOKUP(Table14[[#This Row],[Codigo]],DATOS!$J$1:$K$223,2,FALSE),0)</f>
        <v>2131.3240599589999</v>
      </c>
      <c r="M135">
        <f>_xlfn.RANK.EQ(Table14[[#This Row],[EMPLEO]],Table14[EMPLEO],0)</f>
        <v>94</v>
      </c>
      <c r="N135" s="17">
        <f>(Table14[[#This Row],[POBLACIÓN]]-MIN(Table14[POBLACIÓN])) / (MAX(Table14[POBLACIÓN])-MIN(Table14[POBLACIÓN]))</f>
        <v>6.7423378879887122E-3</v>
      </c>
      <c r="O135" s="18">
        <f>(Table14[[#This Row],[VAB]]-(MIN(IF(Table14[[#This Row],[VAB]] &gt; 0, Table14[VAB])))) / (MAX(Table14[VAB])-(MIN(IF(Table14[[#This Row],[VAB]] &gt; 0, Table14[VAB]))))</f>
        <v>1.9277736123450009E-3</v>
      </c>
      <c r="P135" s="18">
        <f>(Table14[[#This Row],[PROD]]-(MIN(IF(Table14[[#This Row],[PROD]] &gt; 0, Table14[PROD])))) / (MAX(Table14[PROD])-(MIN(IF(Table14[[#This Row],[PROD]] &gt; 0, Table14[PROD]))))</f>
        <v>1.8031079967469553E-3</v>
      </c>
      <c r="Q135" s="18">
        <f>(Table14[[#This Row],[VENTAS]]-(MIN(IF(Table14[[#This Row],[VENTAS]] &gt; 0, Table14[VENTAS])))) / (MAX(Table14[VENTAS])-(MIN(IF(Table14[[#This Row],[VENTAS]] &gt; 0, Table14[VENTAS]))))</f>
        <v>6.4298269008572343E-4</v>
      </c>
      <c r="R135" s="18">
        <f>(Table14[[#This Row],[EMPLEO]]-(MIN(IF(Table14[[#This Row],[EMPLEO]] &gt; 0, Table14[EMPLEO])))) / (MAX(Table14[EMPLEO])-(MIN(IF(Table14[[#This Row],[EMPLEO]] &gt; 0, Table14[EMPLEO]))))</f>
        <v>2.3804685469933883E-3</v>
      </c>
      <c r="S135" s="18">
        <f>SUMPRODUCT(Table14[[#This Row],[NPOB]:[NEMPLEO]],$V$3:$Z$3) / 5</f>
        <v>6.5193461633952107E-2</v>
      </c>
      <c r="T135">
        <f>_xlfn.RANK.EQ(Table14[[#This Row],[INDICE ]],Table14[[INDICE ]],0)</f>
        <v>133</v>
      </c>
    </row>
    <row r="136" spans="1:20" x14ac:dyDescent="0.25">
      <c r="A136" t="s">
        <v>50</v>
      </c>
      <c r="B136" t="s">
        <v>53</v>
      </c>
      <c r="C136" t="s">
        <v>54</v>
      </c>
      <c r="D136" s="15">
        <v>18852</v>
      </c>
      <c r="E136">
        <v>134</v>
      </c>
      <c r="F136" s="14">
        <f>IFERROR(VLOOKUP(Table14[[#This Row],[Codigo]],DATOS!$A$1:$B$221,2,FALSE),0)</f>
        <v>57295.742796445789</v>
      </c>
      <c r="G136">
        <f>_xlfn.RANK.EQ(Table14[[#This Row],[VAB]],Table14[VAB],0)</f>
        <v>113</v>
      </c>
      <c r="H136" s="14">
        <f>IFERROR(VLOOKUP(Table14[[#This Row],[Codigo]],DATOS!$D$1:$E$221,2,FALSE),0)</f>
        <v>93734.428978064563</v>
      </c>
      <c r="I136">
        <f>_xlfn.RANK.EQ(Table14[[#This Row],[PROD]],Table14[PROD],0)</f>
        <v>112</v>
      </c>
      <c r="J136" s="14">
        <f>IFERROR(VLOOKUP(Table14[[#This Row],[Codigo]],DATOS!$G$1:$H$223,2,FALSE),0)</f>
        <v>77487.103000000003</v>
      </c>
      <c r="K136">
        <f>_xlfn.RANK.EQ(Table14[[#This Row],[VENTAS]],Table14[VENTAS],0)</f>
        <v>91</v>
      </c>
      <c r="L136" s="15">
        <f>IFERROR(VLOOKUP(Table14[[#This Row],[Codigo]],DATOS!$J$1:$K$223,2,FALSE),0)</f>
        <v>1862.0061274510001</v>
      </c>
      <c r="M136">
        <f>_xlfn.RANK.EQ(Table14[[#This Row],[EMPLEO]],Table14[EMPLEO],0)</f>
        <v>106</v>
      </c>
      <c r="N136" s="17">
        <f>(Table14[[#This Row],[POBLACIÓN]]-MIN(Table14[POBLACIÓN])) / (MAX(Table14[POBLACIÓN])-MIN(Table14[POBLACIÓN]))</f>
        <v>6.0495920051075892E-3</v>
      </c>
      <c r="O136" s="18">
        <f>(Table14[[#This Row],[VAB]]-(MIN(IF(Table14[[#This Row],[VAB]] &gt; 0, Table14[VAB])))) / (MAX(Table14[VAB])-(MIN(IF(Table14[[#This Row],[VAB]] &gt; 0, Table14[VAB]))))</f>
        <v>2.3922129742659287E-3</v>
      </c>
      <c r="P136" s="18">
        <f>(Table14[[#This Row],[PROD]]-(MIN(IF(Table14[[#This Row],[PROD]] &gt; 0, Table14[PROD])))) / (MAX(Table14[PROD])-(MIN(IF(Table14[[#This Row],[PROD]] &gt; 0, Table14[PROD]))))</f>
        <v>2.351429177919937E-3</v>
      </c>
      <c r="Q136" s="18">
        <f>(Table14[[#This Row],[VENTAS]]-(MIN(IF(Table14[[#This Row],[VENTAS]] &gt; 0, Table14[VENTAS])))) / (MAX(Table14[VENTAS])-(MIN(IF(Table14[[#This Row],[VENTAS]] &gt; 0, Table14[VENTAS]))))</f>
        <v>9.5342532472894213E-4</v>
      </c>
      <c r="R136" s="18">
        <f>(Table14[[#This Row],[EMPLEO]]-(MIN(IF(Table14[[#This Row],[EMPLEO]] &gt; 0, Table14[EMPLEO])))) / (MAX(Table14[EMPLEO])-(MIN(IF(Table14[[#This Row],[EMPLEO]] &gt; 0, Table14[EMPLEO]))))</f>
        <v>2.0598912433052799E-3</v>
      </c>
      <c r="S136" s="18">
        <f>SUMPRODUCT(Table14[[#This Row],[NPOB]:[NEMPLEO]],$V$3:$Z$3) / 5</f>
        <v>6.4814459185323109E-2</v>
      </c>
      <c r="T136">
        <f>_xlfn.RANK.EQ(Table14[[#This Row],[INDICE ]],Table14[[INDICE ]],0)</f>
        <v>134</v>
      </c>
    </row>
    <row r="137" spans="1:20" x14ac:dyDescent="0.25">
      <c r="A137" t="s">
        <v>225</v>
      </c>
      <c r="B137" t="s">
        <v>241</v>
      </c>
      <c r="C137" t="s">
        <v>242</v>
      </c>
      <c r="D137" s="15">
        <v>22841</v>
      </c>
      <c r="E137">
        <v>123</v>
      </c>
      <c r="F137" s="14">
        <f>IFERROR(VLOOKUP(Table14[[#This Row],[Codigo]],DATOS!$A$1:$B$221,2,FALSE),0)</f>
        <v>33640.983319106774</v>
      </c>
      <c r="G137">
        <f>_xlfn.RANK.EQ(Table14[[#This Row],[VAB]],Table14[VAB],0)</f>
        <v>150</v>
      </c>
      <c r="H137" s="14">
        <f>IFERROR(VLOOKUP(Table14[[#This Row],[Codigo]],DATOS!$D$1:$E$221,2,FALSE),0)</f>
        <v>48290.095010234167</v>
      </c>
      <c r="I137">
        <f>_xlfn.RANK.EQ(Table14[[#This Row],[PROD]],Table14[PROD],0)</f>
        <v>153</v>
      </c>
      <c r="J137" s="14">
        <f>IFERROR(VLOOKUP(Table14[[#This Row],[Codigo]],DATOS!$G$1:$H$223,2,FALSE),0)</f>
        <v>19726.64</v>
      </c>
      <c r="K137">
        <f>_xlfn.RANK.EQ(Table14[[#This Row],[VENTAS]],Table14[VENTAS],0)</f>
        <v>152</v>
      </c>
      <c r="L137" s="15">
        <f>IFERROR(VLOOKUP(Table14[[#This Row],[Codigo]],DATOS!$J$1:$K$223,2,FALSE),0)</f>
        <v>1673.4166666670001</v>
      </c>
      <c r="M137">
        <f>_xlfn.RANK.EQ(Table14[[#This Row],[EMPLEO]],Table14[EMPLEO],0)</f>
        <v>111</v>
      </c>
      <c r="N137" s="17">
        <f>(Table14[[#This Row],[POBLACIÓN]]-MIN(Table14[POBLACIÓN])) / (MAX(Table14[POBLACIÓN])-MIN(Table14[POBLACIÓN]))</f>
        <v>7.503228684125369E-3</v>
      </c>
      <c r="O137" s="18">
        <f>(Table14[[#This Row],[VAB]]-(MIN(IF(Table14[[#This Row],[VAB]] &gt; 0, Table14[VAB])))) / (MAX(Table14[VAB])-(MIN(IF(Table14[[#This Row],[VAB]] &gt; 0, Table14[VAB]))))</f>
        <v>1.4045789937472122E-3</v>
      </c>
      <c r="P137" s="18">
        <f>(Table14[[#This Row],[PROD]]-(MIN(IF(Table14[[#This Row],[PROD]] &gt; 0, Table14[PROD])))) / (MAX(Table14[PROD])-(MIN(IF(Table14[[#This Row],[PROD]] &gt; 0, Table14[PROD]))))</f>
        <v>1.2114090804155148E-3</v>
      </c>
      <c r="Q137" s="18">
        <f>(Table14[[#This Row],[VENTAS]]-(MIN(IF(Table14[[#This Row],[VENTAS]] &gt; 0, Table14[VENTAS])))) / (MAX(Table14[VENTAS])-(MIN(IF(Table14[[#This Row],[VENTAS]] &gt; 0, Table14[VENTAS]))))</f>
        <v>2.4272269086909775E-4</v>
      </c>
      <c r="R137" s="18">
        <f>(Table14[[#This Row],[EMPLEO]]-(MIN(IF(Table14[[#This Row],[EMPLEO]] &gt; 0, Table14[EMPLEO])))) / (MAX(Table14[EMPLEO])-(MIN(IF(Table14[[#This Row],[EMPLEO]] &gt; 0, Table14[EMPLEO]))))</f>
        <v>1.8354074880680262E-3</v>
      </c>
      <c r="S137" s="18">
        <f>SUMPRODUCT(Table14[[#This Row],[NPOB]:[NEMPLEO]],$V$3:$Z$3) / 5</f>
        <v>6.2430554773910518E-2</v>
      </c>
      <c r="T137">
        <f>_xlfn.RANK.EQ(Table14[[#This Row],[INDICE ]],Table14[[INDICE ]],0)</f>
        <v>135</v>
      </c>
    </row>
    <row r="138" spans="1:20" x14ac:dyDescent="0.25">
      <c r="A138" t="s">
        <v>64</v>
      </c>
      <c r="B138" t="s">
        <v>68</v>
      </c>
      <c r="C138" t="s">
        <v>69</v>
      </c>
      <c r="D138" s="15">
        <v>14522</v>
      </c>
      <c r="E138">
        <v>151</v>
      </c>
      <c r="F138" s="14">
        <f>IFERROR(VLOOKUP(Table14[[#This Row],[Codigo]],DATOS!$A$1:$B$221,2,FALSE),0)</f>
        <v>90755.4654505418</v>
      </c>
      <c r="G138">
        <f>_xlfn.RANK.EQ(Table14[[#This Row],[VAB]],Table14[VAB],0)</f>
        <v>91</v>
      </c>
      <c r="H138" s="14">
        <f>IFERROR(VLOOKUP(Table14[[#This Row],[Codigo]],DATOS!$D$1:$E$221,2,FALSE),0)</f>
        <v>136113.29137444371</v>
      </c>
      <c r="I138">
        <f>_xlfn.RANK.EQ(Table14[[#This Row],[PROD]],Table14[PROD],0)</f>
        <v>94</v>
      </c>
      <c r="J138" s="14">
        <f>IFERROR(VLOOKUP(Table14[[#This Row],[Codigo]],DATOS!$G$1:$H$223,2,FALSE),0)</f>
        <v>17956.691999999999</v>
      </c>
      <c r="K138">
        <f>_xlfn.RANK.EQ(Table14[[#This Row],[VENTAS]],Table14[VENTAS],0)</f>
        <v>156</v>
      </c>
      <c r="L138" s="15">
        <f>IFERROR(VLOOKUP(Table14[[#This Row],[Codigo]],DATOS!$J$1:$K$223,2,FALSE),0)</f>
        <v>1495.908369408</v>
      </c>
      <c r="M138">
        <f>_xlfn.RANK.EQ(Table14[[#This Row],[EMPLEO]],Table14[EMPLEO],0)</f>
        <v>117</v>
      </c>
      <c r="N138" s="17">
        <f>(Table14[[#This Row],[POBLACIÓN]]-MIN(Table14[POBLACIÓN])) / (MAX(Table14[POBLACIÓN])-MIN(Table14[POBLACIÓN]))</f>
        <v>4.4716910725061875E-3</v>
      </c>
      <c r="O138" s="18">
        <f>(Table14[[#This Row],[VAB]]-(MIN(IF(Table14[[#This Row],[VAB]] &gt; 0, Table14[VAB])))) / (MAX(Table14[VAB])-(MIN(IF(Table14[[#This Row],[VAB]] &gt; 0, Table14[VAB]))))</f>
        <v>3.7892239691811277E-3</v>
      </c>
      <c r="P138" s="18">
        <f>(Table14[[#This Row],[PROD]]-(MIN(IF(Table14[[#This Row],[PROD]] &gt; 0, Table14[PROD])))) / (MAX(Table14[PROD])-(MIN(IF(Table14[[#This Row],[PROD]] &gt; 0, Table14[PROD]))))</f>
        <v>3.4145486170880138E-3</v>
      </c>
      <c r="Q138" s="18">
        <f>(Table14[[#This Row],[VENTAS]]-(MIN(IF(Table14[[#This Row],[VENTAS]] &gt; 0, Table14[VENTAS])))) / (MAX(Table14[VENTAS])-(MIN(IF(Table14[[#This Row],[VENTAS]] &gt; 0, Table14[VENTAS]))))</f>
        <v>2.2094470225784019E-4</v>
      </c>
      <c r="R138" s="18">
        <f>(Table14[[#This Row],[EMPLEO]]-(MIN(IF(Table14[[#This Row],[EMPLEO]] &gt; 0, Table14[EMPLEO])))) / (MAX(Table14[EMPLEO])-(MIN(IF(Table14[[#This Row],[EMPLEO]] &gt; 0, Table14[EMPLEO]))))</f>
        <v>1.6241139778749491E-3</v>
      </c>
      <c r="S138" s="18">
        <f>SUMPRODUCT(Table14[[#This Row],[NPOB]:[NEMPLEO]],$V$3:$Z$3) / 5</f>
        <v>6.1734580831012E-2</v>
      </c>
      <c r="T138">
        <f>_xlfn.RANK.EQ(Table14[[#This Row],[INDICE ]],Table14[[INDICE ]],0)</f>
        <v>136</v>
      </c>
    </row>
    <row r="139" spans="1:20" x14ac:dyDescent="0.25">
      <c r="A139" t="s">
        <v>161</v>
      </c>
      <c r="B139" t="s">
        <v>210</v>
      </c>
      <c r="C139" t="s">
        <v>211</v>
      </c>
      <c r="D139" s="15">
        <v>14305</v>
      </c>
      <c r="E139">
        <v>153</v>
      </c>
      <c r="F139" s="14">
        <f>IFERROR(VLOOKUP(Table14[[#This Row],[Codigo]],DATOS!$A$1:$B$221,2,FALSE),0)</f>
        <v>49744.342385136362</v>
      </c>
      <c r="G139">
        <f>_xlfn.RANK.EQ(Table14[[#This Row],[VAB]],Table14[VAB],0)</f>
        <v>122</v>
      </c>
      <c r="H139" s="14">
        <f>IFERROR(VLOOKUP(Table14[[#This Row],[Codigo]],DATOS!$D$1:$E$221,2,FALSE),0)</f>
        <v>89885.284407136249</v>
      </c>
      <c r="I139">
        <f>_xlfn.RANK.EQ(Table14[[#This Row],[PROD]],Table14[PROD],0)</f>
        <v>114</v>
      </c>
      <c r="J139" s="14">
        <f>IFERROR(VLOOKUP(Table14[[#This Row],[Codigo]],DATOS!$G$1:$H$223,2,FALSE),0)</f>
        <v>263188.06699999998</v>
      </c>
      <c r="K139">
        <f>_xlfn.RANK.EQ(Table14[[#This Row],[VENTAS]],Table14[VENTAS],0)</f>
        <v>49</v>
      </c>
      <c r="L139" s="15">
        <f>IFERROR(VLOOKUP(Table14[[#This Row],[Codigo]],DATOS!$J$1:$K$223,2,FALSE),0)</f>
        <v>2066.9437611409999</v>
      </c>
      <c r="M139">
        <f>_xlfn.RANK.EQ(Table14[[#This Row],[EMPLEO]],Table14[EMPLEO],0)</f>
        <v>99</v>
      </c>
      <c r="N139" s="17">
        <f>(Table14[[#This Row],[POBLACIÓN]]-MIN(Table14[POBLACIÓN])) / (MAX(Table14[POBLACIÓN])-MIN(Table14[POBLACIÓN]))</f>
        <v>4.3926138202257017E-3</v>
      </c>
      <c r="O139" s="18">
        <f>(Table14[[#This Row],[VAB]]-(MIN(IF(Table14[[#This Row],[VAB]] &gt; 0, Table14[VAB])))) / (MAX(Table14[VAB])-(MIN(IF(Table14[[#This Row],[VAB]] &gt; 0, Table14[VAB]))))</f>
        <v>2.0769267565448439E-3</v>
      </c>
      <c r="P139" s="18">
        <f>(Table14[[#This Row],[PROD]]-(MIN(IF(Table14[[#This Row],[PROD]] &gt; 0, Table14[PROD])))) / (MAX(Table14[PROD])-(MIN(IF(Table14[[#This Row],[PROD]] &gt; 0, Table14[PROD]))))</f>
        <v>2.2548692377486359E-3</v>
      </c>
      <c r="Q139" s="18">
        <f>(Table14[[#This Row],[VENTAS]]-(MIN(IF(Table14[[#This Row],[VENTAS]] &gt; 0, Table14[VENTAS])))) / (MAX(Table14[VENTAS])-(MIN(IF(Table14[[#This Row],[VENTAS]] &gt; 0, Table14[VENTAS]))))</f>
        <v>3.2383475253198917E-3</v>
      </c>
      <c r="R139" s="18">
        <f>(Table14[[#This Row],[EMPLEO]]-(MIN(IF(Table14[[#This Row],[EMPLEO]] &gt; 0, Table14[EMPLEO])))) / (MAX(Table14[EMPLEO])-(MIN(IF(Table14[[#This Row],[EMPLEO]] &gt; 0, Table14[EMPLEO]))))</f>
        <v>2.3038347246054336E-3</v>
      </c>
      <c r="S139" s="18">
        <f>SUMPRODUCT(Table14[[#This Row],[NPOB]:[NEMPLEO]],$V$3:$Z$3) / 5</f>
        <v>6.0016458762141608E-2</v>
      </c>
      <c r="T139">
        <f>_xlfn.RANK.EQ(Table14[[#This Row],[INDICE ]],Table14[[INDICE ]],0)</f>
        <v>137</v>
      </c>
    </row>
    <row r="140" spans="1:20" x14ac:dyDescent="0.25">
      <c r="A140" t="s">
        <v>97</v>
      </c>
      <c r="B140" t="s">
        <v>102</v>
      </c>
      <c r="C140" t="s">
        <v>103</v>
      </c>
      <c r="D140" s="15">
        <v>21867</v>
      </c>
      <c r="E140">
        <v>129</v>
      </c>
      <c r="F140" s="14">
        <f>IFERROR(VLOOKUP(Table14[[#This Row],[Codigo]],DATOS!$A$1:$B$221,2,FALSE),0)</f>
        <v>35316.595869147008</v>
      </c>
      <c r="G140">
        <f>_xlfn.RANK.EQ(Table14[[#This Row],[VAB]],Table14[VAB],0)</f>
        <v>147</v>
      </c>
      <c r="H140" s="14">
        <f>IFERROR(VLOOKUP(Table14[[#This Row],[Codigo]],DATOS!$D$1:$E$221,2,FALSE),0)</f>
        <v>52708.117215537401</v>
      </c>
      <c r="I140">
        <f>_xlfn.RANK.EQ(Table14[[#This Row],[PROD]],Table14[PROD],0)</f>
        <v>150</v>
      </c>
      <c r="J140" s="14">
        <f>IFERROR(VLOOKUP(Table14[[#This Row],[Codigo]],DATOS!$G$1:$H$223,2,FALSE),0)</f>
        <v>19406.814999999999</v>
      </c>
      <c r="K140">
        <f>_xlfn.RANK.EQ(Table14[[#This Row],[VENTAS]],Table14[VENTAS],0)</f>
        <v>154</v>
      </c>
      <c r="L140" s="15">
        <f>IFERROR(VLOOKUP(Table14[[#This Row],[Codigo]],DATOS!$J$1:$K$223,2,FALSE),0)</f>
        <v>1287.0833333329999</v>
      </c>
      <c r="M140">
        <f>_xlfn.RANK.EQ(Table14[[#This Row],[EMPLEO]],Table14[EMPLEO],0)</f>
        <v>130</v>
      </c>
      <c r="N140" s="17">
        <f>(Table14[[#This Row],[POBLACIÓN]]-MIN(Table14[POBLACIÓN])) / (MAX(Table14[POBLACIÓN])-MIN(Table14[POBLACIÓN]))</f>
        <v>7.1482920771152618E-3</v>
      </c>
      <c r="O140" s="18">
        <f>(Table14[[#This Row],[VAB]]-(MIN(IF(Table14[[#This Row],[VAB]] &gt; 0, Table14[VAB])))) / (MAX(Table14[VAB])-(MIN(IF(Table14[[#This Row],[VAB]] &gt; 0, Table14[VAB]))))</f>
        <v>1.4745392017209487E-3</v>
      </c>
      <c r="P140" s="18">
        <f>(Table14[[#This Row],[PROD]]-(MIN(IF(Table14[[#This Row],[PROD]] &gt; 0, Table14[PROD])))) / (MAX(Table14[PROD])-(MIN(IF(Table14[[#This Row],[PROD]] &gt; 0, Table14[PROD]))))</f>
        <v>1.3222399291816531E-3</v>
      </c>
      <c r="Q140" s="18">
        <f>(Table14[[#This Row],[VENTAS]]-(MIN(IF(Table14[[#This Row],[VENTAS]] &gt; 0, Table14[VENTAS])))) / (MAX(Table14[VENTAS])-(MIN(IF(Table14[[#This Row],[VENTAS]] &gt; 0, Table14[VENTAS]))))</f>
        <v>2.3878746497116434E-4</v>
      </c>
      <c r="R140" s="18">
        <f>(Table14[[#This Row],[EMPLEO]]-(MIN(IF(Table14[[#This Row],[EMPLEO]] &gt; 0, Table14[EMPLEO])))) / (MAX(Table14[EMPLEO])-(MIN(IF(Table14[[#This Row],[EMPLEO]] &gt; 0, Table14[EMPLEO]))))</f>
        <v>1.37554320360797E-3</v>
      </c>
      <c r="S140" s="18">
        <f>SUMPRODUCT(Table14[[#This Row],[NPOB]:[NEMPLEO]],$V$3:$Z$3) / 5</f>
        <v>5.9463531630557197E-2</v>
      </c>
      <c r="T140">
        <f>_xlfn.RANK.EQ(Table14[[#This Row],[INDICE ]],Table14[[INDICE ]],0)</f>
        <v>138</v>
      </c>
    </row>
    <row r="141" spans="1:20" x14ac:dyDescent="0.25">
      <c r="A141" t="s">
        <v>161</v>
      </c>
      <c r="B141" t="s">
        <v>204</v>
      </c>
      <c r="C141" t="s">
        <v>205</v>
      </c>
      <c r="D141" s="15">
        <v>22254</v>
      </c>
      <c r="E141">
        <v>126</v>
      </c>
      <c r="F141" s="14">
        <f>IFERROR(VLOOKUP(Table14[[#This Row],[Codigo]],DATOS!$A$1:$B$221,2,FALSE),0)</f>
        <v>28088.839828677126</v>
      </c>
      <c r="G141">
        <f>_xlfn.RANK.EQ(Table14[[#This Row],[VAB]],Table14[VAB],0)</f>
        <v>158</v>
      </c>
      <c r="H141" s="14">
        <f>IFERROR(VLOOKUP(Table14[[#This Row],[Codigo]],DATOS!$D$1:$E$221,2,FALSE),0)</f>
        <v>45709.401897722673</v>
      </c>
      <c r="I141">
        <f>_xlfn.RANK.EQ(Table14[[#This Row],[PROD]],Table14[PROD],0)</f>
        <v>154</v>
      </c>
      <c r="J141" s="14">
        <f>IFERROR(VLOOKUP(Table14[[#This Row],[Codigo]],DATOS!$G$1:$H$223,2,FALSE),0)</f>
        <v>23112.462</v>
      </c>
      <c r="K141">
        <f>_xlfn.RANK.EQ(Table14[[#This Row],[VENTAS]],Table14[VENTAS],0)</f>
        <v>141</v>
      </c>
      <c r="L141" s="15">
        <f>IFERROR(VLOOKUP(Table14[[#This Row],[Codigo]],DATOS!$J$1:$K$223,2,FALSE),0)</f>
        <v>908.44135472400001</v>
      </c>
      <c r="M141">
        <f>_xlfn.RANK.EQ(Table14[[#This Row],[EMPLEO]],Table14[EMPLEO],0)</f>
        <v>154</v>
      </c>
      <c r="N141" s="17">
        <f>(Table14[[#This Row],[POBLACIÓN]]-MIN(Table14[POBLACIÓN])) / (MAX(Table14[POBLACIÓN])-MIN(Table14[POBLACIÓN]))</f>
        <v>7.2893192505371421E-3</v>
      </c>
      <c r="O141" s="18">
        <f>(Table14[[#This Row],[VAB]]-(MIN(IF(Table14[[#This Row],[VAB]] &gt; 0, Table14[VAB])))) / (MAX(Table14[VAB])-(MIN(IF(Table14[[#This Row],[VAB]] &gt; 0, Table14[VAB]))))</f>
        <v>1.1727657901034706E-3</v>
      </c>
      <c r="P141" s="18">
        <f>(Table14[[#This Row],[PROD]]-(MIN(IF(Table14[[#This Row],[PROD]] &gt; 0, Table14[PROD])))) / (MAX(Table14[PROD])-(MIN(IF(Table14[[#This Row],[PROD]] &gt; 0, Table14[PROD]))))</f>
        <v>1.1466696122160911E-3</v>
      </c>
      <c r="Q141" s="18">
        <f>(Table14[[#This Row],[VENTAS]]-(MIN(IF(Table14[[#This Row],[VENTAS]] &gt; 0, Table14[VENTAS])))) / (MAX(Table14[VENTAS])-(MIN(IF(Table14[[#This Row],[VENTAS]] &gt; 0, Table14[VENTAS]))))</f>
        <v>2.8438289385570827E-4</v>
      </c>
      <c r="R141" s="18">
        <f>(Table14[[#This Row],[EMPLEO]]-(MIN(IF(Table14[[#This Row],[EMPLEO]] &gt; 0, Table14[EMPLEO])))) / (MAX(Table14[EMPLEO])-(MIN(IF(Table14[[#This Row],[EMPLEO]] &gt; 0, Table14[EMPLEO]))))</f>
        <v>9.2483417196189473E-4</v>
      </c>
      <c r="S141" s="18">
        <f>SUMPRODUCT(Table14[[#This Row],[NPOB]:[NEMPLEO]],$V$3:$Z$3) / 5</f>
        <v>5.7019977508349272E-2</v>
      </c>
      <c r="T141">
        <f>_xlfn.RANK.EQ(Table14[[#This Row],[INDICE ]],Table14[[INDICE ]],0)</f>
        <v>139</v>
      </c>
    </row>
    <row r="142" spans="1:20" x14ac:dyDescent="0.25">
      <c r="A142" t="s">
        <v>225</v>
      </c>
      <c r="B142" t="s">
        <v>239</v>
      </c>
      <c r="C142" t="s">
        <v>240</v>
      </c>
      <c r="D142" s="15">
        <v>18215</v>
      </c>
      <c r="E142">
        <v>136</v>
      </c>
      <c r="F142" s="14">
        <f>IFERROR(VLOOKUP(Table14[[#This Row],[Codigo]],DATOS!$A$1:$B$221,2,FALSE),0)</f>
        <v>44879.884326817228</v>
      </c>
      <c r="G142">
        <f>_xlfn.RANK.EQ(Table14[[#This Row],[VAB]],Table14[VAB],0)</f>
        <v>132</v>
      </c>
      <c r="H142" s="14">
        <f>IFERROR(VLOOKUP(Table14[[#This Row],[Codigo]],DATOS!$D$1:$E$221,2,FALSE),0)</f>
        <v>71482.093763575598</v>
      </c>
      <c r="I142">
        <f>_xlfn.RANK.EQ(Table14[[#This Row],[PROD]],Table14[PROD],0)</f>
        <v>133</v>
      </c>
      <c r="J142" s="14">
        <f>IFERROR(VLOOKUP(Table14[[#This Row],[Codigo]],DATOS!$G$1:$H$223,2,FALSE),0)</f>
        <v>52504.557000000001</v>
      </c>
      <c r="K142">
        <f>_xlfn.RANK.EQ(Table14[[#This Row],[VENTAS]],Table14[VENTAS],0)</f>
        <v>101</v>
      </c>
      <c r="L142" s="15">
        <f>IFERROR(VLOOKUP(Table14[[#This Row],[Codigo]],DATOS!$J$1:$K$223,2,FALSE),0)</f>
        <v>1392.0197368419999</v>
      </c>
      <c r="M142">
        <f>_xlfn.RANK.EQ(Table14[[#This Row],[EMPLEO]],Table14[EMPLEO],0)</f>
        <v>119</v>
      </c>
      <c r="N142" s="17">
        <f>(Table14[[#This Row],[POBLACIÓN]]-MIN(Table14[POBLACIÓN])) / (MAX(Table14[POBLACIÓN])-MIN(Table14[POBLACIÓN]))</f>
        <v>5.8174620064777756E-3</v>
      </c>
      <c r="O142" s="18">
        <f>(Table14[[#This Row],[VAB]]-(MIN(IF(Table14[[#This Row],[VAB]] &gt; 0, Table14[VAB])))) / (MAX(Table14[VAB])-(MIN(IF(Table14[[#This Row],[VAB]] &gt; 0, Table14[VAB]))))</f>
        <v>1.8738258085175962E-3</v>
      </c>
      <c r="P142" s="18">
        <f>(Table14[[#This Row],[PROD]]-(MIN(IF(Table14[[#This Row],[PROD]] &gt; 0, Table14[PROD])))) / (MAX(Table14[PROD])-(MIN(IF(Table14[[#This Row],[PROD]] &gt; 0, Table14[PROD]))))</f>
        <v>1.7932053654886526E-3</v>
      </c>
      <c r="Q142" s="18">
        <f>(Table14[[#This Row],[VENTAS]]-(MIN(IF(Table14[[#This Row],[VENTAS]] &gt; 0, Table14[VENTAS])))) / (MAX(Table14[VENTAS])-(MIN(IF(Table14[[#This Row],[VENTAS]] &gt; 0, Table14[VENTAS]))))</f>
        <v>6.4603233789078745E-4</v>
      </c>
      <c r="R142" s="18">
        <f>(Table14[[#This Row],[EMPLEO]]-(MIN(IF(Table14[[#This Row],[EMPLEO]] &gt; 0, Table14[EMPLEO])))) / (MAX(Table14[EMPLEO])-(MIN(IF(Table14[[#This Row],[EMPLEO]] &gt; 0, Table14[EMPLEO]))))</f>
        <v>1.5004521875080427E-3</v>
      </c>
      <c r="S142" s="18">
        <f>SUMPRODUCT(Table14[[#This Row],[NPOB]:[NEMPLEO]],$V$3:$Z$3) / 5</f>
        <v>5.6422448328129773E-2</v>
      </c>
      <c r="T142">
        <f>_xlfn.RANK.EQ(Table14[[#This Row],[INDICE ]],Table14[[INDICE ]],0)</f>
        <v>140</v>
      </c>
    </row>
    <row r="143" spans="1:20" x14ac:dyDescent="0.25">
      <c r="A143" t="s">
        <v>212</v>
      </c>
      <c r="B143" t="s">
        <v>223</v>
      </c>
      <c r="C143" t="s">
        <v>224</v>
      </c>
      <c r="D143" s="15">
        <v>17969</v>
      </c>
      <c r="E143">
        <v>138</v>
      </c>
      <c r="F143" s="14">
        <f>IFERROR(VLOOKUP(Table14[[#This Row],[Codigo]],DATOS!$A$1:$B$221,2,FALSE),0)</f>
        <v>38376.249506618071</v>
      </c>
      <c r="G143">
        <f>_xlfn.RANK.EQ(Table14[[#This Row],[VAB]],Table14[VAB],0)</f>
        <v>142</v>
      </c>
      <c r="H143" s="14">
        <f>IFERROR(VLOOKUP(Table14[[#This Row],[Codigo]],DATOS!$D$1:$E$221,2,FALSE),0)</f>
        <v>59645.658180715327</v>
      </c>
      <c r="I143">
        <f>_xlfn.RANK.EQ(Table14[[#This Row],[PROD]],Table14[PROD],0)</f>
        <v>141</v>
      </c>
      <c r="J143" s="14">
        <f>IFERROR(VLOOKUP(Table14[[#This Row],[Codigo]],DATOS!$G$1:$H$223,2,FALSE),0)</f>
        <v>23405.936000000002</v>
      </c>
      <c r="K143">
        <f>_xlfn.RANK.EQ(Table14[[#This Row],[VENTAS]],Table14[VENTAS],0)</f>
        <v>140</v>
      </c>
      <c r="L143" s="15">
        <f>IFERROR(VLOOKUP(Table14[[#This Row],[Codigo]],DATOS!$J$1:$K$223,2,FALSE),0)</f>
        <v>1905.1775014289999</v>
      </c>
      <c r="M143">
        <f>_xlfn.RANK.EQ(Table14[[#This Row],[EMPLEO]],Table14[EMPLEO],0)</f>
        <v>105</v>
      </c>
      <c r="N143" s="17">
        <f>(Table14[[#This Row],[POBLACIÓN]]-MIN(Table14[POBLACIÓN])) / (MAX(Table14[POBLACIÓN])-MIN(Table14[POBLACIÓN]))</f>
        <v>5.7278168264731687E-3</v>
      </c>
      <c r="O143" s="18">
        <f>(Table14[[#This Row],[VAB]]-(MIN(IF(Table14[[#This Row],[VAB]] &gt; 0, Table14[VAB])))) / (MAX(Table14[VAB])-(MIN(IF(Table14[[#This Row],[VAB]] &gt; 0, Table14[VAB]))))</f>
        <v>1.6022859202567672E-3</v>
      </c>
      <c r="P143" s="18">
        <f>(Table14[[#This Row],[PROD]]-(MIN(IF(Table14[[#This Row],[PROD]] &gt; 0, Table14[PROD])))) / (MAX(Table14[PROD])-(MIN(IF(Table14[[#This Row],[PROD]] &gt; 0, Table14[PROD]))))</f>
        <v>1.4962756215775792E-3</v>
      </c>
      <c r="Q143" s="18">
        <f>(Table14[[#This Row],[VENTAS]]-(MIN(IF(Table14[[#This Row],[VENTAS]] &gt; 0, Table14[VENTAS])))) / (MAX(Table14[VENTAS])-(MIN(IF(Table14[[#This Row],[VENTAS]] &gt; 0, Table14[VENTAS]))))</f>
        <v>2.879938888847714E-4</v>
      </c>
      <c r="R143" s="18">
        <f>(Table14[[#This Row],[EMPLEO]]-(MIN(IF(Table14[[#This Row],[EMPLEO]] &gt; 0, Table14[EMPLEO])))) / (MAX(Table14[EMPLEO])-(MIN(IF(Table14[[#This Row],[EMPLEO]] &gt; 0, Table14[EMPLEO]))))</f>
        <v>2.1112794391728797E-3</v>
      </c>
      <c r="S143" s="18">
        <f>SUMPRODUCT(Table14[[#This Row],[NPOB]:[NEMPLEO]],$V$3:$Z$3) / 5</f>
        <v>5.4722737492134424E-2</v>
      </c>
      <c r="T143">
        <f>_xlfn.RANK.EQ(Table14[[#This Row],[INDICE ]],Table14[[INDICE ]],0)</f>
        <v>141</v>
      </c>
    </row>
    <row r="144" spans="1:20" x14ac:dyDescent="0.25">
      <c r="A144" t="s">
        <v>257</v>
      </c>
      <c r="B144" t="s">
        <v>282</v>
      </c>
      <c r="C144" t="s">
        <v>283</v>
      </c>
      <c r="D144" s="15">
        <v>19470</v>
      </c>
      <c r="E144">
        <v>132</v>
      </c>
      <c r="F144" s="14">
        <f>IFERROR(VLOOKUP(Table14[[#This Row],[Codigo]],DATOS!$A$1:$B$221,2,FALSE),0)</f>
        <v>35020.390958197466</v>
      </c>
      <c r="G144">
        <f>_xlfn.RANK.EQ(Table14[[#This Row],[VAB]],Table14[VAB],0)</f>
        <v>149</v>
      </c>
      <c r="H144" s="14">
        <f>IFERROR(VLOOKUP(Table14[[#This Row],[Codigo]],DATOS!$D$1:$E$221,2,FALSE),0)</f>
        <v>50497.589284370944</v>
      </c>
      <c r="I144">
        <f>_xlfn.RANK.EQ(Table14[[#This Row],[PROD]],Table14[PROD],0)</f>
        <v>152</v>
      </c>
      <c r="J144" s="14">
        <f>IFERROR(VLOOKUP(Table14[[#This Row],[Codigo]],DATOS!$G$1:$H$223,2,FALSE),0)</f>
        <v>74321.437999999995</v>
      </c>
      <c r="K144">
        <f>_xlfn.RANK.EQ(Table14[[#This Row],[VENTAS]],Table14[VENTAS],0)</f>
        <v>92</v>
      </c>
      <c r="L144" s="15">
        <f>IFERROR(VLOOKUP(Table14[[#This Row],[Codigo]],DATOS!$J$1:$K$223,2,FALSE),0)</f>
        <v>804.93170185500003</v>
      </c>
      <c r="M144">
        <f>_xlfn.RANK.EQ(Table14[[#This Row],[EMPLEO]],Table14[EMPLEO],0)</f>
        <v>166</v>
      </c>
      <c r="N144" s="17">
        <f>(Table14[[#This Row],[POBLACIÓN]]-MIN(Table14[POBLACIÓN])) / (MAX(Table14[POBLACIÓN])-MIN(Table14[POBLACIÓN]))</f>
        <v>6.2747981890215994E-3</v>
      </c>
      <c r="O144" s="18">
        <f>(Table14[[#This Row],[VAB]]-(MIN(IF(Table14[[#This Row],[VAB]] &gt; 0, Table14[VAB])))) / (MAX(Table14[VAB])-(MIN(IF(Table14[[#This Row],[VAB]] &gt; 0, Table14[VAB]))))</f>
        <v>1.4621720484835404E-3</v>
      </c>
      <c r="P144" s="18">
        <f>(Table14[[#This Row],[PROD]]-(MIN(IF(Table14[[#This Row],[PROD]] &gt; 0, Table14[PROD])))) / (MAX(Table14[PROD])-(MIN(IF(Table14[[#This Row],[PROD]] &gt; 0, Table14[PROD]))))</f>
        <v>1.2667864535204508E-3</v>
      </c>
      <c r="Q144" s="18">
        <f>(Table14[[#This Row],[VENTAS]]-(MIN(IF(Table14[[#This Row],[VENTAS]] &gt; 0, Table14[VENTAS])))) / (MAX(Table14[VENTAS])-(MIN(IF(Table14[[#This Row],[VENTAS]] &gt; 0, Table14[VENTAS]))))</f>
        <v>9.1447400168608614E-4</v>
      </c>
      <c r="R144" s="18">
        <f>(Table14[[#This Row],[EMPLEO]]-(MIN(IF(Table14[[#This Row],[EMPLEO]] &gt; 0, Table14[EMPLEO])))) / (MAX(Table14[EMPLEO])-(MIN(IF(Table14[[#This Row],[EMPLEO]] &gt; 0, Table14[EMPLEO]))))</f>
        <v>8.0162349262307851E-4</v>
      </c>
      <c r="S144" s="18">
        <f>SUMPRODUCT(Table14[[#This Row],[NPOB]:[NEMPLEO]],$V$3:$Z$3) / 5</f>
        <v>5.3769570597732019E-2</v>
      </c>
      <c r="T144">
        <f>_xlfn.RANK.EQ(Table14[[#This Row],[INDICE ]],Table14[[INDICE ]],0)</f>
        <v>142</v>
      </c>
    </row>
    <row r="145" spans="1:20" x14ac:dyDescent="0.25">
      <c r="A145" t="s">
        <v>76</v>
      </c>
      <c r="B145" t="s">
        <v>95</v>
      </c>
      <c r="C145" t="s">
        <v>96</v>
      </c>
      <c r="D145" s="15">
        <v>16602</v>
      </c>
      <c r="E145">
        <v>140</v>
      </c>
      <c r="F145" s="14">
        <f>IFERROR(VLOOKUP(Table14[[#This Row],[Codigo]],DATOS!$A$1:$B$221,2,FALSE),0)</f>
        <v>48687.496793184037</v>
      </c>
      <c r="G145">
        <f>_xlfn.RANK.EQ(Table14[[#This Row],[VAB]],Table14[VAB],0)</f>
        <v>125</v>
      </c>
      <c r="H145" s="14">
        <f>IFERROR(VLOOKUP(Table14[[#This Row],[Codigo]],DATOS!$D$1:$E$221,2,FALSE),0)</f>
        <v>81845.680707364387</v>
      </c>
      <c r="I145">
        <f>_xlfn.RANK.EQ(Table14[[#This Row],[PROD]],Table14[PROD],0)</f>
        <v>119</v>
      </c>
      <c r="J145" s="14">
        <f>IFERROR(VLOOKUP(Table14[[#This Row],[Codigo]],DATOS!$G$1:$H$223,2,FALSE),0)</f>
        <v>49234.686000000002</v>
      </c>
      <c r="K145">
        <f>_xlfn.RANK.EQ(Table14[[#This Row],[VENTAS]],Table14[VENTAS],0)</f>
        <v>106</v>
      </c>
      <c r="L145" s="15">
        <f>IFERROR(VLOOKUP(Table14[[#This Row],[Codigo]],DATOS!$J$1:$K$223,2,FALSE),0)</f>
        <v>1075.865339578</v>
      </c>
      <c r="M145">
        <f>_xlfn.RANK.EQ(Table14[[#This Row],[EMPLEO]],Table14[EMPLEO],0)</f>
        <v>142</v>
      </c>
      <c r="N145" s="17">
        <f>(Table14[[#This Row],[POBLACIÓN]]-MIN(Table14[POBLACIÓN])) / (MAX(Table14[POBLACIÓN])-MIN(Table14[POBLACIÓN]))</f>
        <v>5.2296665782361907E-3</v>
      </c>
      <c r="O145" s="18">
        <f>(Table14[[#This Row],[VAB]]-(MIN(IF(Table14[[#This Row],[VAB]] &gt; 0, Table14[VAB])))) / (MAX(Table14[VAB])-(MIN(IF(Table14[[#This Row],[VAB]] &gt; 0, Table14[VAB]))))</f>
        <v>2.0328013187117743E-3</v>
      </c>
      <c r="P145" s="18">
        <f>(Table14[[#This Row],[PROD]]-(MIN(IF(Table14[[#This Row],[PROD]] &gt; 0, Table14[PROD])))) / (MAX(Table14[PROD])-(MIN(IF(Table14[[#This Row],[PROD]] &gt; 0, Table14[PROD]))))</f>
        <v>2.0531871138517632E-3</v>
      </c>
      <c r="Q145" s="18">
        <f>(Table14[[#This Row],[VENTAS]]-(MIN(IF(Table14[[#This Row],[VENTAS]] &gt; 0, Table14[VENTAS])))) / (MAX(Table14[VENTAS])-(MIN(IF(Table14[[#This Row],[VENTAS]] &gt; 0, Table14[VENTAS]))))</f>
        <v>6.0579883193565129E-4</v>
      </c>
      <c r="R145" s="18">
        <f>(Table14[[#This Row],[EMPLEO]]-(MIN(IF(Table14[[#This Row],[EMPLEO]] &gt; 0, Table14[EMPLEO])))) / (MAX(Table14[EMPLEO])-(MIN(IF(Table14[[#This Row],[EMPLEO]] &gt; 0, Table14[EMPLEO]))))</f>
        <v>1.1241240192342065E-3</v>
      </c>
      <c r="S145" s="18">
        <f>SUMPRODUCT(Table14[[#This Row],[NPOB]:[NEMPLEO]],$V$3:$Z$3) / 5</f>
        <v>5.3196588117278606E-2</v>
      </c>
      <c r="T145">
        <f>_xlfn.RANK.EQ(Table14[[#This Row],[INDICE ]],Table14[[INDICE ]],0)</f>
        <v>143</v>
      </c>
    </row>
    <row r="146" spans="1:20" x14ac:dyDescent="0.25">
      <c r="A146" t="s">
        <v>407</v>
      </c>
      <c r="B146" t="s">
        <v>412</v>
      </c>
      <c r="C146" t="s">
        <v>413</v>
      </c>
      <c r="D146" s="15">
        <v>9018</v>
      </c>
      <c r="E146">
        <v>185</v>
      </c>
      <c r="F146" s="14">
        <f>IFERROR(VLOOKUP(Table14[[#This Row],[Codigo]],DATOS!$A$1:$B$221,2,FALSE),0)</f>
        <v>77201.489037161096</v>
      </c>
      <c r="G146">
        <f>_xlfn.RANK.EQ(Table14[[#This Row],[VAB]],Table14[VAB],0)</f>
        <v>95</v>
      </c>
      <c r="H146" s="14">
        <f>IFERROR(VLOOKUP(Table14[[#This Row],[Codigo]],DATOS!$D$1:$E$221,2,FALSE),0)</f>
        <v>217569.85473773041</v>
      </c>
      <c r="I146">
        <f>_xlfn.RANK.EQ(Table14[[#This Row],[PROD]],Table14[PROD],0)</f>
        <v>72</v>
      </c>
      <c r="J146" s="14">
        <f>IFERROR(VLOOKUP(Table14[[#This Row],[Codigo]],DATOS!$G$1:$H$223,2,FALSE),0)</f>
        <v>9028.2520000000004</v>
      </c>
      <c r="K146">
        <f>_xlfn.RANK.EQ(Table14[[#This Row],[VENTAS]],Table14[VENTAS],0)</f>
        <v>181</v>
      </c>
      <c r="L146" s="15">
        <f>IFERROR(VLOOKUP(Table14[[#This Row],[Codigo]],DATOS!$J$1:$K$223,2,FALSE),0)</f>
        <v>585.42732811099995</v>
      </c>
      <c r="M146">
        <f>_xlfn.RANK.EQ(Table14[[#This Row],[EMPLEO]],Table14[EMPLEO],0)</f>
        <v>190</v>
      </c>
      <c r="N146" s="17">
        <f>(Table14[[#This Row],[POBLACIÓN]]-MIN(Table14[POBLACIÓN])) / (MAX(Table14[POBLACIÓN])-MIN(Table14[POBLACIÓN]))</f>
        <v>2.4659712727283329E-3</v>
      </c>
      <c r="O146" s="18">
        <f>(Table14[[#This Row],[VAB]]-(MIN(IF(Table14[[#This Row],[VAB]] &gt; 0, Table14[VAB])))) / (MAX(Table14[VAB])-(MIN(IF(Table14[[#This Row],[VAB]] &gt; 0, Table14[VAB]))))</f>
        <v>3.2233180807772332E-3</v>
      </c>
      <c r="P146" s="18">
        <f>(Table14[[#This Row],[PROD]]-(MIN(IF(Table14[[#This Row],[PROD]] &gt; 0, Table14[PROD])))) / (MAX(Table14[PROD])-(MIN(IF(Table14[[#This Row],[PROD]] &gt; 0, Table14[PROD]))))</f>
        <v>5.4579743029727588E-3</v>
      </c>
      <c r="Q146" s="18">
        <f>(Table14[[#This Row],[VENTAS]]-(MIN(IF(Table14[[#This Row],[VENTAS]] &gt; 0, Table14[VENTAS])))) / (MAX(Table14[VENTAS])-(MIN(IF(Table14[[#This Row],[VENTAS]] &gt; 0, Table14[VENTAS]))))</f>
        <v>1.1108641001631874E-4</v>
      </c>
      <c r="R146" s="18">
        <f>(Table14[[#This Row],[EMPLEO]]-(MIN(IF(Table14[[#This Row],[EMPLEO]] &gt; 0, Table14[EMPLEO])))) / (MAX(Table14[EMPLEO])-(MIN(IF(Table14[[#This Row],[EMPLEO]] &gt; 0, Table14[EMPLEO]))))</f>
        <v>5.4034077881601271E-4</v>
      </c>
      <c r="S146" s="18">
        <f>SUMPRODUCT(Table14[[#This Row],[NPOB]:[NEMPLEO]],$V$3:$Z$3) / 5</f>
        <v>5.186860365419392E-2</v>
      </c>
      <c r="T146">
        <f>_xlfn.RANK.EQ(Table14[[#This Row],[INDICE ]],Table14[[INDICE ]],0)</f>
        <v>144</v>
      </c>
    </row>
    <row r="147" spans="1:20" x14ac:dyDescent="0.25">
      <c r="A147" t="s">
        <v>161</v>
      </c>
      <c r="B147" t="s">
        <v>186</v>
      </c>
      <c r="C147" t="s">
        <v>187</v>
      </c>
      <c r="D147" s="15">
        <v>18019</v>
      </c>
      <c r="E147">
        <v>137</v>
      </c>
      <c r="F147" s="14">
        <f>IFERROR(VLOOKUP(Table14[[#This Row],[Codigo]],DATOS!$A$1:$B$221,2,FALSE),0)</f>
        <v>39043.355975716135</v>
      </c>
      <c r="G147">
        <f>_xlfn.RANK.EQ(Table14[[#This Row],[VAB]],Table14[VAB],0)</f>
        <v>141</v>
      </c>
      <c r="H147" s="14">
        <f>IFERROR(VLOOKUP(Table14[[#This Row],[Codigo]],DATOS!$D$1:$E$221,2,FALSE),0)</f>
        <v>68466.856386364336</v>
      </c>
      <c r="I147">
        <f>_xlfn.RANK.EQ(Table14[[#This Row],[PROD]],Table14[PROD],0)</f>
        <v>136</v>
      </c>
      <c r="J147" s="14">
        <f>IFERROR(VLOOKUP(Table14[[#This Row],[Codigo]],DATOS!$G$1:$H$223,2,FALSE),0)</f>
        <v>43494.682999999997</v>
      </c>
      <c r="K147">
        <f>_xlfn.RANK.EQ(Table14[[#This Row],[VENTAS]],Table14[VENTAS],0)</f>
        <v>111</v>
      </c>
      <c r="L147" s="15">
        <f>IFERROR(VLOOKUP(Table14[[#This Row],[Codigo]],DATOS!$J$1:$K$223,2,FALSE),0)</f>
        <v>615.65944295500003</v>
      </c>
      <c r="M147">
        <f>_xlfn.RANK.EQ(Table14[[#This Row],[EMPLEO]],Table14[EMPLEO],0)</f>
        <v>188</v>
      </c>
      <c r="N147" s="17">
        <f>(Table14[[#This Row],[POBLACIÓN]]-MIN(Table14[POBLACIÓN])) / (MAX(Table14[POBLACIÓN])-MIN(Table14[POBLACIÓN]))</f>
        <v>5.7460373915147554E-3</v>
      </c>
      <c r="O147" s="18">
        <f>(Table14[[#This Row],[VAB]]-(MIN(IF(Table14[[#This Row],[VAB]] &gt; 0, Table14[VAB])))) / (MAX(Table14[VAB])-(MIN(IF(Table14[[#This Row],[VAB]] &gt; 0, Table14[VAB]))))</f>
        <v>1.6301389626069245E-3</v>
      </c>
      <c r="P147" s="18">
        <f>(Table14[[#This Row],[PROD]]-(MIN(IF(Table14[[#This Row],[PROD]] &gt; 0, Table14[PROD])))) / (MAX(Table14[PROD])-(MIN(IF(Table14[[#This Row],[PROD]] &gt; 0, Table14[PROD]))))</f>
        <v>1.7175648860572523E-3</v>
      </c>
      <c r="Q147" s="18">
        <f>(Table14[[#This Row],[VENTAS]]-(MIN(IF(Table14[[#This Row],[VENTAS]] &gt; 0, Table14[VENTAS])))) / (MAX(Table14[VENTAS])-(MIN(IF(Table14[[#This Row],[VENTAS]] &gt; 0, Table14[VENTAS]))))</f>
        <v>5.35172056480901E-4</v>
      </c>
      <c r="R147" s="18">
        <f>(Table14[[#This Row],[EMPLEO]]-(MIN(IF(Table14[[#This Row],[EMPLEO]] &gt; 0, Table14[EMPLEO])))) / (MAX(Table14[EMPLEO])-(MIN(IF(Table14[[#This Row],[EMPLEO]] &gt; 0, Table14[EMPLEO]))))</f>
        <v>5.7632698207854853E-4</v>
      </c>
      <c r="S147" s="18">
        <f>SUMPRODUCT(Table14[[#This Row],[NPOB]:[NEMPLEO]],$V$3:$Z$3) / 5</f>
        <v>5.1333731603480502E-2</v>
      </c>
      <c r="T147">
        <f>_xlfn.RANK.EQ(Table14[[#This Row],[INDICE ]],Table14[[INDICE ]],0)</f>
        <v>145</v>
      </c>
    </row>
    <row r="148" spans="1:20" x14ac:dyDescent="0.25">
      <c r="A148" t="s">
        <v>407</v>
      </c>
      <c r="B148" t="s">
        <v>419</v>
      </c>
      <c r="C148" t="s">
        <v>420</v>
      </c>
      <c r="D148" s="15">
        <v>8852</v>
      </c>
      <c r="E148">
        <v>187</v>
      </c>
      <c r="F148" s="14">
        <f>IFERROR(VLOOKUP(Table14[[#This Row],[Codigo]],DATOS!$A$1:$B$221,2,FALSE),0)</f>
        <v>74178.419927682669</v>
      </c>
      <c r="G148">
        <f>_xlfn.RANK.EQ(Table14[[#This Row],[VAB]],Table14[VAB],0)</f>
        <v>98</v>
      </c>
      <c r="H148" s="14">
        <f>IFERROR(VLOOKUP(Table14[[#This Row],[Codigo]],DATOS!$D$1:$E$221,2,FALSE),0)</f>
        <v>195427.1915245516</v>
      </c>
      <c r="I148">
        <f>_xlfn.RANK.EQ(Table14[[#This Row],[PROD]],Table14[PROD],0)</f>
        <v>78</v>
      </c>
      <c r="J148" s="14">
        <f>IFERROR(VLOOKUP(Table14[[#This Row],[Codigo]],DATOS!$G$1:$H$223,2,FALSE),0)</f>
        <v>24941.62</v>
      </c>
      <c r="K148">
        <f>_xlfn.RANK.EQ(Table14[[#This Row],[VENTAS]],Table14[VENTAS],0)</f>
        <v>135</v>
      </c>
      <c r="L148" s="15">
        <f>IFERROR(VLOOKUP(Table14[[#This Row],[Codigo]],DATOS!$J$1:$K$223,2,FALSE),0)</f>
        <v>879.57267188900005</v>
      </c>
      <c r="M148">
        <f>_xlfn.RANK.EQ(Table14[[#This Row],[EMPLEO]],Table14[EMPLEO],0)</f>
        <v>156</v>
      </c>
      <c r="N148" s="17">
        <f>(Table14[[#This Row],[POBLACIÓN]]-MIN(Table14[POBLACIÓN])) / (MAX(Table14[POBLACIÓN])-MIN(Table14[POBLACIÓN]))</f>
        <v>2.4054789967902653E-3</v>
      </c>
      <c r="O148" s="18">
        <f>(Table14[[#This Row],[VAB]]-(MIN(IF(Table14[[#This Row],[VAB]] &gt; 0, Table14[VAB])))) / (MAX(Table14[VAB])-(MIN(IF(Table14[[#This Row],[VAB]] &gt; 0, Table14[VAB]))))</f>
        <v>3.0970988401699631E-3</v>
      </c>
      <c r="P148" s="18">
        <f>(Table14[[#This Row],[PROD]]-(MIN(IF(Table14[[#This Row],[PROD]] &gt; 0, Table14[PROD])))) / (MAX(Table14[PROD])-(MIN(IF(Table14[[#This Row],[PROD]] &gt; 0, Table14[PROD]))))</f>
        <v>4.9025017308988667E-3</v>
      </c>
      <c r="Q148" s="18">
        <f>(Table14[[#This Row],[VENTAS]]-(MIN(IF(Table14[[#This Row],[VENTAS]] &gt; 0, Table14[VENTAS])))) / (MAX(Table14[VENTAS])-(MIN(IF(Table14[[#This Row],[VENTAS]] &gt; 0, Table14[VENTAS]))))</f>
        <v>3.068894206532134E-4</v>
      </c>
      <c r="R148" s="18">
        <f>(Table14[[#This Row],[EMPLEO]]-(MIN(IF(Table14[[#This Row],[EMPLEO]] &gt; 0, Table14[EMPLEO])))) / (MAX(Table14[EMPLEO])-(MIN(IF(Table14[[#This Row],[EMPLEO]] &gt; 0, Table14[EMPLEO]))))</f>
        <v>8.9047090317363243E-4</v>
      </c>
      <c r="S148" s="18">
        <f>SUMPRODUCT(Table14[[#This Row],[NPOB]:[NEMPLEO]],$V$3:$Z$3) / 5</f>
        <v>5.0430049766029141E-2</v>
      </c>
      <c r="T148">
        <f>_xlfn.RANK.EQ(Table14[[#This Row],[INDICE ]],Table14[[INDICE ]],0)</f>
        <v>146</v>
      </c>
    </row>
    <row r="149" spans="1:20" x14ac:dyDescent="0.25">
      <c r="A149" t="s">
        <v>64</v>
      </c>
      <c r="B149" t="s">
        <v>67</v>
      </c>
      <c r="C149" t="s">
        <v>35</v>
      </c>
      <c r="D149" s="15">
        <v>15677</v>
      </c>
      <c r="E149">
        <v>143</v>
      </c>
      <c r="F149" s="14">
        <f>IFERROR(VLOOKUP(Table14[[#This Row],[Codigo]],DATOS!$A$1:$B$221,2,FALSE),0)</f>
        <v>48839.702533733784</v>
      </c>
      <c r="G149">
        <f>_xlfn.RANK.EQ(Table14[[#This Row],[VAB]],Table14[VAB],0)</f>
        <v>124</v>
      </c>
      <c r="H149" s="14">
        <f>IFERROR(VLOOKUP(Table14[[#This Row],[Codigo]],DATOS!$D$1:$E$221,2,FALSE),0)</f>
        <v>73509.877477880393</v>
      </c>
      <c r="I149">
        <f>_xlfn.RANK.EQ(Table14[[#This Row],[PROD]],Table14[PROD],0)</f>
        <v>129</v>
      </c>
      <c r="J149" s="14">
        <f>IFERROR(VLOOKUP(Table14[[#This Row],[Codigo]],DATOS!$G$1:$H$223,2,FALSE),0)</f>
        <v>16593.105</v>
      </c>
      <c r="K149">
        <f>_xlfn.RANK.EQ(Table14[[#This Row],[VENTAS]],Table14[VENTAS],0)</f>
        <v>159</v>
      </c>
      <c r="L149" s="15">
        <f>IFERROR(VLOOKUP(Table14[[#This Row],[Codigo]],DATOS!$J$1:$K$223,2,FALSE),0)</f>
        <v>1218.9927083330001</v>
      </c>
      <c r="M149">
        <f>_xlfn.RANK.EQ(Table14[[#This Row],[EMPLEO]],Table14[EMPLEO],0)</f>
        <v>133</v>
      </c>
      <c r="N149" s="17">
        <f>(Table14[[#This Row],[POBLACIÓN]]-MIN(Table14[POBLACIÓN])) / (MAX(Table14[POBLACIÓN])-MIN(Table14[POBLACIÓN]))</f>
        <v>4.8925861249668389E-3</v>
      </c>
      <c r="O149" s="18">
        <f>(Table14[[#This Row],[VAB]]-(MIN(IF(Table14[[#This Row],[VAB]] &gt; 0, Table14[VAB])))) / (MAX(Table14[VAB])-(MIN(IF(Table14[[#This Row],[VAB]] &gt; 0, Table14[VAB]))))</f>
        <v>2.0391562157692123E-3</v>
      </c>
      <c r="P149" s="18">
        <f>(Table14[[#This Row],[PROD]]-(MIN(IF(Table14[[#This Row],[PROD]] &gt; 0, Table14[PROD])))) / (MAX(Table14[PROD])-(MIN(IF(Table14[[#This Row],[PROD]] &gt; 0, Table14[PROD]))))</f>
        <v>1.8440745055080898E-3</v>
      </c>
      <c r="Q149" s="18">
        <f>(Table14[[#This Row],[VENTAS]]-(MIN(IF(Table14[[#This Row],[VENTAS]] &gt; 0, Table14[VENTAS])))) / (MAX(Table14[VENTAS])-(MIN(IF(Table14[[#This Row],[VENTAS]] &gt; 0, Table14[VENTAS]))))</f>
        <v>2.0416670530173817E-4</v>
      </c>
      <c r="R149" s="18">
        <f>(Table14[[#This Row],[EMPLEO]]-(MIN(IF(Table14[[#This Row],[EMPLEO]] &gt; 0, Table14[EMPLEO])))) / (MAX(Table14[EMPLEO])-(MIN(IF(Table14[[#This Row],[EMPLEO]] &gt; 0, Table14[EMPLEO]))))</f>
        <v>1.2944928674284821E-3</v>
      </c>
      <c r="S149" s="18">
        <f>SUMPRODUCT(Table14[[#This Row],[NPOB]:[NEMPLEO]],$V$3:$Z$3) / 5</f>
        <v>4.9857026188044787E-2</v>
      </c>
      <c r="T149">
        <f>_xlfn.RANK.EQ(Table14[[#This Row],[INDICE ]],Table14[[INDICE ]],0)</f>
        <v>147</v>
      </c>
    </row>
    <row r="150" spans="1:20" x14ac:dyDescent="0.25">
      <c r="A150" t="s">
        <v>421</v>
      </c>
      <c r="B150" t="s">
        <v>432</v>
      </c>
      <c r="C150" t="s">
        <v>433</v>
      </c>
      <c r="D150" s="15">
        <v>19084</v>
      </c>
      <c r="E150">
        <v>133</v>
      </c>
      <c r="F150" s="14">
        <f>IFERROR(VLOOKUP(Table14[[#This Row],[Codigo]],DATOS!$A$1:$B$221,2,FALSE),0)</f>
        <v>27472.547155243476</v>
      </c>
      <c r="G150">
        <f>_xlfn.RANK.EQ(Table14[[#This Row],[VAB]],Table14[VAB],0)</f>
        <v>160</v>
      </c>
      <c r="H150" s="14">
        <f>IFERROR(VLOOKUP(Table14[[#This Row],[Codigo]],DATOS!$D$1:$E$221,2,FALSE),0)</f>
        <v>44827.617476398504</v>
      </c>
      <c r="I150">
        <f>_xlfn.RANK.EQ(Table14[[#This Row],[PROD]],Table14[PROD],0)</f>
        <v>156</v>
      </c>
      <c r="J150" s="14">
        <f>IFERROR(VLOOKUP(Table14[[#This Row],[Codigo]],DATOS!$G$1:$H$223,2,FALSE),0)</f>
        <v>23800.198</v>
      </c>
      <c r="K150">
        <f>_xlfn.RANK.EQ(Table14[[#This Row],[VENTAS]],Table14[VENTAS],0)</f>
        <v>139</v>
      </c>
      <c r="L150" s="15">
        <f>IFERROR(VLOOKUP(Table14[[#This Row],[Codigo]],DATOS!$J$1:$K$223,2,FALSE),0)</f>
        <v>744.88107822400002</v>
      </c>
      <c r="M150">
        <f>_xlfn.RANK.EQ(Table14[[#This Row],[EMPLEO]],Table14[EMPLEO],0)</f>
        <v>172</v>
      </c>
      <c r="N150" s="17">
        <f>(Table14[[#This Row],[POBLACIÓN]]-MIN(Table14[POBLACIÓN])) / (MAX(Table14[POBLACIÓN])-MIN(Table14[POBLACIÓN]))</f>
        <v>6.1341354269005511E-3</v>
      </c>
      <c r="O150" s="18">
        <f>(Table14[[#This Row],[VAB]]-(MIN(IF(Table14[[#This Row],[VAB]] &gt; 0, Table14[VAB])))) / (MAX(Table14[VAB])-(MIN(IF(Table14[[#This Row],[VAB]] &gt; 0, Table14[VAB]))))</f>
        <v>1.1470343263440992E-3</v>
      </c>
      <c r="P150" s="18">
        <f>(Table14[[#This Row],[PROD]]-(MIN(IF(Table14[[#This Row],[PROD]] &gt; 0, Table14[PROD])))) / (MAX(Table14[PROD])-(MIN(IF(Table14[[#This Row],[PROD]] &gt; 0, Table14[PROD]))))</f>
        <v>1.1245490996195709E-3</v>
      </c>
      <c r="Q150" s="18">
        <f>(Table14[[#This Row],[VENTAS]]-(MIN(IF(Table14[[#This Row],[VENTAS]] &gt; 0, Table14[VENTAS])))) / (MAX(Table14[VENTAS])-(MIN(IF(Table14[[#This Row],[VENTAS]] &gt; 0, Table14[VENTAS]))))</f>
        <v>2.9284501069504583E-4</v>
      </c>
      <c r="R150" s="18">
        <f>(Table14[[#This Row],[EMPLEO]]-(MIN(IF(Table14[[#This Row],[EMPLEO]] &gt; 0, Table14[EMPLEO])))) / (MAX(Table14[EMPLEO])-(MIN(IF(Table14[[#This Row],[EMPLEO]] &gt; 0, Table14[EMPLEO]))))</f>
        <v>7.3014341393264981E-4</v>
      </c>
      <c r="S150" s="18">
        <f>SUMPRODUCT(Table14[[#This Row],[NPOB]:[NEMPLEO]],$V$3:$Z$3) / 5</f>
        <v>4.9240417308338079E-2</v>
      </c>
      <c r="T150">
        <f>_xlfn.RANK.EQ(Table14[[#This Row],[INDICE ]],Table14[[INDICE ]],0)</f>
        <v>148</v>
      </c>
    </row>
    <row r="151" spans="1:20" x14ac:dyDescent="0.25">
      <c r="A151" t="s">
        <v>35</v>
      </c>
      <c r="B151" t="s">
        <v>38</v>
      </c>
      <c r="C151" t="s">
        <v>39</v>
      </c>
      <c r="D151" s="15">
        <v>19802</v>
      </c>
      <c r="E151">
        <v>131</v>
      </c>
      <c r="F151" s="14">
        <f>IFERROR(VLOOKUP(Table14[[#This Row],[Codigo]],DATOS!$A$1:$B$221,2,FALSE),0)</f>
        <v>23394.63031550754</v>
      </c>
      <c r="G151">
        <f>_xlfn.RANK.EQ(Table14[[#This Row],[VAB]],Table14[VAB],0)</f>
        <v>172</v>
      </c>
      <c r="H151" s="14">
        <f>IFERROR(VLOOKUP(Table14[[#This Row],[Codigo]],DATOS!$D$1:$E$221,2,FALSE),0)</f>
        <v>34241.484117839849</v>
      </c>
      <c r="I151">
        <f>_xlfn.RANK.EQ(Table14[[#This Row],[PROD]],Table14[PROD],0)</f>
        <v>173</v>
      </c>
      <c r="J151" s="14">
        <f>IFERROR(VLOOKUP(Table14[[#This Row],[Codigo]],DATOS!$G$1:$H$223,2,FALSE),0)</f>
        <v>9257.59</v>
      </c>
      <c r="K151">
        <f>_xlfn.RANK.EQ(Table14[[#This Row],[VENTAS]],Table14[VENTAS],0)</f>
        <v>180</v>
      </c>
      <c r="L151" s="15">
        <f>IFERROR(VLOOKUP(Table14[[#This Row],[Codigo]],DATOS!$J$1:$K$223,2,FALSE),0)</f>
        <v>734.91666666699996</v>
      </c>
      <c r="M151">
        <f>_xlfn.RANK.EQ(Table14[[#This Row],[EMPLEO]],Table14[EMPLEO],0)</f>
        <v>174</v>
      </c>
      <c r="N151" s="17">
        <f>(Table14[[#This Row],[POBLACIÓN]]-MIN(Table14[POBLACIÓN])) / (MAX(Table14[POBLACIÓN])-MIN(Table14[POBLACIÓN]))</f>
        <v>6.3957827408977347E-3</v>
      </c>
      <c r="O151" s="18">
        <f>(Table14[[#This Row],[VAB]]-(MIN(IF(Table14[[#This Row],[VAB]] &gt; 0, Table14[VAB])))) / (MAX(Table14[VAB])-(MIN(IF(Table14[[#This Row],[VAB]] &gt; 0, Table14[VAB]))))</f>
        <v>9.767730626643312E-4</v>
      </c>
      <c r="P151" s="18">
        <f>(Table14[[#This Row],[PROD]]-(MIN(IF(Table14[[#This Row],[PROD]] &gt; 0, Table14[PROD])))) / (MAX(Table14[PROD])-(MIN(IF(Table14[[#This Row],[PROD]] &gt; 0, Table14[PROD]))))</f>
        <v>8.5898453458134287E-4</v>
      </c>
      <c r="Q151" s="18">
        <f>(Table14[[#This Row],[VENTAS]]-(MIN(IF(Table14[[#This Row],[VENTAS]] &gt; 0, Table14[VENTAS])))) / (MAX(Table14[VENTAS])-(MIN(IF(Table14[[#This Row],[VENTAS]] &gt; 0, Table14[VENTAS]))))</f>
        <v>1.1390825582881073E-4</v>
      </c>
      <c r="R151" s="18">
        <f>(Table14[[#This Row],[EMPLEO]]-(MIN(IF(Table14[[#This Row],[EMPLEO]] &gt; 0, Table14[EMPLEO])))) / (MAX(Table14[EMPLEO])-(MIN(IF(Table14[[#This Row],[EMPLEO]] &gt; 0, Table14[EMPLEO]))))</f>
        <v>7.1828247262794545E-4</v>
      </c>
      <c r="S151" s="18">
        <f>SUMPRODUCT(Table14[[#This Row],[NPOB]:[NEMPLEO]],$V$3:$Z$3) / 5</f>
        <v>4.8556150445542193E-2</v>
      </c>
      <c r="T151">
        <f>_xlfn.RANK.EQ(Table14[[#This Row],[INDICE ]],Table14[[INDICE ]],0)</f>
        <v>149</v>
      </c>
    </row>
    <row r="152" spans="1:20" x14ac:dyDescent="0.25">
      <c r="A152" t="s">
        <v>305</v>
      </c>
      <c r="B152" t="s">
        <v>390</v>
      </c>
      <c r="C152" t="s">
        <v>391</v>
      </c>
      <c r="D152" s="15">
        <v>13661</v>
      </c>
      <c r="E152">
        <v>157</v>
      </c>
      <c r="F152" s="14">
        <f>IFERROR(VLOOKUP(Table14[[#This Row],[Codigo]],DATOS!$A$1:$B$221,2,FALSE),0)</f>
        <v>51102.391198144571</v>
      </c>
      <c r="G152">
        <f>_xlfn.RANK.EQ(Table14[[#This Row],[VAB]],Table14[VAB],0)</f>
        <v>117</v>
      </c>
      <c r="H152" s="14">
        <f>IFERROR(VLOOKUP(Table14[[#This Row],[Codigo]],DATOS!$D$1:$E$221,2,FALSE),0)</f>
        <v>82621.672983058015</v>
      </c>
      <c r="I152">
        <f>_xlfn.RANK.EQ(Table14[[#This Row],[PROD]],Table14[PROD],0)</f>
        <v>117</v>
      </c>
      <c r="J152" s="14">
        <f>IFERROR(VLOOKUP(Table14[[#This Row],[Codigo]],DATOS!$G$1:$H$223,2,FALSE),0)</f>
        <v>58840.476999999999</v>
      </c>
      <c r="K152">
        <f>_xlfn.RANK.EQ(Table14[[#This Row],[VENTAS]],Table14[VENTAS],0)</f>
        <v>98</v>
      </c>
      <c r="L152" s="15">
        <f>IFERROR(VLOOKUP(Table14[[#This Row],[Codigo]],DATOS!$J$1:$K$223,2,FALSE),0)</f>
        <v>1331.9444444440001</v>
      </c>
      <c r="M152">
        <f>_xlfn.RANK.EQ(Table14[[#This Row],[EMPLEO]],Table14[EMPLEO],0)</f>
        <v>124</v>
      </c>
      <c r="N152" s="17">
        <f>(Table14[[#This Row],[POBLACIÓN]]-MIN(Table14[POBLACIÓN])) / (MAX(Table14[POBLACIÓN])-MIN(Table14[POBLACIÓN]))</f>
        <v>4.1579329424900665E-3</v>
      </c>
      <c r="O152" s="18">
        <f>(Table14[[#This Row],[VAB]]-(MIN(IF(Table14[[#This Row],[VAB]] &gt; 0, Table14[VAB])))) / (MAX(Table14[VAB])-(MIN(IF(Table14[[#This Row],[VAB]] &gt; 0, Table14[VAB]))))</f>
        <v>2.1336280371566769E-3</v>
      </c>
      <c r="P152" s="18">
        <f>(Table14[[#This Row],[PROD]]-(MIN(IF(Table14[[#This Row],[PROD]] &gt; 0, Table14[PROD])))) / (MAX(Table14[PROD])-(MIN(IF(Table14[[#This Row],[PROD]] &gt; 0, Table14[PROD]))))</f>
        <v>2.0726537164523244E-3</v>
      </c>
      <c r="Q152" s="18">
        <f>(Table14[[#This Row],[VENTAS]]-(MIN(IF(Table14[[#This Row],[VENTAS]] &gt; 0, Table14[VENTAS])))) / (MAX(Table14[VENTAS])-(MIN(IF(Table14[[#This Row],[VENTAS]] &gt; 0, Table14[VENTAS]))))</f>
        <v>7.2399146075871287E-4</v>
      </c>
      <c r="R152" s="18">
        <f>(Table14[[#This Row],[EMPLEO]]-(MIN(IF(Table14[[#This Row],[EMPLEO]] &gt; 0, Table14[EMPLEO])))) / (MAX(Table14[EMPLEO])-(MIN(IF(Table14[[#This Row],[EMPLEO]] &gt; 0, Table14[EMPLEO]))))</f>
        <v>1.4289427448360311E-3</v>
      </c>
      <c r="S152" s="18">
        <f>SUMPRODUCT(Table14[[#This Row],[NPOB]:[NEMPLEO]],$V$3:$Z$3) / 5</f>
        <v>4.8550835958290496E-2</v>
      </c>
      <c r="T152">
        <f>_xlfn.RANK.EQ(Table14[[#This Row],[INDICE ]],Table14[[INDICE ]],0)</f>
        <v>150</v>
      </c>
    </row>
    <row r="153" spans="1:20" x14ac:dyDescent="0.25">
      <c r="A153" t="s">
        <v>305</v>
      </c>
      <c r="B153" t="s">
        <v>392</v>
      </c>
      <c r="C153" t="s">
        <v>393</v>
      </c>
      <c r="D153" s="15">
        <v>15475</v>
      </c>
      <c r="E153">
        <v>146</v>
      </c>
      <c r="F153" s="14">
        <f>IFERROR(VLOOKUP(Table14[[#This Row],[Codigo]],DATOS!$A$1:$B$221,2,FALSE),0)</f>
        <v>36214.826788476625</v>
      </c>
      <c r="G153">
        <f>_xlfn.RANK.EQ(Table14[[#This Row],[VAB]],Table14[VAB],0)</f>
        <v>146</v>
      </c>
      <c r="H153" s="14">
        <f>IFERROR(VLOOKUP(Table14[[#This Row],[Codigo]],DATOS!$D$1:$E$221,2,FALSE),0)</f>
        <v>54334.812914111593</v>
      </c>
      <c r="I153">
        <f>_xlfn.RANK.EQ(Table14[[#This Row],[PROD]],Table14[PROD],0)</f>
        <v>148</v>
      </c>
      <c r="J153" s="14">
        <f>IFERROR(VLOOKUP(Table14[[#This Row],[Codigo]],DATOS!$G$1:$H$223,2,FALSE),0)</f>
        <v>55743.862000000001</v>
      </c>
      <c r="K153">
        <f>_xlfn.RANK.EQ(Table14[[#This Row],[VENTAS]],Table14[VENTAS],0)</f>
        <v>99</v>
      </c>
      <c r="L153" s="15">
        <f>IFERROR(VLOOKUP(Table14[[#This Row],[Codigo]],DATOS!$J$1:$K$223,2,FALSE),0)</f>
        <v>1684.1644880169999</v>
      </c>
      <c r="M153">
        <f>_xlfn.RANK.EQ(Table14[[#This Row],[EMPLEO]],Table14[EMPLEO],0)</f>
        <v>109</v>
      </c>
      <c r="N153" s="17">
        <f>(Table14[[#This Row],[POBLACIÓN]]-MIN(Table14[POBLACIÓN])) / (MAX(Table14[POBLACIÓN])-MIN(Table14[POBLACIÓN]))</f>
        <v>4.8189750421988283E-3</v>
      </c>
      <c r="O153" s="18">
        <f>(Table14[[#This Row],[VAB]]-(MIN(IF(Table14[[#This Row],[VAB]] &gt; 0, Table14[VAB])))) / (MAX(Table14[VAB])-(MIN(IF(Table14[[#This Row],[VAB]] &gt; 0, Table14[VAB]))))</f>
        <v>1.512042156639275E-3</v>
      </c>
      <c r="P153" s="18">
        <f>(Table14[[#This Row],[PROD]]-(MIN(IF(Table14[[#This Row],[PROD]] &gt; 0, Table14[PROD])))) / (MAX(Table14[PROD])-(MIN(IF(Table14[[#This Row],[PROD]] &gt; 0, Table14[PROD]))))</f>
        <v>1.3630473440336638E-3</v>
      </c>
      <c r="Q153" s="18">
        <f>(Table14[[#This Row],[VENTAS]]-(MIN(IF(Table14[[#This Row],[VENTAS]] &gt; 0, Table14[VENTAS])))) / (MAX(Table14[VENTAS])-(MIN(IF(Table14[[#This Row],[VENTAS]] &gt; 0, Table14[VENTAS]))))</f>
        <v>6.8588975031103354E-4</v>
      </c>
      <c r="R153" s="18">
        <f>(Table14[[#This Row],[EMPLEO]]-(MIN(IF(Table14[[#This Row],[EMPLEO]] &gt; 0, Table14[EMPLEO])))) / (MAX(Table14[EMPLEO])-(MIN(IF(Table14[[#This Row],[EMPLEO]] &gt; 0, Table14[EMPLEO]))))</f>
        <v>1.8482009458107708E-3</v>
      </c>
      <c r="S153" s="18">
        <f>SUMPRODUCT(Table14[[#This Row],[NPOB]:[NEMPLEO]],$V$3:$Z$3) / 5</f>
        <v>4.8510688294174799E-2</v>
      </c>
      <c r="T153">
        <f>_xlfn.RANK.EQ(Table14[[#This Row],[INDICE ]],Table14[[INDICE ]],0)</f>
        <v>151</v>
      </c>
    </row>
    <row r="154" spans="1:20" x14ac:dyDescent="0.25">
      <c r="A154" t="s">
        <v>35</v>
      </c>
      <c r="B154" t="s">
        <v>46</v>
      </c>
      <c r="C154" t="s">
        <v>47</v>
      </c>
      <c r="D154" s="15">
        <v>15607</v>
      </c>
      <c r="E154">
        <v>144</v>
      </c>
      <c r="F154" s="14">
        <f>IFERROR(VLOOKUP(Table14[[#This Row],[Codigo]],DATOS!$A$1:$B$221,2,FALSE),0)</f>
        <v>39679.388591604438</v>
      </c>
      <c r="G154">
        <f>_xlfn.RANK.EQ(Table14[[#This Row],[VAB]],Table14[VAB],0)</f>
        <v>138</v>
      </c>
      <c r="H154" s="14">
        <f>IFERROR(VLOOKUP(Table14[[#This Row],[Codigo]],DATOS!$D$1:$E$221,2,FALSE),0)</f>
        <v>64126.904057809232</v>
      </c>
      <c r="I154">
        <f>_xlfn.RANK.EQ(Table14[[#This Row],[PROD]],Table14[PROD],0)</f>
        <v>138</v>
      </c>
      <c r="J154" s="14">
        <f>IFERROR(VLOOKUP(Table14[[#This Row],[Codigo]],DATOS!$G$1:$H$223,2,FALSE),0)</f>
        <v>21207.629000000001</v>
      </c>
      <c r="K154">
        <f>_xlfn.RANK.EQ(Table14[[#This Row],[VENTAS]],Table14[VENTAS],0)</f>
        <v>149</v>
      </c>
      <c r="L154" s="15">
        <f>IFERROR(VLOOKUP(Table14[[#This Row],[Codigo]],DATOS!$J$1:$K$223,2,FALSE),0)</f>
        <v>926.46416083899999</v>
      </c>
      <c r="M154">
        <f>_xlfn.RANK.EQ(Table14[[#This Row],[EMPLEO]],Table14[EMPLEO],0)</f>
        <v>149</v>
      </c>
      <c r="N154" s="17">
        <f>(Table14[[#This Row],[POBLACIÓN]]-MIN(Table14[POBLACIÓN])) / (MAX(Table14[POBLACIÓN])-MIN(Table14[POBLACIÓN]))</f>
        <v>4.8670773339086169E-3</v>
      </c>
      <c r="O154" s="18">
        <f>(Table14[[#This Row],[VAB]]-(MIN(IF(Table14[[#This Row],[VAB]] &gt; 0, Table14[VAB])))) / (MAX(Table14[VAB])-(MIN(IF(Table14[[#This Row],[VAB]] &gt; 0, Table14[VAB]))))</f>
        <v>1.6566946088298876E-3</v>
      </c>
      <c r="P154" s="18">
        <f>(Table14[[#This Row],[PROD]]-(MIN(IF(Table14[[#This Row],[PROD]] &gt; 0, Table14[PROD])))) / (MAX(Table14[PROD])-(MIN(IF(Table14[[#This Row],[PROD]] &gt; 0, Table14[PROD]))))</f>
        <v>1.6086925042930853E-3</v>
      </c>
      <c r="Q154" s="18">
        <f>(Table14[[#This Row],[VENTAS]]-(MIN(IF(Table14[[#This Row],[VENTAS]] &gt; 0, Table14[VENTAS])))) / (MAX(Table14[VENTAS])-(MIN(IF(Table14[[#This Row],[VENTAS]] &gt; 0, Table14[VENTAS]))))</f>
        <v>2.6094523841026717E-4</v>
      </c>
      <c r="R154" s="18">
        <f>(Table14[[#This Row],[EMPLEO]]-(MIN(IF(Table14[[#This Row],[EMPLEO]] &gt; 0, Table14[EMPLEO])))) / (MAX(Table14[EMPLEO])-(MIN(IF(Table14[[#This Row],[EMPLEO]] &gt; 0, Table14[EMPLEO]))))</f>
        <v>9.4628726472640494E-4</v>
      </c>
      <c r="S154" s="18">
        <f>SUMPRODUCT(Table14[[#This Row],[NPOB]:[NEMPLEO]],$V$3:$Z$3) / 5</f>
        <v>4.6224646510545336E-2</v>
      </c>
      <c r="T154">
        <f>_xlfn.RANK.EQ(Table14[[#This Row],[INDICE ]],Table14[[INDICE ]],0)</f>
        <v>152</v>
      </c>
    </row>
    <row r="155" spans="1:20" x14ac:dyDescent="0.25">
      <c r="A155" t="s">
        <v>97</v>
      </c>
      <c r="B155" t="s">
        <v>110</v>
      </c>
      <c r="C155" t="s">
        <v>111</v>
      </c>
      <c r="D155" s="15">
        <v>18460</v>
      </c>
      <c r="E155">
        <v>135</v>
      </c>
      <c r="F155" s="14">
        <f>IFERROR(VLOOKUP(Table14[[#This Row],[Codigo]],DATOS!$A$1:$B$221,2,FALSE),0)</f>
        <v>23669.557237425372</v>
      </c>
      <c r="G155">
        <f>_xlfn.RANK.EQ(Table14[[#This Row],[VAB]],Table14[VAB],0)</f>
        <v>171</v>
      </c>
      <c r="H155" s="14">
        <f>IFERROR(VLOOKUP(Table14[[#This Row],[Codigo]],DATOS!$D$1:$E$221,2,FALSE),0)</f>
        <v>34188.05745278838</v>
      </c>
      <c r="I155">
        <f>_xlfn.RANK.EQ(Table14[[#This Row],[PROD]],Table14[PROD],0)</f>
        <v>174</v>
      </c>
      <c r="J155" s="14">
        <f>IFERROR(VLOOKUP(Table14[[#This Row],[Codigo]],DATOS!$G$1:$H$223,2,FALSE),0)</f>
        <v>12171.093999999999</v>
      </c>
      <c r="K155">
        <f>_xlfn.RANK.EQ(Table14[[#This Row],[VENTAS]],Table14[VENTAS],0)</f>
        <v>172</v>
      </c>
      <c r="L155" s="15">
        <f>IFERROR(VLOOKUP(Table14[[#This Row],[Codigo]],DATOS!$J$1:$K$223,2,FALSE),0)</f>
        <v>759.5</v>
      </c>
      <c r="M155">
        <f>_xlfn.RANK.EQ(Table14[[#This Row],[EMPLEO]],Table14[EMPLEO],0)</f>
        <v>170</v>
      </c>
      <c r="N155" s="17">
        <f>(Table14[[#This Row],[POBLACIÓN]]-MIN(Table14[POBLACIÓN])) / (MAX(Table14[POBLACIÓN])-MIN(Table14[POBLACIÓN]))</f>
        <v>5.9067427751815496E-3</v>
      </c>
      <c r="O155" s="18">
        <f>(Table14[[#This Row],[VAB]]-(MIN(IF(Table14[[#This Row],[VAB]] &gt; 0, Table14[VAB])))) / (MAX(Table14[VAB])-(MIN(IF(Table14[[#This Row],[VAB]] &gt; 0, Table14[VAB]))))</f>
        <v>9.8825181688736992E-4</v>
      </c>
      <c r="P155" s="18">
        <f>(Table14[[#This Row],[PROD]]-(MIN(IF(Table14[[#This Row],[PROD]] &gt; 0, Table14[PROD])))) / (MAX(Table14[PROD])-(MIN(IF(Table14[[#This Row],[PROD]] &gt; 0, Table14[PROD]))))</f>
        <v>8.5764426910524575E-4</v>
      </c>
      <c r="Q155" s="18">
        <f>(Table14[[#This Row],[VENTAS]]-(MIN(IF(Table14[[#This Row],[VENTAS]] &gt; 0, Table14[VENTAS])))) / (MAX(Table14[VENTAS])-(MIN(IF(Table14[[#This Row],[VENTAS]] &gt; 0, Table14[VENTAS]))))</f>
        <v>1.4975691179545681E-4</v>
      </c>
      <c r="R155" s="18">
        <f>(Table14[[#This Row],[EMPLEO]]-(MIN(IF(Table14[[#This Row],[EMPLEO]] &gt; 0, Table14[EMPLEO])))) / (MAX(Table14[EMPLEO])-(MIN(IF(Table14[[#This Row],[EMPLEO]] &gt; 0, Table14[EMPLEO]))))</f>
        <v>7.4754475992597029E-4</v>
      </c>
      <c r="S155" s="18">
        <f>SUMPRODUCT(Table14[[#This Row],[NPOB]:[NEMPLEO]],$V$3:$Z$3) / 5</f>
        <v>4.5842938783114684E-2</v>
      </c>
      <c r="T155">
        <f>_xlfn.RANK.EQ(Table14[[#This Row],[INDICE ]],Table14[[INDICE ]],0)</f>
        <v>153</v>
      </c>
    </row>
    <row r="156" spans="1:20" x14ac:dyDescent="0.25">
      <c r="A156" t="s">
        <v>225</v>
      </c>
      <c r="B156" t="s">
        <v>243</v>
      </c>
      <c r="C156" t="s">
        <v>244</v>
      </c>
      <c r="D156" s="15">
        <v>16257</v>
      </c>
      <c r="E156">
        <v>142</v>
      </c>
      <c r="F156" s="14">
        <f>IFERROR(VLOOKUP(Table14[[#This Row],[Codigo]],DATOS!$A$1:$B$221,2,FALSE),0)</f>
        <v>29099.893514633575</v>
      </c>
      <c r="G156">
        <f>_xlfn.RANK.EQ(Table14[[#This Row],[VAB]],Table14[VAB],0)</f>
        <v>156</v>
      </c>
      <c r="H156" s="14">
        <f>IFERROR(VLOOKUP(Table14[[#This Row],[Codigo]],DATOS!$D$1:$E$221,2,FALSE),0)</f>
        <v>43603.606670471934</v>
      </c>
      <c r="I156">
        <f>_xlfn.RANK.EQ(Table14[[#This Row],[PROD]],Table14[PROD],0)</f>
        <v>159</v>
      </c>
      <c r="J156" s="14">
        <f>IFERROR(VLOOKUP(Table14[[#This Row],[Codigo]],DATOS!$G$1:$H$223,2,FALSE),0)</f>
        <v>20019.047999999999</v>
      </c>
      <c r="K156">
        <f>_xlfn.RANK.EQ(Table14[[#This Row],[VENTAS]],Table14[VENTAS],0)</f>
        <v>151</v>
      </c>
      <c r="L156" s="15">
        <f>IFERROR(VLOOKUP(Table14[[#This Row],[Codigo]],DATOS!$J$1:$K$223,2,FALSE),0)</f>
        <v>1063.7650214590001</v>
      </c>
      <c r="M156">
        <f>_xlfn.RANK.EQ(Table14[[#This Row],[EMPLEO]],Table14[EMPLEO],0)</f>
        <v>144</v>
      </c>
      <c r="N156" s="17">
        <f>(Table14[[#This Row],[POBLACIÓN]]-MIN(Table14[POBLACIÓN])) / (MAX(Table14[POBLACIÓN])-MIN(Table14[POBLACIÓN]))</f>
        <v>5.1039446794492434E-3</v>
      </c>
      <c r="O156" s="18">
        <f>(Table14[[#This Row],[VAB]]-(MIN(IF(Table14[[#This Row],[VAB]] &gt; 0, Table14[VAB])))) / (MAX(Table14[VAB])-(MIN(IF(Table14[[#This Row],[VAB]] &gt; 0, Table14[VAB]))))</f>
        <v>1.2149793233814518E-3</v>
      </c>
      <c r="P156" s="18">
        <f>(Table14[[#This Row],[PROD]]-(MIN(IF(Table14[[#This Row],[PROD]] &gt; 0, Table14[PROD])))) / (MAX(Table14[PROD])-(MIN(IF(Table14[[#This Row],[PROD]] &gt; 0, Table14[PROD]))))</f>
        <v>1.0938434693135649E-3</v>
      </c>
      <c r="Q156" s="18">
        <f>(Table14[[#This Row],[VENTAS]]-(MIN(IF(Table14[[#This Row],[VENTAS]] &gt; 0, Table14[VENTAS])))) / (MAX(Table14[VENTAS])-(MIN(IF(Table14[[#This Row],[VENTAS]] &gt; 0, Table14[VENTAS]))))</f>
        <v>2.4632056950386026E-4</v>
      </c>
      <c r="R156" s="18">
        <f>(Table14[[#This Row],[EMPLEO]]-(MIN(IF(Table14[[#This Row],[EMPLEO]] &gt; 0, Table14[EMPLEO])))) / (MAX(Table14[EMPLEO])-(MIN(IF(Table14[[#This Row],[EMPLEO]] &gt; 0, Table14[EMPLEO]))))</f>
        <v>1.1097206435650346E-3</v>
      </c>
      <c r="S156" s="18">
        <f>SUMPRODUCT(Table14[[#This Row],[NPOB]:[NEMPLEO]],$V$3:$Z$3) / 5</f>
        <v>4.4330928011801829E-2</v>
      </c>
      <c r="T156">
        <f>_xlfn.RANK.EQ(Table14[[#This Row],[INDICE ]],Table14[[INDICE ]],0)</f>
        <v>154</v>
      </c>
    </row>
    <row r="157" spans="1:20" x14ac:dyDescent="0.25">
      <c r="A157" t="s">
        <v>284</v>
      </c>
      <c r="B157" t="s">
        <v>321</v>
      </c>
      <c r="C157" t="s">
        <v>322</v>
      </c>
      <c r="D157" s="15">
        <v>16588</v>
      </c>
      <c r="E157">
        <v>141</v>
      </c>
      <c r="F157" s="14">
        <f>IFERROR(VLOOKUP(Table14[[#This Row],[Codigo]],DATOS!$A$1:$B$221,2,FALSE),0)</f>
        <v>25594.274998965717</v>
      </c>
      <c r="G157">
        <f>_xlfn.RANK.EQ(Table14[[#This Row],[VAB]],Table14[VAB],0)</f>
        <v>164</v>
      </c>
      <c r="H157" s="14">
        <f>IFERROR(VLOOKUP(Table14[[#This Row],[Codigo]],DATOS!$D$1:$E$221,2,FALSE),0)</f>
        <v>39975.693044123327</v>
      </c>
      <c r="I157">
        <f>_xlfn.RANK.EQ(Table14[[#This Row],[PROD]],Table14[PROD],0)</f>
        <v>165</v>
      </c>
      <c r="J157" s="14">
        <f>IFERROR(VLOOKUP(Table14[[#This Row],[Codigo]],DATOS!$G$1:$H$223,2,FALSE),0)</f>
        <v>26154.555</v>
      </c>
      <c r="K157">
        <f>_xlfn.RANK.EQ(Table14[[#This Row],[VENTAS]],Table14[VENTAS],0)</f>
        <v>131</v>
      </c>
      <c r="L157" s="15">
        <f>IFERROR(VLOOKUP(Table14[[#This Row],[Codigo]],DATOS!$J$1:$K$223,2,FALSE),0)</f>
        <v>1024.758531921</v>
      </c>
      <c r="M157">
        <f>_xlfn.RANK.EQ(Table14[[#This Row],[EMPLEO]],Table14[EMPLEO],0)</f>
        <v>146</v>
      </c>
      <c r="N157" s="17">
        <f>(Table14[[#This Row],[POBLACIÓN]]-MIN(Table14[POBLACIÓN])) / (MAX(Table14[POBLACIÓN])-MIN(Table14[POBLACIÓN]))</f>
        <v>5.2245648200245466E-3</v>
      </c>
      <c r="O157" s="18">
        <f>(Table14[[#This Row],[VAB]]-(MIN(IF(Table14[[#This Row],[VAB]] &gt; 0, Table14[VAB])))) / (MAX(Table14[VAB])-(MIN(IF(Table14[[#This Row],[VAB]] &gt; 0, Table14[VAB]))))</f>
        <v>1.0686126705255657E-3</v>
      </c>
      <c r="P157" s="18">
        <f>(Table14[[#This Row],[PROD]]-(MIN(IF(Table14[[#This Row],[PROD]] &gt; 0, Table14[PROD])))) / (MAX(Table14[PROD])-(MIN(IF(Table14[[#This Row],[PROD]] &gt; 0, Table14[PROD]))))</f>
        <v>1.002833345829847E-3</v>
      </c>
      <c r="Q157" s="18">
        <f>(Table14[[#This Row],[VENTAS]]-(MIN(IF(Table14[[#This Row],[VENTAS]] &gt; 0, Table14[VENTAS])))) / (MAX(Table14[VENTAS])-(MIN(IF(Table14[[#This Row],[VENTAS]] &gt; 0, Table14[VENTAS]))))</f>
        <v>3.2181374872171923E-4</v>
      </c>
      <c r="R157" s="18">
        <f>(Table14[[#This Row],[EMPLEO]]-(MIN(IF(Table14[[#This Row],[EMPLEO]] &gt; 0, Table14[EMPLEO])))) / (MAX(Table14[EMPLEO])-(MIN(IF(Table14[[#This Row],[EMPLEO]] &gt; 0, Table14[EMPLEO]))))</f>
        <v>1.0632900359705737E-3</v>
      </c>
      <c r="S157" s="18">
        <f>SUMPRODUCT(Table14[[#This Row],[NPOB]:[NEMPLEO]],$V$3:$Z$3) / 5</f>
        <v>4.4154907129481086E-2</v>
      </c>
      <c r="T157">
        <f>_xlfn.RANK.EQ(Table14[[#This Row],[INDICE ]],Table14[[INDICE ]],0)</f>
        <v>155</v>
      </c>
    </row>
    <row r="158" spans="1:20" x14ac:dyDescent="0.25">
      <c r="A158" t="s">
        <v>155</v>
      </c>
      <c r="B158" t="s">
        <v>6</v>
      </c>
      <c r="C158" t="s">
        <v>156</v>
      </c>
      <c r="D158" s="15">
        <v>8300</v>
      </c>
      <c r="E158">
        <v>188</v>
      </c>
      <c r="F158" s="14">
        <f>IFERROR(VLOOKUP(Table14[[#This Row],[Codigo]],DATOS!$A$1:$B$221,2,FALSE),0)</f>
        <v>52771.265799562978</v>
      </c>
      <c r="G158">
        <f>_xlfn.RANK.EQ(Table14[[#This Row],[VAB]],Table14[VAB],0)</f>
        <v>116</v>
      </c>
      <c r="H158" s="14">
        <f>IFERROR(VLOOKUP(Table14[[#This Row],[Codigo]],DATOS!$D$1:$E$221,2,FALSE),0)</f>
        <v>81505.358673450275</v>
      </c>
      <c r="I158">
        <f>_xlfn.RANK.EQ(Table14[[#This Row],[PROD]],Table14[PROD],0)</f>
        <v>120</v>
      </c>
      <c r="J158" s="14">
        <f>IFERROR(VLOOKUP(Table14[[#This Row],[Codigo]],DATOS!$G$1:$H$223,2,FALSE),0)</f>
        <v>80581.706999999995</v>
      </c>
      <c r="K158">
        <f>_xlfn.RANK.EQ(Table14[[#This Row],[VENTAS]],Table14[VENTAS],0)</f>
        <v>90</v>
      </c>
      <c r="L158" s="15">
        <f>IFERROR(VLOOKUP(Table14[[#This Row],[Codigo]],DATOS!$J$1:$K$223,2,FALSE),0)</f>
        <v>2769.7980984340002</v>
      </c>
      <c r="M158">
        <f>_xlfn.RANK.EQ(Table14[[#This Row],[EMPLEO]],Table14[EMPLEO],0)</f>
        <v>85</v>
      </c>
      <c r="N158" s="17">
        <f>(Table14[[#This Row],[POBLACIÓN]]-MIN(Table14[POBLACIÓN])) / (MAX(Table14[POBLACIÓN])-MIN(Table14[POBLACIÓN]))</f>
        <v>2.2043239587311489E-3</v>
      </c>
      <c r="O158" s="18">
        <f>(Table14[[#This Row],[VAB]]-(MIN(IF(Table14[[#This Row],[VAB]] &gt; 0, Table14[VAB])))) / (MAX(Table14[VAB])-(MIN(IF(Table14[[#This Row],[VAB]] &gt; 0, Table14[VAB]))))</f>
        <v>2.2033069221677223E-3</v>
      </c>
      <c r="P158" s="18">
        <f>(Table14[[#This Row],[PROD]]-(MIN(IF(Table14[[#This Row],[PROD]] &gt; 0, Table14[PROD])))) / (MAX(Table14[PROD])-(MIN(IF(Table14[[#This Row],[PROD]] &gt; 0, Table14[PROD]))))</f>
        <v>2.0446497688318033E-3</v>
      </c>
      <c r="Q158" s="18">
        <f>(Table14[[#This Row],[VENTAS]]-(MIN(IF(Table14[[#This Row],[VENTAS]] &gt; 0, Table14[VENTAS])))) / (MAX(Table14[VENTAS])-(MIN(IF(Table14[[#This Row],[VENTAS]] &gt; 0, Table14[VENTAS]))))</f>
        <v>9.9150229120951202E-4</v>
      </c>
      <c r="R158" s="18">
        <f>(Table14[[#This Row],[EMPLEO]]-(MIN(IF(Table14[[#This Row],[EMPLEO]] &gt; 0, Table14[EMPLEO])))) / (MAX(Table14[EMPLEO])-(MIN(IF(Table14[[#This Row],[EMPLEO]] &gt; 0, Table14[EMPLEO]))))</f>
        <v>3.1404635604078525E-3</v>
      </c>
      <c r="S158" s="18">
        <f>SUMPRODUCT(Table14[[#This Row],[NPOB]:[NEMPLEO]],$V$3:$Z$3) / 5</f>
        <v>4.3398886200891808E-2</v>
      </c>
      <c r="T158">
        <f>_xlfn.RANK.EQ(Table14[[#This Row],[INDICE ]],Table14[[INDICE ]],0)</f>
        <v>156</v>
      </c>
    </row>
    <row r="159" spans="1:20" x14ac:dyDescent="0.25">
      <c r="A159" t="s">
        <v>35</v>
      </c>
      <c r="B159" t="s">
        <v>40</v>
      </c>
      <c r="C159" t="s">
        <v>41</v>
      </c>
      <c r="D159" s="15">
        <v>15524</v>
      </c>
      <c r="E159">
        <v>145</v>
      </c>
      <c r="F159" s="14">
        <f>IFERROR(VLOOKUP(Table14[[#This Row],[Codigo]],DATOS!$A$1:$B$221,2,FALSE),0)</f>
        <v>24878.203269183072</v>
      </c>
      <c r="G159">
        <f>_xlfn.RANK.EQ(Table14[[#This Row],[VAB]],Table14[VAB],0)</f>
        <v>167</v>
      </c>
      <c r="H159" s="14">
        <f>IFERROR(VLOOKUP(Table14[[#This Row],[Codigo]],DATOS!$D$1:$E$221,2,FALSE),0)</f>
        <v>38407.65068615722</v>
      </c>
      <c r="I159">
        <f>_xlfn.RANK.EQ(Table14[[#This Row],[PROD]],Table14[PROD],0)</f>
        <v>167</v>
      </c>
      <c r="J159" s="14">
        <f>IFERROR(VLOOKUP(Table14[[#This Row],[Codigo]],DATOS!$G$1:$H$223,2,FALSE),0)</f>
        <v>38497.036999999997</v>
      </c>
      <c r="K159">
        <f>_xlfn.RANK.EQ(Table14[[#This Row],[VENTAS]],Table14[VENTAS],0)</f>
        <v>118</v>
      </c>
      <c r="L159" s="15">
        <f>IFERROR(VLOOKUP(Table14[[#This Row],[Codigo]],DATOS!$J$1:$K$223,2,FALSE),0)</f>
        <v>1132.5233050849999</v>
      </c>
      <c r="M159">
        <f>_xlfn.RANK.EQ(Table14[[#This Row],[EMPLEO]],Table14[EMPLEO],0)</f>
        <v>140</v>
      </c>
      <c r="N159" s="17">
        <f>(Table14[[#This Row],[POBLACIÓN]]-MIN(Table14[POBLACIÓN])) / (MAX(Table14[POBLACIÓN])-MIN(Table14[POBLACIÓN]))</f>
        <v>4.8368311959395838E-3</v>
      </c>
      <c r="O159" s="18">
        <f>(Table14[[#This Row],[VAB]]-(MIN(IF(Table14[[#This Row],[VAB]] &gt; 0, Table14[VAB])))) / (MAX(Table14[VAB])-(MIN(IF(Table14[[#This Row],[VAB]] &gt; 0, Table14[VAB]))))</f>
        <v>1.0387152296532684E-3</v>
      </c>
      <c r="P159" s="18">
        <f>(Table14[[#This Row],[PROD]]-(MIN(IF(Table14[[#This Row],[PROD]] &gt; 0, Table14[PROD])))) / (MAX(Table14[PROD])-(MIN(IF(Table14[[#This Row],[PROD]] &gt; 0, Table14[PROD]))))</f>
        <v>9.6349731324358418E-4</v>
      </c>
      <c r="Q159" s="18">
        <f>(Table14[[#This Row],[VENTAS]]-(MIN(IF(Table14[[#This Row],[VENTAS]] &gt; 0, Table14[VENTAS])))) / (MAX(Table14[VENTAS])-(MIN(IF(Table14[[#This Row],[VENTAS]] &gt; 0, Table14[VENTAS]))))</f>
        <v>4.7367947157383203E-4</v>
      </c>
      <c r="R159" s="18">
        <f>(Table14[[#This Row],[EMPLEO]]-(MIN(IF(Table14[[#This Row],[EMPLEO]] &gt; 0, Table14[EMPLEO])))) / (MAX(Table14[EMPLEO])-(MIN(IF(Table14[[#This Row],[EMPLEO]] &gt; 0, Table14[EMPLEO]))))</f>
        <v>1.1915657140576597E-3</v>
      </c>
      <c r="S159" s="18">
        <f>SUMPRODUCT(Table14[[#This Row],[NPOB]:[NEMPLEO]],$V$3:$Z$3) / 5</f>
        <v>4.2371524980856182E-2</v>
      </c>
      <c r="T159">
        <f>_xlfn.RANK.EQ(Table14[[#This Row],[INDICE ]],Table14[[INDICE ]],0)</f>
        <v>157</v>
      </c>
    </row>
    <row r="160" spans="1:20" x14ac:dyDescent="0.25">
      <c r="A160" t="s">
        <v>372</v>
      </c>
      <c r="B160" t="s">
        <v>374</v>
      </c>
      <c r="C160" t="s">
        <v>375</v>
      </c>
      <c r="D160" s="15">
        <v>15087</v>
      </c>
      <c r="E160">
        <v>147</v>
      </c>
      <c r="F160" s="14">
        <f>IFERROR(VLOOKUP(Table14[[#This Row],[Codigo]],DATOS!$A$1:$B$221,2,FALSE),0)</f>
        <v>26923.606544158683</v>
      </c>
      <c r="G160">
        <f>_xlfn.RANK.EQ(Table14[[#This Row],[VAB]],Table14[VAB],0)</f>
        <v>161</v>
      </c>
      <c r="H160" s="14">
        <f>IFERROR(VLOOKUP(Table14[[#This Row],[Codigo]],DATOS!$D$1:$E$221,2,FALSE),0)</f>
        <v>43040.604621866405</v>
      </c>
      <c r="I160">
        <f>_xlfn.RANK.EQ(Table14[[#This Row],[PROD]],Table14[PROD],0)</f>
        <v>160</v>
      </c>
      <c r="J160" s="14">
        <f>IFERROR(VLOOKUP(Table14[[#This Row],[Codigo]],DATOS!$G$1:$H$223,2,FALSE),0)</f>
        <v>21196.027999999998</v>
      </c>
      <c r="K160">
        <f>_xlfn.RANK.EQ(Table14[[#This Row],[VENTAS]],Table14[VENTAS],0)</f>
        <v>150</v>
      </c>
      <c r="L160" s="15">
        <f>IFERROR(VLOOKUP(Table14[[#This Row],[Codigo]],DATOS!$J$1:$K$223,2,FALSE),0)</f>
        <v>894.29523682800004</v>
      </c>
      <c r="M160">
        <f>_xlfn.RANK.EQ(Table14[[#This Row],[EMPLEO]],Table14[EMPLEO],0)</f>
        <v>155</v>
      </c>
      <c r="N160" s="17">
        <f>(Table14[[#This Row],[POBLACIÓN]]-MIN(Table14[POBLACIÓN])) / (MAX(Table14[POBLACIÓN])-MIN(Table14[POBLACIÓN]))</f>
        <v>4.6775834574761168E-3</v>
      </c>
      <c r="O160" s="18">
        <f>(Table14[[#This Row],[VAB]]-(MIN(IF(Table14[[#This Row],[VAB]] &gt; 0, Table14[VAB])))) / (MAX(Table14[VAB])-(MIN(IF(Table14[[#This Row],[VAB]] &gt; 0, Table14[VAB]))))</f>
        <v>1.1241149472097044E-3</v>
      </c>
      <c r="P160" s="18">
        <f>(Table14[[#This Row],[PROD]]-(MIN(IF(Table14[[#This Row],[PROD]] &gt; 0, Table14[PROD])))) / (MAX(Table14[PROD])-(MIN(IF(Table14[[#This Row],[PROD]] &gt; 0, Table14[PROD]))))</f>
        <v>1.0797199561204613E-3</v>
      </c>
      <c r="Q160" s="18">
        <f>(Table14[[#This Row],[VENTAS]]-(MIN(IF(Table14[[#This Row],[VENTAS]] &gt; 0, Table14[VENTAS])))) / (MAX(Table14[VENTAS])-(MIN(IF(Table14[[#This Row],[VENTAS]] &gt; 0, Table14[VENTAS]))))</f>
        <v>2.6080249611169163E-4</v>
      </c>
      <c r="R160" s="18">
        <f>(Table14[[#This Row],[EMPLEO]]-(MIN(IF(Table14[[#This Row],[EMPLEO]] &gt; 0, Table14[EMPLEO])))) / (MAX(Table14[EMPLEO])-(MIN(IF(Table14[[#This Row],[EMPLEO]] &gt; 0, Table14[EMPLEO]))))</f>
        <v>9.0799561876745024E-4</v>
      </c>
      <c r="S160" s="18">
        <f>SUMPRODUCT(Table14[[#This Row],[NPOB]:[NEMPLEO]],$V$3:$Z$3) / 5</f>
        <v>4.0710459945087249E-2</v>
      </c>
      <c r="T160">
        <f>_xlfn.RANK.EQ(Table14[[#This Row],[INDICE ]],Table14[[INDICE ]],0)</f>
        <v>158</v>
      </c>
    </row>
    <row r="161" spans="1:20" x14ac:dyDescent="0.25">
      <c r="A161" t="s">
        <v>421</v>
      </c>
      <c r="B161" t="s">
        <v>430</v>
      </c>
      <c r="C161" t="s">
        <v>431</v>
      </c>
      <c r="D161" s="15">
        <v>13879</v>
      </c>
      <c r="E161">
        <v>156</v>
      </c>
      <c r="F161" s="14">
        <f>IFERROR(VLOOKUP(Table14[[#This Row],[Codigo]],DATOS!$A$1:$B$221,2,FALSE),0)</f>
        <v>30358.786487052799</v>
      </c>
      <c r="G161">
        <f>_xlfn.RANK.EQ(Table14[[#This Row],[VAB]],Table14[VAB],0)</f>
        <v>153</v>
      </c>
      <c r="H161" s="14">
        <f>IFERROR(VLOOKUP(Table14[[#This Row],[Codigo]],DATOS!$D$1:$E$221,2,FALSE),0)</f>
        <v>54660.521982582039</v>
      </c>
      <c r="I161">
        <f>_xlfn.RANK.EQ(Table14[[#This Row],[PROD]],Table14[PROD],0)</f>
        <v>147</v>
      </c>
      <c r="J161" s="14">
        <f>IFERROR(VLOOKUP(Table14[[#This Row],[Codigo]],DATOS!$G$1:$H$223,2,FALSE),0)</f>
        <v>37586.792999999998</v>
      </c>
      <c r="K161">
        <f>_xlfn.RANK.EQ(Table14[[#This Row],[VENTAS]],Table14[VENTAS],0)</f>
        <v>119</v>
      </c>
      <c r="L161" s="15">
        <f>IFERROR(VLOOKUP(Table14[[#This Row],[Codigo]],DATOS!$J$1:$K$223,2,FALSE),0)</f>
        <v>867.85587262199999</v>
      </c>
      <c r="M161">
        <f>_xlfn.RANK.EQ(Table14[[#This Row],[EMPLEO]],Table14[EMPLEO],0)</f>
        <v>158</v>
      </c>
      <c r="N161" s="17">
        <f>(Table14[[#This Row],[POBLACIÓN]]-MIN(Table14[POBLACIÓN])) / (MAX(Table14[POBLACIÓN])-MIN(Table14[POBLACIÓN]))</f>
        <v>4.2373746060713835E-3</v>
      </c>
      <c r="O161" s="18">
        <f>(Table14[[#This Row],[VAB]]-(MIN(IF(Table14[[#This Row],[VAB]] &gt; 0, Table14[VAB])))) / (MAX(Table14[VAB])-(MIN(IF(Table14[[#This Row],[VAB]] &gt; 0, Table14[VAB]))))</f>
        <v>1.2675406473969645E-3</v>
      </c>
      <c r="P161" s="18">
        <f>(Table14[[#This Row],[PROD]]-(MIN(IF(Table14[[#This Row],[PROD]] &gt; 0, Table14[PROD])))) / (MAX(Table14[PROD])-(MIN(IF(Table14[[#This Row],[PROD]] &gt; 0, Table14[PROD]))))</f>
        <v>1.3712181070656096E-3</v>
      </c>
      <c r="Q161" s="18">
        <f>(Table14[[#This Row],[VENTAS]]-(MIN(IF(Table14[[#This Row],[VENTAS]] &gt; 0, Table14[VENTAS])))) / (MAX(Table14[VENTAS])-(MIN(IF(Table14[[#This Row],[VENTAS]] &gt; 0, Table14[VENTAS]))))</f>
        <v>4.6247954735828133E-4</v>
      </c>
      <c r="R161" s="18">
        <f>(Table14[[#This Row],[EMPLEO]]-(MIN(IF(Table14[[#This Row],[EMPLEO]] &gt; 0, Table14[EMPLEO])))) / (MAX(Table14[EMPLEO])-(MIN(IF(Table14[[#This Row],[EMPLEO]] &gt; 0, Table14[EMPLEO]))))</f>
        <v>8.7652404162642328E-4</v>
      </c>
      <c r="S161" s="18">
        <f>SUMPRODUCT(Table14[[#This Row],[NPOB]:[NEMPLEO]],$V$3:$Z$3) / 5</f>
        <v>4.023454330561399E-2</v>
      </c>
      <c r="T161">
        <f>_xlfn.RANK.EQ(Table14[[#This Row],[INDICE ]],Table14[[INDICE ]],0)</f>
        <v>159</v>
      </c>
    </row>
    <row r="162" spans="1:20" x14ac:dyDescent="0.25">
      <c r="A162" t="s">
        <v>35</v>
      </c>
      <c r="B162" t="s">
        <v>42</v>
      </c>
      <c r="C162" t="s">
        <v>43</v>
      </c>
      <c r="D162" s="15">
        <v>14654</v>
      </c>
      <c r="E162">
        <v>149</v>
      </c>
      <c r="F162" s="14">
        <f>IFERROR(VLOOKUP(Table14[[#This Row],[Codigo]],DATOS!$A$1:$B$221,2,FALSE),0)</f>
        <v>26903.410017006201</v>
      </c>
      <c r="G162">
        <f>_xlfn.RANK.EQ(Table14[[#This Row],[VAB]],Table14[VAB],0)</f>
        <v>162</v>
      </c>
      <c r="H162" s="14">
        <f>IFERROR(VLOOKUP(Table14[[#This Row],[Codigo]],DATOS!$D$1:$E$221,2,FALSE),0)</f>
        <v>41817.509163937779</v>
      </c>
      <c r="I162">
        <f>_xlfn.RANK.EQ(Table14[[#This Row],[PROD]],Table14[PROD],0)</f>
        <v>163</v>
      </c>
      <c r="J162" s="14">
        <f>IFERROR(VLOOKUP(Table14[[#This Row],[Codigo]],DATOS!$G$1:$H$223,2,FALSE),0)</f>
        <v>17771.596000000001</v>
      </c>
      <c r="K162">
        <f>_xlfn.RANK.EQ(Table14[[#This Row],[VENTAS]],Table14[VENTAS],0)</f>
        <v>157</v>
      </c>
      <c r="L162" s="15">
        <f>IFERROR(VLOOKUP(Table14[[#This Row],[Codigo]],DATOS!$J$1:$K$223,2,FALSE),0)</f>
        <v>836.54953379999995</v>
      </c>
      <c r="M162">
        <f>_xlfn.RANK.EQ(Table14[[#This Row],[EMPLEO]],Table14[EMPLEO],0)</f>
        <v>161</v>
      </c>
      <c r="N162" s="17">
        <f>(Table14[[#This Row],[POBLACIÓN]]-MIN(Table14[POBLACIÓN])) / (MAX(Table14[POBLACIÓN])-MIN(Table14[POBLACIÓN]))</f>
        <v>4.5197933642159762E-3</v>
      </c>
      <c r="O162" s="18">
        <f>(Table14[[#This Row],[VAB]]-(MIN(IF(Table14[[#This Row],[VAB]] &gt; 0, Table14[VAB])))) / (MAX(Table14[VAB])-(MIN(IF(Table14[[#This Row],[VAB]] &gt; 0, Table14[VAB]))))</f>
        <v>1.1232717014128758E-3</v>
      </c>
      <c r="P162" s="18">
        <f>(Table14[[#This Row],[PROD]]-(MIN(IF(Table14[[#This Row],[PROD]] &gt; 0, Table14[PROD])))) / (MAX(Table14[PROD])-(MIN(IF(Table14[[#This Row],[PROD]] &gt; 0, Table14[PROD]))))</f>
        <v>1.0490372883055459E-3</v>
      </c>
      <c r="Q162" s="18">
        <f>(Table14[[#This Row],[VENTAS]]-(MIN(IF(Table14[[#This Row],[VENTAS]] &gt; 0, Table14[VENTAS])))) / (MAX(Table14[VENTAS])-(MIN(IF(Table14[[#This Row],[VENTAS]] &gt; 0, Table14[VENTAS]))))</f>
        <v>2.1866722372175366E-4</v>
      </c>
      <c r="R162" s="18">
        <f>(Table14[[#This Row],[EMPLEO]]-(MIN(IF(Table14[[#This Row],[EMPLEO]] &gt; 0, Table14[EMPLEO])))) / (MAX(Table14[EMPLEO])-(MIN(IF(Table14[[#This Row],[EMPLEO]] &gt; 0, Table14[EMPLEO]))))</f>
        <v>8.3925915698081948E-4</v>
      </c>
      <c r="S162" s="18">
        <f>SUMPRODUCT(Table14[[#This Row],[NPOB]:[NEMPLEO]],$V$3:$Z$3) / 5</f>
        <v>3.9290073903699603E-2</v>
      </c>
      <c r="T162">
        <f>_xlfn.RANK.EQ(Table14[[#This Row],[INDICE ]],Table14[[INDICE ]],0)</f>
        <v>160</v>
      </c>
    </row>
    <row r="163" spans="1:20" x14ac:dyDescent="0.25">
      <c r="A163" t="s">
        <v>64</v>
      </c>
      <c r="B163" t="s">
        <v>70</v>
      </c>
      <c r="C163" t="s">
        <v>71</v>
      </c>
      <c r="D163" s="15">
        <v>12727</v>
      </c>
      <c r="E163">
        <v>163</v>
      </c>
      <c r="F163" s="14">
        <f>IFERROR(VLOOKUP(Table14[[#This Row],[Codigo]],DATOS!$A$1:$B$221,2,FALSE),0)</f>
        <v>36808.490288593515</v>
      </c>
      <c r="G163">
        <f>_xlfn.RANK.EQ(Table14[[#This Row],[VAB]],Table14[VAB],0)</f>
        <v>145</v>
      </c>
      <c r="H163" s="14">
        <f>IFERROR(VLOOKUP(Table14[[#This Row],[Codigo]],DATOS!$D$1:$E$221,2,FALSE),0)</f>
        <v>54740.125996955103</v>
      </c>
      <c r="I163">
        <f>_xlfn.RANK.EQ(Table14[[#This Row],[PROD]],Table14[PROD],0)</f>
        <v>146</v>
      </c>
      <c r="J163" s="14">
        <f>IFERROR(VLOOKUP(Table14[[#This Row],[Codigo]],DATOS!$G$1:$H$223,2,FALSE),0)</f>
        <v>11077.492</v>
      </c>
      <c r="K163">
        <f>_xlfn.RANK.EQ(Table14[[#This Row],[VENTAS]],Table14[VENTAS],0)</f>
        <v>175</v>
      </c>
      <c r="L163" s="15">
        <f>IFERROR(VLOOKUP(Table14[[#This Row],[Codigo]],DATOS!$J$1:$K$223,2,FALSE),0)</f>
        <v>987.75829725799997</v>
      </c>
      <c r="M163">
        <f>_xlfn.RANK.EQ(Table14[[#This Row],[EMPLEO]],Table14[EMPLEO],0)</f>
        <v>148</v>
      </c>
      <c r="N163" s="17">
        <f>(Table14[[#This Row],[POBLACIÓN]]-MIN(Table14[POBLACIÓN])) / (MAX(Table14[POBLACIÓN])-MIN(Table14[POBLACIÓN]))</f>
        <v>3.8175727875132282E-3</v>
      </c>
      <c r="O163" s="18">
        <f>(Table14[[#This Row],[VAB]]-(MIN(IF(Table14[[#This Row],[VAB]] &gt; 0, Table14[VAB])))) / (MAX(Table14[VAB])-(MIN(IF(Table14[[#This Row],[VAB]] &gt; 0, Table14[VAB]))))</f>
        <v>1.5368288067115704E-3</v>
      </c>
      <c r="P163" s="18">
        <f>(Table14[[#This Row],[PROD]]-(MIN(IF(Table14[[#This Row],[PROD]] &gt; 0, Table14[PROD])))) / (MAX(Table14[PROD])-(MIN(IF(Table14[[#This Row],[PROD]] &gt; 0, Table14[PROD]))))</f>
        <v>1.3732150595633966E-3</v>
      </c>
      <c r="Q163" s="18">
        <f>(Table14[[#This Row],[VENTAS]]-(MIN(IF(Table14[[#This Row],[VENTAS]] &gt; 0, Table14[VENTAS])))) / (MAX(Table14[VENTAS])-(MIN(IF(Table14[[#This Row],[VENTAS]] &gt; 0, Table14[VENTAS]))))</f>
        <v>1.3630089393433973E-4</v>
      </c>
      <c r="R163" s="18">
        <f>(Table14[[#This Row],[EMPLEO]]-(MIN(IF(Table14[[#This Row],[EMPLEO]] &gt; 0, Table14[EMPLEO])))) / (MAX(Table14[EMPLEO])-(MIN(IF(Table14[[#This Row],[EMPLEO]] &gt; 0, Table14[EMPLEO]))))</f>
        <v>1.019247534405107E-3</v>
      </c>
      <c r="S163" s="18">
        <f>SUMPRODUCT(Table14[[#This Row],[NPOB]:[NEMPLEO]],$V$3:$Z$3) / 5</f>
        <v>3.8392266686881067E-2</v>
      </c>
      <c r="T163">
        <f>_xlfn.RANK.EQ(Table14[[#This Row],[INDICE ]],Table14[[INDICE ]],0)</f>
        <v>161</v>
      </c>
    </row>
    <row r="164" spans="1:20" x14ac:dyDescent="0.25">
      <c r="A164" t="s">
        <v>3</v>
      </c>
      <c r="B164" t="s">
        <v>11</v>
      </c>
      <c r="C164" t="s">
        <v>12</v>
      </c>
      <c r="D164" s="15">
        <v>14776</v>
      </c>
      <c r="E164">
        <v>148</v>
      </c>
      <c r="F164" s="14">
        <f>IFERROR(VLOOKUP(Table14[[#This Row],[Codigo]],DATOS!$A$1:$B$221,2,FALSE),0)</f>
        <v>20351.02189537694</v>
      </c>
      <c r="G164">
        <f>_xlfn.RANK.EQ(Table14[[#This Row],[VAB]],Table14[VAB],0)</f>
        <v>178</v>
      </c>
      <c r="H164" s="14">
        <f>IFERROR(VLOOKUP(Table14[[#This Row],[Codigo]],DATOS!$D$1:$E$221,2,FALSE),0)</f>
        <v>34550.858725317048</v>
      </c>
      <c r="I164">
        <f>_xlfn.RANK.EQ(Table14[[#This Row],[PROD]],Table14[PROD],0)</f>
        <v>172</v>
      </c>
      <c r="J164" s="14">
        <f>IFERROR(VLOOKUP(Table14[[#This Row],[Codigo]],DATOS!$G$1:$H$223,2,FALSE),0)</f>
        <v>5506.5659999999998</v>
      </c>
      <c r="K164">
        <f>_xlfn.RANK.EQ(Table14[[#This Row],[VENTAS]],Table14[VENTAS],0)</f>
        <v>190</v>
      </c>
      <c r="L164" s="15">
        <f>IFERROR(VLOOKUP(Table14[[#This Row],[Codigo]],DATOS!$J$1:$K$223,2,FALSE),0)</f>
        <v>640.11039886000003</v>
      </c>
      <c r="M164">
        <f>_xlfn.RANK.EQ(Table14[[#This Row],[EMPLEO]],Table14[EMPLEO],0)</f>
        <v>184</v>
      </c>
      <c r="N164" s="17">
        <f>(Table14[[#This Row],[POBLACIÓN]]-MIN(Table14[POBLACIÓN])) / (MAX(Table14[POBLACIÓN])-MIN(Table14[POBLACIÓN]))</f>
        <v>4.564251542917448E-3</v>
      </c>
      <c r="O164" s="18">
        <f>(Table14[[#This Row],[VAB]]-(MIN(IF(Table14[[#This Row],[VAB]] &gt; 0, Table14[VAB])))) / (MAX(Table14[VAB])-(MIN(IF(Table14[[#This Row],[VAB]] &gt; 0, Table14[VAB]))))</f>
        <v>8.4969626435684679E-4</v>
      </c>
      <c r="P164" s="18">
        <f>(Table14[[#This Row],[PROD]]-(MIN(IF(Table14[[#This Row],[PROD]] &gt; 0, Table14[PROD])))) / (MAX(Table14[PROD])-(MIN(IF(Table14[[#This Row],[PROD]] &gt; 0, Table14[PROD]))))</f>
        <v>8.6674553005398457E-4</v>
      </c>
      <c r="Q164" s="18">
        <f>(Table14[[#This Row],[VENTAS]]-(MIN(IF(Table14[[#This Row],[VENTAS]] &gt; 0, Table14[VENTAS])))) / (MAX(Table14[VENTAS])-(MIN(IF(Table14[[#This Row],[VENTAS]] &gt; 0, Table14[VENTAS]))))</f>
        <v>6.7754494276181049E-5</v>
      </c>
      <c r="R164" s="18">
        <f>(Table14[[#This Row],[EMPLEO]]-(MIN(IF(Table14[[#This Row],[EMPLEO]] &gt; 0, Table14[EMPLEO])))) / (MAX(Table14[EMPLEO])-(MIN(IF(Table14[[#This Row],[EMPLEO]] &gt; 0, Table14[EMPLEO]))))</f>
        <v>6.0543169650891383E-4</v>
      </c>
      <c r="S164" s="18">
        <f>SUMPRODUCT(Table14[[#This Row],[NPOB]:[NEMPLEO]],$V$3:$Z$3) / 5</f>
        <v>3.6561918985045586E-2</v>
      </c>
      <c r="T164">
        <f>_xlfn.RANK.EQ(Table14[[#This Row],[INDICE ]],Table14[[INDICE ]],0)</f>
        <v>162</v>
      </c>
    </row>
    <row r="165" spans="1:20" x14ac:dyDescent="0.25">
      <c r="A165" t="s">
        <v>225</v>
      </c>
      <c r="B165" t="s">
        <v>249</v>
      </c>
      <c r="C165" t="s">
        <v>250</v>
      </c>
      <c r="D165" s="15">
        <v>14571</v>
      </c>
      <c r="E165">
        <v>150</v>
      </c>
      <c r="F165" s="14">
        <f>IFERROR(VLOOKUP(Table14[[#This Row],[Codigo]],DATOS!$A$1:$B$221,2,FALSE),0)</f>
        <v>17597.933173613263</v>
      </c>
      <c r="G165">
        <f>_xlfn.RANK.EQ(Table14[[#This Row],[VAB]],Table14[VAB],0)</f>
        <v>179</v>
      </c>
      <c r="H165" s="14">
        <f>IFERROR(VLOOKUP(Table14[[#This Row],[Codigo]],DATOS!$D$1:$E$221,2,FALSE),0)</f>
        <v>26335.50016215492</v>
      </c>
      <c r="I165">
        <f>_xlfn.RANK.EQ(Table14[[#This Row],[PROD]],Table14[PROD],0)</f>
        <v>180</v>
      </c>
      <c r="J165" s="14">
        <f>IFERROR(VLOOKUP(Table14[[#This Row],[Codigo]],DATOS!$G$1:$H$223,2,FALSE),0)</f>
        <v>15254.998</v>
      </c>
      <c r="K165">
        <f>_xlfn.RANK.EQ(Table14[[#This Row],[VENTAS]],Table14[VENTAS],0)</f>
        <v>164</v>
      </c>
      <c r="L165" s="15">
        <f>IFERROR(VLOOKUP(Table14[[#This Row],[Codigo]],DATOS!$J$1:$K$223,2,FALSE),0)</f>
        <v>910.91666666699996</v>
      </c>
      <c r="M165">
        <f>_xlfn.RANK.EQ(Table14[[#This Row],[EMPLEO]],Table14[EMPLEO],0)</f>
        <v>153</v>
      </c>
      <c r="N165" s="17">
        <f>(Table14[[#This Row],[POBLACIÓN]]-MIN(Table14[POBLACIÓN])) / (MAX(Table14[POBLACIÓN])-MIN(Table14[POBLACIÓN]))</f>
        <v>4.4895472262469422E-3</v>
      </c>
      <c r="O165" s="18">
        <f>(Table14[[#This Row],[VAB]]-(MIN(IF(Table14[[#This Row],[VAB]] &gt; 0, Table14[VAB])))) / (MAX(Table14[VAB])-(MIN(IF(Table14[[#This Row],[VAB]] &gt; 0, Table14[VAB]))))</f>
        <v>7.3474925017978632E-4</v>
      </c>
      <c r="P165" s="18">
        <f>(Table14[[#This Row],[PROD]]-(MIN(IF(Table14[[#This Row],[PROD]] &gt; 0, Table14[PROD])))) / (MAX(Table14[PROD])-(MIN(IF(Table14[[#This Row],[PROD]] &gt; 0, Table14[PROD]))))</f>
        <v>6.6065440598030471E-4</v>
      </c>
      <c r="Q165" s="18">
        <f>(Table14[[#This Row],[VENTAS]]-(MIN(IF(Table14[[#This Row],[VENTAS]] &gt; 0, Table14[VENTAS])))) / (MAX(Table14[VENTAS])-(MIN(IF(Table14[[#This Row],[VENTAS]] &gt; 0, Table14[VENTAS]))))</f>
        <v>1.8770222216062666E-4</v>
      </c>
      <c r="R165" s="18">
        <f>(Table14[[#This Row],[EMPLEO]]-(MIN(IF(Table14[[#This Row],[EMPLEO]] &gt; 0, Table14[EMPLEO])))) / (MAX(Table14[EMPLEO])-(MIN(IF(Table14[[#This Row],[EMPLEO]] &gt; 0, Table14[EMPLEO]))))</f>
        <v>9.2778061084579757E-4</v>
      </c>
      <c r="S165" s="18">
        <f>SUMPRODUCT(Table14[[#This Row],[NPOB]:[NEMPLEO]],$V$3:$Z$3) / 5</f>
        <v>3.6218152617942492E-2</v>
      </c>
      <c r="T165">
        <f>_xlfn.RANK.EQ(Table14[[#This Row],[INDICE ]],Table14[[INDICE ]],0)</f>
        <v>163</v>
      </c>
    </row>
    <row r="166" spans="1:20" x14ac:dyDescent="0.25">
      <c r="A166" t="s">
        <v>76</v>
      </c>
      <c r="B166" t="s">
        <v>83</v>
      </c>
      <c r="C166" t="s">
        <v>84</v>
      </c>
      <c r="D166" s="15">
        <v>13431</v>
      </c>
      <c r="E166">
        <v>159</v>
      </c>
      <c r="F166" s="14">
        <f>IFERROR(VLOOKUP(Table14[[#This Row],[Codigo]],DATOS!$A$1:$B$221,2,FALSE),0)</f>
        <v>26304.287092926737</v>
      </c>
      <c r="G166">
        <f>_xlfn.RANK.EQ(Table14[[#This Row],[VAB]],Table14[VAB],0)</f>
        <v>163</v>
      </c>
      <c r="H166" s="14">
        <f>IFERROR(VLOOKUP(Table14[[#This Row],[Codigo]],DATOS!$D$1:$E$221,2,FALSE),0)</f>
        <v>44388.760920804882</v>
      </c>
      <c r="I166">
        <f>_xlfn.RANK.EQ(Table14[[#This Row],[PROD]],Table14[PROD],0)</f>
        <v>157</v>
      </c>
      <c r="J166" s="14">
        <f>IFERROR(VLOOKUP(Table14[[#This Row],[Codigo]],DATOS!$G$1:$H$223,2,FALSE),0)</f>
        <v>13419.735000000001</v>
      </c>
      <c r="K166">
        <f>_xlfn.RANK.EQ(Table14[[#This Row],[VENTAS]],Table14[VENTAS],0)</f>
        <v>169</v>
      </c>
      <c r="L166" s="15">
        <f>IFERROR(VLOOKUP(Table14[[#This Row],[Codigo]],DATOS!$J$1:$K$223,2,FALSE),0)</f>
        <v>713.62050183099996</v>
      </c>
      <c r="M166">
        <f>_xlfn.RANK.EQ(Table14[[#This Row],[EMPLEO]],Table14[EMPLEO],0)</f>
        <v>175</v>
      </c>
      <c r="N166" s="17">
        <f>(Table14[[#This Row],[POBLACIÓN]]-MIN(Table14[POBLACIÓN])) / (MAX(Table14[POBLACIÓN])-MIN(Table14[POBLACIÓN]))</f>
        <v>4.0741183432987677E-3</v>
      </c>
      <c r="O166" s="18">
        <f>(Table14[[#This Row],[VAB]]-(MIN(IF(Table14[[#This Row],[VAB]] &gt; 0, Table14[VAB])))) / (MAX(Table14[VAB])-(MIN(IF(Table14[[#This Row],[VAB]] &gt; 0, Table14[VAB]))))</f>
        <v>1.0982571093644776E-3</v>
      </c>
      <c r="P166" s="18">
        <f>(Table14[[#This Row],[PROD]]-(MIN(IF(Table14[[#This Row],[PROD]] &gt; 0, Table14[PROD])))) / (MAX(Table14[PROD])-(MIN(IF(Table14[[#This Row],[PROD]] &gt; 0, Table14[PROD]))))</f>
        <v>1.1135399099227331E-3</v>
      </c>
      <c r="Q166" s="18">
        <f>(Table14[[#This Row],[VENTAS]]-(MIN(IF(Table14[[#This Row],[VENTAS]] &gt; 0, Table14[VENTAS])))) / (MAX(Table14[VENTAS])-(MIN(IF(Table14[[#This Row],[VENTAS]] &gt; 0, Table14[VENTAS]))))</f>
        <v>1.6512057755148428E-4</v>
      </c>
      <c r="R166" s="18">
        <f>(Table14[[#This Row],[EMPLEO]]-(MIN(IF(Table14[[#This Row],[EMPLEO]] &gt; 0, Table14[EMPLEO])))) / (MAX(Table14[EMPLEO])-(MIN(IF(Table14[[#This Row],[EMPLEO]] &gt; 0, Table14[EMPLEO]))))</f>
        <v>6.9293300169429495E-4</v>
      </c>
      <c r="S166" s="18">
        <f>SUMPRODUCT(Table14[[#This Row],[NPOB]:[NEMPLEO]],$V$3:$Z$3) / 5</f>
        <v>3.6140091331388E-2</v>
      </c>
      <c r="T166">
        <f>_xlfn.RANK.EQ(Table14[[#This Row],[INDICE ]],Table14[[INDICE ]],0)</f>
        <v>164</v>
      </c>
    </row>
    <row r="167" spans="1:20" x14ac:dyDescent="0.25">
      <c r="A167" t="s">
        <v>421</v>
      </c>
      <c r="B167" t="s">
        <v>438</v>
      </c>
      <c r="C167" t="s">
        <v>439</v>
      </c>
      <c r="D167" s="15">
        <v>13910</v>
      </c>
      <c r="E167">
        <v>155</v>
      </c>
      <c r="F167" s="14">
        <f>IFERROR(VLOOKUP(Table14[[#This Row],[Codigo]],DATOS!$A$1:$B$221,2,FALSE),0)</f>
        <v>22581.463591396918</v>
      </c>
      <c r="G167">
        <f>_xlfn.RANK.EQ(Table14[[#This Row],[VAB]],Table14[VAB],0)</f>
        <v>173</v>
      </c>
      <c r="H167" s="14">
        <f>IFERROR(VLOOKUP(Table14[[#This Row],[Codigo]],DATOS!$D$1:$E$221,2,FALSE),0)</f>
        <v>38123.244063897451</v>
      </c>
      <c r="I167">
        <f>_xlfn.RANK.EQ(Table14[[#This Row],[PROD]],Table14[PROD],0)</f>
        <v>170</v>
      </c>
      <c r="J167" s="14">
        <f>IFERROR(VLOOKUP(Table14[[#This Row],[Codigo]],DATOS!$G$1:$H$223,2,FALSE),0)</f>
        <v>22308.698</v>
      </c>
      <c r="K167">
        <f>_xlfn.RANK.EQ(Table14[[#This Row],[VENTAS]],Table14[VENTAS],0)</f>
        <v>144</v>
      </c>
      <c r="L167" s="15">
        <f>IFERROR(VLOOKUP(Table14[[#This Row],[Codigo]],DATOS!$J$1:$K$223,2,FALSE),0)</f>
        <v>631.31730091600002</v>
      </c>
      <c r="M167">
        <f>_xlfn.RANK.EQ(Table14[[#This Row],[EMPLEO]],Table14[EMPLEO],0)</f>
        <v>185</v>
      </c>
      <c r="N167" s="17">
        <f>(Table14[[#This Row],[POBLACIÓN]]-MIN(Table14[POBLACIÓN])) / (MAX(Table14[POBLACIÓN])-MIN(Table14[POBLACIÓN]))</f>
        <v>4.2486713563971677E-3</v>
      </c>
      <c r="O167" s="18">
        <f>(Table14[[#This Row],[VAB]]-(MIN(IF(Table14[[#This Row],[VAB]] &gt; 0, Table14[VAB])))) / (MAX(Table14[VAB])-(MIN(IF(Table14[[#This Row],[VAB]] &gt; 0, Table14[VAB]))))</f>
        <v>9.4282170968912522E-4</v>
      </c>
      <c r="P167" s="18">
        <f>(Table14[[#This Row],[PROD]]-(MIN(IF(Table14[[#This Row],[PROD]] &gt; 0, Table14[PROD])))) / (MAX(Table14[PROD])-(MIN(IF(Table14[[#This Row],[PROD]] &gt; 0, Table14[PROD]))))</f>
        <v>9.5636266659062622E-4</v>
      </c>
      <c r="Q167" s="18">
        <f>(Table14[[#This Row],[VENTAS]]-(MIN(IF(Table14[[#This Row],[VENTAS]] &gt; 0, Table14[VENTAS])))) / (MAX(Table14[VENTAS])-(MIN(IF(Table14[[#This Row],[VENTAS]] &gt; 0, Table14[VENTAS]))))</f>
        <v>2.7449313255303788E-4</v>
      </c>
      <c r="R167" s="18">
        <f>(Table14[[#This Row],[EMPLEO]]-(MIN(IF(Table14[[#This Row],[EMPLEO]] &gt; 0, Table14[EMPLEO])))) / (MAX(Table14[EMPLEO])-(MIN(IF(Table14[[#This Row],[EMPLEO]] &gt; 0, Table14[EMPLEO]))))</f>
        <v>5.9496500532462283E-4</v>
      </c>
      <c r="S167" s="18">
        <f>SUMPRODUCT(Table14[[#This Row],[NPOB]:[NEMPLEO]],$V$3:$Z$3) / 5</f>
        <v>3.5898393318205955E-2</v>
      </c>
      <c r="T167">
        <f>_xlfn.RANK.EQ(Table14[[#This Row],[INDICE ]],Table14[[INDICE ]],0)</f>
        <v>165</v>
      </c>
    </row>
    <row r="168" spans="1:20" x14ac:dyDescent="0.25">
      <c r="A168" t="s">
        <v>161</v>
      </c>
      <c r="B168" t="s">
        <v>208</v>
      </c>
      <c r="C168" t="s">
        <v>209</v>
      </c>
      <c r="D168" s="15">
        <v>11810</v>
      </c>
      <c r="E168">
        <v>168</v>
      </c>
      <c r="F168" s="14">
        <f>IFERROR(VLOOKUP(Table14[[#This Row],[Codigo]],DATOS!$A$1:$B$221,2,FALSE),0)</f>
        <v>28219.887309562917</v>
      </c>
      <c r="G168">
        <f>_xlfn.RANK.EQ(Table14[[#This Row],[VAB]],Table14[VAB],0)</f>
        <v>157</v>
      </c>
      <c r="H168" s="14">
        <f>IFERROR(VLOOKUP(Table14[[#This Row],[Codigo]],DATOS!$D$1:$E$221,2,FALSE),0)</f>
        <v>44094.480391102959</v>
      </c>
      <c r="I168">
        <f>_xlfn.RANK.EQ(Table14[[#This Row],[PROD]],Table14[PROD],0)</f>
        <v>158</v>
      </c>
      <c r="J168" s="14">
        <f>IFERROR(VLOOKUP(Table14[[#This Row],[Codigo]],DATOS!$G$1:$H$223,2,FALSE),0)</f>
        <v>40396.552000000003</v>
      </c>
      <c r="K168">
        <f>_xlfn.RANK.EQ(Table14[[#This Row],[VENTAS]],Table14[VENTAS],0)</f>
        <v>114</v>
      </c>
      <c r="L168" s="15">
        <f>IFERROR(VLOOKUP(Table14[[#This Row],[Codigo]],DATOS!$J$1:$K$223,2,FALSE),0)</f>
        <v>1240.97953818</v>
      </c>
      <c r="M168">
        <f>_xlfn.RANK.EQ(Table14[[#This Row],[EMPLEO]],Table14[EMPLEO],0)</f>
        <v>132</v>
      </c>
      <c r="N168" s="17">
        <f>(Table14[[#This Row],[POBLACIÓN]]-MIN(Table14[POBLACIÓN])) / (MAX(Table14[POBLACIÓN])-MIN(Table14[POBLACIÓN]))</f>
        <v>3.4834076246505296E-3</v>
      </c>
      <c r="O168" s="18">
        <f>(Table14[[#This Row],[VAB]]-(MIN(IF(Table14[[#This Row],[VAB]] &gt; 0, Table14[VAB])))) / (MAX(Table14[VAB])-(MIN(IF(Table14[[#This Row],[VAB]] &gt; 0, Table14[VAB]))))</f>
        <v>1.178237287089444E-3</v>
      </c>
      <c r="P168" s="18">
        <f>(Table14[[#This Row],[PROD]]-(MIN(IF(Table14[[#This Row],[PROD]] &gt; 0, Table14[PROD])))) / (MAX(Table14[PROD])-(MIN(IF(Table14[[#This Row],[PROD]] &gt; 0, Table14[PROD]))))</f>
        <v>1.1061575656594873E-3</v>
      </c>
      <c r="Q168" s="18">
        <f>(Table14[[#This Row],[VENTAS]]-(MIN(IF(Table14[[#This Row],[VENTAS]] &gt; 0, Table14[VENTAS])))) / (MAX(Table14[VENTAS])-(MIN(IF(Table14[[#This Row],[VENTAS]] &gt; 0, Table14[VENTAS]))))</f>
        <v>4.9705169269948825E-4</v>
      </c>
      <c r="R168" s="18">
        <f>(Table14[[#This Row],[EMPLEO]]-(MIN(IF(Table14[[#This Row],[EMPLEO]] &gt; 0, Table14[EMPLEO])))) / (MAX(Table14[EMPLEO])-(MIN(IF(Table14[[#This Row],[EMPLEO]] &gt; 0, Table14[EMPLEO]))))</f>
        <v>1.3206644578731364E-3</v>
      </c>
      <c r="S168" s="18">
        <f>SUMPRODUCT(Table14[[#This Row],[NPOB]:[NEMPLEO]],$V$3:$Z$3) / 5</f>
        <v>3.584525045761737E-2</v>
      </c>
      <c r="T168">
        <f>_xlfn.RANK.EQ(Table14[[#This Row],[INDICE ]],Table14[[INDICE ]],0)</f>
        <v>166</v>
      </c>
    </row>
    <row r="169" spans="1:20" x14ac:dyDescent="0.25">
      <c r="A169" t="s">
        <v>50</v>
      </c>
      <c r="B169" t="s">
        <v>58</v>
      </c>
      <c r="C169" t="s">
        <v>59</v>
      </c>
      <c r="D169" s="15">
        <v>9285</v>
      </c>
      <c r="E169">
        <v>182</v>
      </c>
      <c r="F169" s="14">
        <f>IFERROR(VLOOKUP(Table14[[#This Row],[Codigo]],DATOS!$A$1:$B$221,2,FALSE),0)</f>
        <v>45821.864033369908</v>
      </c>
      <c r="G169">
        <f>_xlfn.RANK.EQ(Table14[[#This Row],[VAB]],Table14[VAB],0)</f>
        <v>131</v>
      </c>
      <c r="H169" s="14">
        <f>IFERROR(VLOOKUP(Table14[[#This Row],[Codigo]],DATOS!$D$1:$E$221,2,FALSE),0)</f>
        <v>81083.206033457711</v>
      </c>
      <c r="I169">
        <f>_xlfn.RANK.EQ(Table14[[#This Row],[PROD]],Table14[PROD],0)</f>
        <v>121</v>
      </c>
      <c r="J169" s="14">
        <f>IFERROR(VLOOKUP(Table14[[#This Row],[Codigo]],DATOS!$G$1:$H$223,2,FALSE),0)</f>
        <v>32596.632000000001</v>
      </c>
      <c r="K169">
        <f>_xlfn.RANK.EQ(Table14[[#This Row],[VENTAS]],Table14[VENTAS],0)</f>
        <v>124</v>
      </c>
      <c r="L169" s="15">
        <f>IFERROR(VLOOKUP(Table14[[#This Row],[Codigo]],DATOS!$J$1:$K$223,2,FALSE),0)</f>
        <v>810.42282321899995</v>
      </c>
      <c r="M169">
        <f>_xlfn.RANK.EQ(Table14[[#This Row],[EMPLEO]],Table14[EMPLEO],0)</f>
        <v>164</v>
      </c>
      <c r="N169" s="17">
        <f>(Table14[[#This Row],[POBLACIÓN]]-MIN(Table14[POBLACIÓN])) / (MAX(Table14[POBLACIÓN])-MIN(Table14[POBLACIÓN]))</f>
        <v>2.5632690900504055E-3</v>
      </c>
      <c r="O169" s="18">
        <f>(Table14[[#This Row],[VAB]]-(MIN(IF(Table14[[#This Row],[VAB]] &gt; 0, Table14[VAB])))) / (MAX(Table14[VAB])-(MIN(IF(Table14[[#This Row],[VAB]] &gt; 0, Table14[VAB]))))</f>
        <v>1.9131553636560334E-3</v>
      </c>
      <c r="P169" s="18">
        <f>(Table14[[#This Row],[PROD]]-(MIN(IF(Table14[[#This Row],[PROD]] &gt; 0, Table14[PROD])))) / (MAX(Table14[PROD])-(MIN(IF(Table14[[#This Row],[PROD]] &gt; 0, Table14[PROD]))))</f>
        <v>2.0340596148613046E-3</v>
      </c>
      <c r="Q169" s="18">
        <f>(Table14[[#This Row],[VENTAS]]-(MIN(IF(Table14[[#This Row],[VENTAS]] &gt; 0, Table14[VENTAS])))) / (MAX(Table14[VENTAS])-(MIN(IF(Table14[[#This Row],[VENTAS]] &gt; 0, Table14[VENTAS]))))</f>
        <v>4.0107906021044333E-4</v>
      </c>
      <c r="R169" s="18">
        <f>(Table14[[#This Row],[EMPLEO]]-(MIN(IF(Table14[[#This Row],[EMPLEO]] &gt; 0, Table14[EMPLEO])))) / (MAX(Table14[EMPLEO])-(MIN(IF(Table14[[#This Row],[EMPLEO]] &gt; 0, Table14[EMPLEO]))))</f>
        <v>8.0815974093265954E-4</v>
      </c>
      <c r="S169" s="18">
        <f>SUMPRODUCT(Table14[[#This Row],[NPOB]:[NEMPLEO]],$V$3:$Z$3) / 5</f>
        <v>3.4995827379177794E-2</v>
      </c>
      <c r="T169">
        <f>_xlfn.RANK.EQ(Table14[[#This Row],[INDICE ]],Table14[[INDICE ]],0)</f>
        <v>167</v>
      </c>
    </row>
    <row r="170" spans="1:20" x14ac:dyDescent="0.25">
      <c r="A170" t="s">
        <v>225</v>
      </c>
      <c r="B170" t="s">
        <v>231</v>
      </c>
      <c r="C170" t="s">
        <v>232</v>
      </c>
      <c r="D170" s="15">
        <v>14379</v>
      </c>
      <c r="E170">
        <v>152</v>
      </c>
      <c r="F170" s="14">
        <f>IFERROR(VLOOKUP(Table14[[#This Row],[Codigo]],DATOS!$A$1:$B$221,2,FALSE),0)</f>
        <v>16400.440269670777</v>
      </c>
      <c r="G170">
        <f>_xlfn.RANK.EQ(Table14[[#This Row],[VAB]],Table14[VAB],0)</f>
        <v>181</v>
      </c>
      <c r="H170" s="14">
        <f>IFERROR(VLOOKUP(Table14[[#This Row],[Codigo]],DATOS!$D$1:$E$221,2,FALSE),0)</f>
        <v>24478.419793777237</v>
      </c>
      <c r="I170">
        <f>_xlfn.RANK.EQ(Table14[[#This Row],[PROD]],Table14[PROD],0)</f>
        <v>183</v>
      </c>
      <c r="J170" s="14">
        <f>IFERROR(VLOOKUP(Table14[[#This Row],[Codigo]],DATOS!$G$1:$H$223,2,FALSE),0)</f>
        <v>9299.51</v>
      </c>
      <c r="K170">
        <f>_xlfn.RANK.EQ(Table14[[#This Row],[VENTAS]],Table14[VENTAS],0)</f>
        <v>179</v>
      </c>
      <c r="L170" s="15">
        <f>IFERROR(VLOOKUP(Table14[[#This Row],[Codigo]],DATOS!$J$1:$K$223,2,FALSE),0)</f>
        <v>843.66022889800001</v>
      </c>
      <c r="M170">
        <f>_xlfn.RANK.EQ(Table14[[#This Row],[EMPLEO]],Table14[EMPLEO],0)</f>
        <v>160</v>
      </c>
      <c r="N170" s="17">
        <f>(Table14[[#This Row],[POBLACIÓN]]-MIN(Table14[POBLACIÓN])) / (MAX(Table14[POBLACIÓN])-MIN(Table14[POBLACIÓN]))</f>
        <v>4.4195802564872501E-3</v>
      </c>
      <c r="O170" s="18">
        <f>(Table14[[#This Row],[VAB]]-(MIN(IF(Table14[[#This Row],[VAB]] &gt; 0, Table14[VAB])))) / (MAX(Table14[VAB])-(MIN(IF(Table14[[#This Row],[VAB]] &gt; 0, Table14[VAB]))))</f>
        <v>6.8475150302464683E-4</v>
      </c>
      <c r="P170" s="18">
        <f>(Table14[[#This Row],[PROD]]-(MIN(IF(Table14[[#This Row],[PROD]] &gt; 0, Table14[PROD])))) / (MAX(Table14[PROD])-(MIN(IF(Table14[[#This Row],[PROD]] &gt; 0, Table14[PROD]))))</f>
        <v>6.1406754337758386E-4</v>
      </c>
      <c r="Q170" s="18">
        <f>(Table14[[#This Row],[VENTAS]]-(MIN(IF(Table14[[#This Row],[VENTAS]] &gt; 0, Table14[VENTAS])))) / (MAX(Table14[VENTAS])-(MIN(IF(Table14[[#This Row],[VENTAS]] &gt; 0, Table14[VENTAS]))))</f>
        <v>1.1442405249774332E-4</v>
      </c>
      <c r="R170" s="18">
        <f>(Table14[[#This Row],[EMPLEO]]-(MIN(IF(Table14[[#This Row],[EMPLEO]] &gt; 0, Table14[EMPLEO])))) / (MAX(Table14[EMPLEO])-(MIN(IF(Table14[[#This Row],[EMPLEO]] &gt; 0, Table14[EMPLEO]))))</f>
        <v>8.477232330289208E-4</v>
      </c>
      <c r="S170" s="18">
        <f>SUMPRODUCT(Table14[[#This Row],[NPOB]:[NEMPLEO]],$V$3:$Z$3) / 5</f>
        <v>3.4949845589936274E-2</v>
      </c>
      <c r="T170">
        <f>_xlfn.RANK.EQ(Table14[[#This Row],[INDICE ]],Table14[[INDICE ]],0)</f>
        <v>168</v>
      </c>
    </row>
    <row r="171" spans="1:20" x14ac:dyDescent="0.25">
      <c r="A171" t="s">
        <v>225</v>
      </c>
      <c r="B171" t="s">
        <v>235</v>
      </c>
      <c r="C171" t="s">
        <v>236</v>
      </c>
      <c r="D171" s="15">
        <v>14119</v>
      </c>
      <c r="E171">
        <v>154</v>
      </c>
      <c r="F171" s="14">
        <f>IFERROR(VLOOKUP(Table14[[#This Row],[Codigo]],DATOS!$A$1:$B$221,2,FALSE),0)</f>
        <v>16368.859140343895</v>
      </c>
      <c r="G171">
        <f>_xlfn.RANK.EQ(Table14[[#This Row],[VAB]],Table14[VAB],0)</f>
        <v>182</v>
      </c>
      <c r="H171" s="14">
        <f>IFERROR(VLOOKUP(Table14[[#This Row],[Codigo]],DATOS!$D$1:$E$221,2,FALSE),0)</f>
        <v>23339.398489438943</v>
      </c>
      <c r="I171">
        <f>_xlfn.RANK.EQ(Table14[[#This Row],[PROD]],Table14[PROD],0)</f>
        <v>186</v>
      </c>
      <c r="J171" s="14">
        <f>IFERROR(VLOOKUP(Table14[[#This Row],[Codigo]],DATOS!$G$1:$H$223,2,FALSE),0)</f>
        <v>3513.1469999999999</v>
      </c>
      <c r="K171">
        <f>_xlfn.RANK.EQ(Table14[[#This Row],[VENTAS]],Table14[VENTAS],0)</f>
        <v>199</v>
      </c>
      <c r="L171" s="15">
        <f>IFERROR(VLOOKUP(Table14[[#This Row],[Codigo]],DATOS!$J$1:$K$223,2,FALSE),0)</f>
        <v>916.25</v>
      </c>
      <c r="M171">
        <f>_xlfn.RANK.EQ(Table14[[#This Row],[EMPLEO]],Table14[EMPLEO],0)</f>
        <v>152</v>
      </c>
      <c r="N171" s="17">
        <f>(Table14[[#This Row],[POBLACIÓN]]-MIN(Table14[POBLACIÓN])) / (MAX(Table14[POBLACIÓN])-MIN(Table14[POBLACIÓN]))</f>
        <v>4.324833318271E-3</v>
      </c>
      <c r="O171" s="18">
        <f>(Table14[[#This Row],[VAB]]-(MIN(IF(Table14[[#This Row],[VAB]] &gt; 0, Table14[VAB])))) / (MAX(Table14[VAB])-(MIN(IF(Table14[[#This Row],[VAB]] &gt; 0, Table14[VAB]))))</f>
        <v>6.8343292709508536E-4</v>
      </c>
      <c r="P171" s="18">
        <f>(Table14[[#This Row],[PROD]]-(MIN(IF(Table14[[#This Row],[PROD]] &gt; 0, Table14[PROD])))) / (MAX(Table14[PROD])-(MIN(IF(Table14[[#This Row],[PROD]] &gt; 0, Table14[PROD]))))</f>
        <v>5.8549396632063871E-4</v>
      </c>
      <c r="Q171" s="18">
        <f>(Table14[[#This Row],[VENTAS]]-(MIN(IF(Table14[[#This Row],[VENTAS]] &gt; 0, Table14[VENTAS])))) / (MAX(Table14[VENTAS])-(MIN(IF(Table14[[#This Row],[VENTAS]] &gt; 0, Table14[VENTAS]))))</f>
        <v>4.3226849238324326E-5</v>
      </c>
      <c r="R171" s="18">
        <f>(Table14[[#This Row],[EMPLEO]]-(MIN(IF(Table14[[#This Row],[EMPLEO]] &gt; 0, Table14[EMPLEO])))) / (MAX(Table14[EMPLEO])-(MIN(IF(Table14[[#This Row],[EMPLEO]] &gt; 0, Table14[EMPLEO]))))</f>
        <v>9.3412903927624481E-4</v>
      </c>
      <c r="S171" s="18">
        <f>SUMPRODUCT(Table14[[#This Row],[NPOB]:[NEMPLEO]],$V$3:$Z$3) / 5</f>
        <v>3.4361243497870772E-2</v>
      </c>
      <c r="T171">
        <f>_xlfn.RANK.EQ(Table14[[#This Row],[INDICE ]],Table14[[INDICE ]],0)</f>
        <v>169</v>
      </c>
    </row>
    <row r="172" spans="1:20" x14ac:dyDescent="0.25">
      <c r="A172" t="s">
        <v>3</v>
      </c>
      <c r="B172" t="s">
        <v>7</v>
      </c>
      <c r="C172" t="s">
        <v>8</v>
      </c>
      <c r="D172" s="15">
        <v>12182</v>
      </c>
      <c r="E172">
        <v>166</v>
      </c>
      <c r="F172" s="14">
        <f>IFERROR(VLOOKUP(Table14[[#This Row],[Codigo]],DATOS!$A$1:$B$221,2,FALSE),0)</f>
        <v>24868.297438553989</v>
      </c>
      <c r="G172">
        <f>_xlfn.RANK.EQ(Table14[[#This Row],[VAB]],Table14[VAB],0)</f>
        <v>168</v>
      </c>
      <c r="H172" s="14">
        <f>IFERROR(VLOOKUP(Table14[[#This Row],[Codigo]],DATOS!$D$1:$E$221,2,FALSE),0)</f>
        <v>36397.45061145052</v>
      </c>
      <c r="I172">
        <f>_xlfn.RANK.EQ(Table14[[#This Row],[PROD]],Table14[PROD],0)</f>
        <v>171</v>
      </c>
      <c r="J172" s="14">
        <f>IFERROR(VLOOKUP(Table14[[#This Row],[Codigo]],DATOS!$G$1:$H$223,2,FALSE),0)</f>
        <v>12328.412</v>
      </c>
      <c r="K172">
        <f>_xlfn.RANK.EQ(Table14[[#This Row],[VENTAS]],Table14[VENTAS],0)</f>
        <v>171</v>
      </c>
      <c r="L172" s="15">
        <f>IFERROR(VLOOKUP(Table14[[#This Row],[Codigo]],DATOS!$J$1:$K$223,2,FALSE),0)</f>
        <v>866.72217987800002</v>
      </c>
      <c r="M172">
        <f>_xlfn.RANK.EQ(Table14[[#This Row],[EMPLEO]],Table14[EMPLEO],0)</f>
        <v>159</v>
      </c>
      <c r="N172" s="17">
        <f>(Table14[[#This Row],[POBLACIÓN]]-MIN(Table14[POBLACIÓN])) / (MAX(Table14[POBLACIÓN])-MIN(Table14[POBLACIÓN]))</f>
        <v>3.6189686285599339E-3</v>
      </c>
      <c r="O172" s="18">
        <f>(Table14[[#This Row],[VAB]]-(MIN(IF(Table14[[#This Row],[VAB]] &gt; 0, Table14[VAB])))) / (MAX(Table14[VAB])-(MIN(IF(Table14[[#This Row],[VAB]] &gt; 0, Table14[VAB]))))</f>
        <v>1.0383016412190288E-3</v>
      </c>
      <c r="P172" s="18">
        <f>(Table14[[#This Row],[PROD]]-(MIN(IF(Table14[[#This Row],[PROD]] &gt; 0, Table14[PROD])))) / (MAX(Table14[PROD])-(MIN(IF(Table14[[#This Row],[PROD]] &gt; 0, Table14[PROD]))))</f>
        <v>9.1306927777511906E-4</v>
      </c>
      <c r="Q172" s="18">
        <f>(Table14[[#This Row],[VENTAS]]-(MIN(IF(Table14[[#This Row],[VENTAS]] &gt; 0, Table14[VENTAS])))) / (MAX(Table14[VENTAS])-(MIN(IF(Table14[[#This Row],[VENTAS]] &gt; 0, Table14[VENTAS]))))</f>
        <v>1.5169260121251644E-4</v>
      </c>
      <c r="R172" s="18">
        <f>(Table14[[#This Row],[EMPLEO]]-(MIN(IF(Table14[[#This Row],[EMPLEO]] &gt; 0, Table14[EMPLEO])))) / (MAX(Table14[EMPLEO])-(MIN(IF(Table14[[#This Row],[EMPLEO]] &gt; 0, Table14[EMPLEO]))))</f>
        <v>8.7517457276745125E-4</v>
      </c>
      <c r="S172" s="18">
        <f>SUMPRODUCT(Table14[[#This Row],[NPOB]:[NEMPLEO]],$V$3:$Z$3) / 5</f>
        <v>3.292279849650865E-2</v>
      </c>
      <c r="T172">
        <f>_xlfn.RANK.EQ(Table14[[#This Row],[INDICE ]],Table14[[INDICE ]],0)</f>
        <v>170</v>
      </c>
    </row>
    <row r="173" spans="1:20" x14ac:dyDescent="0.25">
      <c r="A173" t="s">
        <v>112</v>
      </c>
      <c r="B173" t="s">
        <v>119</v>
      </c>
      <c r="C173" t="s">
        <v>120</v>
      </c>
      <c r="D173" s="15">
        <v>7875</v>
      </c>
      <c r="E173">
        <v>191</v>
      </c>
      <c r="F173" s="14">
        <f>IFERROR(VLOOKUP(Table14[[#This Row],[Codigo]],DATOS!$A$1:$B$221,2,FALSE),0)</f>
        <v>41609.868858105037</v>
      </c>
      <c r="G173">
        <f>_xlfn.RANK.EQ(Table14[[#This Row],[VAB]],Table14[VAB],0)</f>
        <v>135</v>
      </c>
      <c r="H173" s="14">
        <f>IFERROR(VLOOKUP(Table14[[#This Row],[Codigo]],DATOS!$D$1:$E$221,2,FALSE),0)</f>
        <v>77429.981777589957</v>
      </c>
      <c r="I173">
        <f>_xlfn.RANK.EQ(Table14[[#This Row],[PROD]],Table14[PROD],0)</f>
        <v>122</v>
      </c>
      <c r="J173" s="14">
        <f>IFERROR(VLOOKUP(Table14[[#This Row],[Codigo]],DATOS!$G$1:$H$223,2,FALSE),0)</f>
        <v>85617.865000000005</v>
      </c>
      <c r="K173">
        <f>_xlfn.RANK.EQ(Table14[[#This Row],[VENTAS]],Table14[VENTAS],0)</f>
        <v>88</v>
      </c>
      <c r="L173" s="15">
        <f>IFERROR(VLOOKUP(Table14[[#This Row],[Codigo]],DATOS!$J$1:$K$223,2,FALSE),0)</f>
        <v>771.88826963899999</v>
      </c>
      <c r="M173">
        <f>_xlfn.RANK.EQ(Table14[[#This Row],[EMPLEO]],Table14[EMPLEO],0)</f>
        <v>168</v>
      </c>
      <c r="N173" s="17">
        <f>(Table14[[#This Row],[POBLACIÓN]]-MIN(Table14[POBLACIÓN])) / (MAX(Table14[POBLACIÓN])-MIN(Table14[POBLACIÓN]))</f>
        <v>2.0494491558776628E-3</v>
      </c>
      <c r="O173" s="18">
        <f>(Table14[[#This Row],[VAB]]-(MIN(IF(Table14[[#This Row],[VAB]] &gt; 0, Table14[VAB])))) / (MAX(Table14[VAB])-(MIN(IF(Table14[[#This Row],[VAB]] &gt; 0, Table14[VAB]))))</f>
        <v>1.737296058687931E-3</v>
      </c>
      <c r="P173" s="18">
        <f>(Table14[[#This Row],[PROD]]-(MIN(IF(Table14[[#This Row],[PROD]] &gt; 0, Table14[PROD])))) / (MAX(Table14[PROD])-(MIN(IF(Table14[[#This Row],[PROD]] &gt; 0, Table14[PROD]))))</f>
        <v>1.9424145469562925E-3</v>
      </c>
      <c r="Q173" s="18">
        <f>(Table14[[#This Row],[VENTAS]]-(MIN(IF(Table14[[#This Row],[VENTAS]] &gt; 0, Table14[VENTAS])))) / (MAX(Table14[VENTAS])-(MIN(IF(Table14[[#This Row],[VENTAS]] &gt; 0, Table14[VENTAS]))))</f>
        <v>1.0534687396975433E-3</v>
      </c>
      <c r="R173" s="18">
        <f>(Table14[[#This Row],[EMPLEO]]-(MIN(IF(Table14[[#This Row],[EMPLEO]] &gt; 0, Table14[EMPLEO])))) / (MAX(Table14[EMPLEO])-(MIN(IF(Table14[[#This Row],[EMPLEO]] &gt; 0, Table14[EMPLEO]))))</f>
        <v>7.6229089302319326E-4</v>
      </c>
      <c r="S173" s="18">
        <f>SUMPRODUCT(Table14[[#This Row],[NPOB]:[NEMPLEO]],$V$3:$Z$3) / 5</f>
        <v>3.2394934650727382E-2</v>
      </c>
      <c r="T173">
        <f>_xlfn.RANK.EQ(Table14[[#This Row],[INDICE ]],Table14[[INDICE ]],0)</f>
        <v>171</v>
      </c>
    </row>
    <row r="174" spans="1:20" x14ac:dyDescent="0.25">
      <c r="A174" t="s">
        <v>225</v>
      </c>
      <c r="B174" t="s">
        <v>237</v>
      </c>
      <c r="C174" t="s">
        <v>238</v>
      </c>
      <c r="D174" s="15">
        <v>12247</v>
      </c>
      <c r="E174">
        <v>164</v>
      </c>
      <c r="F174" s="14">
        <f>IFERROR(VLOOKUP(Table14[[#This Row],[Codigo]],DATOS!$A$1:$B$221,2,FALSE),0)</f>
        <v>20490.288762732238</v>
      </c>
      <c r="G174">
        <f>_xlfn.RANK.EQ(Table14[[#This Row],[VAB]],Table14[VAB],0)</f>
        <v>177</v>
      </c>
      <c r="H174" s="14">
        <f>IFERROR(VLOOKUP(Table14[[#This Row],[Codigo]],DATOS!$D$1:$E$221,2,FALSE),0)</f>
        <v>32402.365689123493</v>
      </c>
      <c r="I174">
        <f>_xlfn.RANK.EQ(Table14[[#This Row],[PROD]],Table14[PROD],0)</f>
        <v>176</v>
      </c>
      <c r="J174" s="14">
        <f>IFERROR(VLOOKUP(Table14[[#This Row],[Codigo]],DATOS!$G$1:$H$223,2,FALSE),0)</f>
        <v>9953.5470000000005</v>
      </c>
      <c r="K174">
        <f>_xlfn.RANK.EQ(Table14[[#This Row],[VENTAS]],Table14[VENTAS],0)</f>
        <v>176</v>
      </c>
      <c r="L174" s="15">
        <f>IFERROR(VLOOKUP(Table14[[#This Row],[Codigo]],DATOS!$J$1:$K$223,2,FALSE),0)</f>
        <v>921.14078014200004</v>
      </c>
      <c r="M174">
        <f>_xlfn.RANK.EQ(Table14[[#This Row],[EMPLEO]],Table14[EMPLEO],0)</f>
        <v>150</v>
      </c>
      <c r="N174" s="17">
        <f>(Table14[[#This Row],[POBLACIÓN]]-MIN(Table14[POBLACIÓN])) / (MAX(Table14[POBLACIÓN])-MIN(Table14[POBLACIÓN]))</f>
        <v>3.6426553631139966E-3</v>
      </c>
      <c r="O174" s="18">
        <f>(Table14[[#This Row],[VAB]]-(MIN(IF(Table14[[#This Row],[VAB]] &gt; 0, Table14[VAB])))) / (MAX(Table14[VAB])-(MIN(IF(Table14[[#This Row],[VAB]] &gt; 0, Table14[VAB]))))</f>
        <v>8.5551093732751267E-4</v>
      </c>
      <c r="P174" s="18">
        <f>(Table14[[#This Row],[PROD]]-(MIN(IF(Table14[[#This Row],[PROD]] &gt; 0, Table14[PROD])))) / (MAX(Table14[PROD])-(MIN(IF(Table14[[#This Row],[PROD]] &gt; 0, Table14[PROD]))))</f>
        <v>8.1284826659441226E-4</v>
      </c>
      <c r="Q174" s="18">
        <f>(Table14[[#This Row],[VENTAS]]-(MIN(IF(Table14[[#This Row],[VENTAS]] &gt; 0, Table14[VENTAS])))) / (MAX(Table14[VENTAS])-(MIN(IF(Table14[[#This Row],[VENTAS]] &gt; 0, Table14[VENTAS]))))</f>
        <v>1.2247152639942917E-4</v>
      </c>
      <c r="R174" s="18">
        <f>(Table14[[#This Row],[EMPLEO]]-(MIN(IF(Table14[[#This Row],[EMPLEO]] &gt; 0, Table14[EMPLEO])))) / (MAX(Table14[EMPLEO])-(MIN(IF(Table14[[#This Row],[EMPLEO]] &gt; 0, Table14[EMPLEO]))))</f>
        <v>9.3995068322045986E-4</v>
      </c>
      <c r="S174" s="18">
        <f>SUMPRODUCT(Table14[[#This Row],[NPOB]:[NEMPLEO]],$V$3:$Z$3) / 5</f>
        <v>3.2082537761097533E-2</v>
      </c>
      <c r="T174">
        <f>_xlfn.RANK.EQ(Table14[[#This Row],[INDICE ]],Table14[[INDICE ]],0)</f>
        <v>172</v>
      </c>
    </row>
    <row r="175" spans="1:20" x14ac:dyDescent="0.25">
      <c r="A175" t="s">
        <v>327</v>
      </c>
      <c r="B175" t="s">
        <v>336</v>
      </c>
      <c r="C175" t="s">
        <v>337</v>
      </c>
      <c r="D175" s="15">
        <v>9755</v>
      </c>
      <c r="E175">
        <v>178</v>
      </c>
      <c r="F175" s="14">
        <f>IFERROR(VLOOKUP(Table14[[#This Row],[Codigo]],DATOS!$A$1:$B$221,2,FALSE),0)</f>
        <v>31753.431291510315</v>
      </c>
      <c r="G175">
        <f>_xlfn.RANK.EQ(Table14[[#This Row],[VAB]],Table14[VAB],0)</f>
        <v>151</v>
      </c>
      <c r="H175" s="14">
        <f>IFERROR(VLOOKUP(Table14[[#This Row],[Codigo]],DATOS!$D$1:$E$221,2,FALSE),0)</f>
        <v>54758.094437931271</v>
      </c>
      <c r="I175">
        <f>_xlfn.RANK.EQ(Table14[[#This Row],[PROD]],Table14[PROD],0)</f>
        <v>145</v>
      </c>
      <c r="J175" s="14">
        <f>IFERROR(VLOOKUP(Table14[[#This Row],[Codigo]],DATOS!$G$1:$H$223,2,FALSE),0)</f>
        <v>9415.0570000000007</v>
      </c>
      <c r="K175">
        <f>_xlfn.RANK.EQ(Table14[[#This Row],[VENTAS]],Table14[VENTAS],0)</f>
        <v>178</v>
      </c>
      <c r="L175" s="15">
        <f>IFERROR(VLOOKUP(Table14[[#This Row],[Codigo]],DATOS!$J$1:$K$223,2,FALSE),0)</f>
        <v>1143.528097588</v>
      </c>
      <c r="M175">
        <f>_xlfn.RANK.EQ(Table14[[#This Row],[EMPLEO]],Table14[EMPLEO],0)</f>
        <v>138</v>
      </c>
      <c r="N175" s="17">
        <f>(Table14[[#This Row],[POBLACIÓN]]-MIN(Table14[POBLACIÓN])) / (MAX(Table14[POBLACIÓN])-MIN(Table14[POBLACIÓN]))</f>
        <v>2.7345424014413194E-3</v>
      </c>
      <c r="O175" s="18">
        <f>(Table14[[#This Row],[VAB]]-(MIN(IF(Table14[[#This Row],[VAB]] &gt; 0, Table14[VAB])))) / (MAX(Table14[VAB])-(MIN(IF(Table14[[#This Row],[VAB]] &gt; 0, Table14[VAB]))))</f>
        <v>1.3257698845598135E-3</v>
      </c>
      <c r="P175" s="18">
        <f>(Table14[[#This Row],[PROD]]-(MIN(IF(Table14[[#This Row],[PROD]] &gt; 0, Table14[PROD])))) / (MAX(Table14[PROD])-(MIN(IF(Table14[[#This Row],[PROD]] &gt; 0, Table14[PROD]))))</f>
        <v>1.3736658172716768E-3</v>
      </c>
      <c r="Q175" s="18">
        <f>(Table14[[#This Row],[VENTAS]]-(MIN(IF(Table14[[#This Row],[VENTAS]] &gt; 0, Table14[VENTAS])))) / (MAX(Table14[VENTAS])-(MIN(IF(Table14[[#This Row],[VENTAS]] &gt; 0, Table14[VENTAS]))))</f>
        <v>1.1584577858803806E-4</v>
      </c>
      <c r="R175" s="18">
        <f>(Table14[[#This Row],[EMPLEO]]-(MIN(IF(Table14[[#This Row],[EMPLEO]] &gt; 0, Table14[EMPLEO])))) / (MAX(Table14[EMPLEO])-(MIN(IF(Table14[[#This Row],[EMPLEO]] &gt; 0, Table14[EMPLEO]))))</f>
        <v>1.2046650523579567E-3</v>
      </c>
      <c r="S175" s="18">
        <f>SUMPRODUCT(Table14[[#This Row],[NPOB]:[NEMPLEO]],$V$3:$Z$3) / 5</f>
        <v>3.1617259066142253E-2</v>
      </c>
      <c r="T175">
        <f>_xlfn.RANK.EQ(Table14[[#This Row],[INDICE ]],Table14[[INDICE ]],0)</f>
        <v>173</v>
      </c>
    </row>
    <row r="176" spans="1:20" x14ac:dyDescent="0.25">
      <c r="A176" t="s">
        <v>3</v>
      </c>
      <c r="B176" t="s">
        <v>25</v>
      </c>
      <c r="C176" t="s">
        <v>26</v>
      </c>
      <c r="D176" s="15">
        <v>12197</v>
      </c>
      <c r="E176">
        <v>165</v>
      </c>
      <c r="F176" s="14">
        <f>IFERROR(VLOOKUP(Table14[[#This Row],[Codigo]],DATOS!$A$1:$B$221,2,FALSE),0)</f>
        <v>20564.891125575981</v>
      </c>
      <c r="G176">
        <f>_xlfn.RANK.EQ(Table14[[#This Row],[VAB]],Table14[VAB],0)</f>
        <v>176</v>
      </c>
      <c r="H176" s="14">
        <f>IFERROR(VLOOKUP(Table14[[#This Row],[Codigo]],DATOS!$D$1:$E$221,2,FALSE),0)</f>
        <v>32658.472300588761</v>
      </c>
      <c r="I176">
        <f>_xlfn.RANK.EQ(Table14[[#This Row],[PROD]],Table14[PROD],0)</f>
        <v>175</v>
      </c>
      <c r="J176" s="14">
        <f>IFERROR(VLOOKUP(Table14[[#This Row],[Codigo]],DATOS!$G$1:$H$223,2,FALSE),0)</f>
        <v>13292.147000000001</v>
      </c>
      <c r="K176">
        <f>_xlfn.RANK.EQ(Table14[[#This Row],[VENTAS]],Table14[VENTAS],0)</f>
        <v>170</v>
      </c>
      <c r="L176" s="15">
        <f>IFERROR(VLOOKUP(Table14[[#This Row],[Codigo]],DATOS!$J$1:$K$223,2,FALSE),0)</f>
        <v>765.50035765400003</v>
      </c>
      <c r="M176">
        <f>_xlfn.RANK.EQ(Table14[[#This Row],[EMPLEO]],Table14[EMPLEO],0)</f>
        <v>169</v>
      </c>
      <c r="N176" s="17">
        <f>(Table14[[#This Row],[POBLACIÓN]]-MIN(Table14[POBLACIÓN])) / (MAX(Table14[POBLACIÓN])-MIN(Table14[POBLACIÓN]))</f>
        <v>3.62443479807241E-3</v>
      </c>
      <c r="O176" s="18">
        <f>(Table14[[#This Row],[VAB]]-(MIN(IF(Table14[[#This Row],[VAB]] &gt; 0, Table14[VAB])))) / (MAX(Table14[VAB])-(MIN(IF(Table14[[#This Row],[VAB]] &gt; 0, Table14[VAB]))))</f>
        <v>8.5862573664060877E-4</v>
      </c>
      <c r="P176" s="18">
        <f>(Table14[[#This Row],[PROD]]-(MIN(IF(Table14[[#This Row],[PROD]] &gt; 0, Table14[PROD])))) / (MAX(Table14[PROD])-(MIN(IF(Table14[[#This Row],[PROD]] &gt; 0, Table14[PROD]))))</f>
        <v>8.1927297697482711E-4</v>
      </c>
      <c r="Q176" s="18">
        <f>(Table14[[#This Row],[VENTAS]]-(MIN(IF(Table14[[#This Row],[VENTAS]] &gt; 0, Table14[VENTAS])))) / (MAX(Table14[VENTAS])-(MIN(IF(Table14[[#This Row],[VENTAS]] &gt; 0, Table14[VENTAS]))))</f>
        <v>1.6355069526627979E-4</v>
      </c>
      <c r="R176" s="18">
        <f>(Table14[[#This Row],[EMPLEO]]-(MIN(IF(Table14[[#This Row],[EMPLEO]] &gt; 0, Table14[EMPLEO])))) / (MAX(Table14[EMPLEO])-(MIN(IF(Table14[[#This Row],[EMPLEO]] &gt; 0, Table14[EMPLEO]))))</f>
        <v>7.5468716763707401E-4</v>
      </c>
      <c r="S176" s="18">
        <f>SUMPRODUCT(Table14[[#This Row],[NPOB]:[NEMPLEO]],$V$3:$Z$3) / 5</f>
        <v>3.1496100708370618E-2</v>
      </c>
      <c r="T176">
        <f>_xlfn.RANK.EQ(Table14[[#This Row],[INDICE ]],Table14[[INDICE ]],0)</f>
        <v>174</v>
      </c>
    </row>
    <row r="177" spans="1:20" x14ac:dyDescent="0.25">
      <c r="A177" t="s">
        <v>212</v>
      </c>
      <c r="B177" t="s">
        <v>221</v>
      </c>
      <c r="C177" t="s">
        <v>222</v>
      </c>
      <c r="D177" s="15">
        <v>13366</v>
      </c>
      <c r="E177">
        <v>160</v>
      </c>
      <c r="F177" s="14">
        <f>IFERROR(VLOOKUP(Table14[[#This Row],[Codigo]],DATOS!$A$1:$B$221,2,FALSE),0)</f>
        <v>15118.781704890995</v>
      </c>
      <c r="G177">
        <f>_xlfn.RANK.EQ(Table14[[#This Row],[VAB]],Table14[VAB],0)</f>
        <v>187</v>
      </c>
      <c r="H177" s="14">
        <f>IFERROR(VLOOKUP(Table14[[#This Row],[Codigo]],DATOS!$D$1:$E$221,2,FALSE),0)</f>
        <v>23023.199947256224</v>
      </c>
      <c r="I177">
        <f>_xlfn.RANK.EQ(Table14[[#This Row],[PROD]],Table14[PROD],0)</f>
        <v>189</v>
      </c>
      <c r="J177" s="14">
        <f>IFERROR(VLOOKUP(Table14[[#This Row],[Codigo]],DATOS!$G$1:$H$223,2,FALSE),0)</f>
        <v>3444.4209999999998</v>
      </c>
      <c r="K177">
        <f>_xlfn.RANK.EQ(Table14[[#This Row],[VENTAS]],Table14[VENTAS],0)</f>
        <v>200</v>
      </c>
      <c r="L177" s="15">
        <f>IFERROR(VLOOKUP(Table14[[#This Row],[Codigo]],DATOS!$J$1:$K$223,2,FALSE),0)</f>
        <v>665.86600914799999</v>
      </c>
      <c r="M177">
        <f>_xlfn.RANK.EQ(Table14[[#This Row],[EMPLEO]],Table14[EMPLEO],0)</f>
        <v>181</v>
      </c>
      <c r="N177" s="17">
        <f>(Table14[[#This Row],[POBLACIÓN]]-MIN(Table14[POBLACIÓN])) / (MAX(Table14[POBLACIÓN])-MIN(Table14[POBLACIÓN]))</f>
        <v>4.050431608744705E-3</v>
      </c>
      <c r="O177" s="18">
        <f>(Table14[[#This Row],[VAB]]-(MIN(IF(Table14[[#This Row],[VAB]] &gt; 0, Table14[VAB])))) / (MAX(Table14[VAB])-(MIN(IF(Table14[[#This Row],[VAB]] &gt; 0, Table14[VAB]))))</f>
        <v>6.3123966955147234E-4</v>
      </c>
      <c r="P177" s="18">
        <f>(Table14[[#This Row],[PROD]]-(MIN(IF(Table14[[#This Row],[PROD]] &gt; 0, Table14[PROD])))) / (MAX(Table14[PROD])-(MIN(IF(Table14[[#This Row],[PROD]] &gt; 0, Table14[PROD]))))</f>
        <v>5.7756178509106939E-4</v>
      </c>
      <c r="Q177" s="18">
        <f>(Table14[[#This Row],[VENTAS]]-(MIN(IF(Table14[[#This Row],[VENTAS]] &gt; 0, Table14[VENTAS])))) / (MAX(Table14[VENTAS])-(MIN(IF(Table14[[#This Row],[VENTAS]] &gt; 0, Table14[VENTAS]))))</f>
        <v>4.238122323953945E-5</v>
      </c>
      <c r="R177" s="18">
        <f>(Table14[[#This Row],[EMPLEO]]-(MIN(IF(Table14[[#This Row],[EMPLEO]] &gt; 0, Table14[EMPLEO])))) / (MAX(Table14[EMPLEO])-(MIN(IF(Table14[[#This Row],[EMPLEO]] &gt; 0, Table14[EMPLEO]))))</f>
        <v>6.3608938062255328E-4</v>
      </c>
      <c r="S177" s="18">
        <f>SUMPRODUCT(Table14[[#This Row],[NPOB]:[NEMPLEO]],$V$3:$Z$3) / 5</f>
        <v>3.1468342387222119E-2</v>
      </c>
      <c r="T177">
        <f>_xlfn.RANK.EQ(Table14[[#This Row],[INDICE ]],Table14[[INDICE ]],0)</f>
        <v>175</v>
      </c>
    </row>
    <row r="178" spans="1:20" x14ac:dyDescent="0.25">
      <c r="A178" t="s">
        <v>407</v>
      </c>
      <c r="B178" t="s">
        <v>417</v>
      </c>
      <c r="C178" t="s">
        <v>418</v>
      </c>
      <c r="D178" s="15">
        <v>11744</v>
      </c>
      <c r="E178">
        <v>170</v>
      </c>
      <c r="F178" s="14">
        <f>IFERROR(VLOOKUP(Table14[[#This Row],[Codigo]],DATOS!$A$1:$B$221,2,FALSE),0)</f>
        <v>22365.649343675894</v>
      </c>
      <c r="G178">
        <f>_xlfn.RANK.EQ(Table14[[#This Row],[VAB]],Table14[VAB],0)</f>
        <v>174</v>
      </c>
      <c r="H178" s="14">
        <f>IFERROR(VLOOKUP(Table14[[#This Row],[Codigo]],DATOS!$D$1:$E$221,2,FALSE),0)</f>
        <v>31373.164291795263</v>
      </c>
      <c r="I178">
        <f>_xlfn.RANK.EQ(Table14[[#This Row],[PROD]],Table14[PROD],0)</f>
        <v>178</v>
      </c>
      <c r="J178" s="14">
        <f>IFERROR(VLOOKUP(Table14[[#This Row],[Codigo]],DATOS!$G$1:$H$223,2,FALSE),0)</f>
        <v>5562.0169999999998</v>
      </c>
      <c r="K178">
        <f>_xlfn.RANK.EQ(Table14[[#This Row],[VENTAS]],Table14[VENTAS],0)</f>
        <v>189</v>
      </c>
      <c r="L178" s="15">
        <f>IFERROR(VLOOKUP(Table14[[#This Row],[Codigo]],DATOS!$J$1:$K$223,2,FALSE),0)</f>
        <v>816.24183303100006</v>
      </c>
      <c r="M178">
        <f>_xlfn.RANK.EQ(Table14[[#This Row],[EMPLEO]],Table14[EMPLEO],0)</f>
        <v>163</v>
      </c>
      <c r="N178" s="17">
        <f>(Table14[[#This Row],[POBLACIÓN]]-MIN(Table14[POBLACIÓN])) / (MAX(Table14[POBLACIÓN])-MIN(Table14[POBLACIÓN]))</f>
        <v>3.4593564787956353E-3</v>
      </c>
      <c r="O178" s="18">
        <f>(Table14[[#This Row],[VAB]]-(MIN(IF(Table14[[#This Row],[VAB]] &gt; 0, Table14[VAB])))) / (MAX(Table14[VAB])-(MIN(IF(Table14[[#This Row],[VAB]] &gt; 0, Table14[VAB]))))</f>
        <v>9.3381102899572997E-4</v>
      </c>
      <c r="P178" s="18">
        <f>(Table14[[#This Row],[PROD]]-(MIN(IF(Table14[[#This Row],[PROD]] &gt; 0, Table14[PROD])))) / (MAX(Table14[PROD])-(MIN(IF(Table14[[#This Row],[PROD]] &gt; 0, Table14[PROD]))))</f>
        <v>7.8702964026875432E-4</v>
      </c>
      <c r="Q178" s="18">
        <f>(Table14[[#This Row],[VENTAS]]-(MIN(IF(Table14[[#This Row],[VENTAS]] &gt; 0, Table14[VENTAS])))) / (MAX(Table14[VENTAS])-(MIN(IF(Table14[[#This Row],[VENTAS]] &gt; 0, Table14[VENTAS]))))</f>
        <v>6.843678056170065E-5</v>
      </c>
      <c r="R178" s="18">
        <f>(Table14[[#This Row],[EMPLEO]]-(MIN(IF(Table14[[#This Row],[EMPLEO]] &gt; 0, Table14[EMPLEO])))) / (MAX(Table14[EMPLEO])-(MIN(IF(Table14[[#This Row],[EMPLEO]] &gt; 0, Table14[EMPLEO]))))</f>
        <v>8.1508628480700862E-4</v>
      </c>
      <c r="S178" s="18">
        <f>SUMPRODUCT(Table14[[#This Row],[NPOB]:[NEMPLEO]],$V$3:$Z$3) / 5</f>
        <v>3.0617855559566025E-2</v>
      </c>
      <c r="T178">
        <f>_xlfn.RANK.EQ(Table14[[#This Row],[INDICE ]],Table14[[INDICE ]],0)</f>
        <v>176</v>
      </c>
    </row>
    <row r="179" spans="1:20" x14ac:dyDescent="0.25">
      <c r="A179" t="s">
        <v>421</v>
      </c>
      <c r="B179" t="s">
        <v>426</v>
      </c>
      <c r="C179" t="s">
        <v>427</v>
      </c>
      <c r="D179" s="15">
        <v>10433</v>
      </c>
      <c r="E179">
        <v>173</v>
      </c>
      <c r="F179" s="14">
        <f>IFERROR(VLOOKUP(Table14[[#This Row],[Codigo]],DATOS!$A$1:$B$221,2,FALSE),0)</f>
        <v>25489.488496336417</v>
      </c>
      <c r="G179">
        <f>_xlfn.RANK.EQ(Table14[[#This Row],[VAB]],Table14[VAB],0)</f>
        <v>165</v>
      </c>
      <c r="H179" s="14">
        <f>IFERROR(VLOOKUP(Table14[[#This Row],[Codigo]],DATOS!$D$1:$E$221,2,FALSE),0)</f>
        <v>42592.953814697619</v>
      </c>
      <c r="I179">
        <f>_xlfn.RANK.EQ(Table14[[#This Row],[PROD]],Table14[PROD],0)</f>
        <v>161</v>
      </c>
      <c r="J179" s="14">
        <f>IFERROR(VLOOKUP(Table14[[#This Row],[Codigo]],DATOS!$G$1:$H$223,2,FALSE),0)</f>
        <v>34002.523000000001</v>
      </c>
      <c r="K179">
        <f>_xlfn.RANK.EQ(Table14[[#This Row],[VENTAS]],Table14[VENTAS],0)</f>
        <v>121</v>
      </c>
      <c r="L179" s="15">
        <f>IFERROR(VLOOKUP(Table14[[#This Row],[Codigo]],DATOS!$J$1:$K$223,2,FALSE),0)</f>
        <v>869.81553911200001</v>
      </c>
      <c r="M179">
        <f>_xlfn.RANK.EQ(Table14[[#This Row],[EMPLEO]],Table14[EMPLEO],0)</f>
        <v>157</v>
      </c>
      <c r="N179" s="17">
        <f>(Table14[[#This Row],[POBLACIÓN]]-MIN(Table14[POBLACIÓN])) / (MAX(Table14[POBLACIÓN])-MIN(Table14[POBLACIÓN]))</f>
        <v>2.981613263405234E-3</v>
      </c>
      <c r="O179" s="18">
        <f>(Table14[[#This Row],[VAB]]-(MIN(IF(Table14[[#This Row],[VAB]] &gt; 0, Table14[VAB])))) / (MAX(Table14[VAB])-(MIN(IF(Table14[[#This Row],[VAB]] &gt; 0, Table14[VAB]))))</f>
        <v>1.0642376224175706E-3</v>
      </c>
      <c r="P179" s="18">
        <f>(Table14[[#This Row],[PROD]]-(MIN(IF(Table14[[#This Row],[PROD]] &gt; 0, Table14[PROD])))) / (MAX(Table14[PROD])-(MIN(IF(Table14[[#This Row],[PROD]] &gt; 0, Table14[PROD]))))</f>
        <v>1.0684901531444126E-3</v>
      </c>
      <c r="Q179" s="18">
        <f>(Table14[[#This Row],[VENTAS]]-(MIN(IF(Table14[[#This Row],[VENTAS]] &gt; 0, Table14[VENTAS])))) / (MAX(Table14[VENTAS])-(MIN(IF(Table14[[#This Row],[VENTAS]] &gt; 0, Table14[VENTAS]))))</f>
        <v>4.1837757869046056E-4</v>
      </c>
      <c r="R179" s="18">
        <f>(Table14[[#This Row],[EMPLEO]]-(MIN(IF(Table14[[#This Row],[EMPLEO]] &gt; 0, Table14[EMPLEO])))) / (MAX(Table14[EMPLEO])-(MIN(IF(Table14[[#This Row],[EMPLEO]] &gt; 0, Table14[EMPLEO]))))</f>
        <v>8.7885669208768991E-4</v>
      </c>
      <c r="S179" s="18">
        <f>SUMPRODUCT(Table14[[#This Row],[NPOB]:[NEMPLEO]],$V$3:$Z$3) / 5</f>
        <v>3.0532716814991971E-2</v>
      </c>
      <c r="T179">
        <f>_xlfn.RANK.EQ(Table14[[#This Row],[INDICE ]],Table14[[INDICE ]],0)</f>
        <v>177</v>
      </c>
    </row>
    <row r="180" spans="1:20" x14ac:dyDescent="0.25">
      <c r="A180" t="s">
        <v>327</v>
      </c>
      <c r="B180" t="s">
        <v>334</v>
      </c>
      <c r="C180" t="s">
        <v>335</v>
      </c>
      <c r="D180" s="15">
        <v>11882</v>
      </c>
      <c r="E180">
        <v>167</v>
      </c>
      <c r="F180" s="14">
        <f>IFERROR(VLOOKUP(Table14[[#This Row],[Codigo]],DATOS!$A$1:$B$221,2,FALSE),0)</f>
        <v>16177.320827210553</v>
      </c>
      <c r="G180">
        <f>_xlfn.RANK.EQ(Table14[[#This Row],[VAB]],Table14[VAB],0)</f>
        <v>183</v>
      </c>
      <c r="H180" s="14">
        <f>IFERROR(VLOOKUP(Table14[[#This Row],[Codigo]],DATOS!$D$1:$E$221,2,FALSE),0)</f>
        <v>25022.725776641331</v>
      </c>
      <c r="I180">
        <f>_xlfn.RANK.EQ(Table14[[#This Row],[PROD]],Table14[PROD],0)</f>
        <v>181</v>
      </c>
      <c r="J180" s="14">
        <f>IFERROR(VLOOKUP(Table14[[#This Row],[Codigo]],DATOS!$G$1:$H$223,2,FALSE),0)</f>
        <v>16765.879000000001</v>
      </c>
      <c r="K180">
        <f>_xlfn.RANK.EQ(Table14[[#This Row],[VENTAS]],Table14[VENTAS],0)</f>
        <v>158</v>
      </c>
      <c r="L180" s="15">
        <f>IFERROR(VLOOKUP(Table14[[#This Row],[Codigo]],DATOS!$J$1:$K$223,2,FALSE),0)</f>
        <v>736.51792313399994</v>
      </c>
      <c r="M180">
        <f>_xlfn.RANK.EQ(Table14[[#This Row],[EMPLEO]],Table14[EMPLEO],0)</f>
        <v>173</v>
      </c>
      <c r="N180" s="17">
        <f>(Table14[[#This Row],[POBLACIÓN]]-MIN(Table14[POBLACIÓN])) / (MAX(Table14[POBLACIÓN])-MIN(Table14[POBLACIÓN]))</f>
        <v>3.5096452383104144E-3</v>
      </c>
      <c r="O180" s="18">
        <f>(Table14[[#This Row],[VAB]]-(MIN(IF(Table14[[#This Row],[VAB]] &gt; 0, Table14[VAB])))) / (MAX(Table14[VAB])-(MIN(IF(Table14[[#This Row],[VAB]] &gt; 0, Table14[VAB]))))</f>
        <v>6.7543581569756955E-4</v>
      </c>
      <c r="P180" s="18">
        <f>(Table14[[#This Row],[PROD]]-(MIN(IF(Table14[[#This Row],[PROD]] &gt; 0, Table14[PROD])))) / (MAX(Table14[PROD])-(MIN(IF(Table14[[#This Row],[PROD]] &gt; 0, Table14[PROD]))))</f>
        <v>6.2772204561093662E-4</v>
      </c>
      <c r="Q180" s="18">
        <f>(Table14[[#This Row],[VENTAS]]-(MIN(IF(Table14[[#This Row],[VENTAS]] &gt; 0, Table14[VENTAS])))) / (MAX(Table14[VENTAS])-(MIN(IF(Table14[[#This Row],[VENTAS]] &gt; 0, Table14[VENTAS]))))</f>
        <v>2.0629257013184699E-4</v>
      </c>
      <c r="R180" s="18">
        <f>(Table14[[#This Row],[EMPLEO]]-(MIN(IF(Table14[[#This Row],[EMPLEO]] &gt; 0, Table14[EMPLEO])))) / (MAX(Table14[EMPLEO])-(MIN(IF(Table14[[#This Row],[EMPLEO]] &gt; 0, Table14[EMPLEO]))))</f>
        <v>7.2018849676797839E-4</v>
      </c>
      <c r="S180" s="18">
        <f>SUMPRODUCT(Table14[[#This Row],[NPOB]:[NEMPLEO]],$V$3:$Z$3) / 5</f>
        <v>2.9301827171583215E-2</v>
      </c>
      <c r="T180">
        <f>_xlfn.RANK.EQ(Table14[[#This Row],[INDICE ]],Table14[[INDICE ]],0)</f>
        <v>178</v>
      </c>
    </row>
    <row r="181" spans="1:20" x14ac:dyDescent="0.25">
      <c r="A181" t="s">
        <v>76</v>
      </c>
      <c r="B181" t="s">
        <v>85</v>
      </c>
      <c r="C181" t="s">
        <v>86</v>
      </c>
      <c r="D181" s="15">
        <v>10635</v>
      </c>
      <c r="E181">
        <v>172</v>
      </c>
      <c r="F181" s="14">
        <f>IFERROR(VLOOKUP(Table14[[#This Row],[Codigo]],DATOS!$A$1:$B$221,2,FALSE),0)</f>
        <v>25007.750346006833</v>
      </c>
      <c r="G181">
        <f>_xlfn.RANK.EQ(Table14[[#This Row],[VAB]],Table14[VAB],0)</f>
        <v>166</v>
      </c>
      <c r="H181" s="14">
        <f>IFERROR(VLOOKUP(Table14[[#This Row],[Codigo]],DATOS!$D$1:$E$221,2,FALSE),0)</f>
        <v>38249.12445905096</v>
      </c>
      <c r="I181">
        <f>_xlfn.RANK.EQ(Table14[[#This Row],[PROD]],Table14[PROD],0)</f>
        <v>168</v>
      </c>
      <c r="J181" s="14">
        <f>IFERROR(VLOOKUP(Table14[[#This Row],[Codigo]],DATOS!$G$1:$H$223,2,FALSE),0)</f>
        <v>4933.134</v>
      </c>
      <c r="K181">
        <f>_xlfn.RANK.EQ(Table14[[#This Row],[VENTAS]],Table14[VENTAS],0)</f>
        <v>192</v>
      </c>
      <c r="L181" s="15">
        <f>IFERROR(VLOOKUP(Table14[[#This Row],[Codigo]],DATOS!$J$1:$K$223,2,FALSE),0)</f>
        <v>784</v>
      </c>
      <c r="M181">
        <f>_xlfn.RANK.EQ(Table14[[#This Row],[EMPLEO]],Table14[EMPLEO],0)</f>
        <v>167</v>
      </c>
      <c r="N181" s="17">
        <f>(Table14[[#This Row],[POBLACIÓN]]-MIN(Table14[POBLACIÓN])) / (MAX(Table14[POBLACIÓN])-MIN(Table14[POBLACIÓN]))</f>
        <v>3.0552243461732442E-3</v>
      </c>
      <c r="O181" s="18">
        <f>(Table14[[#This Row],[VAB]]-(MIN(IF(Table14[[#This Row],[VAB]] &gt; 0, Table14[VAB])))) / (MAX(Table14[VAB])-(MIN(IF(Table14[[#This Row],[VAB]] &gt; 0, Table14[VAB]))))</f>
        <v>1.0441240817394874E-3</v>
      </c>
      <c r="P181" s="18">
        <f>(Table14[[#This Row],[PROD]]-(MIN(IF(Table14[[#This Row],[PROD]] &gt; 0, Table14[PROD])))) / (MAX(Table14[PROD])-(MIN(IF(Table14[[#This Row],[PROD]] &gt; 0, Table14[PROD]))))</f>
        <v>9.5952051197699243E-4</v>
      </c>
      <c r="Q181" s="18">
        <f>(Table14[[#This Row],[VENTAS]]-(MIN(IF(Table14[[#This Row],[VENTAS]] &gt; 0, Table14[VENTAS])))) / (MAX(Table14[VENTAS])-(MIN(IF(Table14[[#This Row],[VENTAS]] &gt; 0, Table14[VENTAS]))))</f>
        <v>6.0698809269994063E-5</v>
      </c>
      <c r="R181" s="18">
        <f>(Table14[[#This Row],[EMPLEO]]-(MIN(IF(Table14[[#This Row],[EMPLEO]] &gt; 0, Table14[EMPLEO])))) / (MAX(Table14[EMPLEO])-(MIN(IF(Table14[[#This Row],[EMPLEO]] &gt; 0, Table14[EMPLEO]))))</f>
        <v>7.7670785303015993E-4</v>
      </c>
      <c r="S181" s="18">
        <f>SUMPRODUCT(Table14[[#This Row],[NPOB]:[NEMPLEO]],$V$3:$Z$3) / 5</f>
        <v>2.9171304294179811E-2</v>
      </c>
      <c r="T181">
        <f>_xlfn.RANK.EQ(Table14[[#This Row],[INDICE ]],Table14[[INDICE ]],0)</f>
        <v>179</v>
      </c>
    </row>
    <row r="182" spans="1:20" x14ac:dyDescent="0.25">
      <c r="A182" t="s">
        <v>76</v>
      </c>
      <c r="B182" t="s">
        <v>91</v>
      </c>
      <c r="C182" t="s">
        <v>92</v>
      </c>
      <c r="D182" s="15">
        <v>11796</v>
      </c>
      <c r="E182">
        <v>169</v>
      </c>
      <c r="F182" s="14">
        <f>IFERROR(VLOOKUP(Table14[[#This Row],[Codigo]],DATOS!$A$1:$B$221,2,FALSE),0)</f>
        <v>17424.125715789887</v>
      </c>
      <c r="G182">
        <f>_xlfn.RANK.EQ(Table14[[#This Row],[VAB]],Table14[VAB],0)</f>
        <v>180</v>
      </c>
      <c r="H182" s="14">
        <f>IFERROR(VLOOKUP(Table14[[#This Row],[Codigo]],DATOS!$D$1:$E$221,2,FALSE),0)</f>
        <v>27561.284349905196</v>
      </c>
      <c r="I182">
        <f>_xlfn.RANK.EQ(Table14[[#This Row],[PROD]],Table14[PROD],0)</f>
        <v>179</v>
      </c>
      <c r="J182" s="14">
        <f>IFERROR(VLOOKUP(Table14[[#This Row],[Codigo]],DATOS!$G$1:$H$223,2,FALSE),0)</f>
        <v>11428.546</v>
      </c>
      <c r="K182">
        <f>_xlfn.RANK.EQ(Table14[[#This Row],[VENTAS]],Table14[VENTAS],0)</f>
        <v>173</v>
      </c>
      <c r="L182" s="15">
        <f>IFERROR(VLOOKUP(Table14[[#This Row],[Codigo]],DATOS!$J$1:$K$223,2,FALSE),0)</f>
        <v>674.63466042200002</v>
      </c>
      <c r="M182">
        <f>_xlfn.RANK.EQ(Table14[[#This Row],[EMPLEO]],Table14[EMPLEO],0)</f>
        <v>179</v>
      </c>
      <c r="N182" s="17">
        <f>(Table14[[#This Row],[POBLACIÓN]]-MIN(Table14[POBLACIÓN])) / (MAX(Table14[POBLACIÓN])-MIN(Table14[POBLACIÓN]))</f>
        <v>3.4783058664388852E-3</v>
      </c>
      <c r="O182" s="18">
        <f>(Table14[[#This Row],[VAB]]-(MIN(IF(Table14[[#This Row],[VAB]] &gt; 0, Table14[VAB])))) / (MAX(Table14[VAB])-(MIN(IF(Table14[[#This Row],[VAB]] &gt; 0, Table14[VAB]))))</f>
        <v>7.2749243780008801E-4</v>
      </c>
      <c r="P182" s="18">
        <f>(Table14[[#This Row],[PROD]]-(MIN(IF(Table14[[#This Row],[PROD]] &gt; 0, Table14[PROD])))) / (MAX(Table14[PROD])-(MIN(IF(Table14[[#This Row],[PROD]] &gt; 0, Table14[PROD]))))</f>
        <v>6.9140452348071012E-4</v>
      </c>
      <c r="Q182" s="18">
        <f>(Table14[[#This Row],[VENTAS]]-(MIN(IF(Table14[[#This Row],[VENTAS]] &gt; 0, Table14[VENTAS])))) / (MAX(Table14[VENTAS])-(MIN(IF(Table14[[#This Row],[VENTAS]] &gt; 0, Table14[VENTAS]))))</f>
        <v>1.4062037112459416E-4</v>
      </c>
      <c r="R182" s="18">
        <f>(Table14[[#This Row],[EMPLEO]]-(MIN(IF(Table14[[#This Row],[EMPLEO]] &gt; 0, Table14[EMPLEO])))) / (MAX(Table14[EMPLEO])-(MIN(IF(Table14[[#This Row],[EMPLEO]] &gt; 0, Table14[EMPLEO]))))</f>
        <v>6.4652697219405673E-4</v>
      </c>
      <c r="S182" s="18">
        <f>SUMPRODUCT(Table14[[#This Row],[NPOB]:[NEMPLEO]],$V$3:$Z$3) / 5</f>
        <v>2.9157216215935772E-2</v>
      </c>
      <c r="T182">
        <f>_xlfn.RANK.EQ(Table14[[#This Row],[INDICE ]],Table14[[INDICE ]],0)</f>
        <v>180</v>
      </c>
    </row>
    <row r="183" spans="1:20" x14ac:dyDescent="0.25">
      <c r="A183" t="s">
        <v>352</v>
      </c>
      <c r="B183" t="s">
        <v>357</v>
      </c>
      <c r="C183" t="s">
        <v>358</v>
      </c>
      <c r="D183" s="15">
        <v>9252</v>
      </c>
      <c r="E183">
        <v>184</v>
      </c>
      <c r="F183" s="14">
        <f>IFERROR(VLOOKUP(Table14[[#This Row],[Codigo]],DATOS!$A$1:$B$221,2,FALSE),0)</f>
        <v>24790.532264891637</v>
      </c>
      <c r="G183">
        <f>_xlfn.RANK.EQ(Table14[[#This Row],[VAB]],Table14[VAB],0)</f>
        <v>169</v>
      </c>
      <c r="H183" s="14">
        <f>IFERROR(VLOOKUP(Table14[[#This Row],[Codigo]],DATOS!$D$1:$E$221,2,FALSE),0)</f>
        <v>40086.475632468217</v>
      </c>
      <c r="I183">
        <f>_xlfn.RANK.EQ(Table14[[#This Row],[PROD]],Table14[PROD],0)</f>
        <v>164</v>
      </c>
      <c r="J183" s="14">
        <f>IFERROR(VLOOKUP(Table14[[#This Row],[Codigo]],DATOS!$G$1:$H$223,2,FALSE),0)</f>
        <v>28711.705999999998</v>
      </c>
      <c r="K183">
        <f>_xlfn.RANK.EQ(Table14[[#This Row],[VENTAS]],Table14[VENTAS],0)</f>
        <v>127</v>
      </c>
      <c r="L183" s="15">
        <f>IFERROR(VLOOKUP(Table14[[#This Row],[Codigo]],DATOS!$J$1:$K$223,2,FALSE),0)</f>
        <v>1135.7823257770001</v>
      </c>
      <c r="M183">
        <f>_xlfn.RANK.EQ(Table14[[#This Row],[EMPLEO]],Table14[EMPLEO],0)</f>
        <v>139</v>
      </c>
      <c r="N183" s="17">
        <f>(Table14[[#This Row],[POBLACIÓN]]-MIN(Table14[POBLACIÓN])) / (MAX(Table14[POBLACIÓN])-MIN(Table14[POBLACIÓN]))</f>
        <v>2.5512435171229581E-3</v>
      </c>
      <c r="O183" s="18">
        <f>(Table14[[#This Row],[VAB]]-(MIN(IF(Table14[[#This Row],[VAB]] &gt; 0, Table14[VAB])))) / (MAX(Table14[VAB])-(MIN(IF(Table14[[#This Row],[VAB]] &gt; 0, Table14[VAB]))))</f>
        <v>1.0350547881667518E-3</v>
      </c>
      <c r="P183" s="18">
        <f>(Table14[[#This Row],[PROD]]-(MIN(IF(Table14[[#This Row],[PROD]] &gt; 0, Table14[PROD])))) / (MAX(Table14[PROD])-(MIN(IF(Table14[[#This Row],[PROD]] &gt; 0, Table14[PROD]))))</f>
        <v>1.0056124464599967E-3</v>
      </c>
      <c r="Q183" s="18">
        <f>(Table14[[#This Row],[VENTAS]]-(MIN(IF(Table14[[#This Row],[VENTAS]] &gt; 0, Table14[VENTAS])))) / (MAX(Table14[VENTAS])-(MIN(IF(Table14[[#This Row],[VENTAS]] &gt; 0, Table14[VENTAS]))))</f>
        <v>3.5327772696021315E-4</v>
      </c>
      <c r="R183" s="18">
        <f>(Table14[[#This Row],[EMPLEO]]-(MIN(IF(Table14[[#This Row],[EMPLEO]] &gt; 0, Table14[EMPLEO])))) / (MAX(Table14[EMPLEO])-(MIN(IF(Table14[[#This Row],[EMPLEO]] &gt; 0, Table14[EMPLEO]))))</f>
        <v>1.1954450252359976E-3</v>
      </c>
      <c r="S183" s="18">
        <f>SUMPRODUCT(Table14[[#This Row],[NPOB]:[NEMPLEO]],$V$3:$Z$3) / 5</f>
        <v>2.8463692925048335E-2</v>
      </c>
      <c r="T183">
        <f>_xlfn.RANK.EQ(Table14[[#This Row],[INDICE ]],Table14[[INDICE ]],0)</f>
        <v>181</v>
      </c>
    </row>
    <row r="184" spans="1:20" x14ac:dyDescent="0.25">
      <c r="A184" t="s">
        <v>327</v>
      </c>
      <c r="B184" t="s">
        <v>332</v>
      </c>
      <c r="C184" t="s">
        <v>333</v>
      </c>
      <c r="D184" s="15">
        <v>9602</v>
      </c>
      <c r="E184">
        <v>180</v>
      </c>
      <c r="F184" s="14">
        <f>IFERROR(VLOOKUP(Table14[[#This Row],[Codigo]],DATOS!$A$1:$B$221,2,FALSE),0)</f>
        <v>27966.929258873261</v>
      </c>
      <c r="G184">
        <f>_xlfn.RANK.EQ(Table14[[#This Row],[VAB]],Table14[VAB],0)</f>
        <v>159</v>
      </c>
      <c r="H184" s="14">
        <f>IFERROR(VLOOKUP(Table14[[#This Row],[Codigo]],DATOS!$D$1:$E$221,2,FALSE),0)</f>
        <v>42081.776477534455</v>
      </c>
      <c r="I184">
        <f>_xlfn.RANK.EQ(Table14[[#This Row],[PROD]],Table14[PROD],0)</f>
        <v>162</v>
      </c>
      <c r="J184" s="14">
        <f>IFERROR(VLOOKUP(Table14[[#This Row],[Codigo]],DATOS!$G$1:$H$223,2,FALSE),0)</f>
        <v>11387.941000000001</v>
      </c>
      <c r="K184">
        <f>_xlfn.RANK.EQ(Table14[[#This Row],[VENTAS]],Table14[VENTAS],0)</f>
        <v>174</v>
      </c>
      <c r="L184" s="15">
        <f>IFERROR(VLOOKUP(Table14[[#This Row],[Codigo]],DATOS!$J$1:$K$223,2,FALSE),0)</f>
        <v>831.64857456100003</v>
      </c>
      <c r="M184">
        <f>_xlfn.RANK.EQ(Table14[[#This Row],[EMPLEO]],Table14[EMPLEO],0)</f>
        <v>162</v>
      </c>
      <c r="N184" s="17">
        <f>(Table14[[#This Row],[POBLACIÓN]]-MIN(Table14[POBLACIÓN])) / (MAX(Table14[POBLACIÓN])-MIN(Table14[POBLACIÓN]))</f>
        <v>2.6787874724140646E-3</v>
      </c>
      <c r="O184" s="18">
        <f>(Table14[[#This Row],[VAB]]-(MIN(IF(Table14[[#This Row],[VAB]] &gt; 0, Table14[VAB])))) / (MAX(Table14[VAB])-(MIN(IF(Table14[[#This Row],[VAB]] &gt; 0, Table14[VAB]))))</f>
        <v>1.1676757776077596E-3</v>
      </c>
      <c r="P184" s="18">
        <f>(Table14[[#This Row],[PROD]]-(MIN(IF(Table14[[#This Row],[PROD]] &gt; 0, Table14[PROD])))) / (MAX(Table14[PROD])-(MIN(IF(Table14[[#This Row],[PROD]] &gt; 0, Table14[PROD]))))</f>
        <v>1.0556667186945353E-3</v>
      </c>
      <c r="Q184" s="18">
        <f>(Table14[[#This Row],[VENTAS]]-(MIN(IF(Table14[[#This Row],[VENTAS]] &gt; 0, Table14[VENTAS])))) / (MAX(Table14[VENTAS])-(MIN(IF(Table14[[#This Row],[VENTAS]] &gt; 0, Table14[VENTAS]))))</f>
        <v>1.4012075462311495E-4</v>
      </c>
      <c r="R184" s="18">
        <f>(Table14[[#This Row],[EMPLEO]]-(MIN(IF(Table14[[#This Row],[EMPLEO]] &gt; 0, Table14[EMPLEO])))) / (MAX(Table14[EMPLEO])-(MIN(IF(Table14[[#This Row],[EMPLEO]] &gt; 0, Table14[EMPLEO]))))</f>
        <v>8.3342539654870549E-4</v>
      </c>
      <c r="S184" s="18">
        <f>SUMPRODUCT(Table14[[#This Row],[NPOB]:[NEMPLEO]],$V$3:$Z$3) / 5</f>
        <v>2.8179174059669642E-2</v>
      </c>
      <c r="T184">
        <f>_xlfn.RANK.EQ(Table14[[#This Row],[INDICE ]],Table14[[INDICE ]],0)</f>
        <v>182</v>
      </c>
    </row>
    <row r="185" spans="1:20" x14ac:dyDescent="0.25">
      <c r="A185" t="s">
        <v>407</v>
      </c>
      <c r="B185" t="s">
        <v>410</v>
      </c>
      <c r="C185" t="s">
        <v>411</v>
      </c>
      <c r="D185" s="15">
        <v>10356</v>
      </c>
      <c r="E185">
        <v>175</v>
      </c>
      <c r="F185" s="14">
        <f>IFERROR(VLOOKUP(Table14[[#This Row],[Codigo]],DATOS!$A$1:$B$221,2,FALSE),0)</f>
        <v>21865.221388958926</v>
      </c>
      <c r="G185">
        <f>_xlfn.RANK.EQ(Table14[[#This Row],[VAB]],Table14[VAB],0)</f>
        <v>175</v>
      </c>
      <c r="H185" s="14">
        <f>IFERROR(VLOOKUP(Table14[[#This Row],[Codigo]],DATOS!$D$1:$E$221,2,FALSE),0)</f>
        <v>32339.260951466538</v>
      </c>
      <c r="I185">
        <f>_xlfn.RANK.EQ(Table14[[#This Row],[PROD]],Table14[PROD],0)</f>
        <v>177</v>
      </c>
      <c r="J185" s="14">
        <f>IFERROR(VLOOKUP(Table14[[#This Row],[Codigo]],DATOS!$G$1:$H$223,2,FALSE),0)</f>
        <v>6297.98</v>
      </c>
      <c r="K185">
        <f>_xlfn.RANK.EQ(Table14[[#This Row],[VENTAS]],Table14[VENTAS],0)</f>
        <v>185</v>
      </c>
      <c r="L185" s="15">
        <f>IFERROR(VLOOKUP(Table14[[#This Row],[Codigo]],DATOS!$J$1:$K$223,2,FALSE),0)</f>
        <v>620.63082274700002</v>
      </c>
      <c r="M185">
        <f>_xlfn.RANK.EQ(Table14[[#This Row],[EMPLEO]],Table14[EMPLEO],0)</f>
        <v>187</v>
      </c>
      <c r="N185" s="17">
        <f>(Table14[[#This Row],[POBLACIÓN]]-MIN(Table14[POBLACIÓN])) / (MAX(Table14[POBLACIÓN])-MIN(Table14[POBLACIÓN]))</f>
        <v>2.9535535932411908E-3</v>
      </c>
      <c r="O185" s="18">
        <f>(Table14[[#This Row],[VAB]]-(MIN(IF(Table14[[#This Row],[VAB]] &gt; 0, Table14[VAB])))) / (MAX(Table14[VAB])-(MIN(IF(Table14[[#This Row],[VAB]] &gt; 0, Table14[VAB]))))</f>
        <v>9.129171512391865E-4</v>
      </c>
      <c r="P185" s="18">
        <f>(Table14[[#This Row],[PROD]]-(MIN(IF(Table14[[#This Row],[PROD]] &gt; 0, Table14[PROD])))) / (MAX(Table14[PROD])-(MIN(IF(Table14[[#This Row],[PROD]] &gt; 0, Table14[PROD]))))</f>
        <v>8.1126521623597599E-4</v>
      </c>
      <c r="Q185" s="18">
        <f>(Table14[[#This Row],[VENTAS]]-(MIN(IF(Table14[[#This Row],[VENTAS]] &gt; 0, Table14[VENTAS])))) / (MAX(Table14[VENTAS])-(MIN(IF(Table14[[#This Row],[VENTAS]] &gt; 0, Table14[VENTAS]))))</f>
        <v>7.7492297352197846E-5</v>
      </c>
      <c r="R185" s="18">
        <f>(Table14[[#This Row],[EMPLEO]]-(MIN(IF(Table14[[#This Row],[EMPLEO]] &gt; 0, Table14[EMPLEO])))) / (MAX(Table14[EMPLEO])-(MIN(IF(Table14[[#This Row],[EMPLEO]] &gt; 0, Table14[EMPLEO]))))</f>
        <v>5.8224456623080908E-4</v>
      </c>
      <c r="S185" s="18">
        <f>SUMPRODUCT(Table14[[#This Row],[NPOB]:[NEMPLEO]],$V$3:$Z$3) / 5</f>
        <v>2.683045810819833E-2</v>
      </c>
      <c r="T185">
        <f>_xlfn.RANK.EQ(Table14[[#This Row],[INDICE ]],Table14[[INDICE ]],0)</f>
        <v>183</v>
      </c>
    </row>
    <row r="186" spans="1:20" x14ac:dyDescent="0.25">
      <c r="A186" t="s">
        <v>440</v>
      </c>
      <c r="B186" t="s">
        <v>443</v>
      </c>
      <c r="C186" t="s">
        <v>444</v>
      </c>
      <c r="D186" s="15">
        <v>10337</v>
      </c>
      <c r="E186">
        <v>176</v>
      </c>
      <c r="F186" s="14">
        <f>IFERROR(VLOOKUP(Table14[[#This Row],[Codigo]],DATOS!$A$1:$B$221,2,FALSE),0)</f>
        <v>15604.057634787341</v>
      </c>
      <c r="G186">
        <f>_xlfn.RANK.EQ(Table14[[#This Row],[VAB]],Table14[VAB],0)</f>
        <v>185</v>
      </c>
      <c r="H186" s="14">
        <f>IFERROR(VLOOKUP(Table14[[#This Row],[Codigo]],DATOS!$D$1:$E$221,2,FALSE),0)</f>
        <v>21835.018081072103</v>
      </c>
      <c r="I186">
        <f>_xlfn.RANK.EQ(Table14[[#This Row],[PROD]],Table14[PROD],0)</f>
        <v>192</v>
      </c>
      <c r="J186" s="14">
        <f>IFERROR(VLOOKUP(Table14[[#This Row],[Codigo]],DATOS!$G$1:$H$223,2,FALSE),0)</f>
        <v>5714.5690000000004</v>
      </c>
      <c r="K186">
        <f>_xlfn.RANK.EQ(Table14[[#This Row],[VENTAS]],Table14[VENTAS],0)</f>
        <v>187</v>
      </c>
      <c r="L186" s="15">
        <f>IFERROR(VLOOKUP(Table14[[#This Row],[Codigo]],DATOS!$J$1:$K$223,2,FALSE),0)</f>
        <v>1017.2613636360001</v>
      </c>
      <c r="M186">
        <f>_xlfn.RANK.EQ(Table14[[#This Row],[EMPLEO]],Table14[EMPLEO],0)</f>
        <v>147</v>
      </c>
      <c r="N186" s="17">
        <f>(Table14[[#This Row],[POBLACIÓN]]-MIN(Table14[POBLACIÓN])) / (MAX(Table14[POBLACIÓN])-MIN(Table14[POBLACIÓN]))</f>
        <v>2.9466297785253879E-3</v>
      </c>
      <c r="O186" s="18">
        <f>(Table14[[#This Row],[VAB]]-(MIN(IF(Table14[[#This Row],[VAB]] &gt; 0, Table14[VAB])))) / (MAX(Table14[VAB])-(MIN(IF(Table14[[#This Row],[VAB]] &gt; 0, Table14[VAB]))))</f>
        <v>6.515009196712459E-4</v>
      </c>
      <c r="P186" s="18">
        <f>(Table14[[#This Row],[PROD]]-(MIN(IF(Table14[[#This Row],[PROD]] &gt; 0, Table14[PROD])))) / (MAX(Table14[PROD])-(MIN(IF(Table14[[#This Row],[PROD]] &gt; 0, Table14[PROD]))))</f>
        <v>5.4775496235494835E-4</v>
      </c>
      <c r="Q186" s="18">
        <f>(Table14[[#This Row],[VENTAS]]-(MIN(IF(Table14[[#This Row],[VENTAS]] &gt; 0, Table14[VENTAS])))) / (MAX(Table14[VENTAS])-(MIN(IF(Table14[[#This Row],[VENTAS]] &gt; 0, Table14[VENTAS]))))</f>
        <v>7.0313827638012827E-5</v>
      </c>
      <c r="R186" s="18">
        <f>(Table14[[#This Row],[EMPLEO]]-(MIN(IF(Table14[[#This Row],[EMPLEO]] &gt; 0, Table14[EMPLEO])))) / (MAX(Table14[EMPLEO])-(MIN(IF(Table14[[#This Row],[EMPLEO]] &gt; 0, Table14[EMPLEO]))))</f>
        <v>1.0543659291659519E-3</v>
      </c>
      <c r="S186" s="18">
        <f>SUMPRODUCT(Table14[[#This Row],[NPOB]:[NEMPLEO]],$V$3:$Z$3) / 5</f>
        <v>2.6258095178500897E-2</v>
      </c>
      <c r="T186">
        <f>_xlfn.RANK.EQ(Table14[[#This Row],[INDICE ]],Table14[[INDICE ]],0)</f>
        <v>184</v>
      </c>
    </row>
    <row r="187" spans="1:20" x14ac:dyDescent="0.25">
      <c r="A187" t="s">
        <v>327</v>
      </c>
      <c r="B187" t="s">
        <v>340</v>
      </c>
      <c r="C187" t="s">
        <v>341</v>
      </c>
      <c r="D187" s="15">
        <v>10830</v>
      </c>
      <c r="E187">
        <v>171</v>
      </c>
      <c r="F187" s="14">
        <f>IFERROR(VLOOKUP(Table14[[#This Row],[Codigo]],DATOS!$A$1:$B$221,2,FALSE),0)</f>
        <v>16021.588638702693</v>
      </c>
      <c r="G187">
        <f>_xlfn.RANK.EQ(Table14[[#This Row],[VAB]],Table14[VAB],0)</f>
        <v>184</v>
      </c>
      <c r="H187" s="14">
        <f>IFERROR(VLOOKUP(Table14[[#This Row],[Codigo]],DATOS!$D$1:$E$221,2,FALSE),0)</f>
        <v>24416.003901881999</v>
      </c>
      <c r="I187">
        <f>_xlfn.RANK.EQ(Table14[[#This Row],[PROD]],Table14[PROD],0)</f>
        <v>184</v>
      </c>
      <c r="J187" s="14">
        <f>IFERROR(VLOOKUP(Table14[[#This Row],[Codigo]],DATOS!$G$1:$H$223,2,FALSE),0)</f>
        <v>5565.6220000000003</v>
      </c>
      <c r="K187">
        <f>_xlfn.RANK.EQ(Table14[[#This Row],[VENTAS]],Table14[VENTAS],0)</f>
        <v>188</v>
      </c>
      <c r="L187" s="15">
        <f>IFERROR(VLOOKUP(Table14[[#This Row],[Codigo]],DATOS!$J$1:$K$223,2,FALSE),0)</f>
        <v>528.50443458999996</v>
      </c>
      <c r="M187">
        <f>_xlfn.RANK.EQ(Table14[[#This Row],[EMPLEO]],Table14[EMPLEO],0)</f>
        <v>193</v>
      </c>
      <c r="N187" s="17">
        <f>(Table14[[#This Row],[POBLACIÓN]]-MIN(Table14[POBLACIÓN])) / (MAX(Table14[POBLACIÓN])-MIN(Table14[POBLACIÓN]))</f>
        <v>3.126284549835432E-3</v>
      </c>
      <c r="O187" s="18">
        <f>(Table14[[#This Row],[VAB]]-(MIN(IF(Table14[[#This Row],[VAB]] &gt; 0, Table14[VAB])))) / (MAX(Table14[VAB])-(MIN(IF(Table14[[#This Row],[VAB]] &gt; 0, Table14[VAB]))))</f>
        <v>6.6893368231598716E-4</v>
      </c>
      <c r="P187" s="18">
        <f>(Table14[[#This Row],[PROD]]-(MIN(IF(Table14[[#This Row],[PROD]] &gt; 0, Table14[PROD])))) / (MAX(Table14[PROD])-(MIN(IF(Table14[[#This Row],[PROD]] &gt; 0, Table14[PROD]))))</f>
        <v>6.1250177345751851E-4</v>
      </c>
      <c r="Q187" s="18">
        <f>(Table14[[#This Row],[VENTAS]]-(MIN(IF(Table14[[#This Row],[VENTAS]] &gt; 0, Table14[VENTAS])))) / (MAX(Table14[VENTAS])-(MIN(IF(Table14[[#This Row],[VENTAS]] &gt; 0, Table14[VENTAS]))))</f>
        <v>6.8481137598711678E-5</v>
      </c>
      <c r="R187" s="18">
        <f>(Table14[[#This Row],[EMPLEO]]-(MIN(IF(Table14[[#This Row],[EMPLEO]] &gt; 0, Table14[EMPLEO])))) / (MAX(Table14[EMPLEO])-(MIN(IF(Table14[[#This Row],[EMPLEO]] &gt; 0, Table14[EMPLEO]))))</f>
        <v>4.7258373214202105E-4</v>
      </c>
      <c r="S187" s="18">
        <f>SUMPRODUCT(Table14[[#This Row],[NPOB]:[NEMPLEO]],$V$3:$Z$3) / 5</f>
        <v>2.5712235014372198E-2</v>
      </c>
      <c r="T187">
        <f>_xlfn.RANK.EQ(Table14[[#This Row],[INDICE ]],Table14[[INDICE ]],0)</f>
        <v>185</v>
      </c>
    </row>
    <row r="188" spans="1:20" x14ac:dyDescent="0.25">
      <c r="A188" t="s">
        <v>64</v>
      </c>
      <c r="B188" t="s">
        <v>74</v>
      </c>
      <c r="C188" t="s">
        <v>75</v>
      </c>
      <c r="D188" s="15">
        <v>7937</v>
      </c>
      <c r="E188">
        <v>189</v>
      </c>
      <c r="F188" s="14">
        <f>IFERROR(VLOOKUP(Table14[[#This Row],[Codigo]],DATOS!$A$1:$B$221,2,FALSE),0)</f>
        <v>31720.343180469514</v>
      </c>
      <c r="G188">
        <f>_xlfn.RANK.EQ(Table14[[#This Row],[VAB]],Table14[VAB],0)</f>
        <v>152</v>
      </c>
      <c r="H188" s="14">
        <f>IFERROR(VLOOKUP(Table14[[#This Row],[Codigo]],DATOS!$D$1:$E$221,2,FALSE),0)</f>
        <v>51799.279228999498</v>
      </c>
      <c r="I188">
        <f>_xlfn.RANK.EQ(Table14[[#This Row],[PROD]],Table14[PROD],0)</f>
        <v>151</v>
      </c>
      <c r="J188" s="14">
        <f>IFERROR(VLOOKUP(Table14[[#This Row],[Codigo]],DATOS!$G$1:$H$223,2,FALSE),0)</f>
        <v>21624.091</v>
      </c>
      <c r="K188">
        <f>_xlfn.RANK.EQ(Table14[[#This Row],[VENTAS]],Table14[VENTAS],0)</f>
        <v>147</v>
      </c>
      <c r="L188" s="15">
        <f>IFERROR(VLOOKUP(Table14[[#This Row],[Codigo]],DATOS!$J$1:$K$223,2,FALSE),0)</f>
        <v>457.85137844600001</v>
      </c>
      <c r="M188">
        <f>_xlfn.RANK.EQ(Table14[[#This Row],[EMPLEO]],Table14[EMPLEO],0)</f>
        <v>197</v>
      </c>
      <c r="N188" s="17">
        <f>(Table14[[#This Row],[POBLACIÓN]]-MIN(Table14[POBLACIÓN])) / (MAX(Table14[POBLACIÓN])-MIN(Table14[POBLACIÓN]))</f>
        <v>2.0720426565292304E-3</v>
      </c>
      <c r="O188" s="18">
        <f>(Table14[[#This Row],[VAB]]-(MIN(IF(Table14[[#This Row],[VAB]] &gt; 0, Table14[VAB])))) / (MAX(Table14[VAB])-(MIN(IF(Table14[[#This Row],[VAB]] &gt; 0, Table14[VAB]))))</f>
        <v>1.3243883891002474E-3</v>
      </c>
      <c r="P188" s="18">
        <f>(Table14[[#This Row],[PROD]]-(MIN(IF(Table14[[#This Row],[PROD]] &gt; 0, Table14[PROD])))) / (MAX(Table14[PROD])-(MIN(IF(Table14[[#This Row],[PROD]] &gt; 0, Table14[PROD]))))</f>
        <v>1.299440748743403E-3</v>
      </c>
      <c r="Q188" s="18">
        <f>(Table14[[#This Row],[VENTAS]]-(MIN(IF(Table14[[#This Row],[VENTAS]] &gt; 0, Table14[VENTAS])))) / (MAX(Table14[VENTAS])-(MIN(IF(Table14[[#This Row],[VENTAS]] &gt; 0, Table14[VENTAS]))))</f>
        <v>2.6606951589922256E-4</v>
      </c>
      <c r="R188" s="18">
        <f>(Table14[[#This Row],[EMPLEO]]-(MIN(IF(Table14[[#This Row],[EMPLEO]] &gt; 0, Table14[EMPLEO])))) / (MAX(Table14[EMPLEO])-(MIN(IF(Table14[[#This Row],[EMPLEO]] &gt; 0, Table14[EMPLEO]))))</f>
        <v>3.8848325645128606E-4</v>
      </c>
      <c r="S188" s="18">
        <f>SUMPRODUCT(Table14[[#This Row],[NPOB]:[NEMPLEO]],$V$3:$Z$3) / 5</f>
        <v>2.496885945976348E-2</v>
      </c>
      <c r="T188">
        <f>_xlfn.RANK.EQ(Table14[[#This Row],[INDICE ]],Table14[[INDICE ]],0)</f>
        <v>186</v>
      </c>
    </row>
    <row r="189" spans="1:20" x14ac:dyDescent="0.25">
      <c r="A189" t="s">
        <v>225</v>
      </c>
      <c r="B189" t="s">
        <v>251</v>
      </c>
      <c r="C189" t="s">
        <v>252</v>
      </c>
      <c r="D189" s="15">
        <v>10409</v>
      </c>
      <c r="E189">
        <v>174</v>
      </c>
      <c r="F189" s="14">
        <f>IFERROR(VLOOKUP(Table14[[#This Row],[Codigo]],DATOS!$A$1:$B$221,2,FALSE),0)</f>
        <v>13962.151662464319</v>
      </c>
      <c r="G189">
        <f>_xlfn.RANK.EQ(Table14[[#This Row],[VAB]],Table14[VAB],0)</f>
        <v>192</v>
      </c>
      <c r="H189" s="14">
        <f>IFERROR(VLOOKUP(Table14[[#This Row],[Codigo]],DATOS!$D$1:$E$221,2,FALSE),0)</f>
        <v>21328.840683502796</v>
      </c>
      <c r="I189">
        <f>_xlfn.RANK.EQ(Table14[[#This Row],[PROD]],Table14[PROD],0)</f>
        <v>194</v>
      </c>
      <c r="J189" s="14">
        <f>IFERROR(VLOOKUP(Table14[[#This Row],[Codigo]],DATOS!$G$1:$H$223,2,FALSE),0)</f>
        <v>19695.774000000001</v>
      </c>
      <c r="K189">
        <f>_xlfn.RANK.EQ(Table14[[#This Row],[VENTAS]],Table14[VENTAS],0)</f>
        <v>153</v>
      </c>
      <c r="L189" s="15">
        <f>IFERROR(VLOOKUP(Table14[[#This Row],[Codigo]],DATOS!$J$1:$K$223,2,FALSE),0)</f>
        <v>471.658082976</v>
      </c>
      <c r="M189">
        <f>_xlfn.RANK.EQ(Table14[[#This Row],[EMPLEO]],Table14[EMPLEO],0)</f>
        <v>195</v>
      </c>
      <c r="N189" s="17">
        <f>(Table14[[#This Row],[POBLACIÓN]]-MIN(Table14[POBLACIÓN])) / (MAX(Table14[POBLACIÓN])-MIN(Table14[POBLACIÓN]))</f>
        <v>2.9728673921852727E-3</v>
      </c>
      <c r="O189" s="18">
        <f>(Table14[[#This Row],[VAB]]-(MIN(IF(Table14[[#This Row],[VAB]] &gt; 0, Table14[VAB])))) / (MAX(Table14[VAB])-(MIN(IF(Table14[[#This Row],[VAB]] &gt; 0, Table14[VAB]))))</f>
        <v>5.8294802938984962E-4</v>
      </c>
      <c r="P189" s="18">
        <f>(Table14[[#This Row],[PROD]]-(MIN(IF(Table14[[#This Row],[PROD]] &gt; 0, Table14[PROD])))) / (MAX(Table14[PROD])-(MIN(IF(Table14[[#This Row],[PROD]] &gt; 0, Table14[PROD]))))</f>
        <v>5.3505695677871995E-4</v>
      </c>
      <c r="Q189" s="18">
        <f>(Table14[[#This Row],[VENTAS]]-(MIN(IF(Table14[[#This Row],[VENTAS]] &gt; 0, Table14[VENTAS])))) / (MAX(Table14[VENTAS])-(MIN(IF(Table14[[#This Row],[VENTAS]] &gt; 0, Table14[VENTAS]))))</f>
        <v>2.4234290604125251E-4</v>
      </c>
      <c r="R189" s="18">
        <f>(Table14[[#This Row],[EMPLEO]]-(MIN(IF(Table14[[#This Row],[EMPLEO]] &gt; 0, Table14[EMPLEO])))) / (MAX(Table14[EMPLEO])-(MIN(IF(Table14[[#This Row],[EMPLEO]] &gt; 0, Table14[EMPLEO]))))</f>
        <v>4.0491779562150761E-4</v>
      </c>
      <c r="S189" s="18">
        <f>SUMPRODUCT(Table14[[#This Row],[NPOB]:[NEMPLEO]],$V$3:$Z$3) / 5</f>
        <v>2.4363802909631672E-2</v>
      </c>
      <c r="T189">
        <f>_xlfn.RANK.EQ(Table14[[#This Row],[INDICE ]],Table14[[INDICE ]],0)</f>
        <v>187</v>
      </c>
    </row>
    <row r="190" spans="1:20" x14ac:dyDescent="0.25">
      <c r="A190" t="s">
        <v>372</v>
      </c>
      <c r="B190" t="s">
        <v>378</v>
      </c>
      <c r="C190" t="s">
        <v>379</v>
      </c>
      <c r="D190" s="15">
        <v>9553</v>
      </c>
      <c r="E190">
        <v>181</v>
      </c>
      <c r="F190" s="14">
        <f>IFERROR(VLOOKUP(Table14[[#This Row],[Codigo]],DATOS!$A$1:$B$221,2,FALSE),0)</f>
        <v>12803.637178116029</v>
      </c>
      <c r="G190">
        <f>_xlfn.RANK.EQ(Table14[[#This Row],[VAB]],Table14[VAB],0)</f>
        <v>195</v>
      </c>
      <c r="H190" s="14">
        <f>IFERROR(VLOOKUP(Table14[[#This Row],[Codigo]],DATOS!$D$1:$E$221,2,FALSE),0)</f>
        <v>18677.571972755763</v>
      </c>
      <c r="I190">
        <f>_xlfn.RANK.EQ(Table14[[#This Row],[PROD]],Table14[PROD],0)</f>
        <v>198</v>
      </c>
      <c r="J190" s="14">
        <f>IFERROR(VLOOKUP(Table14[[#This Row],[Codigo]],DATOS!$G$1:$H$223,2,FALSE),0)</f>
        <v>1280.954</v>
      </c>
      <c r="K190">
        <f>_xlfn.RANK.EQ(Table14[[#This Row],[VENTAS]],Table14[VENTAS],0)</f>
        <v>214</v>
      </c>
      <c r="L190" s="15">
        <f>IFERROR(VLOOKUP(Table14[[#This Row],[Codigo]],DATOS!$J$1:$K$223,2,FALSE),0)</f>
        <v>807</v>
      </c>
      <c r="M190">
        <f>_xlfn.RANK.EQ(Table14[[#This Row],[EMPLEO]],Table14[EMPLEO],0)</f>
        <v>165</v>
      </c>
      <c r="N190" s="17">
        <f>(Table14[[#This Row],[POBLACIÓN]]-MIN(Table14[POBLACIÓN])) / (MAX(Table14[POBLACIÓN])-MIN(Table14[POBLACIÓN]))</f>
        <v>2.6609313186733096E-3</v>
      </c>
      <c r="O190" s="18">
        <f>(Table14[[#This Row],[VAB]]-(MIN(IF(Table14[[#This Row],[VAB]] &gt; 0, Table14[VAB])))) / (MAX(Table14[VAB])-(MIN(IF(Table14[[#This Row],[VAB]] &gt; 0, Table14[VAB]))))</f>
        <v>5.3457770997224544E-4</v>
      </c>
      <c r="P190" s="18">
        <f>(Table14[[#This Row],[PROD]]-(MIN(IF(Table14[[#This Row],[PROD]] &gt; 0, Table14[PROD])))) / (MAX(Table14[PROD])-(MIN(IF(Table14[[#This Row],[PROD]] &gt; 0, Table14[PROD]))))</f>
        <v>4.6854702363114965E-4</v>
      </c>
      <c r="Q190" s="18">
        <f>(Table14[[#This Row],[VENTAS]]-(MIN(IF(Table14[[#This Row],[VENTAS]] &gt; 0, Table14[VENTAS])))) / (MAX(Table14[VENTAS])-(MIN(IF(Table14[[#This Row],[VENTAS]] &gt; 0, Table14[VENTAS]))))</f>
        <v>1.5761254920226367E-5</v>
      </c>
      <c r="R190" s="18">
        <f>(Table14[[#This Row],[EMPLEO]]-(MIN(IF(Table14[[#This Row],[EMPLEO]] &gt; 0, Table14[EMPLEO])))) / (MAX(Table14[EMPLEO])-(MIN(IF(Table14[[#This Row],[EMPLEO]] &gt; 0, Table14[EMPLEO]))))</f>
        <v>8.0408545063817474E-4</v>
      </c>
      <c r="S190" s="18">
        <f>SUMPRODUCT(Table14[[#This Row],[NPOB]:[NEMPLEO]],$V$3:$Z$3) / 5</f>
        <v>2.2772624857587468E-2</v>
      </c>
      <c r="T190">
        <f>_xlfn.RANK.EQ(Table14[[#This Row],[INDICE ]],Table14[[INDICE ]],0)</f>
        <v>188</v>
      </c>
    </row>
    <row r="191" spans="1:20" x14ac:dyDescent="0.25">
      <c r="A191" t="s">
        <v>284</v>
      </c>
      <c r="B191" t="s">
        <v>318</v>
      </c>
      <c r="C191" t="s">
        <v>256</v>
      </c>
      <c r="D191" s="15">
        <v>10090</v>
      </c>
      <c r="E191">
        <v>177</v>
      </c>
      <c r="F191" s="14">
        <f>IFERROR(VLOOKUP(Table14[[#This Row],[Codigo]],DATOS!$A$1:$B$221,2,FALSE),0)</f>
        <v>10981.836567937082</v>
      </c>
      <c r="G191">
        <f>_xlfn.RANK.EQ(Table14[[#This Row],[VAB]],Table14[VAB],0)</f>
        <v>199</v>
      </c>
      <c r="H191" s="14">
        <f>IFERROR(VLOOKUP(Table14[[#This Row],[Codigo]],DATOS!$D$1:$E$221,2,FALSE),0)</f>
        <v>16855.356409853783</v>
      </c>
      <c r="I191">
        <f>_xlfn.RANK.EQ(Table14[[#This Row],[PROD]],Table14[PROD],0)</f>
        <v>202</v>
      </c>
      <c r="J191" s="14">
        <f>IFERROR(VLOOKUP(Table14[[#This Row],[Codigo]],DATOS!$G$1:$H$223,2,FALSE),0)</f>
        <v>3264.4830000000002</v>
      </c>
      <c r="K191">
        <f>_xlfn.RANK.EQ(Table14[[#This Row],[VENTAS]],Table14[VENTAS],0)</f>
        <v>203</v>
      </c>
      <c r="L191" s="15">
        <f>IFERROR(VLOOKUP(Table14[[#This Row],[Codigo]],DATOS!$J$1:$K$223,2,FALSE),0)</f>
        <v>326.93284592499998</v>
      </c>
      <c r="M191">
        <f>_xlfn.RANK.EQ(Table14[[#This Row],[EMPLEO]],Table14[EMPLEO],0)</f>
        <v>209</v>
      </c>
      <c r="N191" s="17">
        <f>(Table14[[#This Row],[POBLACIÓN]]-MIN(Table14[POBLACIÓN])) / (MAX(Table14[POBLACIÓN])-MIN(Table14[POBLACIÓN]))</f>
        <v>2.8566201872199499E-3</v>
      </c>
      <c r="O191" s="18">
        <f>(Table14[[#This Row],[VAB]]-(MIN(IF(Table14[[#This Row],[VAB]] &gt; 0, Table14[VAB])))) / (MAX(Table14[VAB])-(MIN(IF(Table14[[#This Row],[VAB]] &gt; 0, Table14[VAB]))))</f>
        <v>4.5851385525133218E-4</v>
      </c>
      <c r="P191" s="18">
        <f>(Table14[[#This Row],[PROD]]-(MIN(IF(Table14[[#This Row],[PROD]] &gt; 0, Table14[PROD])))) / (MAX(Table14[PROD])-(MIN(IF(Table14[[#This Row],[PROD]] &gt; 0, Table14[PROD]))))</f>
        <v>4.2283478225108815E-4</v>
      </c>
      <c r="Q191" s="18">
        <f>(Table14[[#This Row],[VENTAS]]-(MIN(IF(Table14[[#This Row],[VENTAS]] &gt; 0, Table14[VENTAS])))) / (MAX(Table14[VENTAS])-(MIN(IF(Table14[[#This Row],[VENTAS]] &gt; 0, Table14[VENTAS]))))</f>
        <v>4.0167210333661732E-5</v>
      </c>
      <c r="R191" s="18">
        <f>(Table14[[#This Row],[EMPLEO]]-(MIN(IF(Table14[[#This Row],[EMPLEO]] &gt; 0, Table14[EMPLEO])))) / (MAX(Table14[EMPLEO])-(MIN(IF(Table14[[#This Row],[EMPLEO]] &gt; 0, Table14[EMPLEO]))))</f>
        <v>2.3264695632990639E-4</v>
      </c>
      <c r="S191" s="18">
        <f>SUMPRODUCT(Table14[[#This Row],[NPOB]:[NEMPLEO]],$V$3:$Z$3) / 5</f>
        <v>2.1609845974251283E-2</v>
      </c>
      <c r="T191">
        <f>_xlfn.RANK.EQ(Table14[[#This Row],[INDICE ]],Table14[[INDICE ]],0)</f>
        <v>189</v>
      </c>
    </row>
    <row r="192" spans="1:20" x14ac:dyDescent="0.25">
      <c r="A192" t="s">
        <v>440</v>
      </c>
      <c r="B192" t="s">
        <v>455</v>
      </c>
      <c r="C192" t="s">
        <v>456</v>
      </c>
      <c r="D192" s="15">
        <v>8873</v>
      </c>
      <c r="E192">
        <v>186</v>
      </c>
      <c r="F192" s="14">
        <f>IFERROR(VLOOKUP(Table14[[#This Row],[Codigo]],DATOS!$A$1:$B$221,2,FALSE),0)</f>
        <v>13494.459116333808</v>
      </c>
      <c r="G192">
        <f>_xlfn.RANK.EQ(Table14[[#This Row],[VAB]],Table14[VAB],0)</f>
        <v>193</v>
      </c>
      <c r="H192" s="14">
        <f>IFERROR(VLOOKUP(Table14[[#This Row],[Codigo]],DATOS!$D$1:$E$221,2,FALSE),0)</f>
        <v>21908.176722747896</v>
      </c>
      <c r="I192">
        <f>_xlfn.RANK.EQ(Table14[[#This Row],[PROD]],Table14[PROD],0)</f>
        <v>191</v>
      </c>
      <c r="J192" s="14">
        <f>IFERROR(VLOOKUP(Table14[[#This Row],[Codigo]],DATOS!$G$1:$H$223,2,FALSE),0)</f>
        <v>1850.1010000000001</v>
      </c>
      <c r="K192">
        <f>_xlfn.RANK.EQ(Table14[[#This Row],[VENTAS]],Table14[VENTAS],0)</f>
        <v>213</v>
      </c>
      <c r="L192" s="15">
        <f>IFERROR(VLOOKUP(Table14[[#This Row],[Codigo]],DATOS!$J$1:$K$223,2,FALSE),0)</f>
        <v>705.98863636399994</v>
      </c>
      <c r="M192">
        <f>_xlfn.RANK.EQ(Table14[[#This Row],[EMPLEO]],Table14[EMPLEO],0)</f>
        <v>176</v>
      </c>
      <c r="N192" s="17">
        <f>(Table14[[#This Row],[POBLACIÓN]]-MIN(Table14[POBLACIÓN])) / (MAX(Table14[POBLACIÓN])-MIN(Table14[POBLACIÓN]))</f>
        <v>2.4131316341077318E-3</v>
      </c>
      <c r="O192" s="18">
        <f>(Table14[[#This Row],[VAB]]-(MIN(IF(Table14[[#This Row],[VAB]] &gt; 0, Table14[VAB])))) / (MAX(Table14[VAB])-(MIN(IF(Table14[[#This Row],[VAB]] &gt; 0, Table14[VAB]))))</f>
        <v>5.6342092105309764E-4</v>
      </c>
      <c r="P192" s="18">
        <f>(Table14[[#This Row],[PROD]]-(MIN(IF(Table14[[#This Row],[PROD]] &gt; 0, Table14[PROD])))) / (MAX(Table14[PROD])-(MIN(IF(Table14[[#This Row],[PROD]] &gt; 0, Table14[PROD]))))</f>
        <v>5.49590225731799E-4</v>
      </c>
      <c r="Q192" s="18">
        <f>(Table14[[#This Row],[VENTAS]]-(MIN(IF(Table14[[#This Row],[VENTAS]] &gt; 0, Table14[VENTAS])))) / (MAX(Table14[VENTAS])-(MIN(IF(Table14[[#This Row],[VENTAS]] &gt; 0, Table14[VENTAS]))))</f>
        <v>2.2764215958703998E-5</v>
      </c>
      <c r="R192" s="18">
        <f>(Table14[[#This Row],[EMPLEO]]-(MIN(IF(Table14[[#This Row],[EMPLEO]] &gt; 0, Table14[EMPLEO])))) / (MAX(Table14[EMPLEO])-(MIN(IF(Table14[[#This Row],[EMPLEO]] &gt; 0, Table14[EMPLEO]))))</f>
        <v>6.8384856074846755E-4</v>
      </c>
      <c r="S192" s="18">
        <f>SUMPRODUCT(Table14[[#This Row],[NPOB]:[NEMPLEO]],$V$3:$Z$3) / 5</f>
        <v>2.1338651764871062E-2</v>
      </c>
      <c r="T192">
        <f>_xlfn.RANK.EQ(Table14[[#This Row],[INDICE ]],Table14[[INDICE ]],0)</f>
        <v>190</v>
      </c>
    </row>
    <row r="193" spans="1:20" x14ac:dyDescent="0.25">
      <c r="A193" t="s">
        <v>3</v>
      </c>
      <c r="B193" t="s">
        <v>15</v>
      </c>
      <c r="C193" t="s">
        <v>16</v>
      </c>
      <c r="D193" s="15">
        <v>9693</v>
      </c>
      <c r="E193">
        <v>179</v>
      </c>
      <c r="F193" s="14">
        <f>IFERROR(VLOOKUP(Table14[[#This Row],[Codigo]],DATOS!$A$1:$B$221,2,FALSE),0)</f>
        <v>10285.616363309968</v>
      </c>
      <c r="G193">
        <f>_xlfn.RANK.EQ(Table14[[#This Row],[VAB]],Table14[VAB],0)</f>
        <v>204</v>
      </c>
      <c r="H193" s="14">
        <f>IFERROR(VLOOKUP(Table14[[#This Row],[Codigo]],DATOS!$D$1:$E$221,2,FALSE),0)</f>
        <v>14949.595185385542</v>
      </c>
      <c r="I193">
        <f>_xlfn.RANK.EQ(Table14[[#This Row],[PROD]],Table14[PROD],0)</f>
        <v>207</v>
      </c>
      <c r="J193" s="14">
        <f>IFERROR(VLOOKUP(Table14[[#This Row],[Codigo]],DATOS!$G$1:$H$223,2,FALSE),0)</f>
        <v>5743.6949999999997</v>
      </c>
      <c r="K193">
        <f>_xlfn.RANK.EQ(Table14[[#This Row],[VENTAS]],Table14[VENTAS],0)</f>
        <v>186</v>
      </c>
      <c r="L193" s="15">
        <f>IFERROR(VLOOKUP(Table14[[#This Row],[Codigo]],DATOS!$J$1:$K$223,2,FALSE),0)</f>
        <v>404.56631097600001</v>
      </c>
      <c r="M193">
        <f>_xlfn.RANK.EQ(Table14[[#This Row],[EMPLEO]],Table14[EMPLEO],0)</f>
        <v>200</v>
      </c>
      <c r="N193" s="17">
        <f>(Table14[[#This Row],[POBLACIÓN]]-MIN(Table14[POBLACIÓN])) / (MAX(Table14[POBLACIÓN])-MIN(Table14[POBLACIÓN]))</f>
        <v>2.7119489007897523E-3</v>
      </c>
      <c r="O193" s="18">
        <f>(Table14[[#This Row],[VAB]]-(MIN(IF(Table14[[#This Row],[VAB]] &gt; 0, Table14[VAB])))) / (MAX(Table14[VAB])-(MIN(IF(Table14[[#This Row],[VAB]] &gt; 0, Table14[VAB]))))</f>
        <v>4.2944525564573676E-4</v>
      </c>
      <c r="P193" s="18">
        <f>(Table14[[#This Row],[PROD]]-(MIN(IF(Table14[[#This Row],[PROD]] &gt; 0, Table14[PROD])))) / (MAX(Table14[PROD])-(MIN(IF(Table14[[#This Row],[PROD]] &gt; 0, Table14[PROD]))))</f>
        <v>3.7502670790508946E-4</v>
      </c>
      <c r="Q193" s="18">
        <f>(Table14[[#This Row],[VENTAS]]-(MIN(IF(Table14[[#This Row],[VENTAS]] &gt; 0, Table14[VENTAS])))) / (MAX(Table14[VENTAS])-(MIN(IF(Table14[[#This Row],[VENTAS]] &gt; 0, Table14[VENTAS]))))</f>
        <v>7.0672202966718225E-5</v>
      </c>
      <c r="R193" s="18">
        <f>(Table14[[#This Row],[EMPLEO]]-(MIN(IF(Table14[[#This Row],[EMPLEO]] &gt; 0, Table14[EMPLEO])))) / (MAX(Table14[EMPLEO])-(MIN(IF(Table14[[#This Row],[EMPLEO]] &gt; 0, Table14[EMPLEO]))))</f>
        <v>3.2505642446391318E-4</v>
      </c>
      <c r="S193" s="18">
        <f>SUMPRODUCT(Table14[[#This Row],[NPOB]:[NEMPLEO]],$V$3:$Z$3) / 5</f>
        <v>2.082018032794784E-2</v>
      </c>
      <c r="T193">
        <f>_xlfn.RANK.EQ(Table14[[#This Row],[INDICE ]],Table14[[INDICE ]],0)</f>
        <v>191</v>
      </c>
    </row>
    <row r="194" spans="1:20" x14ac:dyDescent="0.25">
      <c r="A194" t="s">
        <v>440</v>
      </c>
      <c r="B194" t="s">
        <v>453</v>
      </c>
      <c r="C194" t="s">
        <v>454</v>
      </c>
      <c r="D194" s="15">
        <v>7882</v>
      </c>
      <c r="E194">
        <v>190</v>
      </c>
      <c r="F194" s="14">
        <f>IFERROR(VLOOKUP(Table14[[#This Row],[Codigo]],DATOS!$A$1:$B$221,2,FALSE),0)</f>
        <v>15304.729498670509</v>
      </c>
      <c r="G194">
        <f>_xlfn.RANK.EQ(Table14[[#This Row],[VAB]],Table14[VAB],0)</f>
        <v>186</v>
      </c>
      <c r="H194" s="14">
        <f>IFERROR(VLOOKUP(Table14[[#This Row],[Codigo]],DATOS!$D$1:$E$221,2,FALSE),0)</f>
        <v>23771.940851950818</v>
      </c>
      <c r="I194">
        <f>_xlfn.RANK.EQ(Table14[[#This Row],[PROD]],Table14[PROD],0)</f>
        <v>185</v>
      </c>
      <c r="J194" s="14">
        <f>IFERROR(VLOOKUP(Table14[[#This Row],[Codigo]],DATOS!$G$1:$H$223,2,FALSE),0)</f>
        <v>4558.8109999999997</v>
      </c>
      <c r="K194">
        <f>_xlfn.RANK.EQ(Table14[[#This Row],[VENTAS]],Table14[VENTAS],0)</f>
        <v>194</v>
      </c>
      <c r="L194" s="15">
        <f>IFERROR(VLOOKUP(Table14[[#This Row],[Codigo]],DATOS!$J$1:$K$223,2,FALSE),0)</f>
        <v>694.41064491099996</v>
      </c>
      <c r="M194">
        <f>_xlfn.RANK.EQ(Table14[[#This Row],[EMPLEO]],Table14[EMPLEO],0)</f>
        <v>178</v>
      </c>
      <c r="N194" s="17">
        <f>(Table14[[#This Row],[POBLACIÓN]]-MIN(Table14[POBLACIÓN])) / (MAX(Table14[POBLACIÓN])-MIN(Table14[POBLACIÓN]))</f>
        <v>2.0520000349834849E-3</v>
      </c>
      <c r="O194" s="18">
        <f>(Table14[[#This Row],[VAB]]-(MIN(IF(Table14[[#This Row],[VAB]] &gt; 0, Table14[VAB])))) / (MAX(Table14[VAB])-(MIN(IF(Table14[[#This Row],[VAB]] &gt; 0, Table14[VAB]))))</f>
        <v>6.3900336547554498E-4</v>
      </c>
      <c r="P194" s="18">
        <f>(Table14[[#This Row],[PROD]]-(MIN(IF(Table14[[#This Row],[PROD]] &gt; 0, Table14[PROD])))) / (MAX(Table14[PROD])-(MIN(IF(Table14[[#This Row],[PROD]] &gt; 0, Table14[PROD]))))</f>
        <v>5.9634475767858107E-4</v>
      </c>
      <c r="Q194" s="18">
        <f>(Table14[[#This Row],[VENTAS]]-(MIN(IF(Table14[[#This Row],[VENTAS]] &gt; 0, Table14[VENTAS])))) / (MAX(Table14[VENTAS])-(MIN(IF(Table14[[#This Row],[VENTAS]] &gt; 0, Table14[VENTAS]))))</f>
        <v>5.6093023093828566E-5</v>
      </c>
      <c r="R194" s="18">
        <f>(Table14[[#This Row],[EMPLEO]]-(MIN(IF(Table14[[#This Row],[EMPLEO]] &gt; 0, Table14[EMPLEO])))) / (MAX(Table14[EMPLEO])-(MIN(IF(Table14[[#This Row],[EMPLEO]] &gt; 0, Table14[EMPLEO]))))</f>
        <v>6.7006692635241251E-4</v>
      </c>
      <c r="S194" s="18">
        <f>SUMPRODUCT(Table14[[#This Row],[NPOB]:[NEMPLEO]],$V$3:$Z$3) / 5</f>
        <v>1.9691523768256763E-2</v>
      </c>
      <c r="T194">
        <f>_xlfn.RANK.EQ(Table14[[#This Row],[INDICE ]],Table14[[INDICE ]],0)</f>
        <v>192</v>
      </c>
    </row>
    <row r="195" spans="1:20" x14ac:dyDescent="0.25">
      <c r="A195" t="s">
        <v>327</v>
      </c>
      <c r="B195" t="s">
        <v>350</v>
      </c>
      <c r="C195" t="s">
        <v>351</v>
      </c>
      <c r="D195" s="15">
        <v>9285</v>
      </c>
      <c r="E195">
        <v>183</v>
      </c>
      <c r="F195" s="14">
        <f>IFERROR(VLOOKUP(Table14[[#This Row],[Codigo]],DATOS!$A$1:$B$221,2,FALSE),0)</f>
        <v>9214.8423520172055</v>
      </c>
      <c r="G195">
        <f>_xlfn.RANK.EQ(Table14[[#This Row],[VAB]],Table14[VAB],0)</f>
        <v>207</v>
      </c>
      <c r="H195" s="14">
        <f>IFERROR(VLOOKUP(Table14[[#This Row],[Codigo]],DATOS!$D$1:$E$221,2,FALSE),0)</f>
        <v>12882.903561815758</v>
      </c>
      <c r="I195">
        <f>_xlfn.RANK.EQ(Table14[[#This Row],[PROD]],Table14[PROD],0)</f>
        <v>211</v>
      </c>
      <c r="J195" s="14">
        <f>IFERROR(VLOOKUP(Table14[[#This Row],[Codigo]],DATOS!$G$1:$H$223,2,FALSE),0)</f>
        <v>1979.5060000000001</v>
      </c>
      <c r="K195">
        <f>_xlfn.RANK.EQ(Table14[[#This Row],[VENTAS]],Table14[VENTAS],0)</f>
        <v>212</v>
      </c>
      <c r="L195" s="15">
        <f>IFERROR(VLOOKUP(Table14[[#This Row],[Codigo]],DATOS!$J$1:$K$223,2,FALSE),0)</f>
        <v>436.65666118399997</v>
      </c>
      <c r="M195">
        <f>_xlfn.RANK.EQ(Table14[[#This Row],[EMPLEO]],Table14[EMPLEO],0)</f>
        <v>198</v>
      </c>
      <c r="N195" s="17">
        <f>(Table14[[#This Row],[POBLACIÓN]]-MIN(Table14[POBLACIÓN])) / (MAX(Table14[POBLACIÓN])-MIN(Table14[POBLACIÓN]))</f>
        <v>2.5632690900504055E-3</v>
      </c>
      <c r="O195" s="18">
        <f>(Table14[[#This Row],[VAB]]-(MIN(IF(Table14[[#This Row],[VAB]] &gt; 0, Table14[VAB])))) / (MAX(Table14[VAB])-(MIN(IF(Table14[[#This Row],[VAB]] &gt; 0, Table14[VAB]))))</f>
        <v>3.847382781758467E-4</v>
      </c>
      <c r="P195" s="18">
        <f>(Table14[[#This Row],[PROD]]-(MIN(IF(Table14[[#This Row],[PROD]] &gt; 0, Table14[PROD])))) / (MAX(Table14[PROD])-(MIN(IF(Table14[[#This Row],[PROD]] &gt; 0, Table14[PROD]))))</f>
        <v>3.2318152104677975E-4</v>
      </c>
      <c r="Q195" s="18">
        <f>(Table14[[#This Row],[VENTAS]]-(MIN(IF(Table14[[#This Row],[VENTAS]] &gt; 0, Table14[VENTAS])))) / (MAX(Table14[VENTAS])-(MIN(IF(Table14[[#This Row],[VENTAS]] &gt; 0, Table14[VENTAS]))))</f>
        <v>2.4356455174906838E-5</v>
      </c>
      <c r="R195" s="18">
        <f>(Table14[[#This Row],[EMPLEO]]-(MIN(IF(Table14[[#This Row],[EMPLEO]] &gt; 0, Table14[EMPLEO])))) / (MAX(Table14[EMPLEO])-(MIN(IF(Table14[[#This Row],[EMPLEO]] &gt; 0, Table14[EMPLEO]))))</f>
        <v>3.6325454164195208E-4</v>
      </c>
      <c r="S195" s="18">
        <f>SUMPRODUCT(Table14[[#This Row],[NPOB]:[NEMPLEO]],$V$3:$Z$3) / 5</f>
        <v>1.9545237317454923E-2</v>
      </c>
      <c r="T195">
        <f>_xlfn.RANK.EQ(Table14[[#This Row],[INDICE ]],Table14[[INDICE ]],0)</f>
        <v>193</v>
      </c>
    </row>
    <row r="196" spans="1:20" x14ac:dyDescent="0.25">
      <c r="A196" t="s">
        <v>35</v>
      </c>
      <c r="B196" t="s">
        <v>48</v>
      </c>
      <c r="C196" t="s">
        <v>49</v>
      </c>
      <c r="D196" s="15">
        <v>7012</v>
      </c>
      <c r="E196">
        <v>194</v>
      </c>
      <c r="F196" s="14">
        <f>IFERROR(VLOOKUP(Table14[[#This Row],[Codigo]],DATOS!$A$1:$B$221,2,FALSE),0)</f>
        <v>15058.119561711721</v>
      </c>
      <c r="G196">
        <f>_xlfn.RANK.EQ(Table14[[#This Row],[VAB]],Table14[VAB],0)</f>
        <v>188</v>
      </c>
      <c r="H196" s="14">
        <f>IFERROR(VLOOKUP(Table14[[#This Row],[Codigo]],DATOS!$D$1:$E$221,2,FALSE),0)</f>
        <v>24663.139728726612</v>
      </c>
      <c r="I196">
        <f>_xlfn.RANK.EQ(Table14[[#This Row],[PROD]],Table14[PROD],0)</f>
        <v>182</v>
      </c>
      <c r="J196" s="14">
        <f>IFERROR(VLOOKUP(Table14[[#This Row],[Codigo]],DATOS!$G$1:$H$223,2,FALSE),0)</f>
        <v>8745.5939999999991</v>
      </c>
      <c r="K196">
        <f>_xlfn.RANK.EQ(Table14[[#This Row],[VENTAS]],Table14[VENTAS],0)</f>
        <v>182</v>
      </c>
      <c r="L196" s="15">
        <f>IFERROR(VLOOKUP(Table14[[#This Row],[Codigo]],DATOS!$J$1:$K$223,2,FALSE),0)</f>
        <v>574.73630536099995</v>
      </c>
      <c r="M196">
        <f>_xlfn.RANK.EQ(Table14[[#This Row],[EMPLEO]],Table14[EMPLEO],0)</f>
        <v>191</v>
      </c>
      <c r="N196" s="17">
        <f>(Table14[[#This Row],[POBLACIÓN]]-MIN(Table14[POBLACIÓN])) / (MAX(Table14[POBLACIÓN])-MIN(Table14[POBLACIÓN]))</f>
        <v>1.7349622032598777E-3</v>
      </c>
      <c r="O196" s="18">
        <f>(Table14[[#This Row],[VAB]]-(MIN(IF(Table14[[#This Row],[VAB]] &gt; 0, Table14[VAB])))) / (MAX(Table14[VAB])-(MIN(IF(Table14[[#This Row],[VAB]] &gt; 0, Table14[VAB]))))</f>
        <v>6.2870690256255674E-4</v>
      </c>
      <c r="P196" s="18">
        <f>(Table14[[#This Row],[PROD]]-(MIN(IF(Table14[[#This Row],[PROD]] &gt; 0, Table14[PROD])))) / (MAX(Table14[PROD])-(MIN(IF(Table14[[#This Row],[PROD]] &gt; 0, Table14[PROD]))))</f>
        <v>6.1870144203700903E-4</v>
      </c>
      <c r="Q196" s="18">
        <f>(Table14[[#This Row],[VENTAS]]-(MIN(IF(Table14[[#This Row],[VENTAS]] &gt; 0, Table14[VENTAS])))) / (MAX(Table14[VENTAS])-(MIN(IF(Table14[[#This Row],[VENTAS]] &gt; 0, Table14[VENTAS]))))</f>
        <v>1.0760849840259852E-4</v>
      </c>
      <c r="R196" s="18">
        <f>(Table14[[#This Row],[EMPLEO]]-(MIN(IF(Table14[[#This Row],[EMPLEO]] &gt; 0, Table14[EMPLEO])))) / (MAX(Table14[EMPLEO])-(MIN(IF(Table14[[#This Row],[EMPLEO]] &gt; 0, Table14[EMPLEO]))))</f>
        <v>5.2761493016959394E-4</v>
      </c>
      <c r="S196" s="18">
        <f>SUMPRODUCT(Table14[[#This Row],[NPOB]:[NEMPLEO]],$V$3:$Z$3) / 5</f>
        <v>1.7489667044192182E-2</v>
      </c>
      <c r="T196">
        <f>_xlfn.RANK.EQ(Table14[[#This Row],[INDICE ]],Table14[[INDICE ]],0)</f>
        <v>194</v>
      </c>
    </row>
    <row r="197" spans="1:20" x14ac:dyDescent="0.25">
      <c r="A197" t="s">
        <v>327</v>
      </c>
      <c r="B197" t="s">
        <v>346</v>
      </c>
      <c r="C197" t="s">
        <v>347</v>
      </c>
      <c r="D197" s="15">
        <v>7484</v>
      </c>
      <c r="E197">
        <v>192</v>
      </c>
      <c r="F197" s="14">
        <f>IFERROR(VLOOKUP(Table14[[#This Row],[Codigo]],DATOS!$A$1:$B$221,2,FALSE),0)</f>
        <v>12887.328390951947</v>
      </c>
      <c r="G197">
        <f>_xlfn.RANK.EQ(Table14[[#This Row],[VAB]],Table14[VAB],0)</f>
        <v>194</v>
      </c>
      <c r="H197" s="14">
        <f>IFERROR(VLOOKUP(Table14[[#This Row],[Codigo]],DATOS!$D$1:$E$221,2,FALSE),0)</f>
        <v>20209.862087019304</v>
      </c>
      <c r="I197">
        <f>_xlfn.RANK.EQ(Table14[[#This Row],[PROD]],Table14[PROD],0)</f>
        <v>195</v>
      </c>
      <c r="J197" s="14">
        <f>IFERROR(VLOOKUP(Table14[[#This Row],[Codigo]],DATOS!$G$1:$H$223,2,FALSE),0)</f>
        <v>4189.8389999999999</v>
      </c>
      <c r="K197">
        <f>_xlfn.RANK.EQ(Table14[[#This Row],[VENTAS]],Table14[VENTAS],0)</f>
        <v>196</v>
      </c>
      <c r="L197" s="15">
        <f>IFERROR(VLOOKUP(Table14[[#This Row],[Codigo]],DATOS!$J$1:$K$223,2,FALSE),0)</f>
        <v>400.00945316999997</v>
      </c>
      <c r="M197">
        <f>_xlfn.RANK.EQ(Table14[[#This Row],[EMPLEO]],Table14[EMPLEO],0)</f>
        <v>202</v>
      </c>
      <c r="N197" s="17">
        <f>(Table14[[#This Row],[POBLACIÓN]]-MIN(Table14[POBLACIÓN])) / (MAX(Table14[POBLACIÓN])-MIN(Table14[POBLACIÓN]))</f>
        <v>1.9069643372524555E-3</v>
      </c>
      <c r="O197" s="18">
        <f>(Table14[[#This Row],[VAB]]-(MIN(IF(Table14[[#This Row],[VAB]] &gt; 0, Table14[VAB])))) / (MAX(Table14[VAB])-(MIN(IF(Table14[[#This Row],[VAB]] &gt; 0, Table14[VAB]))))</f>
        <v>5.3807198712804401E-4</v>
      </c>
      <c r="P197" s="18">
        <f>(Table14[[#This Row],[PROD]]-(MIN(IF(Table14[[#This Row],[PROD]] &gt; 0, Table14[PROD])))) / (MAX(Table14[PROD])-(MIN(IF(Table14[[#This Row],[PROD]] &gt; 0, Table14[PROD]))))</f>
        <v>5.0698617265035101E-4</v>
      </c>
      <c r="Q197" s="18">
        <f>(Table14[[#This Row],[VENTAS]]-(MIN(IF(Table14[[#This Row],[VENTAS]] &gt; 0, Table14[VENTAS])))) / (MAX(Table14[VENTAS])-(MIN(IF(Table14[[#This Row],[VENTAS]] &gt; 0, Table14[VENTAS]))))</f>
        <v>5.1553077279673057E-5</v>
      </c>
      <c r="R197" s="18">
        <f>(Table14[[#This Row],[EMPLEO]]-(MIN(IF(Table14[[#This Row],[EMPLEO]] &gt; 0, Table14[EMPLEO])))) / (MAX(Table14[EMPLEO])-(MIN(IF(Table14[[#This Row],[EMPLEO]] &gt; 0, Table14[EMPLEO]))))</f>
        <v>3.1963225840436494E-4</v>
      </c>
      <c r="S197" s="18">
        <f>SUMPRODUCT(Table14[[#This Row],[NPOB]:[NEMPLEO]],$V$3:$Z$3) / 5</f>
        <v>1.6868443016036867E-2</v>
      </c>
      <c r="T197">
        <f>_xlfn.RANK.EQ(Table14[[#This Row],[INDICE ]],Table14[[INDICE ]],0)</f>
        <v>195</v>
      </c>
    </row>
    <row r="198" spans="1:20" x14ac:dyDescent="0.25">
      <c r="A198" t="s">
        <v>421</v>
      </c>
      <c r="B198" t="s">
        <v>428</v>
      </c>
      <c r="C198" t="s">
        <v>429</v>
      </c>
      <c r="D198" s="15">
        <v>7260</v>
      </c>
      <c r="E198">
        <v>193</v>
      </c>
      <c r="F198" s="14">
        <f>IFERROR(VLOOKUP(Table14[[#This Row],[Codigo]],DATOS!$A$1:$B$221,2,FALSE),0)</f>
        <v>11306.35041917013</v>
      </c>
      <c r="G198">
        <f>_xlfn.RANK.EQ(Table14[[#This Row],[VAB]],Table14[VAB],0)</f>
        <v>198</v>
      </c>
      <c r="H198" s="14">
        <f>IFERROR(VLOOKUP(Table14[[#This Row],[Codigo]],DATOS!$D$1:$E$221,2,FALSE),0)</f>
        <v>19241.805925376026</v>
      </c>
      <c r="I198">
        <f>_xlfn.RANK.EQ(Table14[[#This Row],[PROD]],Table14[PROD],0)</f>
        <v>197</v>
      </c>
      <c r="J198" s="14">
        <f>IFERROR(VLOOKUP(Table14[[#This Row],[Codigo]],DATOS!$G$1:$H$223,2,FALSE),0)</f>
        <v>14561.275</v>
      </c>
      <c r="K198">
        <f>_xlfn.RANK.EQ(Table14[[#This Row],[VENTAS]],Table14[VENTAS],0)</f>
        <v>166</v>
      </c>
      <c r="L198" s="15">
        <f>IFERROR(VLOOKUP(Table14[[#This Row],[Codigo]],DATOS!$J$1:$K$223,2,FALSE),0)</f>
        <v>464.236081748</v>
      </c>
      <c r="M198">
        <f>_xlfn.RANK.EQ(Table14[[#This Row],[EMPLEO]],Table14[EMPLEO],0)</f>
        <v>196</v>
      </c>
      <c r="N198" s="17">
        <f>(Table14[[#This Row],[POBLACIÓN]]-MIN(Table14[POBLACIÓN])) / (MAX(Table14[POBLACIÓN])-MIN(Table14[POBLACIÓN]))</f>
        <v>1.8253362058661474E-3</v>
      </c>
      <c r="O198" s="18">
        <f>(Table14[[#This Row],[VAB]]-(MIN(IF(Table14[[#This Row],[VAB]] &gt; 0, Table14[VAB])))) / (MAX(Table14[VAB])-(MIN(IF(Table14[[#This Row],[VAB]] &gt; 0, Table14[VAB]))))</f>
        <v>4.720629639173404E-4</v>
      </c>
      <c r="P198" s="18">
        <f>(Table14[[#This Row],[PROD]]-(MIN(IF(Table14[[#This Row],[PROD]] &gt; 0, Table14[PROD])))) / (MAX(Table14[PROD])-(MIN(IF(Table14[[#This Row],[PROD]] &gt; 0, Table14[PROD]))))</f>
        <v>4.8270144046420963E-4</v>
      </c>
      <c r="Q198" s="18">
        <f>(Table14[[#This Row],[VENTAS]]-(MIN(IF(Table14[[#This Row],[VENTAS]] &gt; 0, Table14[VENTAS])))) / (MAX(Table14[VENTAS])-(MIN(IF(Table14[[#This Row],[VENTAS]] &gt; 0, Table14[VENTAS]))))</f>
        <v>1.7916643941821422E-4</v>
      </c>
      <c r="R198" s="18">
        <f>(Table14[[#This Row],[EMPLEO]]-(MIN(IF(Table14[[#This Row],[EMPLEO]] &gt; 0, Table14[EMPLEO])))) / (MAX(Table14[EMPLEO])-(MIN(IF(Table14[[#This Row],[EMPLEO]] &gt; 0, Table14[EMPLEO]))))</f>
        <v>3.9608316244470865E-4</v>
      </c>
      <c r="S198" s="18">
        <f>SUMPRODUCT(Table14[[#This Row],[NPOB]:[NEMPLEO]],$V$3:$Z$3) / 5</f>
        <v>1.6611014623106511E-2</v>
      </c>
      <c r="T198">
        <f>_xlfn.RANK.EQ(Table14[[#This Row],[INDICE ]],Table14[[INDICE ]],0)</f>
        <v>196</v>
      </c>
    </row>
    <row r="199" spans="1:20" x14ac:dyDescent="0.25">
      <c r="A199" t="s">
        <v>76</v>
      </c>
      <c r="B199" t="s">
        <v>93</v>
      </c>
      <c r="C199" t="s">
        <v>94</v>
      </c>
      <c r="D199" s="15">
        <v>6748</v>
      </c>
      <c r="E199">
        <v>199</v>
      </c>
      <c r="F199" s="14">
        <f>IFERROR(VLOOKUP(Table14[[#This Row],[Codigo]],DATOS!$A$1:$B$221,2,FALSE),0)</f>
        <v>12233.505420260984</v>
      </c>
      <c r="G199">
        <f>_xlfn.RANK.EQ(Table14[[#This Row],[VAB]],Table14[VAB],0)</f>
        <v>196</v>
      </c>
      <c r="H199" s="14">
        <f>IFERROR(VLOOKUP(Table14[[#This Row],[Codigo]],DATOS!$D$1:$E$221,2,FALSE),0)</f>
        <v>19396.603785772208</v>
      </c>
      <c r="I199">
        <f>_xlfn.RANK.EQ(Table14[[#This Row],[PROD]],Table14[PROD],0)</f>
        <v>196</v>
      </c>
      <c r="J199" s="14">
        <f>IFERROR(VLOOKUP(Table14[[#This Row],[Codigo]],DATOS!$G$1:$H$223,2,FALSE),0)</f>
        <v>15294.648999999999</v>
      </c>
      <c r="K199">
        <f>_xlfn.RANK.EQ(Table14[[#This Row],[VENTAS]],Table14[VENTAS],0)</f>
        <v>162</v>
      </c>
      <c r="L199" s="15">
        <f>IFERROR(VLOOKUP(Table14[[#This Row],[Codigo]],DATOS!$J$1:$K$223,2,FALSE),0)</f>
        <v>674.27547495700003</v>
      </c>
      <c r="M199">
        <f>_xlfn.RANK.EQ(Table14[[#This Row],[EMPLEO]],Table14[EMPLEO],0)</f>
        <v>180</v>
      </c>
      <c r="N199" s="17">
        <f>(Table14[[#This Row],[POBLACIÓN]]-MIN(Table14[POBLACIÓN])) / (MAX(Table14[POBLACIÓN])-MIN(Table14[POBLACIÓN]))</f>
        <v>1.6387576198403004E-3</v>
      </c>
      <c r="O199" s="18">
        <f>(Table14[[#This Row],[VAB]]-(MIN(IF(Table14[[#This Row],[VAB]] &gt; 0, Table14[VAB])))) / (MAX(Table14[VAB])-(MIN(IF(Table14[[#This Row],[VAB]] &gt; 0, Table14[VAB]))))</f>
        <v>5.1077355766328042E-4</v>
      </c>
      <c r="P199" s="18">
        <f>(Table14[[#This Row],[PROD]]-(MIN(IF(Table14[[#This Row],[PROD]] &gt; 0, Table14[PROD])))) / (MAX(Table14[PROD])-(MIN(IF(Table14[[#This Row],[PROD]] &gt; 0, Table14[PROD]))))</f>
        <v>4.8658471163344393E-4</v>
      </c>
      <c r="Q199" s="18">
        <f>(Table14[[#This Row],[VENTAS]]-(MIN(IF(Table14[[#This Row],[VENTAS]] &gt; 0, Table14[VENTAS])))) / (MAX(Table14[VENTAS])-(MIN(IF(Table14[[#This Row],[VENTAS]] &gt; 0, Table14[VENTAS]))))</f>
        <v>1.881901003505085E-4</v>
      </c>
      <c r="R199" s="18">
        <f>(Table14[[#This Row],[EMPLEO]]-(MIN(IF(Table14[[#This Row],[EMPLEO]] &gt; 0, Table14[EMPLEO])))) / (MAX(Table14[EMPLEO])-(MIN(IF(Table14[[#This Row],[EMPLEO]] &gt; 0, Table14[EMPLEO]))))</f>
        <v>6.4609942284069076E-4</v>
      </c>
      <c r="S199" s="18">
        <f>SUMPRODUCT(Table14[[#This Row],[NPOB]:[NEMPLEO]],$V$3:$Z$3) / 5</f>
        <v>1.6518743998250384E-2</v>
      </c>
      <c r="T199">
        <f>_xlfn.RANK.EQ(Table14[[#This Row],[INDICE ]],Table14[[INDICE ]],0)</f>
        <v>197</v>
      </c>
    </row>
    <row r="200" spans="1:20" x14ac:dyDescent="0.25">
      <c r="A200" t="s">
        <v>112</v>
      </c>
      <c r="B200" t="s">
        <v>127</v>
      </c>
      <c r="C200" t="s">
        <v>128</v>
      </c>
      <c r="D200" s="15">
        <v>6870</v>
      </c>
      <c r="E200">
        <v>197</v>
      </c>
      <c r="F200" s="14">
        <f>IFERROR(VLOOKUP(Table14[[#This Row],[Codigo]],DATOS!$A$1:$B$221,2,FALSE),0)</f>
        <v>11830.427951230387</v>
      </c>
      <c r="G200">
        <f>_xlfn.RANK.EQ(Table14[[#This Row],[VAB]],Table14[VAB],0)</f>
        <v>197</v>
      </c>
      <c r="H200" s="14">
        <f>IFERROR(VLOOKUP(Table14[[#This Row],[Codigo]],DATOS!$D$1:$E$221,2,FALSE),0)</f>
        <v>21692.461167607213</v>
      </c>
      <c r="I200">
        <f>_xlfn.RANK.EQ(Table14[[#This Row],[PROD]],Table14[PROD],0)</f>
        <v>193</v>
      </c>
      <c r="J200" s="14">
        <f>IFERROR(VLOOKUP(Table14[[#This Row],[Codigo]],DATOS!$G$1:$H$223,2,FALSE),0)</f>
        <v>22095.893</v>
      </c>
      <c r="K200">
        <f>_xlfn.RANK.EQ(Table14[[#This Row],[VENTAS]],Table14[VENTAS],0)</f>
        <v>145</v>
      </c>
      <c r="L200" s="15">
        <f>IFERROR(VLOOKUP(Table14[[#This Row],[Codigo]],DATOS!$J$1:$K$223,2,FALSE),0)</f>
        <v>503.13455413999998</v>
      </c>
      <c r="M200">
        <f>_xlfn.RANK.EQ(Table14[[#This Row],[EMPLEO]],Table14[EMPLEO],0)</f>
        <v>194</v>
      </c>
      <c r="N200" s="17">
        <f>(Table14[[#This Row],[POBLACIÓN]]-MIN(Table14[POBLACIÓN])) / (MAX(Table14[POBLACIÓN])-MIN(Table14[POBLACIÓN]))</f>
        <v>1.6832157985417718E-3</v>
      </c>
      <c r="O200" s="18">
        <f>(Table14[[#This Row],[VAB]]-(MIN(IF(Table14[[#This Row],[VAB]] &gt; 0, Table14[VAB])))) / (MAX(Table14[VAB])-(MIN(IF(Table14[[#This Row],[VAB]] &gt; 0, Table14[VAB]))))</f>
        <v>4.9394425928984032E-4</v>
      </c>
      <c r="P200" s="18">
        <f>(Table14[[#This Row],[PROD]]-(MIN(IF(Table14[[#This Row],[PROD]] &gt; 0, Table14[PROD])))) / (MAX(Table14[PROD])-(MIN(IF(Table14[[#This Row],[PROD]] &gt; 0, Table14[PROD]))))</f>
        <v>5.4417876853278297E-4</v>
      </c>
      <c r="Q200" s="18">
        <f>(Table14[[#This Row],[VENTAS]]-(MIN(IF(Table14[[#This Row],[VENTAS]] &gt; 0, Table14[VENTAS])))) / (MAX(Table14[VENTAS])-(MIN(IF(Table14[[#This Row],[VENTAS]] &gt; 0, Table14[VENTAS]))))</f>
        <v>2.7187471389530406E-4</v>
      </c>
      <c r="R200" s="18">
        <f>(Table14[[#This Row],[EMPLEO]]-(MIN(IF(Table14[[#This Row],[EMPLEO]] &gt; 0, Table14[EMPLEO])))) / (MAX(Table14[EMPLEO])-(MIN(IF(Table14[[#This Row],[EMPLEO]] &gt; 0, Table14[EMPLEO]))))</f>
        <v>4.4238519395404103E-4</v>
      </c>
      <c r="S200" s="18">
        <f>SUMPRODUCT(Table14[[#This Row],[NPOB]:[NEMPLEO]],$V$3:$Z$3) / 5</f>
        <v>1.64906192370128E-2</v>
      </c>
      <c r="T200">
        <f>_xlfn.RANK.EQ(Table14[[#This Row],[INDICE ]],Table14[[INDICE ]],0)</f>
        <v>198</v>
      </c>
    </row>
    <row r="201" spans="1:20" x14ac:dyDescent="0.25">
      <c r="A201" t="s">
        <v>225</v>
      </c>
      <c r="B201" t="s">
        <v>233</v>
      </c>
      <c r="C201" t="s">
        <v>234</v>
      </c>
      <c r="D201" s="15">
        <v>6857</v>
      </c>
      <c r="E201">
        <v>198</v>
      </c>
      <c r="F201" s="14">
        <f>IFERROR(VLOOKUP(Table14[[#This Row],[Codigo]],DATOS!$A$1:$B$221,2,FALSE),0)</f>
        <v>14008.825623583562</v>
      </c>
      <c r="G201">
        <f>_xlfn.RANK.EQ(Table14[[#This Row],[VAB]],Table14[VAB],0)</f>
        <v>191</v>
      </c>
      <c r="H201" s="14">
        <f>IFERROR(VLOOKUP(Table14[[#This Row],[Codigo]],DATOS!$D$1:$E$221,2,FALSE),0)</f>
        <v>22237.985737914911</v>
      </c>
      <c r="I201">
        <f>_xlfn.RANK.EQ(Table14[[#This Row],[PROD]],Table14[PROD],0)</f>
        <v>190</v>
      </c>
      <c r="J201" s="14">
        <f>IFERROR(VLOOKUP(Table14[[#This Row],[Codigo]],DATOS!$G$1:$H$223,2,FALSE),0)</f>
        <v>4425.5450000000001</v>
      </c>
      <c r="K201">
        <f>_xlfn.RANK.EQ(Table14[[#This Row],[VENTAS]],Table14[VENTAS],0)</f>
        <v>195</v>
      </c>
      <c r="L201" s="15">
        <f>IFERROR(VLOOKUP(Table14[[#This Row],[Codigo]],DATOS!$J$1:$K$223,2,FALSE),0)</f>
        <v>396.781888391</v>
      </c>
      <c r="M201">
        <f>_xlfn.RANK.EQ(Table14[[#This Row],[EMPLEO]],Table14[EMPLEO],0)</f>
        <v>204</v>
      </c>
      <c r="N201" s="17">
        <f>(Table14[[#This Row],[POBLACIÓN]]-MIN(Table14[POBLACIÓN])) / (MAX(Table14[POBLACIÓN])-MIN(Table14[POBLACIÓN]))</f>
        <v>1.6784784516309592E-3</v>
      </c>
      <c r="O201" s="18">
        <f>(Table14[[#This Row],[VAB]]-(MIN(IF(Table14[[#This Row],[VAB]] &gt; 0, Table14[VAB])))) / (MAX(Table14[VAB])-(MIN(IF(Table14[[#This Row],[VAB]] &gt; 0, Table14[VAB]))))</f>
        <v>5.8489676152770689E-4</v>
      </c>
      <c r="P201" s="18">
        <f>(Table14[[#This Row],[PROD]]-(MIN(IF(Table14[[#This Row],[PROD]] &gt; 0, Table14[PROD])))) / (MAX(Table14[PROD])-(MIN(IF(Table14[[#This Row],[PROD]] &gt; 0, Table14[PROD]))))</f>
        <v>5.578638403455525E-4</v>
      </c>
      <c r="Q201" s="18">
        <f>(Table14[[#This Row],[VENTAS]]-(MIN(IF(Table14[[#This Row],[VENTAS]] &gt; 0, Table14[VENTAS])))) / (MAX(Table14[VENTAS])-(MIN(IF(Table14[[#This Row],[VENTAS]] &gt; 0, Table14[VENTAS]))))</f>
        <v>5.4453276937292985E-5</v>
      </c>
      <c r="R201" s="18">
        <f>(Table14[[#This Row],[EMPLEO]]-(MIN(IF(Table14[[#This Row],[EMPLEO]] &gt; 0, Table14[EMPLEO])))) / (MAX(Table14[EMPLEO])-(MIN(IF(Table14[[#This Row],[EMPLEO]] &gt; 0, Table14[EMPLEO]))))</f>
        <v>3.1579039015335351E-4</v>
      </c>
      <c r="S201" s="18">
        <f>SUMPRODUCT(Table14[[#This Row],[NPOB]:[NEMPLEO]],$V$3:$Z$3) / 5</f>
        <v>1.5878239428398586E-2</v>
      </c>
      <c r="T201">
        <f>_xlfn.RANK.EQ(Table14[[#This Row],[INDICE ]],Table14[[INDICE ]],0)</f>
        <v>199</v>
      </c>
    </row>
    <row r="202" spans="1:20" x14ac:dyDescent="0.25">
      <c r="A202" t="s">
        <v>352</v>
      </c>
      <c r="B202" t="s">
        <v>359</v>
      </c>
      <c r="C202" t="s">
        <v>360</v>
      </c>
      <c r="D202" s="15">
        <v>6472</v>
      </c>
      <c r="E202">
        <v>200</v>
      </c>
      <c r="F202" s="14">
        <f>IFERROR(VLOOKUP(Table14[[#This Row],[Codigo]],DATOS!$A$1:$B$221,2,FALSE),0)</f>
        <v>0</v>
      </c>
      <c r="G202">
        <f>_xlfn.RANK.EQ(Table14[[#This Row],[VAB]],Table14[VAB],0)</f>
        <v>220</v>
      </c>
      <c r="H202" s="14">
        <f>IFERROR(VLOOKUP(Table14[[#This Row],[Codigo]],DATOS!$D$1:$E$221,2,FALSE),0)</f>
        <v>0</v>
      </c>
      <c r="I202">
        <f>_xlfn.RANK.EQ(Table14[[#This Row],[PROD]],Table14[PROD],0)</f>
        <v>220</v>
      </c>
      <c r="J202" s="14">
        <f>IFERROR(VLOOKUP(Table14[[#This Row],[Codigo]],DATOS!$G$1:$H$223,2,FALSE),0)</f>
        <v>25225.484</v>
      </c>
      <c r="K202">
        <f>_xlfn.RANK.EQ(Table14[[#This Row],[VENTAS]],Table14[VENTAS],0)</f>
        <v>134</v>
      </c>
      <c r="L202" s="15">
        <f>IFERROR(VLOOKUP(Table14[[#This Row],[Codigo]],DATOS!$J$1:$K$223,2,FALSE),0)</f>
        <v>1324.13434089</v>
      </c>
      <c r="M202">
        <f>_xlfn.RANK.EQ(Table14[[#This Row],[EMPLEO]],Table14[EMPLEO],0)</f>
        <v>126</v>
      </c>
      <c r="N202" s="17">
        <f>(Table14[[#This Row],[POBLACIÓN]]-MIN(Table14[POBLACIÓN])) / (MAX(Table14[POBLACIÓN])-MIN(Table14[POBLACIÓN]))</f>
        <v>1.5381801008107422E-3</v>
      </c>
      <c r="O202" s="18">
        <f>(Table14[[#This Row],[VAB]]-(MIN(IF(Table14[[#This Row],[VAB]] &gt; 0, Table14[VAB])))) / (MAX(Table14[VAB])-(MIN(IF(Table14[[#This Row],[VAB]] &gt; 0, Table14[VAB]))))</f>
        <v>0</v>
      </c>
      <c r="P202" s="18">
        <f>(Table14[[#This Row],[PROD]]-(MIN(IF(Table14[[#This Row],[PROD]] &gt; 0, Table14[PROD])))) / (MAX(Table14[PROD])-(MIN(IF(Table14[[#This Row],[PROD]] &gt; 0, Table14[PROD]))))</f>
        <v>0</v>
      </c>
      <c r="Q202" s="18">
        <f>(Table14[[#This Row],[VENTAS]]-(MIN(IF(Table14[[#This Row],[VENTAS]] &gt; 0, Table14[VENTAS])))) / (MAX(Table14[VENTAS])-(MIN(IF(Table14[[#This Row],[VENTAS]] &gt; 0, Table14[VENTAS]))))</f>
        <v>3.1038217126461333E-4</v>
      </c>
      <c r="R202" s="18">
        <f>(Table14[[#This Row],[EMPLEO]]-(MIN(IF(Table14[[#This Row],[EMPLEO]] &gt; 0, Table14[EMPLEO])))) / (MAX(Table14[EMPLEO])-(MIN(IF(Table14[[#This Row],[EMPLEO]] &gt; 0, Table14[EMPLEO]))))</f>
        <v>1.4196461416891466E-3</v>
      </c>
      <c r="S202" s="18">
        <f>SUMPRODUCT(Table14[[#This Row],[NPOB]:[NEMPLEO]],$V$3:$Z$3) / 5</f>
        <v>1.4848156202535628E-2</v>
      </c>
      <c r="T202">
        <f>_xlfn.RANK.EQ(Table14[[#This Row],[INDICE ]],Table14[[INDICE ]],0)</f>
        <v>200</v>
      </c>
    </row>
    <row r="203" spans="1:20" x14ac:dyDescent="0.25">
      <c r="A203" t="s">
        <v>440</v>
      </c>
      <c r="B203" t="s">
        <v>445</v>
      </c>
      <c r="C203" t="s">
        <v>446</v>
      </c>
      <c r="D203" s="15">
        <v>6429</v>
      </c>
      <c r="E203">
        <v>201</v>
      </c>
      <c r="F203" s="14">
        <f>IFERROR(VLOOKUP(Table14[[#This Row],[Codigo]],DATOS!$A$1:$B$221,2,FALSE),0)</f>
        <v>10288.823374972531</v>
      </c>
      <c r="G203">
        <f>_xlfn.RANK.EQ(Table14[[#This Row],[VAB]],Table14[VAB],0)</f>
        <v>203</v>
      </c>
      <c r="H203" s="14">
        <f>IFERROR(VLOOKUP(Table14[[#This Row],[Codigo]],DATOS!$D$1:$E$221,2,FALSE),0)</f>
        <v>15944.36770354229</v>
      </c>
      <c r="I203">
        <f>_xlfn.RANK.EQ(Table14[[#This Row],[PROD]],Table14[PROD],0)</f>
        <v>204</v>
      </c>
      <c r="J203" s="14">
        <f>IFERROR(VLOOKUP(Table14[[#This Row],[Codigo]],DATOS!$G$1:$H$223,2,FALSE),0)</f>
        <v>2075.0949999999998</v>
      </c>
      <c r="K203">
        <f>_xlfn.RANK.EQ(Table14[[#This Row],[VENTAS]],Table14[VENTAS],0)</f>
        <v>211</v>
      </c>
      <c r="L203" s="15">
        <f>IFERROR(VLOOKUP(Table14[[#This Row],[Codigo]],DATOS!$J$1:$K$223,2,FALSE),0)</f>
        <v>572.65695415699997</v>
      </c>
      <c r="M203">
        <f>_xlfn.RANK.EQ(Table14[[#This Row],[EMPLEO]],Table14[EMPLEO],0)</f>
        <v>192</v>
      </c>
      <c r="N203" s="17">
        <f>(Table14[[#This Row],[POBLACIÓN]]-MIN(Table14[POBLACIÓN])) / (MAX(Table14[POBLACIÓN])-MIN(Table14[POBLACIÓN]))</f>
        <v>1.5225104148749778E-3</v>
      </c>
      <c r="O203" s="18">
        <f>(Table14[[#This Row],[VAB]]-(MIN(IF(Table14[[#This Row],[VAB]] &gt; 0, Table14[VAB])))) / (MAX(Table14[VAB])-(MIN(IF(Table14[[#This Row],[VAB]] &gt; 0, Table14[VAB]))))</f>
        <v>4.2957915485941937E-4</v>
      </c>
      <c r="P203" s="18">
        <f>(Table14[[#This Row],[PROD]]-(MIN(IF(Table14[[#This Row],[PROD]] &gt; 0, Table14[PROD])))) / (MAX(Table14[PROD])-(MIN(IF(Table14[[#This Row],[PROD]] &gt; 0, Table14[PROD]))))</f>
        <v>3.9998164868927096E-4</v>
      </c>
      <c r="Q203" s="18">
        <f>(Table14[[#This Row],[VENTAS]]-(MIN(IF(Table14[[#This Row],[VENTAS]] &gt; 0, Table14[VENTAS])))) / (MAX(Table14[VENTAS])-(MIN(IF(Table14[[#This Row],[VENTAS]] &gt; 0, Table14[VENTAS]))))</f>
        <v>2.5532611849205458E-5</v>
      </c>
      <c r="R203" s="18">
        <f>(Table14[[#This Row],[EMPLEO]]-(MIN(IF(Table14[[#This Row],[EMPLEO]] &gt; 0, Table14[EMPLEO])))) / (MAX(Table14[EMPLEO])-(MIN(IF(Table14[[#This Row],[EMPLEO]] &gt; 0, Table14[EMPLEO]))))</f>
        <v>5.2513981536312206E-4</v>
      </c>
      <c r="S203" s="18">
        <f>SUMPRODUCT(Table14[[#This Row],[NPOB]:[NEMPLEO]],$V$3:$Z$3) / 5</f>
        <v>1.4314542053455781E-2</v>
      </c>
      <c r="T203">
        <f>_xlfn.RANK.EQ(Table14[[#This Row],[INDICE ]],Table14[[INDICE ]],0)</f>
        <v>201</v>
      </c>
    </row>
    <row r="204" spans="1:20" x14ac:dyDescent="0.25">
      <c r="A204" t="s">
        <v>50</v>
      </c>
      <c r="B204" t="s">
        <v>60</v>
      </c>
      <c r="C204" t="s">
        <v>61</v>
      </c>
      <c r="D204" s="15">
        <v>6046</v>
      </c>
      <c r="E204">
        <v>204</v>
      </c>
      <c r="F204" s="14">
        <f>IFERROR(VLOOKUP(Table14[[#This Row],[Codigo]],DATOS!$A$1:$B$221,2,FALSE),0)</f>
        <v>14265.101584835458</v>
      </c>
      <c r="G204">
        <f>_xlfn.RANK.EQ(Table14[[#This Row],[VAB]],Table14[VAB],0)</f>
        <v>190</v>
      </c>
      <c r="H204" s="14">
        <f>IFERROR(VLOOKUP(Table14[[#This Row],[Codigo]],DATOS!$D$1:$E$221,2,FALSE),0)</f>
        <v>23294.629802420844</v>
      </c>
      <c r="I204">
        <f>_xlfn.RANK.EQ(Table14[[#This Row],[PROD]],Table14[PROD],0)</f>
        <v>187</v>
      </c>
      <c r="J204" s="14">
        <f>IFERROR(VLOOKUP(Table14[[#This Row],[Codigo]],DATOS!$G$1:$H$223,2,FALSE),0)</f>
        <v>3745.6680000000001</v>
      </c>
      <c r="K204">
        <f>_xlfn.RANK.EQ(Table14[[#This Row],[VENTAS]],Table14[VENTAS],0)</f>
        <v>198</v>
      </c>
      <c r="L204" s="15">
        <f>IFERROR(VLOOKUP(Table14[[#This Row],[Codigo]],DATOS!$J$1:$K$223,2,FALSE),0)</f>
        <v>334.66746323500001</v>
      </c>
      <c r="M204">
        <f>_xlfn.RANK.EQ(Table14[[#This Row],[EMPLEO]],Table14[EMPLEO],0)</f>
        <v>208</v>
      </c>
      <c r="N204" s="17">
        <f>(Table14[[#This Row],[POBLACIÓN]]-MIN(Table14[POBLACIÓN])) / (MAX(Table14[POBLACIÓN])-MIN(Table14[POBLACIÓN]))</f>
        <v>1.3829408866564243E-3</v>
      </c>
      <c r="O204" s="18">
        <f>(Table14[[#This Row],[VAB]]-(MIN(IF(Table14[[#This Row],[VAB]] &gt; 0, Table14[VAB])))) / (MAX(Table14[VAB])-(MIN(IF(Table14[[#This Row],[VAB]] &gt; 0, Table14[VAB]))))</f>
        <v>5.9559680047610304E-4</v>
      </c>
      <c r="P204" s="18">
        <f>(Table14[[#This Row],[PROD]]-(MIN(IF(Table14[[#This Row],[PROD]] &gt; 0, Table14[PROD])))) / (MAX(Table14[PROD])-(MIN(IF(Table14[[#This Row],[PROD]] &gt; 0, Table14[PROD]))))</f>
        <v>5.8437089555508079E-4</v>
      </c>
      <c r="Q204" s="18">
        <f>(Table14[[#This Row],[VENTAS]]-(MIN(IF(Table14[[#This Row],[VENTAS]] &gt; 0, Table14[VENTAS])))) / (MAX(Table14[VENTAS])-(MIN(IF(Table14[[#This Row],[VENTAS]] &gt; 0, Table14[VENTAS]))))</f>
        <v>4.6087859669070442E-5</v>
      </c>
      <c r="R204" s="18">
        <f>(Table14[[#This Row],[EMPLEO]]-(MIN(IF(Table14[[#This Row],[EMPLEO]] &gt; 0, Table14[EMPLEO])))) / (MAX(Table14[EMPLEO])-(MIN(IF(Table14[[#This Row],[EMPLEO]] &gt; 0, Table14[EMPLEO]))))</f>
        <v>2.4185370591100057E-4</v>
      </c>
      <c r="S204" s="18">
        <f>SUMPRODUCT(Table14[[#This Row],[NPOB]:[NEMPLEO]],$V$3:$Z$3) / 5</f>
        <v>1.3978302156237812E-2</v>
      </c>
      <c r="T204">
        <f>_xlfn.RANK.EQ(Table14[[#This Row],[INDICE ]],Table14[[INDICE ]],0)</f>
        <v>202</v>
      </c>
    </row>
    <row r="205" spans="1:20" x14ac:dyDescent="0.25">
      <c r="A205" t="s">
        <v>225</v>
      </c>
      <c r="B205" t="s">
        <v>247</v>
      </c>
      <c r="C205" t="s">
        <v>248</v>
      </c>
      <c r="D205" s="15">
        <v>6970</v>
      </c>
      <c r="E205">
        <v>195</v>
      </c>
      <c r="F205" s="14">
        <f>IFERROR(VLOOKUP(Table14[[#This Row],[Codigo]],DATOS!$A$1:$B$221,2,FALSE),0)</f>
        <v>7578.202827164162</v>
      </c>
      <c r="G205">
        <f>_xlfn.RANK.EQ(Table14[[#This Row],[VAB]],Table14[VAB],0)</f>
        <v>213</v>
      </c>
      <c r="H205" s="14">
        <f>IFERROR(VLOOKUP(Table14[[#This Row],[Codigo]],DATOS!$D$1:$E$221,2,FALSE),0)</f>
        <v>11776.737502058011</v>
      </c>
      <c r="I205">
        <f>_xlfn.RANK.EQ(Table14[[#This Row],[PROD]],Table14[PROD],0)</f>
        <v>213</v>
      </c>
      <c r="J205" s="14">
        <f>IFERROR(VLOOKUP(Table14[[#This Row],[Codigo]],DATOS!$G$1:$H$223,2,FALSE),0)</f>
        <v>2358.8780000000002</v>
      </c>
      <c r="K205">
        <f>_xlfn.RANK.EQ(Table14[[#This Row],[VENTAS]],Table14[VENTAS],0)</f>
        <v>209</v>
      </c>
      <c r="L205" s="15">
        <f>IFERROR(VLOOKUP(Table14[[#This Row],[Codigo]],DATOS!$J$1:$K$223,2,FALSE),0)</f>
        <v>324.73026315800001</v>
      </c>
      <c r="M205">
        <f>_xlfn.RANK.EQ(Table14[[#This Row],[EMPLEO]],Table14[EMPLEO],0)</f>
        <v>210</v>
      </c>
      <c r="N205" s="17">
        <f>(Table14[[#This Row],[POBLACIÓN]]-MIN(Table14[POBLACIÓN])) / (MAX(Table14[POBLACIÓN])-MIN(Table14[POBLACIÓN]))</f>
        <v>1.7196569286249449E-3</v>
      </c>
      <c r="O205" s="18">
        <f>(Table14[[#This Row],[VAB]]-(MIN(IF(Table14[[#This Row],[VAB]] &gt; 0, Table14[VAB])))) / (MAX(Table14[VAB])-(MIN(IF(Table14[[#This Row],[VAB]] &gt; 0, Table14[VAB]))))</f>
        <v>3.1640527271225845E-4</v>
      </c>
      <c r="P205" s="18">
        <f>(Table14[[#This Row],[PROD]]-(MIN(IF(Table14[[#This Row],[PROD]] &gt; 0, Table14[PROD])))) / (MAX(Table14[PROD])-(MIN(IF(Table14[[#This Row],[PROD]] &gt; 0, Table14[PROD]))))</f>
        <v>2.9543215321153334E-4</v>
      </c>
      <c r="Q205" s="18">
        <f>(Table14[[#This Row],[VENTAS]]-(MIN(IF(Table14[[#This Row],[VENTAS]] &gt; 0, Table14[VENTAS])))) / (MAX(Table14[VENTAS])-(MIN(IF(Table14[[#This Row],[VENTAS]] &gt; 0, Table14[VENTAS]))))</f>
        <v>2.9024365811507464E-5</v>
      </c>
      <c r="R205" s="18">
        <f>(Table14[[#This Row],[EMPLEO]]-(MIN(IF(Table14[[#This Row],[EMPLEO]] &gt; 0, Table14[EMPLEO])))) / (MAX(Table14[EMPLEO])-(MIN(IF(Table14[[#This Row],[EMPLEO]] &gt; 0, Table14[EMPLEO]))))</f>
        <v>2.3002515525628582E-4</v>
      </c>
      <c r="S205" s="18">
        <f>SUMPRODUCT(Table14[[#This Row],[NPOB]:[NEMPLEO]],$V$3:$Z$3) / 5</f>
        <v>1.3649063698725797E-2</v>
      </c>
      <c r="T205">
        <f>_xlfn.RANK.EQ(Table14[[#This Row],[INDICE ]],Table14[[INDICE ]],0)</f>
        <v>203</v>
      </c>
    </row>
    <row r="206" spans="1:20" x14ac:dyDescent="0.25">
      <c r="A206" t="s">
        <v>112</v>
      </c>
      <c r="B206" t="s">
        <v>117</v>
      </c>
      <c r="C206" t="s">
        <v>118</v>
      </c>
      <c r="D206" s="15">
        <v>6112</v>
      </c>
      <c r="E206">
        <v>203</v>
      </c>
      <c r="F206" s="14">
        <f>IFERROR(VLOOKUP(Table14[[#This Row],[Codigo]],DATOS!$A$1:$B$221,2,FALSE),0)</f>
        <v>9999.4941758344521</v>
      </c>
      <c r="G206">
        <f>_xlfn.RANK.EQ(Table14[[#This Row],[VAB]],Table14[VAB],0)</f>
        <v>205</v>
      </c>
      <c r="H206" s="14">
        <f>IFERROR(VLOOKUP(Table14[[#This Row],[Codigo]],DATOS!$D$1:$E$221,2,FALSE),0)</f>
        <v>17729.655017638284</v>
      </c>
      <c r="I206">
        <f>_xlfn.RANK.EQ(Table14[[#This Row],[PROD]],Table14[PROD],0)</f>
        <v>200</v>
      </c>
      <c r="J206" s="14">
        <f>IFERROR(VLOOKUP(Table14[[#This Row],[Codigo]],DATOS!$G$1:$H$223,2,FALSE),0)</f>
        <v>3173.2060000000001</v>
      </c>
      <c r="K206">
        <f>_xlfn.RANK.EQ(Table14[[#This Row],[VENTAS]],Table14[VENTAS],0)</f>
        <v>205</v>
      </c>
      <c r="L206" s="15">
        <f>IFERROR(VLOOKUP(Table14[[#This Row],[Codigo]],DATOS!$J$1:$K$223,2,FALSE),0)</f>
        <v>417.81510051399999</v>
      </c>
      <c r="M206">
        <f>_xlfn.RANK.EQ(Table14[[#This Row],[EMPLEO]],Table14[EMPLEO],0)</f>
        <v>199</v>
      </c>
      <c r="N206" s="17">
        <f>(Table14[[#This Row],[POBLACIÓN]]-MIN(Table14[POBLACIÓN])) / (MAX(Table14[POBLACIÓN])-MIN(Table14[POBLACIÓN]))</f>
        <v>1.4069920325113186E-3</v>
      </c>
      <c r="O206" s="18">
        <f>(Table14[[#This Row],[VAB]]-(MIN(IF(Table14[[#This Row],[VAB]] &gt; 0, Table14[VAB])))) / (MAX(Table14[VAB])-(MIN(IF(Table14[[#This Row],[VAB]] &gt; 0, Table14[VAB]))))</f>
        <v>4.1749907647609108E-4</v>
      </c>
      <c r="P206" s="18">
        <f>(Table14[[#This Row],[PROD]]-(MIN(IF(Table14[[#This Row],[PROD]] &gt; 0, Table14[PROD])))) / (MAX(Table14[PROD])-(MIN(IF(Table14[[#This Row],[PROD]] &gt; 0, Table14[PROD]))))</f>
        <v>4.4476750514675292E-4</v>
      </c>
      <c r="Q206" s="18">
        <f>(Table14[[#This Row],[VENTAS]]-(MIN(IF(Table14[[#This Row],[VENTAS]] &gt; 0, Table14[VENTAS])))) / (MAX(Table14[VENTAS])-(MIN(IF(Table14[[#This Row],[VENTAS]] &gt; 0, Table14[VENTAS]))))</f>
        <v>3.904410984343843E-5</v>
      </c>
      <c r="R206" s="18">
        <f>(Table14[[#This Row],[EMPLEO]]-(MIN(IF(Table14[[#This Row],[EMPLEO]] &gt; 0, Table14[EMPLEO])))) / (MAX(Table14[EMPLEO])-(MIN(IF(Table14[[#This Row],[EMPLEO]] &gt; 0, Table14[EMPLEO]))))</f>
        <v>3.4082686049715836E-4</v>
      </c>
      <c r="S206" s="18">
        <f>SUMPRODUCT(Table14[[#This Row],[NPOB]:[NEMPLEO]],$V$3:$Z$3) / 5</f>
        <v>1.3170624954332518E-2</v>
      </c>
      <c r="T206">
        <f>_xlfn.RANK.EQ(Table14[[#This Row],[INDICE ]],Table14[[INDICE ]],0)</f>
        <v>204</v>
      </c>
    </row>
    <row r="207" spans="1:20" x14ac:dyDescent="0.25">
      <c r="A207" t="s">
        <v>440</v>
      </c>
      <c r="B207" t="s">
        <v>447</v>
      </c>
      <c r="C207" t="s">
        <v>448</v>
      </c>
      <c r="D207" s="15">
        <v>6391</v>
      </c>
      <c r="E207">
        <v>202</v>
      </c>
      <c r="F207" s="14">
        <f>IFERROR(VLOOKUP(Table14[[#This Row],[Codigo]],DATOS!$A$1:$B$221,2,FALSE),0)</f>
        <v>8967.6666152668022</v>
      </c>
      <c r="G207">
        <f>_xlfn.RANK.EQ(Table14[[#This Row],[VAB]],Table14[VAB],0)</f>
        <v>208</v>
      </c>
      <c r="H207" s="14">
        <f>IFERROR(VLOOKUP(Table14[[#This Row],[Codigo]],DATOS!$D$1:$E$221,2,FALSE),0)</f>
        <v>13158.359020341759</v>
      </c>
      <c r="I207">
        <f>_xlfn.RANK.EQ(Table14[[#This Row],[PROD]],Table14[PROD],0)</f>
        <v>210</v>
      </c>
      <c r="J207" s="14">
        <f>IFERROR(VLOOKUP(Table14[[#This Row],[Codigo]],DATOS!$G$1:$H$223,2,FALSE),0)</f>
        <v>785.66499999999996</v>
      </c>
      <c r="K207">
        <f>_xlfn.RANK.EQ(Table14[[#This Row],[VENTAS]],Table14[VENTAS],0)</f>
        <v>217</v>
      </c>
      <c r="L207" s="15">
        <f>IFERROR(VLOOKUP(Table14[[#This Row],[Codigo]],DATOS!$J$1:$K$223,2,FALSE),0)</f>
        <v>364.71428571400003</v>
      </c>
      <c r="M207">
        <f>_xlfn.RANK.EQ(Table14[[#This Row],[EMPLEO]],Table14[EMPLEO],0)</f>
        <v>206</v>
      </c>
      <c r="N207" s="17">
        <f>(Table14[[#This Row],[POBLACIÓN]]-MIN(Table14[POBLACIÓN])) / (MAX(Table14[POBLACIÓN])-MIN(Table14[POBLACIÓN]))</f>
        <v>1.508662785443372E-3</v>
      </c>
      <c r="O207" s="18">
        <f>(Table14[[#This Row],[VAB]]-(MIN(IF(Table14[[#This Row],[VAB]] &gt; 0, Table14[VAB])))) / (MAX(Table14[VAB])-(MIN(IF(Table14[[#This Row],[VAB]] &gt; 0, Table14[VAB]))))</f>
        <v>3.7441819197888868E-4</v>
      </c>
      <c r="P207" s="18">
        <f>(Table14[[#This Row],[PROD]]-(MIN(IF(Table14[[#This Row],[PROD]] &gt; 0, Table14[PROD])))) / (MAX(Table14[PROD])-(MIN(IF(Table14[[#This Row],[PROD]] &gt; 0, Table14[PROD]))))</f>
        <v>3.3009161810990828E-4</v>
      </c>
      <c r="Q207" s="18">
        <f>(Table14[[#This Row],[VENTAS]]-(MIN(IF(Table14[[#This Row],[VENTAS]] &gt; 0, Table14[VENTAS])))) / (MAX(Table14[VENTAS])-(MIN(IF(Table14[[#This Row],[VENTAS]] &gt; 0, Table14[VENTAS]))))</f>
        <v>9.6670655986863297E-6</v>
      </c>
      <c r="R207" s="18">
        <f>(Table14[[#This Row],[EMPLEO]]-(MIN(IF(Table14[[#This Row],[EMPLEO]] &gt; 0, Table14[EMPLEO])))) / (MAX(Table14[EMPLEO])-(MIN(IF(Table14[[#This Row],[EMPLEO]] &gt; 0, Table14[EMPLEO]))))</f>
        <v>2.7761935005141429E-4</v>
      </c>
      <c r="S207" s="18">
        <f>SUMPRODUCT(Table14[[#This Row],[NPOB]:[NEMPLEO]],$V$3:$Z$3) / 5</f>
        <v>1.2856197091547266E-2</v>
      </c>
      <c r="T207">
        <f>_xlfn.RANK.EQ(Table14[[#This Row],[INDICE ]],Table14[[INDICE ]],0)</f>
        <v>205</v>
      </c>
    </row>
    <row r="208" spans="1:20" x14ac:dyDescent="0.25">
      <c r="A208" t="s">
        <v>112</v>
      </c>
      <c r="B208" t="s">
        <v>139</v>
      </c>
      <c r="C208" t="s">
        <v>140</v>
      </c>
      <c r="D208" s="15">
        <v>5738</v>
      </c>
      <c r="E208">
        <v>205</v>
      </c>
      <c r="F208" s="14">
        <f>IFERROR(VLOOKUP(Table14[[#This Row],[Codigo]],DATOS!$A$1:$B$221,2,FALSE),0)</f>
        <v>7609.6063824966359</v>
      </c>
      <c r="G208">
        <f>_xlfn.RANK.EQ(Table14[[#This Row],[VAB]],Table14[VAB],0)</f>
        <v>211</v>
      </c>
      <c r="H208" s="14">
        <f>IFERROR(VLOOKUP(Table14[[#This Row],[Codigo]],DATOS!$D$1:$E$221,2,FALSE),0)</f>
        <v>14053.970349303676</v>
      </c>
      <c r="I208">
        <f>_xlfn.RANK.EQ(Table14[[#This Row],[PROD]],Table14[PROD],0)</f>
        <v>208</v>
      </c>
      <c r="J208" s="14">
        <f>IFERROR(VLOOKUP(Table14[[#This Row],[Codigo]],DATOS!$G$1:$H$223,2,FALSE),0)</f>
        <v>4600.299</v>
      </c>
      <c r="K208">
        <f>_xlfn.RANK.EQ(Table14[[#This Row],[VENTAS]],Table14[VENTAS],0)</f>
        <v>193</v>
      </c>
      <c r="L208" s="15">
        <f>IFERROR(VLOOKUP(Table14[[#This Row],[Codigo]],DATOS!$J$1:$K$223,2,FALSE),0)</f>
        <v>259.411361064</v>
      </c>
      <c r="M208">
        <f>_xlfn.RANK.EQ(Table14[[#This Row],[EMPLEO]],Table14[EMPLEO],0)</f>
        <v>214</v>
      </c>
      <c r="N208" s="17">
        <f>(Table14[[#This Row],[POBLACIÓN]]-MIN(Table14[POBLACIÓN])) / (MAX(Table14[POBLACIÓN])-MIN(Table14[POBLACIÓN]))</f>
        <v>1.2707022060002508E-3</v>
      </c>
      <c r="O208" s="18">
        <f>(Table14[[#This Row],[VAB]]-(MIN(IF(Table14[[#This Row],[VAB]] &gt; 0, Table14[VAB])))) / (MAX(Table14[VAB])-(MIN(IF(Table14[[#This Row],[VAB]] &gt; 0, Table14[VAB]))))</f>
        <v>3.1771643456893103E-4</v>
      </c>
      <c r="P208" s="18">
        <f>(Table14[[#This Row],[PROD]]-(MIN(IF(Table14[[#This Row],[PROD]] &gt; 0, Table14[PROD])))) / (MAX(Table14[PROD])-(MIN(IF(Table14[[#This Row],[PROD]] &gt; 0, Table14[PROD]))))</f>
        <v>3.5255899358716794E-4</v>
      </c>
      <c r="Q208" s="18">
        <f>(Table14[[#This Row],[VENTAS]]-(MIN(IF(Table14[[#This Row],[VENTAS]] &gt; 0, Table14[VENTAS])))) / (MAX(Table14[VENTAS])-(MIN(IF(Table14[[#This Row],[VENTAS]] &gt; 0, Table14[VENTAS]))))</f>
        <v>5.6603504300905756E-5</v>
      </c>
      <c r="R208" s="18">
        <f>(Table14[[#This Row],[EMPLEO]]-(MIN(IF(Table14[[#This Row],[EMPLEO]] &gt; 0, Table14[EMPLEO])))) / (MAX(Table14[EMPLEO])-(MIN(IF(Table14[[#This Row],[EMPLEO]] &gt; 0, Table14[EMPLEO]))))</f>
        <v>1.5227408492033605E-4</v>
      </c>
      <c r="S208" s="18">
        <f>SUMPRODUCT(Table14[[#This Row],[NPOB]:[NEMPLEO]],$V$3:$Z$3) / 5</f>
        <v>1.0995139273147412E-2</v>
      </c>
      <c r="T208">
        <f>_xlfn.RANK.EQ(Table14[[#This Row],[INDICE ]],Table14[[INDICE ]],0)</f>
        <v>206</v>
      </c>
    </row>
    <row r="209" spans="1:20" x14ac:dyDescent="0.25">
      <c r="A209" t="s">
        <v>372</v>
      </c>
      <c r="B209" t="s">
        <v>376</v>
      </c>
      <c r="C209" t="s">
        <v>377</v>
      </c>
      <c r="D209" s="15">
        <v>4521</v>
      </c>
      <c r="E209">
        <v>210</v>
      </c>
      <c r="F209" s="14">
        <f>IFERROR(VLOOKUP(Table14[[#This Row],[Codigo]],DATOS!$A$1:$B$221,2,FALSE),0)</f>
        <v>14501.973709997907</v>
      </c>
      <c r="G209">
        <f>_xlfn.RANK.EQ(Table14[[#This Row],[VAB]],Table14[VAB],0)</f>
        <v>189</v>
      </c>
      <c r="H209" s="14">
        <f>IFERROR(VLOOKUP(Table14[[#This Row],[Codigo]],DATOS!$D$1:$E$221,2,FALSE),0)</f>
        <v>23112.382672693544</v>
      </c>
      <c r="I209">
        <f>_xlfn.RANK.EQ(Table14[[#This Row],[PROD]],Table14[PROD],0)</f>
        <v>188</v>
      </c>
      <c r="J209" s="14">
        <f>IFERROR(VLOOKUP(Table14[[#This Row],[Codigo]],DATOS!$G$1:$H$223,2,FALSE),0)</f>
        <v>4131.9629999999997</v>
      </c>
      <c r="K209">
        <f>_xlfn.RANK.EQ(Table14[[#This Row],[VENTAS]],Table14[VENTAS],0)</f>
        <v>197</v>
      </c>
      <c r="L209" s="15">
        <f>IFERROR(VLOOKUP(Table14[[#This Row],[Codigo]],DATOS!$J$1:$K$223,2,FALSE),0)</f>
        <v>398.45702501300002</v>
      </c>
      <c r="M209">
        <f>_xlfn.RANK.EQ(Table14[[#This Row],[EMPLEO]],Table14[EMPLEO],0)</f>
        <v>203</v>
      </c>
      <c r="N209" s="17">
        <f>(Table14[[#This Row],[POBLACIÓN]]-MIN(Table14[POBLACIÓN])) / (MAX(Table14[POBLACIÓN])-MIN(Table14[POBLACIÓN]))</f>
        <v>8.2721365288803241E-4</v>
      </c>
      <c r="O209" s="18">
        <f>(Table14[[#This Row],[VAB]]-(MIN(IF(Table14[[#This Row],[VAB]] &gt; 0, Table14[VAB])))) / (MAX(Table14[VAB])-(MIN(IF(Table14[[#This Row],[VAB]] &gt; 0, Table14[VAB]))))</f>
        <v>6.0548669008044387E-4</v>
      </c>
      <c r="P209" s="18">
        <f>(Table14[[#This Row],[PROD]]-(MIN(IF(Table14[[#This Row],[PROD]] &gt; 0, Table14[PROD])))) / (MAX(Table14[PROD])-(MIN(IF(Table14[[#This Row],[PROD]] &gt; 0, Table14[PROD]))))</f>
        <v>5.7979902987984186E-4</v>
      </c>
      <c r="Q209" s="18">
        <f>(Table14[[#This Row],[VENTAS]]-(MIN(IF(Table14[[#This Row],[VENTAS]] &gt; 0, Table14[VENTAS])))) / (MAX(Table14[VENTAS])-(MIN(IF(Table14[[#This Row],[VENTAS]] &gt; 0, Table14[VENTAS]))))</f>
        <v>5.084095304276601E-5</v>
      </c>
      <c r="R209" s="18">
        <f>(Table14[[#This Row],[EMPLEO]]-(MIN(IF(Table14[[#This Row],[EMPLEO]] &gt; 0, Table14[EMPLEO])))) / (MAX(Table14[EMPLEO])-(MIN(IF(Table14[[#This Row],[EMPLEO]] &gt; 0, Table14[EMPLEO]))))</f>
        <v>3.1778435608272585E-4</v>
      </c>
      <c r="S209" s="18">
        <f>SUMPRODUCT(Table14[[#This Row],[NPOB]:[NEMPLEO]],$V$3:$Z$3) / 5</f>
        <v>1.0919501191947355E-2</v>
      </c>
      <c r="T209">
        <f>_xlfn.RANK.EQ(Table14[[#This Row],[INDICE ]],Table14[[INDICE ]],0)</f>
        <v>207</v>
      </c>
    </row>
    <row r="210" spans="1:20" x14ac:dyDescent="0.25">
      <c r="A210" t="s">
        <v>440</v>
      </c>
      <c r="B210" t="s">
        <v>457</v>
      </c>
      <c r="C210" t="s">
        <v>458</v>
      </c>
      <c r="D210" s="15">
        <v>4737</v>
      </c>
      <c r="E210">
        <v>206</v>
      </c>
      <c r="F210" s="14">
        <f>IFERROR(VLOOKUP(Table14[[#This Row],[Codigo]],DATOS!$A$1:$B$221,2,FALSE),0)</f>
        <v>7447.2723357922241</v>
      </c>
      <c r="G210">
        <f>_xlfn.RANK.EQ(Table14[[#This Row],[VAB]],Table14[VAB],0)</f>
        <v>214</v>
      </c>
      <c r="H210" s="14">
        <f>IFERROR(VLOOKUP(Table14[[#This Row],[Codigo]],DATOS!$D$1:$E$221,2,FALSE),0)</f>
        <v>10830.778329397175</v>
      </c>
      <c r="I210">
        <f>_xlfn.RANK.EQ(Table14[[#This Row],[PROD]],Table14[PROD],0)</f>
        <v>215</v>
      </c>
      <c r="J210" s="14">
        <f>IFERROR(VLOOKUP(Table14[[#This Row],[Codigo]],DATOS!$G$1:$H$223,2,FALSE),0)</f>
        <v>8044.067</v>
      </c>
      <c r="K210">
        <f>_xlfn.RANK.EQ(Table14[[#This Row],[VENTAS]],Table14[VENTAS],0)</f>
        <v>183</v>
      </c>
      <c r="L210" s="15">
        <f>IFERROR(VLOOKUP(Table14[[#This Row],[Codigo]],DATOS!$J$1:$K$223,2,FALSE),0)</f>
        <v>643.09906759900002</v>
      </c>
      <c r="M210">
        <f>_xlfn.RANK.EQ(Table14[[#This Row],[EMPLEO]],Table14[EMPLEO],0)</f>
        <v>183</v>
      </c>
      <c r="N210" s="17">
        <f>(Table14[[#This Row],[POBLACIÓN]]-MIN(Table14[POBLACIÓN])) / (MAX(Table14[POBLACIÓN])-MIN(Table14[POBLACIÓN]))</f>
        <v>9.0592649386768659E-4</v>
      </c>
      <c r="O210" s="18">
        <f>(Table14[[#This Row],[VAB]]-(MIN(IF(Table14[[#This Row],[VAB]] &gt; 0, Table14[VAB])))) / (MAX(Table14[VAB])-(MIN(IF(Table14[[#This Row],[VAB]] &gt; 0, Table14[VAB]))))</f>
        <v>3.109386602747565E-4</v>
      </c>
      <c r="P210" s="18">
        <f>(Table14[[#This Row],[PROD]]-(MIN(IF(Table14[[#This Row],[PROD]] &gt; 0, Table14[PROD])))) / (MAX(Table14[PROD])-(MIN(IF(Table14[[#This Row],[PROD]] &gt; 0, Table14[PROD]))))</f>
        <v>2.7170174781016016E-4</v>
      </c>
      <c r="Q210" s="18">
        <f>(Table14[[#This Row],[VENTAS]]-(MIN(IF(Table14[[#This Row],[VENTAS]] &gt; 0, Table14[VENTAS])))) / (MAX(Table14[VENTAS])-(MIN(IF(Table14[[#This Row],[VENTAS]] &gt; 0, Table14[VENTAS]))))</f>
        <v>9.8976692826112841E-5</v>
      </c>
      <c r="R210" s="18">
        <f>(Table14[[#This Row],[EMPLEO]]-(MIN(IF(Table14[[#This Row],[EMPLEO]] &gt; 0, Table14[EMPLEO])))) / (MAX(Table14[EMPLEO])-(MIN(IF(Table14[[#This Row],[EMPLEO]] &gt; 0, Table14[EMPLEO]))))</f>
        <v>6.0898919955760925E-4</v>
      </c>
      <c r="S210" s="18">
        <f>SUMPRODUCT(Table14[[#This Row],[NPOB]:[NEMPLEO]],$V$3:$Z$3) / 5</f>
        <v>1.0087804410438338E-2</v>
      </c>
      <c r="T210">
        <f>_xlfn.RANK.EQ(Table14[[#This Row],[INDICE ]],Table14[[INDICE ]],0)</f>
        <v>208</v>
      </c>
    </row>
    <row r="211" spans="1:20" x14ac:dyDescent="0.25">
      <c r="A211" t="s">
        <v>50</v>
      </c>
      <c r="B211" t="s">
        <v>62</v>
      </c>
      <c r="C211" t="s">
        <v>63</v>
      </c>
      <c r="D211" s="15">
        <v>4627</v>
      </c>
      <c r="E211">
        <v>208</v>
      </c>
      <c r="F211" s="14">
        <f>IFERROR(VLOOKUP(Table14[[#This Row],[Codigo]],DATOS!$A$1:$B$221,2,FALSE),0)</f>
        <v>10409.04104821611</v>
      </c>
      <c r="G211">
        <f>_xlfn.RANK.EQ(Table14[[#This Row],[VAB]],Table14[VAB],0)</f>
        <v>202</v>
      </c>
      <c r="H211" s="14">
        <f>IFERROR(VLOOKUP(Table14[[#This Row],[Codigo]],DATOS!$D$1:$E$221,2,FALSE),0)</f>
        <v>16539.382030476791</v>
      </c>
      <c r="I211">
        <f>_xlfn.RANK.EQ(Table14[[#This Row],[PROD]],Table14[PROD],0)</f>
        <v>203</v>
      </c>
      <c r="J211" s="14">
        <f>IFERROR(VLOOKUP(Table14[[#This Row],[Codigo]],DATOS!$G$1:$H$223,2,FALSE),0)</f>
        <v>5304.3360000000002</v>
      </c>
      <c r="K211">
        <f>_xlfn.RANK.EQ(Table14[[#This Row],[VENTAS]],Table14[VENTAS],0)</f>
        <v>191</v>
      </c>
      <c r="L211" s="15">
        <f>IFERROR(VLOOKUP(Table14[[#This Row],[Codigo]],DATOS!$J$1:$K$223,2,FALSE),0)</f>
        <v>286.61851363199997</v>
      </c>
      <c r="M211">
        <f>_xlfn.RANK.EQ(Table14[[#This Row],[EMPLEO]],Table14[EMPLEO],0)</f>
        <v>213</v>
      </c>
      <c r="N211" s="17">
        <f>(Table14[[#This Row],[POBLACIÓN]]-MIN(Table14[POBLACIÓN])) / (MAX(Table14[POBLACIÓN])-MIN(Table14[POBLACIÓN]))</f>
        <v>8.6584125077619604E-4</v>
      </c>
      <c r="O211" s="18">
        <f>(Table14[[#This Row],[VAB]]-(MIN(IF(Table14[[#This Row],[VAB]] &gt; 0, Table14[VAB])))) / (MAX(Table14[VAB])-(MIN(IF(Table14[[#This Row],[VAB]] &gt; 0, Table14[VAB]))))</f>
        <v>4.3459848550482278E-4</v>
      </c>
      <c r="P211" s="18">
        <f>(Table14[[#This Row],[PROD]]-(MIN(IF(Table14[[#This Row],[PROD]] &gt; 0, Table14[PROD])))) / (MAX(Table14[PROD])-(MIN(IF(Table14[[#This Row],[PROD]] &gt; 0, Table14[PROD]))))</f>
        <v>4.1490822438710337E-4</v>
      </c>
      <c r="Q211" s="18">
        <f>(Table14[[#This Row],[VENTAS]]-(MIN(IF(Table14[[#This Row],[VENTAS]] &gt; 0, Table14[VENTAS])))) / (MAX(Table14[VENTAS])-(MIN(IF(Table14[[#This Row],[VENTAS]] &gt; 0, Table14[VENTAS]))))</f>
        <v>6.5266193695116175E-5</v>
      </c>
      <c r="R211" s="18">
        <f>(Table14[[#This Row],[EMPLEO]]-(MIN(IF(Table14[[#This Row],[EMPLEO]] &gt; 0, Table14[EMPLEO])))) / (MAX(Table14[EMPLEO])-(MIN(IF(Table14[[#This Row],[EMPLEO]] &gt; 0, Table14[EMPLEO]))))</f>
        <v>1.8465958383627381E-4</v>
      </c>
      <c r="S211" s="18">
        <f>SUMPRODUCT(Table14[[#This Row],[NPOB]:[NEMPLEO]],$V$3:$Z$3) / 5</f>
        <v>9.4004068756213862E-3</v>
      </c>
      <c r="T211">
        <f>_xlfn.RANK.EQ(Table14[[#This Row],[INDICE ]],Table14[[INDICE ]],0)</f>
        <v>209</v>
      </c>
    </row>
    <row r="212" spans="1:20" x14ac:dyDescent="0.25">
      <c r="A212" t="s">
        <v>327</v>
      </c>
      <c r="B212" t="s">
        <v>342</v>
      </c>
      <c r="C212" t="s">
        <v>343</v>
      </c>
      <c r="D212" s="15">
        <v>4372</v>
      </c>
      <c r="E212">
        <v>211</v>
      </c>
      <c r="F212" s="14">
        <f>IFERROR(VLOOKUP(Table14[[#This Row],[Codigo]],DATOS!$A$1:$B$221,2,FALSE),0)</f>
        <v>10625.60148006889</v>
      </c>
      <c r="G212">
        <f>_xlfn.RANK.EQ(Table14[[#This Row],[VAB]],Table14[VAB],0)</f>
        <v>200</v>
      </c>
      <c r="H212" s="14">
        <f>IFERROR(VLOOKUP(Table14[[#This Row],[Codigo]],DATOS!$D$1:$E$221,2,FALSE),0)</f>
        <v>18099.44997722992</v>
      </c>
      <c r="I212">
        <f>_xlfn.RANK.EQ(Table14[[#This Row],[PROD]],Table14[PROD],0)</f>
        <v>199</v>
      </c>
      <c r="J212" s="14">
        <f>IFERROR(VLOOKUP(Table14[[#This Row],[Codigo]],DATOS!$G$1:$H$223,2,FALSE),0)</f>
        <v>2270.1550000000002</v>
      </c>
      <c r="K212">
        <f>_xlfn.RANK.EQ(Table14[[#This Row],[VENTAS]],Table14[VENTAS],0)</f>
        <v>210</v>
      </c>
      <c r="L212" s="15">
        <f>IFERROR(VLOOKUP(Table14[[#This Row],[Codigo]],DATOS!$J$1:$K$223,2,FALSE),0)</f>
        <v>401.65048712599997</v>
      </c>
      <c r="M212">
        <f>_xlfn.RANK.EQ(Table14[[#This Row],[EMPLEO]],Table14[EMPLEO],0)</f>
        <v>201</v>
      </c>
      <c r="N212" s="17">
        <f>(Table14[[#This Row],[POBLACIÓN]]-MIN(Table14[POBLACIÓN])) / (MAX(Table14[POBLACIÓN])-MIN(Table14[POBLACIÓN]))</f>
        <v>7.7291636906410427E-4</v>
      </c>
      <c r="O212" s="18">
        <f>(Table14[[#This Row],[VAB]]-(MIN(IF(Table14[[#This Row],[VAB]] &gt; 0, Table14[VAB])))) / (MAX(Table14[VAB])-(MIN(IF(Table14[[#This Row],[VAB]] &gt; 0, Table14[VAB]))))</f>
        <v>4.4364032089268669E-4</v>
      </c>
      <c r="P212" s="18">
        <f>(Table14[[#This Row],[PROD]]-(MIN(IF(Table14[[#This Row],[PROD]] &gt; 0, Table14[PROD])))) / (MAX(Table14[PROD])-(MIN(IF(Table14[[#This Row],[PROD]] &gt; 0, Table14[PROD]))))</f>
        <v>4.5404421027326502E-4</v>
      </c>
      <c r="Q212" s="18">
        <f>(Table14[[#This Row],[VENTAS]]-(MIN(IF(Table14[[#This Row],[VENTAS]] &gt; 0, Table14[VENTAS])))) / (MAX(Table14[VENTAS])-(MIN(IF(Table14[[#This Row],[VENTAS]] &gt; 0, Table14[VENTAS]))))</f>
        <v>2.7932690528642316E-5</v>
      </c>
      <c r="R212" s="18">
        <f>(Table14[[#This Row],[EMPLEO]]-(MIN(IF(Table14[[#This Row],[EMPLEO]] &gt; 0, Table14[EMPLEO])))) / (MAX(Table14[EMPLEO])-(MIN(IF(Table14[[#This Row],[EMPLEO]] &gt; 0, Table14[EMPLEO]))))</f>
        <v>3.2158563089603696E-4</v>
      </c>
      <c r="S212" s="18">
        <f>SUMPRODUCT(Table14[[#This Row],[NPOB]:[NEMPLEO]],$V$3:$Z$3) / 5</f>
        <v>9.3986559083060802E-3</v>
      </c>
      <c r="T212">
        <f>_xlfn.RANK.EQ(Table14[[#This Row],[INDICE ]],Table14[[INDICE ]],0)</f>
        <v>210</v>
      </c>
    </row>
    <row r="213" spans="1:20" x14ac:dyDescent="0.25">
      <c r="A213" t="s">
        <v>155</v>
      </c>
      <c r="B213" t="s">
        <v>157</v>
      </c>
      <c r="C213" t="s">
        <v>158</v>
      </c>
      <c r="D213" s="15">
        <v>3050</v>
      </c>
      <c r="E213">
        <v>218</v>
      </c>
      <c r="F213" s="14">
        <f>IFERROR(VLOOKUP(Table14[[#This Row],[Codigo]],DATOS!$A$1:$B$221,2,FALSE),0)</f>
        <v>10447.510023955019</v>
      </c>
      <c r="G213">
        <f>_xlfn.RANK.EQ(Table14[[#This Row],[VAB]],Table14[VAB],0)</f>
        <v>201</v>
      </c>
      <c r="H213" s="14">
        <f>IFERROR(VLOOKUP(Table14[[#This Row],[Codigo]],DATOS!$D$1:$E$221,2,FALSE),0)</f>
        <v>16928.161355640445</v>
      </c>
      <c r="I213">
        <f>_xlfn.RANK.EQ(Table14[[#This Row],[PROD]],Table14[PROD],0)</f>
        <v>201</v>
      </c>
      <c r="J213" s="14">
        <f>IFERROR(VLOOKUP(Table14[[#This Row],[Codigo]],DATOS!$G$1:$H$223,2,FALSE),0)</f>
        <v>13896.950999999999</v>
      </c>
      <c r="K213">
        <f>_xlfn.RANK.EQ(Table14[[#This Row],[VENTAS]],Table14[VENTAS],0)</f>
        <v>168</v>
      </c>
      <c r="L213" s="15">
        <f>IFERROR(VLOOKUP(Table14[[#This Row],[Codigo]],DATOS!$J$1:$K$223,2,FALSE),0)</f>
        <v>661.24366144700002</v>
      </c>
      <c r="M213">
        <f>_xlfn.RANK.EQ(Table14[[#This Row],[EMPLEO]],Table14[EMPLEO],0)</f>
        <v>182</v>
      </c>
      <c r="N213" s="17">
        <f>(Table14[[#This Row],[POBLACIÓN]]-MIN(Table14[POBLACIÓN])) / (MAX(Table14[POBLACIÓN])-MIN(Table14[POBLACIÓN]))</f>
        <v>2.9116462936455413E-4</v>
      </c>
      <c r="O213" s="18">
        <f>(Table14[[#This Row],[VAB]]-(MIN(IF(Table14[[#This Row],[VAB]] &gt; 0, Table14[VAB])))) / (MAX(Table14[VAB])-(MIN(IF(Table14[[#This Row],[VAB]] &gt; 0, Table14[VAB]))))</f>
        <v>4.3620464293254443E-4</v>
      </c>
      <c r="P213" s="18">
        <f>(Table14[[#This Row],[PROD]]-(MIN(IF(Table14[[#This Row],[PROD]] &gt; 0, Table14[PROD])))) / (MAX(Table14[PROD])-(MIN(IF(Table14[[#This Row],[PROD]] &gt; 0, Table14[PROD]))))</f>
        <v>4.2466117278534637E-4</v>
      </c>
      <c r="Q213" s="18">
        <f>(Table14[[#This Row],[VENTAS]]-(MIN(IF(Table14[[#This Row],[VENTAS]] &gt; 0, Table14[VENTAS])))) / (MAX(Table14[VENTAS])-(MIN(IF(Table14[[#This Row],[VENTAS]] &gt; 0, Table14[VENTAS]))))</f>
        <v>1.7099239108109637E-4</v>
      </c>
      <c r="R213" s="18">
        <f>(Table14[[#This Row],[EMPLEO]]-(MIN(IF(Table14[[#This Row],[EMPLEO]] &gt; 0, Table14[EMPLEO])))) / (MAX(Table14[EMPLEO])-(MIN(IF(Table14[[#This Row],[EMPLEO]] &gt; 0, Table14[EMPLEO]))))</f>
        <v>6.3058725995462689E-4</v>
      </c>
      <c r="S213" s="18">
        <f>SUMPRODUCT(Table14[[#This Row],[NPOB]:[NEMPLEO]],$V$3:$Z$3) / 5</f>
        <v>7.7620531062063593E-3</v>
      </c>
      <c r="T213">
        <f>_xlfn.RANK.EQ(Table14[[#This Row],[INDICE ]],Table14[[INDICE ]],0)</f>
        <v>211</v>
      </c>
    </row>
    <row r="214" spans="1:20" x14ac:dyDescent="0.25">
      <c r="A214" t="s">
        <v>225</v>
      </c>
      <c r="B214" t="s">
        <v>253</v>
      </c>
      <c r="C214" t="s">
        <v>254</v>
      </c>
      <c r="D214" s="15">
        <v>3971</v>
      </c>
      <c r="E214">
        <v>213</v>
      </c>
      <c r="F214" s="14">
        <f>IFERROR(VLOOKUP(Table14[[#This Row],[Codigo]],DATOS!$A$1:$B$221,2,FALSE),0)</f>
        <v>9711.5402009033714</v>
      </c>
      <c r="G214">
        <f>_xlfn.RANK.EQ(Table14[[#This Row],[VAB]],Table14[VAB],0)</f>
        <v>206</v>
      </c>
      <c r="H214" s="14">
        <f>IFERROR(VLOOKUP(Table14[[#This Row],[Codigo]],DATOS!$D$1:$E$221,2,FALSE),0)</f>
        <v>15826.21629557682</v>
      </c>
      <c r="I214">
        <f>_xlfn.RANK.EQ(Table14[[#This Row],[PROD]],Table14[PROD],0)</f>
        <v>205</v>
      </c>
      <c r="J214" s="14">
        <f>IFERROR(VLOOKUP(Table14[[#This Row],[Codigo]],DATOS!$G$1:$H$223,2,FALSE),0)</f>
        <v>2844.8290000000002</v>
      </c>
      <c r="K214">
        <f>_xlfn.RANK.EQ(Table14[[#This Row],[VENTAS]],Table14[VENTAS],0)</f>
        <v>206</v>
      </c>
      <c r="L214" s="15">
        <f>IFERROR(VLOOKUP(Table14[[#This Row],[Codigo]],DATOS!$J$1:$K$223,2,FALSE),0)</f>
        <v>302.97340425499999</v>
      </c>
      <c r="M214">
        <f>_xlfn.RANK.EQ(Table14[[#This Row],[EMPLEO]],Table14[EMPLEO],0)</f>
        <v>212</v>
      </c>
      <c r="N214" s="17">
        <f>(Table14[[#This Row],[POBLACIÓN]]-MIN(Table14[POBLACIÓN])) / (MAX(Table14[POBLACIÓN])-MIN(Table14[POBLACIÓN]))</f>
        <v>6.2678743743057967E-4</v>
      </c>
      <c r="O214" s="18">
        <f>(Table14[[#This Row],[VAB]]-(MIN(IF(Table14[[#This Row],[VAB]] &gt; 0, Table14[VAB])))) / (MAX(Table14[VAB])-(MIN(IF(Table14[[#This Row],[VAB]] &gt; 0, Table14[VAB]))))</f>
        <v>4.0547641648076052E-4</v>
      </c>
      <c r="P214" s="18">
        <f>(Table14[[#This Row],[PROD]]-(MIN(IF(Table14[[#This Row],[PROD]] &gt; 0, Table14[PROD])))) / (MAX(Table14[PROD])-(MIN(IF(Table14[[#This Row],[PROD]] &gt; 0, Table14[PROD]))))</f>
        <v>3.9701769327682218E-4</v>
      </c>
      <c r="Q214" s="18">
        <f>(Table14[[#This Row],[VENTAS]]-(MIN(IF(Table14[[#This Row],[VENTAS]] &gt; 0, Table14[VENTAS])))) / (MAX(Table14[VENTAS])-(MIN(IF(Table14[[#This Row],[VENTAS]] &gt; 0, Table14[VENTAS]))))</f>
        <v>3.5003657487663614E-5</v>
      </c>
      <c r="R214" s="18">
        <f>(Table14[[#This Row],[EMPLEO]]-(MIN(IF(Table14[[#This Row],[EMPLEO]] &gt; 0, Table14[EMPLEO])))) / (MAX(Table14[EMPLEO])-(MIN(IF(Table14[[#This Row],[EMPLEO]] &gt; 0, Table14[EMPLEO]))))</f>
        <v>2.0412730620147329E-4</v>
      </c>
      <c r="S214" s="18">
        <f>SUMPRODUCT(Table14[[#This Row],[NPOB]:[NEMPLEO]],$V$3:$Z$3) / 5</f>
        <v>7.7600782070631784E-3</v>
      </c>
      <c r="T214">
        <f>_xlfn.RANK.EQ(Table14[[#This Row],[INDICE ]],Table14[[INDICE ]],0)</f>
        <v>212</v>
      </c>
    </row>
    <row r="215" spans="1:20" x14ac:dyDescent="0.25">
      <c r="A215" t="s">
        <v>225</v>
      </c>
      <c r="B215" t="s">
        <v>255</v>
      </c>
      <c r="C215" t="s">
        <v>256</v>
      </c>
      <c r="D215" s="15">
        <v>4164</v>
      </c>
      <c r="E215">
        <v>212</v>
      </c>
      <c r="F215" s="14">
        <f>IFERROR(VLOOKUP(Table14[[#This Row],[Codigo]],DATOS!$A$1:$B$221,2,FALSE),0)</f>
        <v>7894.1098236385569</v>
      </c>
      <c r="G215">
        <f>_xlfn.RANK.EQ(Table14[[#This Row],[VAB]],Table14[VAB],0)</f>
        <v>209</v>
      </c>
      <c r="H215" s="14">
        <f>IFERROR(VLOOKUP(Table14[[#This Row],[Codigo]],DATOS!$D$1:$E$221,2,FALSE),0)</f>
        <v>12612.401487219549</v>
      </c>
      <c r="I215">
        <f>_xlfn.RANK.EQ(Table14[[#This Row],[PROD]],Table14[PROD],0)</f>
        <v>212</v>
      </c>
      <c r="J215" s="14">
        <f>IFERROR(VLOOKUP(Table14[[#This Row],[Codigo]],DATOS!$G$1:$H$223,2,FALSE),0)</f>
        <v>376.39699999999999</v>
      </c>
      <c r="K215">
        <f>_xlfn.RANK.EQ(Table14[[#This Row],[VENTAS]],Table14[VENTAS],0)</f>
        <v>220</v>
      </c>
      <c r="L215" s="15">
        <f>IFERROR(VLOOKUP(Table14[[#This Row],[Codigo]],DATOS!$J$1:$K$223,2,FALSE),0)</f>
        <v>226.14972595899999</v>
      </c>
      <c r="M215">
        <f>_xlfn.RANK.EQ(Table14[[#This Row],[EMPLEO]],Table14[EMPLEO],0)</f>
        <v>216</v>
      </c>
      <c r="N215" s="17">
        <f>(Table14[[#This Row],[POBLACIÓN]]-MIN(Table14[POBLACIÓN])) / (MAX(Table14[POBLACIÓN])-MIN(Table14[POBLACIÓN]))</f>
        <v>6.9711881849110404E-4</v>
      </c>
      <c r="O215" s="18">
        <f>(Table14[[#This Row],[VAB]]-(MIN(IF(Table14[[#This Row],[VAB]] &gt; 0, Table14[VAB])))) / (MAX(Table14[VAB])-(MIN(IF(Table14[[#This Row],[VAB]] &gt; 0, Table14[VAB]))))</f>
        <v>3.2959502780998464E-4</v>
      </c>
      <c r="P215" s="18">
        <f>(Table14[[#This Row],[PROD]]-(MIN(IF(Table14[[#This Row],[PROD]] &gt; 0, Table14[PROD])))) / (MAX(Table14[PROD])-(MIN(IF(Table14[[#This Row],[PROD]] &gt; 0, Table14[PROD]))))</f>
        <v>3.1639568495828927E-4</v>
      </c>
      <c r="Q215" s="18">
        <f>(Table14[[#This Row],[VENTAS]]-(MIN(IF(Table14[[#This Row],[VENTAS]] &gt; 0, Table14[VENTAS])))) / (MAX(Table14[VENTAS])-(MIN(IF(Table14[[#This Row],[VENTAS]] &gt; 0, Table14[VENTAS]))))</f>
        <v>4.6313053147954135E-6</v>
      </c>
      <c r="R215" s="18">
        <f>(Table14[[#This Row],[EMPLEO]]-(MIN(IF(Table14[[#This Row],[EMPLEO]] &gt; 0, Table14[EMPLEO])))) / (MAX(Table14[EMPLEO])-(MIN(IF(Table14[[#This Row],[EMPLEO]] &gt; 0, Table14[EMPLEO]))))</f>
        <v>1.1268175180340962E-4</v>
      </c>
      <c r="S215" s="18">
        <f>SUMPRODUCT(Table14[[#This Row],[NPOB]:[NEMPLEO]],$V$3:$Z$3) / 5</f>
        <v>7.1704467396971382E-3</v>
      </c>
      <c r="T215">
        <f>_xlfn.RANK.EQ(Table14[[#This Row],[INDICE ]],Table14[[INDICE ]],0)</f>
        <v>213</v>
      </c>
    </row>
    <row r="216" spans="1:20" x14ac:dyDescent="0.25">
      <c r="A216" t="s">
        <v>352</v>
      </c>
      <c r="B216" t="s">
        <v>361</v>
      </c>
      <c r="C216" t="s">
        <v>362</v>
      </c>
      <c r="D216" s="15">
        <v>4647</v>
      </c>
      <c r="E216">
        <v>207</v>
      </c>
      <c r="F216" s="14">
        <f>IFERROR(VLOOKUP(Table14[[#This Row],[Codigo]],DATOS!$A$1:$B$221,2,FALSE),0)</f>
        <v>0</v>
      </c>
      <c r="G216">
        <f>_xlfn.RANK.EQ(Table14[[#This Row],[VAB]],Table14[VAB],0)</f>
        <v>220</v>
      </c>
      <c r="H216" s="14">
        <f>IFERROR(VLOOKUP(Table14[[#This Row],[Codigo]],DATOS!$D$1:$E$221,2,FALSE),0)</f>
        <v>0</v>
      </c>
      <c r="I216">
        <f>_xlfn.RANK.EQ(Table14[[#This Row],[PROD]],Table14[PROD],0)</f>
        <v>220</v>
      </c>
      <c r="J216" s="14">
        <f>IFERROR(VLOOKUP(Table14[[#This Row],[Codigo]],DATOS!$G$1:$H$223,2,FALSE),0)</f>
        <v>2617.36</v>
      </c>
      <c r="K216">
        <f>_xlfn.RANK.EQ(Table14[[#This Row],[VENTAS]],Table14[VENTAS],0)</f>
        <v>208</v>
      </c>
      <c r="L216" s="15">
        <f>IFERROR(VLOOKUP(Table14[[#This Row],[Codigo]],DATOS!$J$1:$K$223,2,FALSE),0)</f>
        <v>352.34209847900001</v>
      </c>
      <c r="M216">
        <f>_xlfn.RANK.EQ(Table14[[#This Row],[EMPLEO]],Table14[EMPLEO],0)</f>
        <v>207</v>
      </c>
      <c r="N216" s="17">
        <f>(Table14[[#This Row],[POBLACIÓN]]-MIN(Table14[POBLACIÓN])) / (MAX(Table14[POBLACIÓN])-MIN(Table14[POBLACIÓN]))</f>
        <v>8.7312947679283074E-4</v>
      </c>
      <c r="O216" s="18">
        <f>(Table14[[#This Row],[VAB]]-(MIN(IF(Table14[[#This Row],[VAB]] &gt; 0, Table14[VAB])))) / (MAX(Table14[VAB])-(MIN(IF(Table14[[#This Row],[VAB]] &gt; 0, Table14[VAB]))))</f>
        <v>0</v>
      </c>
      <c r="P216" s="18">
        <f>(Table14[[#This Row],[PROD]]-(MIN(IF(Table14[[#This Row],[PROD]] &gt; 0, Table14[PROD])))) / (MAX(Table14[PROD])-(MIN(IF(Table14[[#This Row],[PROD]] &gt; 0, Table14[PROD]))))</f>
        <v>0</v>
      </c>
      <c r="Q216" s="18">
        <f>(Table14[[#This Row],[VENTAS]]-(MIN(IF(Table14[[#This Row],[VENTAS]] &gt; 0, Table14[VENTAS])))) / (MAX(Table14[VENTAS])-(MIN(IF(Table14[[#This Row],[VENTAS]] &gt; 0, Table14[VENTAS]))))</f>
        <v>3.2204808430282182E-5</v>
      </c>
      <c r="R216" s="18">
        <f>(Table14[[#This Row],[EMPLEO]]-(MIN(IF(Table14[[#This Row],[EMPLEO]] &gt; 0, Table14[EMPLEO])))) / (MAX(Table14[EMPLEO])-(MIN(IF(Table14[[#This Row],[EMPLEO]] &gt; 0, Table14[EMPLEO]))))</f>
        <v>2.628923603274644E-4</v>
      </c>
      <c r="S216" s="18">
        <f>SUMPRODUCT(Table14[[#This Row],[NPOB]:[NEMPLEO]],$V$3:$Z$3) / 5</f>
        <v>6.2259182299067945E-3</v>
      </c>
      <c r="T216">
        <f>_xlfn.RANK.EQ(Table14[[#This Row],[INDICE ]],Table14[[INDICE ]],0)</f>
        <v>214</v>
      </c>
    </row>
    <row r="217" spans="1:20" x14ac:dyDescent="0.25">
      <c r="A217" t="s">
        <v>3</v>
      </c>
      <c r="B217" t="s">
        <v>17</v>
      </c>
      <c r="C217" t="s">
        <v>18</v>
      </c>
      <c r="D217" s="15">
        <v>3738</v>
      </c>
      <c r="E217">
        <v>214</v>
      </c>
      <c r="F217" s="14">
        <f>IFERROR(VLOOKUP(Table14[[#This Row],[Codigo]],DATOS!$A$1:$B$221,2,FALSE),0)</f>
        <v>7583.7540260469586</v>
      </c>
      <c r="G217">
        <f>_xlfn.RANK.EQ(Table14[[#This Row],[VAB]],Table14[VAB],0)</f>
        <v>212</v>
      </c>
      <c r="H217" s="14">
        <f>IFERROR(VLOOKUP(Table14[[#This Row],[Codigo]],DATOS!$D$1:$E$221,2,FALSE),0)</f>
        <v>13577.772167906678</v>
      </c>
      <c r="I217">
        <f>_xlfn.RANK.EQ(Table14[[#This Row],[PROD]],Table14[PROD],0)</f>
        <v>209</v>
      </c>
      <c r="J217" s="14">
        <f>IFERROR(VLOOKUP(Table14[[#This Row],[Codigo]],DATOS!$G$1:$H$223,2,FALSE),0)</f>
        <v>918.36699999999996</v>
      </c>
      <c r="K217">
        <f>_xlfn.RANK.EQ(Table14[[#This Row],[VENTAS]],Table14[VENTAS],0)</f>
        <v>216</v>
      </c>
      <c r="L217" s="15">
        <f>IFERROR(VLOOKUP(Table14[[#This Row],[Codigo]],DATOS!$J$1:$K$223,2,FALSE),0)</f>
        <v>192.13744918699999</v>
      </c>
      <c r="M217">
        <f>_xlfn.RANK.EQ(Table14[[#This Row],[EMPLEO]],Table14[EMPLEO],0)</f>
        <v>219</v>
      </c>
      <c r="N217" s="17">
        <f>(Table14[[#This Row],[POBLACIÓN]]-MIN(Table14[POBLACIÓN])) / (MAX(Table14[POBLACIÓN])-MIN(Table14[POBLACIÓN]))</f>
        <v>5.4187960433678601E-4</v>
      </c>
      <c r="O217" s="18">
        <f>(Table14[[#This Row],[VAB]]-(MIN(IF(Table14[[#This Row],[VAB]] &gt; 0, Table14[VAB])))) / (MAX(Table14[VAB])-(MIN(IF(Table14[[#This Row],[VAB]] &gt; 0, Table14[VAB]))))</f>
        <v>3.1663704647662581E-4</v>
      </c>
      <c r="P217" s="18">
        <f>(Table14[[#This Row],[PROD]]-(MIN(IF(Table14[[#This Row],[PROD]] &gt; 0, Table14[PROD])))) / (MAX(Table14[PROD])-(MIN(IF(Table14[[#This Row],[PROD]] &gt; 0, Table14[PROD]))))</f>
        <v>3.4061304896023314E-4</v>
      </c>
      <c r="Q217" s="18">
        <f>(Table14[[#This Row],[VENTAS]]-(MIN(IF(Table14[[#This Row],[VENTAS]] &gt; 0, Table14[VENTAS])))) / (MAX(Table14[VENTAS])-(MIN(IF(Table14[[#This Row],[VENTAS]] &gt; 0, Table14[VENTAS]))))</f>
        <v>1.129987212446624E-5</v>
      </c>
      <c r="R217" s="18">
        <f>(Table14[[#This Row],[EMPLEO]]-(MIN(IF(Table14[[#This Row],[EMPLEO]] &gt; 0, Table14[EMPLEO])))) / (MAX(Table14[EMPLEO])-(MIN(IF(Table14[[#This Row],[EMPLEO]] &gt; 0, Table14[EMPLEO]))))</f>
        <v>7.2195907142703385E-5</v>
      </c>
      <c r="S217" s="18">
        <f>SUMPRODUCT(Table14[[#This Row],[NPOB]:[NEMPLEO]],$V$3:$Z$3) / 5</f>
        <v>6.1653799993734316E-3</v>
      </c>
      <c r="T217">
        <f>_xlfn.RANK.EQ(Table14[[#This Row],[INDICE ]],Table14[[INDICE ]],0)</f>
        <v>215</v>
      </c>
    </row>
    <row r="218" spans="1:20" x14ac:dyDescent="0.25">
      <c r="A218" t="s">
        <v>3</v>
      </c>
      <c r="B218" t="s">
        <v>31</v>
      </c>
      <c r="C218" t="s">
        <v>32</v>
      </c>
      <c r="D218" s="15">
        <v>3586</v>
      </c>
      <c r="E218">
        <v>215</v>
      </c>
      <c r="F218" s="14">
        <f>IFERROR(VLOOKUP(Table14[[#This Row],[Codigo]],DATOS!$A$1:$B$221,2,FALSE),0)</f>
        <v>7781.8056626859998</v>
      </c>
      <c r="G218">
        <f>_xlfn.RANK.EQ(Table14[[#This Row],[VAB]],Table14[VAB],0)</f>
        <v>210</v>
      </c>
      <c r="H218" s="14">
        <f>IFERROR(VLOOKUP(Table14[[#This Row],[Codigo]],DATOS!$D$1:$E$221,2,FALSE),0)</f>
        <v>15106.920767068439</v>
      </c>
      <c r="I218">
        <f>_xlfn.RANK.EQ(Table14[[#This Row],[PROD]],Table14[PROD],0)</f>
        <v>206</v>
      </c>
      <c r="J218" s="14">
        <f>IFERROR(VLOOKUP(Table14[[#This Row],[Codigo]],DATOS!$G$1:$H$223,2,FALSE),0)</f>
        <v>582.14099999999996</v>
      </c>
      <c r="K218">
        <f>_xlfn.RANK.EQ(Table14[[#This Row],[VENTAS]],Table14[VENTAS],0)</f>
        <v>218</v>
      </c>
      <c r="L218" s="15">
        <f>IFERROR(VLOOKUP(Table14[[#This Row],[Codigo]],DATOS!$J$1:$K$223,2,FALSE),0)</f>
        <v>210.51666666700001</v>
      </c>
      <c r="M218">
        <f>_xlfn.RANK.EQ(Table14[[#This Row],[EMPLEO]],Table14[EMPLEO],0)</f>
        <v>217</v>
      </c>
      <c r="N218" s="17">
        <f>(Table14[[#This Row],[POBLACIÓN]]-MIN(Table14[POBLACIÓN])) / (MAX(Table14[POBLACIÓN])-MIN(Table14[POBLACIÓN]))</f>
        <v>4.864890866103627E-4</v>
      </c>
      <c r="O218" s="18">
        <f>(Table14[[#This Row],[VAB]]-(MIN(IF(Table14[[#This Row],[VAB]] &gt; 0, Table14[VAB])))) / (MAX(Table14[VAB])-(MIN(IF(Table14[[#This Row],[VAB]] &gt; 0, Table14[VAB]))))</f>
        <v>3.2490610228458902E-4</v>
      </c>
      <c r="P218" s="18">
        <f>(Table14[[#This Row],[PROD]]-(MIN(IF(Table14[[#This Row],[PROD]] &gt; 0, Table14[PROD])))) / (MAX(Table14[PROD])-(MIN(IF(Table14[[#This Row],[PROD]] &gt; 0, Table14[PROD]))))</f>
        <v>3.7897338968718004E-4</v>
      </c>
      <c r="Q218" s="18">
        <f>(Table14[[#This Row],[VENTAS]]-(MIN(IF(Table14[[#This Row],[VENTAS]] &gt; 0, Table14[VENTAS])))) / (MAX(Table14[VENTAS])-(MIN(IF(Table14[[#This Row],[VENTAS]] &gt; 0, Table14[VENTAS]))))</f>
        <v>7.1628432406749163E-6</v>
      </c>
      <c r="R218" s="18">
        <f>(Table14[[#This Row],[EMPLEO]]-(MIN(IF(Table14[[#This Row],[EMPLEO]] &gt; 0, Table14[EMPLEO])))) / (MAX(Table14[EMPLEO])-(MIN(IF(Table14[[#This Row],[EMPLEO]] &gt; 0, Table14[EMPLEO]))))</f>
        <v>9.4073247165209109E-5</v>
      </c>
      <c r="S218" s="18">
        <f>SUMPRODUCT(Table14[[#This Row],[NPOB]:[NEMPLEO]],$V$3:$Z$3) / 5</f>
        <v>6.0836876514352746E-3</v>
      </c>
      <c r="T218">
        <f>_xlfn.RANK.EQ(Table14[[#This Row],[INDICE ]],Table14[[INDICE ]],0)</f>
        <v>216</v>
      </c>
    </row>
    <row r="219" spans="1:20" x14ac:dyDescent="0.25">
      <c r="A219" t="s">
        <v>3</v>
      </c>
      <c r="B219" t="s">
        <v>23</v>
      </c>
      <c r="C219" t="s">
        <v>24</v>
      </c>
      <c r="D219" s="15">
        <v>3422</v>
      </c>
      <c r="E219">
        <v>216</v>
      </c>
      <c r="F219" s="14">
        <f>IFERROR(VLOOKUP(Table14[[#This Row],[Codigo]],DATOS!$A$1:$B$221,2,FALSE),0)</f>
        <v>5776.2530470907732</v>
      </c>
      <c r="G219">
        <f>_xlfn.RANK.EQ(Table14[[#This Row],[VAB]],Table14[VAB],0)</f>
        <v>218</v>
      </c>
      <c r="H219" s="14">
        <f>IFERROR(VLOOKUP(Table14[[#This Row],[Codigo]],DATOS!$D$1:$E$221,2,FALSE),0)</f>
        <v>9339.9288154980986</v>
      </c>
      <c r="I219">
        <f>_xlfn.RANK.EQ(Table14[[#This Row],[PROD]],Table14[PROD],0)</f>
        <v>218</v>
      </c>
      <c r="J219" s="14">
        <f>IFERROR(VLOOKUP(Table14[[#This Row],[Codigo]],DATOS!$G$1:$H$223,2,FALSE),0)</f>
        <v>3231.3560000000002</v>
      </c>
      <c r="K219">
        <f>_xlfn.RANK.EQ(Table14[[#This Row],[VENTAS]],Table14[VENTAS],0)</f>
        <v>204</v>
      </c>
      <c r="L219" s="15">
        <f>IFERROR(VLOOKUP(Table14[[#This Row],[Codigo]],DATOS!$J$1:$K$223,2,FALSE),0)</f>
        <v>241.55626780599999</v>
      </c>
      <c r="M219">
        <f>_xlfn.RANK.EQ(Table14[[#This Row],[EMPLEO]],Table14[EMPLEO],0)</f>
        <v>215</v>
      </c>
      <c r="N219" s="17">
        <f>(Table14[[#This Row],[POBLACIÓN]]-MIN(Table14[POBLACIÓN])) / (MAX(Table14[POBLACIÓN])-MIN(Table14[POBLACIÓN]))</f>
        <v>4.2672563327395859E-4</v>
      </c>
      <c r="O219" s="18">
        <f>(Table14[[#This Row],[VAB]]-(MIN(IF(Table14[[#This Row],[VAB]] &gt; 0, Table14[VAB])))) / (MAX(Table14[VAB])-(MIN(IF(Table14[[#This Row],[VAB]] &gt; 0, Table14[VAB]))))</f>
        <v>2.4117023023830701E-4</v>
      </c>
      <c r="P219" s="18">
        <f>(Table14[[#This Row],[PROD]]-(MIN(IF(Table14[[#This Row],[PROD]] &gt; 0, Table14[PROD])))) / (MAX(Table14[PROD])-(MIN(IF(Table14[[#This Row],[PROD]] &gt; 0, Table14[PROD]))))</f>
        <v>2.3430218091579716E-4</v>
      </c>
      <c r="Q219" s="18">
        <f>(Table14[[#This Row],[VENTAS]]-(MIN(IF(Table14[[#This Row],[VENTAS]] &gt; 0, Table14[VENTAS])))) / (MAX(Table14[VENTAS])-(MIN(IF(Table14[[#This Row],[VENTAS]] &gt; 0, Table14[VENTAS]))))</f>
        <v>3.9759605461244505E-5</v>
      </c>
      <c r="R219" s="18">
        <f>(Table14[[#This Row],[EMPLEO]]-(MIN(IF(Table14[[#This Row],[EMPLEO]] &gt; 0, Table14[EMPLEO])))) / (MAX(Table14[EMPLEO])-(MIN(IF(Table14[[#This Row],[EMPLEO]] &gt; 0, Table14[EMPLEO]))))</f>
        <v>1.3102062585637511E-4</v>
      </c>
      <c r="S219" s="18">
        <f>SUMPRODUCT(Table14[[#This Row],[NPOB]:[NEMPLEO]],$V$3:$Z$3) / 5</f>
        <v>5.0146909142643505E-3</v>
      </c>
      <c r="T219">
        <f>_xlfn.RANK.EQ(Table14[[#This Row],[INDICE ]],Table14[[INDICE ]],0)</f>
        <v>217</v>
      </c>
    </row>
    <row r="220" spans="1:20" x14ac:dyDescent="0.25">
      <c r="A220" t="s">
        <v>407</v>
      </c>
      <c r="B220" t="s">
        <v>416</v>
      </c>
      <c r="C220" t="s">
        <v>407</v>
      </c>
      <c r="D220" s="15">
        <v>3174</v>
      </c>
      <c r="E220">
        <v>217</v>
      </c>
      <c r="F220" s="14">
        <f>IFERROR(VLOOKUP(Table14[[#This Row],[Codigo]],DATOS!$A$1:$B$221,2,FALSE),0)</f>
        <v>6905.4078590145918</v>
      </c>
      <c r="G220">
        <f>_xlfn.RANK.EQ(Table14[[#This Row],[VAB]],Table14[VAB],0)</f>
        <v>215</v>
      </c>
      <c r="H220" s="14">
        <f>IFERROR(VLOOKUP(Table14[[#This Row],[Codigo]],DATOS!$D$1:$E$221,2,FALSE),0)</f>
        <v>10270.372276629281</v>
      </c>
      <c r="I220">
        <f>_xlfn.RANK.EQ(Table14[[#This Row],[PROD]],Table14[PROD],0)</f>
        <v>216</v>
      </c>
      <c r="J220" s="14">
        <f>IFERROR(VLOOKUP(Table14[[#This Row],[Codigo]],DATOS!$G$1:$H$223,2,FALSE),0)</f>
        <v>984.62099999999998</v>
      </c>
      <c r="K220">
        <f>_xlfn.RANK.EQ(Table14[[#This Row],[VENTAS]],Table14[VENTAS],0)</f>
        <v>215</v>
      </c>
      <c r="L220" s="15">
        <f>IFERROR(VLOOKUP(Table14[[#This Row],[Codigo]],DATOS!$J$1:$K$223,2,FALSE),0)</f>
        <v>318.79401088899999</v>
      </c>
      <c r="M220">
        <f>_xlfn.RANK.EQ(Table14[[#This Row],[EMPLEO]],Table14[EMPLEO],0)</f>
        <v>211</v>
      </c>
      <c r="N220" s="17">
        <f>(Table14[[#This Row],[POBLACIÓN]]-MIN(Table14[POBLACIÓN])) / (MAX(Table14[POBLACIÓN])-MIN(Table14[POBLACIÓN]))</f>
        <v>3.3635163066768895E-4</v>
      </c>
      <c r="O220" s="18">
        <f>(Table14[[#This Row],[VAB]]-(MIN(IF(Table14[[#This Row],[VAB]] &gt; 0, Table14[VAB])))) / (MAX(Table14[VAB])-(MIN(IF(Table14[[#This Row],[VAB]] &gt; 0, Table14[VAB]))))</f>
        <v>2.8831472403840352E-4</v>
      </c>
      <c r="P220" s="18">
        <f>(Table14[[#This Row],[PROD]]-(MIN(IF(Table14[[#This Row],[PROD]] &gt; 0, Table14[PROD])))) / (MAX(Table14[PROD])-(MIN(IF(Table14[[#This Row],[PROD]] &gt; 0, Table14[PROD]))))</f>
        <v>2.5764335797060888E-4</v>
      </c>
      <c r="Q220" s="18">
        <f>(Table14[[#This Row],[VENTAS]]-(MIN(IF(Table14[[#This Row],[VENTAS]] &gt; 0, Table14[VENTAS])))) / (MAX(Table14[VENTAS])-(MIN(IF(Table14[[#This Row],[VENTAS]] &gt; 0, Table14[VENTAS]))))</f>
        <v>1.2115081869300696E-5</v>
      </c>
      <c r="R220" s="18">
        <f>(Table14[[#This Row],[EMPLEO]]-(MIN(IF(Table14[[#This Row],[EMPLEO]] &gt; 0, Table14[EMPLEO])))) / (MAX(Table14[EMPLEO])-(MIN(IF(Table14[[#This Row],[EMPLEO]] &gt; 0, Table14[EMPLEO]))))</f>
        <v>2.2295905412931421E-4</v>
      </c>
      <c r="S220" s="18">
        <f>SUMPRODUCT(Table14[[#This Row],[NPOB]:[NEMPLEO]],$V$3:$Z$3) / 5</f>
        <v>4.9867790970902831E-3</v>
      </c>
      <c r="T220">
        <f>_xlfn.RANK.EQ(Table14[[#This Row],[INDICE ]],Table14[[INDICE ]],0)</f>
        <v>218</v>
      </c>
    </row>
    <row r="221" spans="1:20" x14ac:dyDescent="0.25">
      <c r="A221" t="s">
        <v>3</v>
      </c>
      <c r="B221" t="s">
        <v>27</v>
      </c>
      <c r="C221" t="s">
        <v>28</v>
      </c>
      <c r="D221" s="15">
        <v>2776</v>
      </c>
      <c r="E221">
        <v>219</v>
      </c>
      <c r="F221" s="14">
        <f>IFERROR(VLOOKUP(Table14[[#This Row],[Codigo]],DATOS!$A$1:$B$221,2,FALSE),0)</f>
        <v>6610.9772659544788</v>
      </c>
      <c r="G221">
        <f>_xlfn.RANK.EQ(Table14[[#This Row],[VAB]],Table14[VAB],0)</f>
        <v>216</v>
      </c>
      <c r="H221" s="14">
        <f>IFERROR(VLOOKUP(Table14[[#This Row],[Codigo]],DATOS!$D$1:$E$221,2,FALSE),0)</f>
        <v>11111.062815733374</v>
      </c>
      <c r="I221">
        <f>_xlfn.RANK.EQ(Table14[[#This Row],[PROD]],Table14[PROD],0)</f>
        <v>214</v>
      </c>
      <c r="J221" s="14">
        <f>IFERROR(VLOOKUP(Table14[[#This Row],[Codigo]],DATOS!$G$1:$H$223,2,FALSE),0)</f>
        <v>527.14700000000005</v>
      </c>
      <c r="K221">
        <f>_xlfn.RANK.EQ(Table14[[#This Row],[VENTAS]],Table14[VENTAS],0)</f>
        <v>219</v>
      </c>
      <c r="L221" s="15">
        <f>IFERROR(VLOOKUP(Table14[[#This Row],[Codigo]],DATOS!$J$1:$K$223,2,FALSE),0)</f>
        <v>156.81666666699999</v>
      </c>
      <c r="M221">
        <f>_xlfn.RANK.EQ(Table14[[#This Row],[EMPLEO]],Table14[EMPLEO],0)</f>
        <v>220</v>
      </c>
      <c r="N221" s="17">
        <f>(Table14[[#This Row],[POBLACIÓN]]-MIN(Table14[POBLACIÓN])) / (MAX(Table14[POBLACIÓN])-MIN(Table14[POBLACIÓN]))</f>
        <v>1.9131593293665949E-4</v>
      </c>
      <c r="O221" s="18">
        <f>(Table14[[#This Row],[VAB]]-(MIN(IF(Table14[[#This Row],[VAB]] &gt; 0, Table14[VAB])))) / (MAX(Table14[VAB])-(MIN(IF(Table14[[#This Row],[VAB]] &gt; 0, Table14[VAB]))))</f>
        <v>2.7602165215623032E-4</v>
      </c>
      <c r="P221" s="18">
        <f>(Table14[[#This Row],[PROD]]-(MIN(IF(Table14[[#This Row],[PROD]] &gt; 0, Table14[PROD])))) / (MAX(Table14[PROD])-(MIN(IF(Table14[[#This Row],[PROD]] &gt; 0, Table14[PROD]))))</f>
        <v>2.7873298624063561E-4</v>
      </c>
      <c r="Q221" s="18">
        <f>(Table14[[#This Row],[VENTAS]]-(MIN(IF(Table14[[#This Row],[VENTAS]] &gt; 0, Table14[VENTAS])))) / (MAX(Table14[VENTAS])-(MIN(IF(Table14[[#This Row],[VENTAS]] &gt; 0, Table14[VENTAS]))))</f>
        <v>6.4861800247569927E-6</v>
      </c>
      <c r="R221" s="18">
        <f>(Table14[[#This Row],[EMPLEO]]-(MIN(IF(Table14[[#This Row],[EMPLEO]] &gt; 0, Table14[EMPLEO])))) / (MAX(Table14[EMPLEO])-(MIN(IF(Table14[[#This Row],[EMPLEO]] &gt; 0, Table14[EMPLEO]))))</f>
        <v>3.0152508402148548E-5</v>
      </c>
      <c r="S221" s="18">
        <f>SUMPRODUCT(Table14[[#This Row],[NPOB]:[NEMPLEO]],$V$3:$Z$3) / 5</f>
        <v>3.488697357320767E-3</v>
      </c>
      <c r="T221">
        <f>_xlfn.RANK.EQ(Table14[[#This Row],[INDICE ]],Table14[[INDICE ]],0)</f>
        <v>219</v>
      </c>
    </row>
    <row r="222" spans="1:20" x14ac:dyDescent="0.25">
      <c r="A222" t="s">
        <v>112</v>
      </c>
      <c r="B222" t="s">
        <v>121</v>
      </c>
      <c r="C222" t="s">
        <v>122</v>
      </c>
      <c r="D222" s="15">
        <v>2251</v>
      </c>
      <c r="E222">
        <v>221</v>
      </c>
      <c r="F222" s="14">
        <f>IFERROR(VLOOKUP(Table14[[#This Row],[Codigo]],DATOS!$A$1:$B$221,2,FALSE),0)</f>
        <v>5865.3916480965172</v>
      </c>
      <c r="G222">
        <f>_xlfn.RANK.EQ(Table14[[#This Row],[VAB]],Table14[VAB],0)</f>
        <v>217</v>
      </c>
      <c r="H222" s="14">
        <f>IFERROR(VLOOKUP(Table14[[#This Row],[Codigo]],DATOS!$D$1:$E$221,2,FALSE),0)</f>
        <v>10082.995434088203</v>
      </c>
      <c r="I222">
        <f>_xlfn.RANK.EQ(Table14[[#This Row],[PROD]],Table14[PROD],0)</f>
        <v>217</v>
      </c>
      <c r="J222" s="14">
        <f>IFERROR(VLOOKUP(Table14[[#This Row],[Codigo]],DATOS!$G$1:$H$223,2,FALSE),0)</f>
        <v>0</v>
      </c>
      <c r="K222">
        <f>_xlfn.RANK.EQ(Table14[[#This Row],[VENTAS]],Table14[VENTAS],0)</f>
        <v>221</v>
      </c>
      <c r="L222" s="15">
        <f>IFERROR(VLOOKUP(Table14[[#This Row],[Codigo]],DATOS!$J$1:$K$223,2,FALSE),0)</f>
        <v>131.48545597500001</v>
      </c>
      <c r="M222">
        <f>_xlfn.RANK.EQ(Table14[[#This Row],[EMPLEO]],Table14[EMPLEO],0)</f>
        <v>221</v>
      </c>
      <c r="N222" s="17">
        <f>(Table14[[#This Row],[POBLACIÓN]]-MIN(Table14[POBLACIÓN])) / (MAX(Table14[POBLACIÓN])-MIN(Table14[POBLACIÓN]))</f>
        <v>0</v>
      </c>
      <c r="O222" s="18">
        <f>(Table14[[#This Row],[VAB]]-(MIN(IF(Table14[[#This Row],[VAB]] &gt; 0, Table14[VAB])))) / (MAX(Table14[VAB])-(MIN(IF(Table14[[#This Row],[VAB]] &gt; 0, Table14[VAB]))))</f>
        <v>2.4489194685155393E-4</v>
      </c>
      <c r="P222" s="18">
        <f>(Table14[[#This Row],[PROD]]-(MIN(IF(Table14[[#This Row],[PROD]] &gt; 0, Table14[PROD])))) / (MAX(Table14[PROD])-(MIN(IF(Table14[[#This Row],[PROD]] &gt; 0, Table14[PROD]))))</f>
        <v>2.5294280792062979E-4</v>
      </c>
      <c r="Q222" s="18">
        <f>(Table14[[#This Row],[VENTAS]]-(MIN(IF(Table14[[#This Row],[VENTAS]] &gt; 0, Table14[VENTAS])))) / (MAX(Table14[VENTAS])-(MIN(IF(Table14[[#This Row],[VENTAS]] &gt; 0, Table14[VENTAS]))))</f>
        <v>0</v>
      </c>
      <c r="R222" s="18">
        <f>(Table14[[#This Row],[EMPLEO]]-(MIN(IF(Table14[[#This Row],[EMPLEO]] &gt; 0, Table14[EMPLEO])))) / (MAX(Table14[EMPLEO])-(MIN(IF(Table14[[#This Row],[EMPLEO]] &gt; 0, Table14[EMPLEO]))))</f>
        <v>0</v>
      </c>
      <c r="S222" s="18">
        <f>SUMPRODUCT(Table14[[#This Row],[NPOB]:[NEMPLEO]],$V$3:$Z$3) / 5</f>
        <v>1.9911833275160946E-3</v>
      </c>
      <c r="T222">
        <f>_xlfn.RANK.EQ(Table14[[#This Row],[INDICE ]],Table14[[INDICE ]],0)</f>
        <v>220</v>
      </c>
    </row>
    <row r="223" spans="1:20" x14ac:dyDescent="0.25">
      <c r="A223" t="s">
        <v>327</v>
      </c>
      <c r="B223" t="s">
        <v>348</v>
      </c>
      <c r="C223" t="s">
        <v>349</v>
      </c>
      <c r="D223" s="15">
        <v>2267</v>
      </c>
      <c r="E223">
        <v>220</v>
      </c>
      <c r="F223" s="14">
        <f>IFERROR(VLOOKUP(Table14[[#This Row],[Codigo]],DATOS!$A$1:$B$221,2,FALSE),0)</f>
        <v>4168.8289623160917</v>
      </c>
      <c r="G223">
        <f>_xlfn.RANK.EQ(Table14[[#This Row],[VAB]],Table14[VAB],0)</f>
        <v>219</v>
      </c>
      <c r="H223" s="14">
        <f>IFERROR(VLOOKUP(Table14[[#This Row],[Codigo]],DATOS!$D$1:$E$221,2,FALSE),0)</f>
        <v>6663.7936060841175</v>
      </c>
      <c r="I223">
        <f>_xlfn.RANK.EQ(Table14[[#This Row],[PROD]],Table14[PROD],0)</f>
        <v>219</v>
      </c>
      <c r="J223" s="14">
        <f>IFERROR(VLOOKUP(Table14[[#This Row],[Codigo]],DATOS!$G$1:$H$223,2,FALSE),0)</f>
        <v>2636.3209999999999</v>
      </c>
      <c r="K223">
        <f>_xlfn.RANK.EQ(Table14[[#This Row],[VENTAS]],Table14[VENTAS],0)</f>
        <v>207</v>
      </c>
      <c r="L223" s="15">
        <f>IFERROR(VLOOKUP(Table14[[#This Row],[Codigo]],DATOS!$J$1:$K$223,2,FALSE),0)</f>
        <v>194.72764227600001</v>
      </c>
      <c r="M223">
        <f>_xlfn.RANK.EQ(Table14[[#This Row],[EMPLEO]],Table14[EMPLEO],0)</f>
        <v>218</v>
      </c>
      <c r="N223" s="17">
        <f>(Table14[[#This Row],[POBLACIÓN]]-MIN(Table14[POBLACIÓN])) / (MAX(Table14[POBLACIÓN])-MIN(Table14[POBLACIÓN]))</f>
        <v>5.8305808133077181E-6</v>
      </c>
      <c r="O223" s="18">
        <f>(Table14[[#This Row],[VAB]]-(MIN(IF(Table14[[#This Row],[VAB]] &gt; 0, Table14[VAB])))) / (MAX(Table14[VAB])-(MIN(IF(Table14[[#This Row],[VAB]] &gt; 0, Table14[VAB]))))</f>
        <v>1.7405702840048978E-4</v>
      </c>
      <c r="P223" s="18">
        <f>(Table14[[#This Row],[PROD]]-(MIN(IF(Table14[[#This Row],[PROD]] &gt; 0, Table14[PROD])))) / (MAX(Table14[PROD])-(MIN(IF(Table14[[#This Row],[PROD]] &gt; 0, Table14[PROD]))))</f>
        <v>1.6716844484804426E-4</v>
      </c>
      <c r="Q223" s="18">
        <f>(Table14[[#This Row],[VENTAS]]-(MIN(IF(Table14[[#This Row],[VENTAS]] &gt; 0, Table14[VENTAS])))) / (MAX(Table14[VENTAS])-(MIN(IF(Table14[[#This Row],[VENTAS]] &gt; 0, Table14[VENTAS]))))</f>
        <v>3.2438110449357353E-5</v>
      </c>
      <c r="R223" s="18">
        <f>(Table14[[#This Row],[EMPLEO]]-(MIN(IF(Table14[[#This Row],[EMPLEO]] &gt; 0, Table14[EMPLEO])))) / (MAX(Table14[EMPLEO])-(MIN(IF(Table14[[#This Row],[EMPLEO]] &gt; 0, Table14[EMPLEO]))))</f>
        <v>7.527909253912527E-5</v>
      </c>
      <c r="S223" s="18">
        <f>SUMPRODUCT(Table14[[#This Row],[NPOB]:[NEMPLEO]],$V$3:$Z$3) / 5</f>
        <v>1.7368386580963631E-3</v>
      </c>
      <c r="T223">
        <f>_xlfn.RANK.EQ(Table14[[#This Row],[INDICE ]],Table14[[INDICE ]],0)</f>
        <v>221</v>
      </c>
    </row>
    <row r="224" spans="1:20" x14ac:dyDescent="0.25">
      <c r="F224" s="20"/>
      <c r="G224" s="21"/>
      <c r="H224" s="20"/>
      <c r="J224" s="20"/>
      <c r="L224" s="19"/>
      <c r="N224" s="18">
        <f>SUM(Table14[NPOB])</f>
        <v>5.9914738687944418</v>
      </c>
      <c r="O224" s="18">
        <f>SUM(Table14[NVAB])</f>
        <v>3.8882520143095447</v>
      </c>
      <c r="P224" s="18">
        <f>SUM(Table14[NPROD])</f>
        <v>4.067967115798635</v>
      </c>
      <c r="Q224" s="18">
        <f>SUM(Table14[NVENTAS])</f>
        <v>2.6069476224713717</v>
      </c>
      <c r="R224" s="18">
        <f>SUM(Table14[NEMPLEO])</f>
        <v>3.3447287943396335</v>
      </c>
      <c r="S224" s="18"/>
      <c r="T224" s="22"/>
    </row>
    <row r="225" spans="14:18" x14ac:dyDescent="0.25">
      <c r="N225" s="23"/>
      <c r="O225" s="23"/>
      <c r="P225" s="23"/>
      <c r="Q225" s="23"/>
      <c r="R225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3"/>
  <sheetViews>
    <sheetView topLeftCell="A195" workbookViewId="0">
      <selection activeCell="J1" sqref="J1:K223"/>
    </sheetView>
  </sheetViews>
  <sheetFormatPr baseColWidth="10" defaultRowHeight="15" x14ac:dyDescent="0.25"/>
  <sheetData>
    <row r="1" spans="1:11" x14ac:dyDescent="0.25">
      <c r="A1" s="1" t="s">
        <v>380</v>
      </c>
      <c r="B1" s="2">
        <v>23950937.233766776</v>
      </c>
      <c r="D1" s="8" t="s">
        <v>380</v>
      </c>
      <c r="E1" s="9">
        <v>39862748.093047649</v>
      </c>
      <c r="G1" t="s">
        <v>4</v>
      </c>
      <c r="H1">
        <v>9908038.0270000007</v>
      </c>
      <c r="J1" t="s">
        <v>4</v>
      </c>
      <c r="K1">
        <v>148667.66666666701</v>
      </c>
    </row>
    <row r="2" spans="1:11" x14ac:dyDescent="0.25">
      <c r="A2" s="3" t="s">
        <v>162</v>
      </c>
      <c r="B2" s="4">
        <v>20964271.62551602</v>
      </c>
      <c r="D2" s="10" t="s">
        <v>162</v>
      </c>
      <c r="E2" s="9">
        <v>37288474.444524594</v>
      </c>
      <c r="G2" t="s">
        <v>7</v>
      </c>
      <c r="H2">
        <v>12328.412</v>
      </c>
      <c r="J2" t="s">
        <v>7</v>
      </c>
      <c r="K2">
        <v>866.72217987800002</v>
      </c>
    </row>
    <row r="3" spans="1:11" x14ac:dyDescent="0.25">
      <c r="A3" s="3" t="s">
        <v>4</v>
      </c>
      <c r="B3" s="4">
        <v>4272015.2899958268</v>
      </c>
      <c r="D3" s="10" t="s">
        <v>4</v>
      </c>
      <c r="E3" s="9">
        <v>7326804.9765291577</v>
      </c>
      <c r="G3" t="s">
        <v>9</v>
      </c>
      <c r="H3">
        <v>92667.831999999995</v>
      </c>
      <c r="J3" t="s">
        <v>9</v>
      </c>
      <c r="K3">
        <v>4049.5829756799999</v>
      </c>
    </row>
    <row r="4" spans="1:11" x14ac:dyDescent="0.25">
      <c r="A4" s="3" t="s">
        <v>113</v>
      </c>
      <c r="B4" s="4">
        <v>1970205.9789429156</v>
      </c>
      <c r="D4" s="10" t="s">
        <v>174</v>
      </c>
      <c r="E4" s="9">
        <v>4119343.1320106117</v>
      </c>
      <c r="G4" t="s">
        <v>11</v>
      </c>
      <c r="H4">
        <v>5506.5659999999998</v>
      </c>
      <c r="J4" t="s">
        <v>11</v>
      </c>
      <c r="K4">
        <v>640.11039886000003</v>
      </c>
    </row>
    <row r="5" spans="1:11" x14ac:dyDescent="0.25">
      <c r="A5" s="3" t="s">
        <v>142</v>
      </c>
      <c r="B5" s="4">
        <v>1950175.824674211</v>
      </c>
      <c r="D5" s="10" t="s">
        <v>142</v>
      </c>
      <c r="E5" s="9">
        <v>3610464.1915876796</v>
      </c>
      <c r="G5" t="s">
        <v>13</v>
      </c>
      <c r="H5">
        <v>73875.642000000007</v>
      </c>
      <c r="J5" t="s">
        <v>13</v>
      </c>
      <c r="K5">
        <v>2182.2333333329998</v>
      </c>
    </row>
    <row r="6" spans="1:11" x14ac:dyDescent="0.25">
      <c r="A6" s="3" t="s">
        <v>403</v>
      </c>
      <c r="B6" s="4">
        <v>1912407.9717460149</v>
      </c>
      <c r="D6" s="10" t="s">
        <v>113</v>
      </c>
      <c r="E6" s="9">
        <v>3300220.5457403995</v>
      </c>
      <c r="G6" t="s">
        <v>15</v>
      </c>
      <c r="H6">
        <v>5743.6949999999997</v>
      </c>
      <c r="J6" t="s">
        <v>15</v>
      </c>
      <c r="K6">
        <v>404.56631097600001</v>
      </c>
    </row>
    <row r="7" spans="1:11" x14ac:dyDescent="0.25">
      <c r="A7" s="3" t="s">
        <v>174</v>
      </c>
      <c r="B7" s="4">
        <v>1873334.5450419865</v>
      </c>
      <c r="D7" s="10" t="s">
        <v>403</v>
      </c>
      <c r="E7" s="9">
        <v>3200722.4487519385</v>
      </c>
      <c r="G7" t="s">
        <v>17</v>
      </c>
      <c r="H7">
        <v>918.36699999999996</v>
      </c>
      <c r="J7" t="s">
        <v>17</v>
      </c>
      <c r="K7">
        <v>192.13744918699999</v>
      </c>
    </row>
    <row r="8" spans="1:11" x14ac:dyDescent="0.25">
      <c r="A8" s="3" t="s">
        <v>422</v>
      </c>
      <c r="B8" s="4">
        <v>1799432.8058072764</v>
      </c>
      <c r="D8" s="10" t="s">
        <v>422</v>
      </c>
      <c r="E8" s="9">
        <v>3087003.1003075936</v>
      </c>
      <c r="G8" t="s">
        <v>19</v>
      </c>
      <c r="H8">
        <v>52256.705000000002</v>
      </c>
      <c r="J8" t="s">
        <v>19</v>
      </c>
      <c r="K8">
        <v>2131.3240599589999</v>
      </c>
    </row>
    <row r="9" spans="1:11" x14ac:dyDescent="0.25">
      <c r="A9" s="3" t="s">
        <v>298</v>
      </c>
      <c r="B9" s="4">
        <v>1566213.3874079653</v>
      </c>
      <c r="D9" s="10" t="s">
        <v>298</v>
      </c>
      <c r="E9" s="9">
        <v>2787538.7108802083</v>
      </c>
      <c r="G9" t="s">
        <v>21</v>
      </c>
      <c r="H9">
        <v>14961.593000000001</v>
      </c>
      <c r="J9" t="s">
        <v>21</v>
      </c>
      <c r="K9">
        <v>1382.5</v>
      </c>
    </row>
    <row r="10" spans="1:11" x14ac:dyDescent="0.25">
      <c r="A10" s="3" t="s">
        <v>285</v>
      </c>
      <c r="B10" s="4">
        <v>1389562.3841657271</v>
      </c>
      <c r="D10" s="10" t="s">
        <v>364</v>
      </c>
      <c r="E10" s="9">
        <v>2637226.5647092047</v>
      </c>
      <c r="G10" t="s">
        <v>23</v>
      </c>
      <c r="H10">
        <v>3231.3560000000002</v>
      </c>
      <c r="J10" t="s">
        <v>23</v>
      </c>
      <c r="K10">
        <v>241.55626780599999</v>
      </c>
    </row>
    <row r="11" spans="1:11" x14ac:dyDescent="0.25">
      <c r="A11" s="3" t="s">
        <v>77</v>
      </c>
      <c r="B11" s="4">
        <v>1173179.6349128238</v>
      </c>
      <c r="D11" s="10" t="s">
        <v>285</v>
      </c>
      <c r="E11" s="9">
        <v>2197013.6984205781</v>
      </c>
      <c r="G11" t="s">
        <v>25</v>
      </c>
      <c r="H11">
        <v>13292.147000000001</v>
      </c>
      <c r="J11" t="s">
        <v>25</v>
      </c>
      <c r="K11">
        <v>765.50035765400003</v>
      </c>
    </row>
    <row r="12" spans="1:11" x14ac:dyDescent="0.25">
      <c r="A12" s="3" t="s">
        <v>226</v>
      </c>
      <c r="B12" s="4">
        <v>1168416.4791372179</v>
      </c>
      <c r="D12" s="10" t="s">
        <v>77</v>
      </c>
      <c r="E12" s="9">
        <v>1977719.0331602122</v>
      </c>
      <c r="G12" t="s">
        <v>27</v>
      </c>
      <c r="H12">
        <v>527.14700000000005</v>
      </c>
      <c r="J12" t="s">
        <v>27</v>
      </c>
      <c r="K12">
        <v>156.81666666699999</v>
      </c>
    </row>
    <row r="13" spans="1:11" x14ac:dyDescent="0.25">
      <c r="A13" s="3" t="s">
        <v>98</v>
      </c>
      <c r="B13" s="4">
        <v>1121613.9482833331</v>
      </c>
      <c r="D13" s="10" t="s">
        <v>368</v>
      </c>
      <c r="E13" s="9">
        <v>1918013.5368107047</v>
      </c>
      <c r="G13" t="s">
        <v>29</v>
      </c>
      <c r="H13">
        <v>3401.549</v>
      </c>
      <c r="J13" t="s">
        <v>29</v>
      </c>
      <c r="K13">
        <v>370.68333333300001</v>
      </c>
    </row>
    <row r="14" spans="1:11" x14ac:dyDescent="0.25">
      <c r="A14" s="3" t="s">
        <v>364</v>
      </c>
      <c r="B14" s="4">
        <v>994126.4450995907</v>
      </c>
      <c r="D14" s="10" t="s">
        <v>226</v>
      </c>
      <c r="E14" s="9">
        <v>1866925.4622884307</v>
      </c>
      <c r="G14" t="s">
        <v>31</v>
      </c>
      <c r="H14">
        <v>582.14099999999996</v>
      </c>
      <c r="J14" t="s">
        <v>31</v>
      </c>
      <c r="K14">
        <v>210.51666666700001</v>
      </c>
    </row>
    <row r="15" spans="1:11" x14ac:dyDescent="0.25">
      <c r="A15" s="3" t="s">
        <v>213</v>
      </c>
      <c r="B15" s="4">
        <v>989287.14174915024</v>
      </c>
      <c r="D15" s="10" t="s">
        <v>98</v>
      </c>
      <c r="E15" s="9">
        <v>1863648.5473632205</v>
      </c>
      <c r="G15" t="s">
        <v>33</v>
      </c>
      <c r="H15">
        <v>314469.37900000002</v>
      </c>
      <c r="J15" t="s">
        <v>33</v>
      </c>
      <c r="K15">
        <v>7680.8333333330002</v>
      </c>
    </row>
    <row r="16" spans="1:11" x14ac:dyDescent="0.25">
      <c r="A16" s="3" t="s">
        <v>266</v>
      </c>
      <c r="B16" s="4">
        <v>972251.33678818331</v>
      </c>
      <c r="D16" s="10" t="s">
        <v>300</v>
      </c>
      <c r="E16" s="9">
        <v>1590950.2293054715</v>
      </c>
      <c r="G16" t="s">
        <v>36</v>
      </c>
      <c r="H16">
        <v>94021.213000000003</v>
      </c>
      <c r="J16" t="s">
        <v>36</v>
      </c>
      <c r="K16">
        <v>8484</v>
      </c>
    </row>
    <row r="17" spans="1:11" x14ac:dyDescent="0.25">
      <c r="A17" s="3" t="s">
        <v>190</v>
      </c>
      <c r="B17" s="4">
        <v>885546.12441730767</v>
      </c>
      <c r="D17" s="10" t="s">
        <v>266</v>
      </c>
      <c r="E17" s="9">
        <v>1579212.1663185845</v>
      </c>
      <c r="G17" t="s">
        <v>38</v>
      </c>
      <c r="H17">
        <v>9257.59</v>
      </c>
      <c r="J17" t="s">
        <v>38</v>
      </c>
      <c r="K17">
        <v>734.91666666699996</v>
      </c>
    </row>
    <row r="18" spans="1:11" x14ac:dyDescent="0.25">
      <c r="A18" s="3" t="s">
        <v>258</v>
      </c>
      <c r="B18" s="4">
        <v>844738.31310603279</v>
      </c>
      <c r="D18" s="10" t="s">
        <v>408</v>
      </c>
      <c r="E18" s="9">
        <v>1578725.5648919402</v>
      </c>
      <c r="G18" t="s">
        <v>40</v>
      </c>
      <c r="H18">
        <v>38497.036999999997</v>
      </c>
      <c r="J18" t="s">
        <v>40</v>
      </c>
      <c r="K18">
        <v>1132.5233050849999</v>
      </c>
    </row>
    <row r="19" spans="1:11" x14ac:dyDescent="0.25">
      <c r="A19" s="3" t="s">
        <v>408</v>
      </c>
      <c r="B19" s="4">
        <v>824246.98390550318</v>
      </c>
      <c r="D19" s="10" t="s">
        <v>213</v>
      </c>
      <c r="E19" s="9">
        <v>1572685.4670884181</v>
      </c>
      <c r="G19" t="s">
        <v>42</v>
      </c>
      <c r="H19">
        <v>17771.596000000001</v>
      </c>
      <c r="J19" t="s">
        <v>42</v>
      </c>
      <c r="K19">
        <v>836.54953379999995</v>
      </c>
    </row>
    <row r="20" spans="1:11" x14ac:dyDescent="0.25">
      <c r="A20" s="3" t="s">
        <v>388</v>
      </c>
      <c r="B20" s="4">
        <v>765696.7405689942</v>
      </c>
      <c r="D20" s="10" t="s">
        <v>190</v>
      </c>
      <c r="E20" s="9">
        <v>1420787.0461203549</v>
      </c>
      <c r="G20" t="s">
        <v>44</v>
      </c>
      <c r="H20">
        <v>22471.758000000002</v>
      </c>
      <c r="J20" t="s">
        <v>44</v>
      </c>
      <c r="K20">
        <v>2085.8933615820001</v>
      </c>
    </row>
    <row r="21" spans="1:11" x14ac:dyDescent="0.25">
      <c r="A21" s="3" t="s">
        <v>398</v>
      </c>
      <c r="B21" s="4">
        <v>750175.60672958067</v>
      </c>
      <c r="D21" s="10" t="s">
        <v>398</v>
      </c>
      <c r="E21" s="9">
        <v>1416618.7099777807</v>
      </c>
      <c r="G21" t="s">
        <v>46</v>
      </c>
      <c r="H21">
        <v>21207.629000000001</v>
      </c>
      <c r="J21" t="s">
        <v>46</v>
      </c>
      <c r="K21">
        <v>926.46416083899999</v>
      </c>
    </row>
    <row r="22" spans="1:11" x14ac:dyDescent="0.25">
      <c r="A22" s="3" t="s">
        <v>368</v>
      </c>
      <c r="B22" s="4">
        <v>712846.69331505231</v>
      </c>
      <c r="D22" s="10" t="s">
        <v>388</v>
      </c>
      <c r="E22" s="9">
        <v>1301194.946466295</v>
      </c>
      <c r="G22" t="s">
        <v>48</v>
      </c>
      <c r="H22">
        <v>8745.5939999999991</v>
      </c>
      <c r="J22" t="s">
        <v>48</v>
      </c>
      <c r="K22">
        <v>574.73630536099995</v>
      </c>
    </row>
    <row r="23" spans="1:11" x14ac:dyDescent="0.25">
      <c r="A23" s="3" t="s">
        <v>300</v>
      </c>
      <c r="B23" s="4">
        <v>670162.44798798242</v>
      </c>
      <c r="D23" s="10" t="s">
        <v>258</v>
      </c>
      <c r="E23" s="9">
        <v>1285535.7350458291</v>
      </c>
      <c r="G23" t="s">
        <v>51</v>
      </c>
      <c r="H23">
        <v>257083.27600000001</v>
      </c>
      <c r="J23" t="s">
        <v>51</v>
      </c>
      <c r="K23">
        <v>11827.159742647</v>
      </c>
    </row>
    <row r="24" spans="1:11" x14ac:dyDescent="0.25">
      <c r="A24" s="3" t="s">
        <v>180</v>
      </c>
      <c r="B24" s="4">
        <v>543390.19530091702</v>
      </c>
      <c r="D24" s="10" t="s">
        <v>414</v>
      </c>
      <c r="E24" s="9">
        <v>1074517.49671293</v>
      </c>
      <c r="G24" t="s">
        <v>53</v>
      </c>
      <c r="H24">
        <v>77487.103000000003</v>
      </c>
      <c r="J24" t="s">
        <v>53</v>
      </c>
      <c r="K24">
        <v>1862.0061274510001</v>
      </c>
    </row>
    <row r="25" spans="1:11" x14ac:dyDescent="0.25">
      <c r="A25" s="3" t="s">
        <v>172</v>
      </c>
      <c r="B25" s="4">
        <v>498329.32729945448</v>
      </c>
      <c r="D25" s="10" t="s">
        <v>180</v>
      </c>
      <c r="E25" s="9">
        <v>924689.64961200487</v>
      </c>
      <c r="G25" t="s">
        <v>55</v>
      </c>
      <c r="H25">
        <v>90821.186000000002</v>
      </c>
      <c r="J25" t="s">
        <v>55</v>
      </c>
      <c r="K25">
        <v>4055.9586631490001</v>
      </c>
    </row>
    <row r="26" spans="1:11" x14ac:dyDescent="0.25">
      <c r="A26" s="3" t="s">
        <v>397</v>
      </c>
      <c r="B26" s="4">
        <v>442583.7508399646</v>
      </c>
      <c r="D26" s="10" t="s">
        <v>373</v>
      </c>
      <c r="E26" s="9">
        <v>884176.58654964098</v>
      </c>
      <c r="G26" t="s">
        <v>56</v>
      </c>
      <c r="H26">
        <v>303311.87900000002</v>
      </c>
      <c r="J26" t="s">
        <v>56</v>
      </c>
      <c r="K26">
        <v>7566.75</v>
      </c>
    </row>
    <row r="27" spans="1:11" x14ac:dyDescent="0.25">
      <c r="A27" s="3" t="s">
        <v>414</v>
      </c>
      <c r="B27" s="4">
        <v>437707.32577402203</v>
      </c>
      <c r="D27" s="10" t="s">
        <v>172</v>
      </c>
      <c r="E27" s="9">
        <v>780747.94868572894</v>
      </c>
      <c r="G27" t="s">
        <v>58</v>
      </c>
      <c r="H27">
        <v>32596.632000000001</v>
      </c>
      <c r="J27" t="s">
        <v>58</v>
      </c>
      <c r="K27">
        <v>810.42282321899995</v>
      </c>
    </row>
    <row r="28" spans="1:11" x14ac:dyDescent="0.25">
      <c r="A28" s="3" t="s">
        <v>147</v>
      </c>
      <c r="B28" s="4">
        <v>431000.75017594121</v>
      </c>
      <c r="D28" s="10" t="s">
        <v>397</v>
      </c>
      <c r="E28" s="9">
        <v>759998.72790346388</v>
      </c>
      <c r="G28" t="s">
        <v>60</v>
      </c>
      <c r="H28">
        <v>3745.6680000000001</v>
      </c>
      <c r="J28" t="s">
        <v>60</v>
      </c>
      <c r="K28">
        <v>334.66746323500001</v>
      </c>
    </row>
    <row r="29" spans="1:11" x14ac:dyDescent="0.25">
      <c r="A29" s="3" t="s">
        <v>65</v>
      </c>
      <c r="B29" s="4">
        <v>428171.90586684551</v>
      </c>
      <c r="D29" s="10" t="s">
        <v>65</v>
      </c>
      <c r="E29" s="9">
        <v>675353.2128722663</v>
      </c>
      <c r="G29" t="s">
        <v>62</v>
      </c>
      <c r="H29">
        <v>5304.3360000000002</v>
      </c>
      <c r="J29" t="s">
        <v>62</v>
      </c>
      <c r="K29">
        <v>286.61851363199997</v>
      </c>
    </row>
    <row r="30" spans="1:11" x14ac:dyDescent="0.25">
      <c r="A30" s="3" t="s">
        <v>373</v>
      </c>
      <c r="B30" s="4">
        <v>418206.68876355683</v>
      </c>
      <c r="D30" s="10" t="s">
        <v>196</v>
      </c>
      <c r="E30" s="9">
        <v>673240.67890274141</v>
      </c>
      <c r="G30" t="s">
        <v>65</v>
      </c>
      <c r="H30">
        <v>423024.58</v>
      </c>
      <c r="J30" t="s">
        <v>65</v>
      </c>
      <c r="K30">
        <v>10109.398621554001</v>
      </c>
    </row>
    <row r="31" spans="1:11" x14ac:dyDescent="0.25">
      <c r="A31" s="3" t="s">
        <v>36</v>
      </c>
      <c r="B31" s="4">
        <v>367633.87970636151</v>
      </c>
      <c r="D31" s="10" t="s">
        <v>147</v>
      </c>
      <c r="E31" s="9">
        <v>664815.06126679457</v>
      </c>
      <c r="G31" t="s">
        <v>67</v>
      </c>
      <c r="H31">
        <v>16593.105</v>
      </c>
      <c r="J31" t="s">
        <v>67</v>
      </c>
      <c r="K31">
        <v>1218.9927083330001</v>
      </c>
    </row>
    <row r="32" spans="1:11" x14ac:dyDescent="0.25">
      <c r="A32" s="3" t="s">
        <v>219</v>
      </c>
      <c r="B32" s="4">
        <v>356601.82834804355</v>
      </c>
      <c r="D32" s="10" t="s">
        <v>323</v>
      </c>
      <c r="E32" s="9">
        <v>663200.37668997911</v>
      </c>
      <c r="G32" t="s">
        <v>68</v>
      </c>
      <c r="H32">
        <v>17956.691999999999</v>
      </c>
      <c r="J32" t="s">
        <v>68</v>
      </c>
      <c r="K32">
        <v>1495.908369408</v>
      </c>
    </row>
    <row r="33" spans="1:11" x14ac:dyDescent="0.25">
      <c r="A33" s="3" t="s">
        <v>382</v>
      </c>
      <c r="B33" s="4">
        <v>353271.52819146769</v>
      </c>
      <c r="D33" s="10" t="s">
        <v>56</v>
      </c>
      <c r="E33" s="9">
        <v>645980.11312937376</v>
      </c>
      <c r="G33" t="s">
        <v>70</v>
      </c>
      <c r="H33">
        <v>11077.492</v>
      </c>
      <c r="J33" t="s">
        <v>70</v>
      </c>
      <c r="K33">
        <v>987.75829725799997</v>
      </c>
    </row>
    <row r="34" spans="1:11" x14ac:dyDescent="0.25">
      <c r="A34" s="3" t="s">
        <v>51</v>
      </c>
      <c r="B34" s="4">
        <v>336395.86873128219</v>
      </c>
      <c r="D34" s="10" t="s">
        <v>219</v>
      </c>
      <c r="E34" s="9">
        <v>633078.33890778478</v>
      </c>
      <c r="G34" t="s">
        <v>72</v>
      </c>
      <c r="H34">
        <v>62552.434000000001</v>
      </c>
      <c r="J34" t="s">
        <v>72</v>
      </c>
      <c r="K34">
        <v>2273.3406249999998</v>
      </c>
    </row>
    <row r="35" spans="1:11" x14ac:dyDescent="0.25">
      <c r="A35" s="3" t="s">
        <v>196</v>
      </c>
      <c r="B35" s="4">
        <v>327370.88008931407</v>
      </c>
      <c r="D35" s="10" t="s">
        <v>202</v>
      </c>
      <c r="E35" s="9">
        <v>627485.0808610582</v>
      </c>
      <c r="G35" t="s">
        <v>74</v>
      </c>
      <c r="H35">
        <v>21624.091</v>
      </c>
      <c r="J35" t="s">
        <v>74</v>
      </c>
      <c r="K35">
        <v>457.85137844600001</v>
      </c>
    </row>
    <row r="36" spans="1:11" x14ac:dyDescent="0.25">
      <c r="A36" s="3" t="s">
        <v>384</v>
      </c>
      <c r="B36" s="4">
        <v>321938.0006620356</v>
      </c>
      <c r="D36" s="10" t="s">
        <v>36</v>
      </c>
      <c r="E36" s="9">
        <v>577631.82027314254</v>
      </c>
      <c r="G36" t="s">
        <v>98</v>
      </c>
      <c r="H36">
        <v>1239711.226</v>
      </c>
      <c r="J36" t="s">
        <v>98</v>
      </c>
      <c r="K36">
        <v>34129.083333333001</v>
      </c>
    </row>
    <row r="37" spans="1:11" x14ac:dyDescent="0.25">
      <c r="A37" s="3" t="s">
        <v>56</v>
      </c>
      <c r="B37" s="4">
        <v>320694.05968236178</v>
      </c>
      <c r="D37" s="10" t="s">
        <v>382</v>
      </c>
      <c r="E37" s="9">
        <v>568544.83862849313</v>
      </c>
      <c r="G37" t="s">
        <v>100</v>
      </c>
      <c r="H37">
        <v>158041.55300000001</v>
      </c>
      <c r="J37" t="s">
        <v>100</v>
      </c>
      <c r="K37">
        <v>3390.8333333330002</v>
      </c>
    </row>
    <row r="38" spans="1:11" x14ac:dyDescent="0.25">
      <c r="A38" s="3" t="s">
        <v>278</v>
      </c>
      <c r="B38" s="4">
        <v>315045.7552184895</v>
      </c>
      <c r="D38" s="10" t="s">
        <v>123</v>
      </c>
      <c r="E38" s="9">
        <v>556035.89011377806</v>
      </c>
      <c r="G38" t="s">
        <v>102</v>
      </c>
      <c r="H38">
        <v>19406.814999999999</v>
      </c>
      <c r="J38" t="s">
        <v>102</v>
      </c>
      <c r="K38">
        <v>1287.0833333329999</v>
      </c>
    </row>
    <row r="39" spans="1:11" x14ac:dyDescent="0.25">
      <c r="A39" s="3" t="s">
        <v>123</v>
      </c>
      <c r="B39" s="4">
        <v>304270.59594205284</v>
      </c>
      <c r="D39" s="10" t="s">
        <v>384</v>
      </c>
      <c r="E39" s="9">
        <v>551385.31995869742</v>
      </c>
      <c r="G39" t="s">
        <v>104</v>
      </c>
      <c r="H39">
        <v>51462.309000000001</v>
      </c>
      <c r="J39" t="s">
        <v>104</v>
      </c>
      <c r="K39">
        <v>4161.4884703199996</v>
      </c>
    </row>
    <row r="40" spans="1:11" x14ac:dyDescent="0.25">
      <c r="A40" s="3" t="s">
        <v>270</v>
      </c>
      <c r="B40" s="4">
        <v>298354.51669518452</v>
      </c>
      <c r="D40" s="10" t="s">
        <v>51</v>
      </c>
      <c r="E40" s="9">
        <v>544770.63151031989</v>
      </c>
      <c r="G40" t="s">
        <v>106</v>
      </c>
      <c r="H40">
        <v>258027.98499999999</v>
      </c>
      <c r="J40" t="s">
        <v>106</v>
      </c>
      <c r="K40">
        <v>5935.25</v>
      </c>
    </row>
    <row r="41" spans="1:11" x14ac:dyDescent="0.25">
      <c r="A41" s="3" t="s">
        <v>202</v>
      </c>
      <c r="B41" s="4">
        <v>296699.88795318018</v>
      </c>
      <c r="D41" s="10" t="s">
        <v>106</v>
      </c>
      <c r="E41" s="9">
        <v>481343.93056338286</v>
      </c>
      <c r="G41" t="s">
        <v>108</v>
      </c>
      <c r="H41">
        <v>40776.690999999999</v>
      </c>
      <c r="J41" t="s">
        <v>108</v>
      </c>
      <c r="K41">
        <v>1340.178196347</v>
      </c>
    </row>
    <row r="42" spans="1:11" x14ac:dyDescent="0.25">
      <c r="A42" s="3" t="s">
        <v>276</v>
      </c>
      <c r="B42" s="4">
        <v>286292.43941275286</v>
      </c>
      <c r="D42" s="10" t="s">
        <v>366</v>
      </c>
      <c r="E42" s="9">
        <v>474291.7671887601</v>
      </c>
      <c r="G42" t="s">
        <v>110</v>
      </c>
      <c r="H42">
        <v>12171.093999999999</v>
      </c>
      <c r="J42" t="s">
        <v>110</v>
      </c>
      <c r="K42">
        <v>759.5</v>
      </c>
    </row>
    <row r="43" spans="1:11" x14ac:dyDescent="0.25">
      <c r="A43" s="3" t="s">
        <v>400</v>
      </c>
      <c r="B43" s="4">
        <v>285489.70237469417</v>
      </c>
      <c r="D43" s="10" t="s">
        <v>400</v>
      </c>
      <c r="E43" s="9">
        <v>461154.33620373736</v>
      </c>
      <c r="G43" t="s">
        <v>77</v>
      </c>
      <c r="H43">
        <v>1220807.95</v>
      </c>
      <c r="J43" t="s">
        <v>77</v>
      </c>
      <c r="K43">
        <v>37055.296164836</v>
      </c>
    </row>
    <row r="44" spans="1:11" x14ac:dyDescent="0.25">
      <c r="A44" s="3" t="s">
        <v>106</v>
      </c>
      <c r="B44" s="4">
        <v>281390.32259390241</v>
      </c>
      <c r="D44" s="10" t="s">
        <v>182</v>
      </c>
      <c r="E44" s="9">
        <v>457585.28383867536</v>
      </c>
      <c r="G44" t="s">
        <v>79</v>
      </c>
      <c r="H44">
        <v>24234.972000000002</v>
      </c>
      <c r="J44" t="s">
        <v>79</v>
      </c>
      <c r="K44">
        <v>2606.1666666669998</v>
      </c>
    </row>
    <row r="45" spans="1:11" x14ac:dyDescent="0.25">
      <c r="A45" s="3" t="s">
        <v>264</v>
      </c>
      <c r="B45" s="4">
        <v>267419.89323731448</v>
      </c>
      <c r="D45" s="10" t="s">
        <v>278</v>
      </c>
      <c r="E45" s="9">
        <v>456574.97436563217</v>
      </c>
      <c r="G45" t="s">
        <v>81</v>
      </c>
      <c r="H45">
        <v>14128.079</v>
      </c>
      <c r="J45" t="s">
        <v>81</v>
      </c>
      <c r="K45">
        <v>1336.572042219</v>
      </c>
    </row>
    <row r="46" spans="1:11" x14ac:dyDescent="0.25">
      <c r="A46" s="3" t="s">
        <v>323</v>
      </c>
      <c r="B46" s="4">
        <v>264712.49211364787</v>
      </c>
      <c r="D46" s="10" t="s">
        <v>270</v>
      </c>
      <c r="E46" s="9">
        <v>447962.35234204651</v>
      </c>
      <c r="G46" t="s">
        <v>83</v>
      </c>
      <c r="H46">
        <v>13419.735000000001</v>
      </c>
      <c r="J46" t="s">
        <v>83</v>
      </c>
      <c r="K46">
        <v>713.62050183099996</v>
      </c>
    </row>
    <row r="47" spans="1:11" x14ac:dyDescent="0.25">
      <c r="A47" s="3" t="s">
        <v>135</v>
      </c>
      <c r="B47" s="4">
        <v>264341.95610972162</v>
      </c>
      <c r="D47" s="10" t="s">
        <v>129</v>
      </c>
      <c r="E47" s="9">
        <v>445949.98171403492</v>
      </c>
      <c r="G47" t="s">
        <v>85</v>
      </c>
      <c r="H47">
        <v>4933.134</v>
      </c>
      <c r="J47" t="s">
        <v>85</v>
      </c>
      <c r="K47">
        <v>784</v>
      </c>
    </row>
    <row r="48" spans="1:11" x14ac:dyDescent="0.25">
      <c r="A48" s="3" t="s">
        <v>449</v>
      </c>
      <c r="B48" s="4">
        <v>263099.34342971945</v>
      </c>
      <c r="D48" s="10" t="s">
        <v>29</v>
      </c>
      <c r="E48" s="9">
        <v>443356.78281798854</v>
      </c>
      <c r="G48" t="s">
        <v>87</v>
      </c>
      <c r="H48">
        <v>15702.366</v>
      </c>
      <c r="J48" t="s">
        <v>87</v>
      </c>
      <c r="K48">
        <v>2073.8446244480001</v>
      </c>
    </row>
    <row r="49" spans="1:11" x14ac:dyDescent="0.25">
      <c r="A49" s="3" t="s">
        <v>182</v>
      </c>
      <c r="B49" s="4">
        <v>262380.52820679051</v>
      </c>
      <c r="D49" s="10" t="s">
        <v>135</v>
      </c>
      <c r="E49" s="9">
        <v>435805.48264397983</v>
      </c>
      <c r="G49" t="s">
        <v>89</v>
      </c>
      <c r="H49">
        <v>32291.850999999999</v>
      </c>
      <c r="J49" t="s">
        <v>89</v>
      </c>
      <c r="K49">
        <v>2042.2245250430001</v>
      </c>
    </row>
    <row r="50" spans="1:11" x14ac:dyDescent="0.25">
      <c r="A50" s="3" t="s">
        <v>129</v>
      </c>
      <c r="B50" s="4">
        <v>261640.15226338967</v>
      </c>
      <c r="D50" s="10" t="s">
        <v>276</v>
      </c>
      <c r="E50" s="9">
        <v>420689.93975160638</v>
      </c>
      <c r="G50" t="s">
        <v>91</v>
      </c>
      <c r="H50">
        <v>11428.546</v>
      </c>
      <c r="J50" t="s">
        <v>91</v>
      </c>
      <c r="K50">
        <v>674.63466042200002</v>
      </c>
    </row>
    <row r="51" spans="1:11" x14ac:dyDescent="0.25">
      <c r="A51" s="3" t="s">
        <v>288</v>
      </c>
      <c r="B51" s="4">
        <v>250873.7625557649</v>
      </c>
      <c r="D51" s="10" t="s">
        <v>288</v>
      </c>
      <c r="E51" s="9">
        <v>391855.5584481844</v>
      </c>
      <c r="G51" t="s">
        <v>93</v>
      </c>
      <c r="H51">
        <v>15294.648999999999</v>
      </c>
      <c r="J51" t="s">
        <v>93</v>
      </c>
      <c r="K51">
        <v>674.27547495700003</v>
      </c>
    </row>
    <row r="52" spans="1:11" x14ac:dyDescent="0.25">
      <c r="A52" s="3" t="s">
        <v>386</v>
      </c>
      <c r="B52" s="4">
        <v>233153.29257723203</v>
      </c>
      <c r="D52" s="10" t="s">
        <v>264</v>
      </c>
      <c r="E52" s="9">
        <v>388867.26676556497</v>
      </c>
      <c r="G52" t="s">
        <v>95</v>
      </c>
      <c r="H52">
        <v>49234.686000000002</v>
      </c>
      <c r="J52" t="s">
        <v>95</v>
      </c>
      <c r="K52">
        <v>1075.865339578</v>
      </c>
    </row>
    <row r="53" spans="1:11" x14ac:dyDescent="0.25">
      <c r="A53" s="3" t="s">
        <v>353</v>
      </c>
      <c r="B53" s="4">
        <v>228862.66806927748</v>
      </c>
      <c r="D53" s="10" t="s">
        <v>386</v>
      </c>
      <c r="E53" s="9">
        <v>379565.62592577003</v>
      </c>
      <c r="G53" t="s">
        <v>113</v>
      </c>
      <c r="H53">
        <v>4266055.6950000003</v>
      </c>
      <c r="J53" t="s">
        <v>113</v>
      </c>
      <c r="K53">
        <v>58917.583333333001</v>
      </c>
    </row>
    <row r="54" spans="1:11" x14ac:dyDescent="0.25">
      <c r="A54" s="3" t="s">
        <v>143</v>
      </c>
      <c r="B54" s="4">
        <v>227909.89980552698</v>
      </c>
      <c r="D54" s="10" t="s">
        <v>353</v>
      </c>
      <c r="E54" s="9">
        <v>369671.94334717252</v>
      </c>
      <c r="G54" t="s">
        <v>115</v>
      </c>
      <c r="H54">
        <v>129602.034</v>
      </c>
      <c r="J54" t="s">
        <v>115</v>
      </c>
      <c r="K54">
        <v>2892.9663271079999</v>
      </c>
    </row>
    <row r="55" spans="1:11" x14ac:dyDescent="0.25">
      <c r="A55" s="3" t="s">
        <v>290</v>
      </c>
      <c r="B55" s="4">
        <v>199916.39110692788</v>
      </c>
      <c r="D55" s="10" t="s">
        <v>310</v>
      </c>
      <c r="E55" s="9">
        <v>359179.51733165822</v>
      </c>
      <c r="G55" t="s">
        <v>117</v>
      </c>
      <c r="H55">
        <v>3173.2060000000001</v>
      </c>
      <c r="J55" t="s">
        <v>117</v>
      </c>
      <c r="K55">
        <v>417.81510051399999</v>
      </c>
    </row>
    <row r="56" spans="1:11" x14ac:dyDescent="0.25">
      <c r="A56" s="3" t="s">
        <v>272</v>
      </c>
      <c r="B56" s="4">
        <v>197619.27578857561</v>
      </c>
      <c r="D56" s="10" t="s">
        <v>355</v>
      </c>
      <c r="E56" s="9">
        <v>359032.40796614991</v>
      </c>
      <c r="G56" t="s">
        <v>119</v>
      </c>
      <c r="H56">
        <v>85617.865000000005</v>
      </c>
      <c r="J56" t="s">
        <v>119</v>
      </c>
      <c r="K56">
        <v>771.88826963899999</v>
      </c>
    </row>
    <row r="57" spans="1:11" x14ac:dyDescent="0.25">
      <c r="A57" s="3" t="s">
        <v>328</v>
      </c>
      <c r="B57" s="4">
        <v>195012.26761834603</v>
      </c>
      <c r="D57" s="10" t="s">
        <v>449</v>
      </c>
      <c r="E57" s="9">
        <v>351288.80944076186</v>
      </c>
      <c r="G57" t="s">
        <v>121</v>
      </c>
      <c r="H57">
        <v>0</v>
      </c>
      <c r="J57" t="s">
        <v>121</v>
      </c>
      <c r="K57">
        <v>131.48545597500001</v>
      </c>
    </row>
    <row r="58" spans="1:11" x14ac:dyDescent="0.25">
      <c r="A58" s="3" t="s">
        <v>260</v>
      </c>
      <c r="B58" s="4">
        <v>194320.62545826746</v>
      </c>
      <c r="D58" s="10" t="s">
        <v>55</v>
      </c>
      <c r="E58" s="9">
        <v>336107.95334887784</v>
      </c>
      <c r="G58" t="s">
        <v>123</v>
      </c>
      <c r="H58">
        <v>421880.21299999999</v>
      </c>
      <c r="J58" t="s">
        <v>123</v>
      </c>
      <c r="K58">
        <v>9075.8356918240006</v>
      </c>
    </row>
    <row r="59" spans="1:11" x14ac:dyDescent="0.25">
      <c r="A59" s="3" t="s">
        <v>310</v>
      </c>
      <c r="B59" s="4">
        <v>186578.70423528296</v>
      </c>
      <c r="D59" s="10" t="s">
        <v>290</v>
      </c>
      <c r="E59" s="9">
        <v>329792.64545658394</v>
      </c>
      <c r="G59" t="s">
        <v>125</v>
      </c>
      <c r="H59">
        <v>548657.62</v>
      </c>
      <c r="J59" t="s">
        <v>125</v>
      </c>
      <c r="K59">
        <v>4891.5389784950003</v>
      </c>
    </row>
    <row r="60" spans="1:11" x14ac:dyDescent="0.25">
      <c r="A60" s="3" t="s">
        <v>29</v>
      </c>
      <c r="B60" s="4">
        <v>178572.36686423019</v>
      </c>
      <c r="D60" s="10" t="s">
        <v>143</v>
      </c>
      <c r="E60" s="9">
        <v>309150.03363757685</v>
      </c>
      <c r="G60" t="s">
        <v>127</v>
      </c>
      <c r="H60">
        <v>22095.893</v>
      </c>
      <c r="J60" t="s">
        <v>127</v>
      </c>
      <c r="K60">
        <v>503.13455413999998</v>
      </c>
    </row>
    <row r="61" spans="1:11" x14ac:dyDescent="0.25">
      <c r="A61" s="3" t="s">
        <v>100</v>
      </c>
      <c r="B61" s="4">
        <v>169565.48482123588</v>
      </c>
      <c r="D61" s="10" t="s">
        <v>424</v>
      </c>
      <c r="E61" s="9">
        <v>302813.59693236352</v>
      </c>
      <c r="G61" t="s">
        <v>129</v>
      </c>
      <c r="H61">
        <v>299116.88400000002</v>
      </c>
      <c r="J61" t="s">
        <v>129</v>
      </c>
      <c r="K61">
        <v>8597.9288522009992</v>
      </c>
    </row>
    <row r="62" spans="1:11" x14ac:dyDescent="0.25">
      <c r="A62" s="3" t="s">
        <v>55</v>
      </c>
      <c r="B62" s="4">
        <v>169154.14392848988</v>
      </c>
      <c r="D62" s="10" t="s">
        <v>434</v>
      </c>
      <c r="E62" s="9">
        <v>300697.72989572416</v>
      </c>
      <c r="G62" t="s">
        <v>131</v>
      </c>
      <c r="H62">
        <v>180228.73800000001</v>
      </c>
      <c r="J62" t="s">
        <v>131</v>
      </c>
      <c r="K62">
        <v>3952.4771762209998</v>
      </c>
    </row>
    <row r="63" spans="1:11" x14ac:dyDescent="0.25">
      <c r="A63" s="3" t="s">
        <v>434</v>
      </c>
      <c r="B63" s="4">
        <v>168615.76040647613</v>
      </c>
      <c r="D63" s="10" t="s">
        <v>328</v>
      </c>
      <c r="E63" s="9">
        <v>298733.84910451755</v>
      </c>
      <c r="G63" t="s">
        <v>133</v>
      </c>
      <c r="H63">
        <v>112164.989</v>
      </c>
      <c r="J63" t="s">
        <v>133</v>
      </c>
      <c r="K63">
        <v>3860.624824684</v>
      </c>
    </row>
    <row r="64" spans="1:11" x14ac:dyDescent="0.25">
      <c r="A64" s="3" t="s">
        <v>366</v>
      </c>
      <c r="B64" s="4">
        <v>163981.0513078442</v>
      </c>
      <c r="D64" s="10" t="s">
        <v>272</v>
      </c>
      <c r="E64" s="9">
        <v>289347.01411179733</v>
      </c>
      <c r="G64" t="s">
        <v>135</v>
      </c>
      <c r="H64">
        <v>597850.41399999999</v>
      </c>
      <c r="J64" t="s">
        <v>135</v>
      </c>
      <c r="K64">
        <v>9323.5</v>
      </c>
    </row>
    <row r="65" spans="1:11" x14ac:dyDescent="0.25">
      <c r="A65" s="3" t="s">
        <v>178</v>
      </c>
      <c r="B65" s="4">
        <v>155528.44941278981</v>
      </c>
      <c r="D65" s="10" t="s">
        <v>260</v>
      </c>
      <c r="E65" s="9">
        <v>279664.02413674979</v>
      </c>
      <c r="G65" t="s">
        <v>137</v>
      </c>
      <c r="H65">
        <v>137259.61600000001</v>
      </c>
      <c r="J65" t="s">
        <v>137</v>
      </c>
      <c r="K65">
        <v>4695.3100748010002</v>
      </c>
    </row>
    <row r="66" spans="1:11" x14ac:dyDescent="0.25">
      <c r="A66" s="3" t="s">
        <v>151</v>
      </c>
      <c r="B66" s="4">
        <v>155228.55569361345</v>
      </c>
      <c r="D66" s="10" t="s">
        <v>296</v>
      </c>
      <c r="E66" s="9">
        <v>275490.32080263307</v>
      </c>
      <c r="G66" t="s">
        <v>139</v>
      </c>
      <c r="H66">
        <v>4600.299</v>
      </c>
      <c r="J66" t="s">
        <v>139</v>
      </c>
      <c r="K66">
        <v>259.411361064</v>
      </c>
    </row>
    <row r="67" spans="1:11" x14ac:dyDescent="0.25">
      <c r="A67" s="3" t="s">
        <v>424</v>
      </c>
      <c r="B67" s="4">
        <v>152453.79117303379</v>
      </c>
      <c r="D67" s="10" t="s">
        <v>100</v>
      </c>
      <c r="E67" s="9">
        <v>272340.80555059074</v>
      </c>
      <c r="G67" t="s">
        <v>142</v>
      </c>
      <c r="H67">
        <v>1251615.145</v>
      </c>
      <c r="J67" t="s">
        <v>142</v>
      </c>
      <c r="K67">
        <v>19702.5</v>
      </c>
    </row>
    <row r="68" spans="1:11" x14ac:dyDescent="0.25">
      <c r="A68" s="3" t="s">
        <v>176</v>
      </c>
      <c r="B68" s="4">
        <v>151122.87944976072</v>
      </c>
      <c r="D68" s="10" t="s">
        <v>178</v>
      </c>
      <c r="E68" s="9">
        <v>263483.06758896355</v>
      </c>
      <c r="G68" t="s">
        <v>143</v>
      </c>
      <c r="H68">
        <v>27066.007000000001</v>
      </c>
      <c r="J68" t="s">
        <v>143</v>
      </c>
      <c r="K68">
        <v>2081.5</v>
      </c>
    </row>
    <row r="69" spans="1:11" x14ac:dyDescent="0.25">
      <c r="A69" s="3" t="s">
        <v>125</v>
      </c>
      <c r="B69" s="4">
        <v>143765.04841094126</v>
      </c>
      <c r="D69" s="10" t="s">
        <v>176</v>
      </c>
      <c r="E69" s="9">
        <v>252821.20723441109</v>
      </c>
      <c r="G69" t="s">
        <v>145</v>
      </c>
      <c r="H69">
        <v>25740.687000000002</v>
      </c>
      <c r="J69" t="s">
        <v>145</v>
      </c>
      <c r="K69">
        <v>1201.1584552219999</v>
      </c>
    </row>
    <row r="70" spans="1:11" x14ac:dyDescent="0.25">
      <c r="A70" s="3" t="s">
        <v>355</v>
      </c>
      <c r="B70" s="4">
        <v>142291.07954230459</v>
      </c>
      <c r="D70" s="10" t="s">
        <v>151</v>
      </c>
      <c r="E70" s="9">
        <v>232058.56089014845</v>
      </c>
      <c r="G70" t="s">
        <v>147</v>
      </c>
      <c r="H70">
        <v>305543.66499999998</v>
      </c>
      <c r="J70" t="s">
        <v>147</v>
      </c>
      <c r="K70">
        <v>6137.75</v>
      </c>
    </row>
    <row r="71" spans="1:11" x14ac:dyDescent="0.25">
      <c r="A71" s="3" t="s">
        <v>441</v>
      </c>
      <c r="B71" s="4">
        <v>141579.92524723909</v>
      </c>
      <c r="D71" s="10" t="s">
        <v>125</v>
      </c>
      <c r="E71" s="9">
        <v>231472.83375577728</v>
      </c>
      <c r="G71" t="s">
        <v>149</v>
      </c>
      <c r="H71">
        <v>129158.72</v>
      </c>
      <c r="J71" t="s">
        <v>149</v>
      </c>
      <c r="K71">
        <v>5039.6666666669998</v>
      </c>
    </row>
    <row r="72" spans="1:11" x14ac:dyDescent="0.25">
      <c r="A72" s="3" t="s">
        <v>280</v>
      </c>
      <c r="B72" s="4">
        <v>139521.50475791257</v>
      </c>
      <c r="D72" s="10" t="s">
        <v>412</v>
      </c>
      <c r="E72" s="9">
        <v>217569.85473773041</v>
      </c>
      <c r="G72" t="s">
        <v>151</v>
      </c>
      <c r="H72">
        <v>40222.230000000003</v>
      </c>
      <c r="J72" t="s">
        <v>151</v>
      </c>
      <c r="K72">
        <v>3341.5082114450001</v>
      </c>
    </row>
    <row r="73" spans="1:11" x14ac:dyDescent="0.25">
      <c r="A73" s="3" t="s">
        <v>296</v>
      </c>
      <c r="B73" s="4">
        <v>139465.11646139628</v>
      </c>
      <c r="D73" s="10" t="s">
        <v>200</v>
      </c>
      <c r="E73" s="9">
        <v>214575.58955972773</v>
      </c>
      <c r="G73" t="s">
        <v>153</v>
      </c>
      <c r="H73">
        <v>21824.713</v>
      </c>
      <c r="J73" t="s">
        <v>153</v>
      </c>
      <c r="K73">
        <v>1072.25</v>
      </c>
    </row>
    <row r="74" spans="1:11" x14ac:dyDescent="0.25">
      <c r="A74" s="3" t="s">
        <v>159</v>
      </c>
      <c r="B74" s="4">
        <v>135754.4727233974</v>
      </c>
      <c r="D74" s="10" t="s">
        <v>441</v>
      </c>
      <c r="E74" s="9">
        <v>212658.92902867033</v>
      </c>
      <c r="G74" t="s">
        <v>162</v>
      </c>
      <c r="H74">
        <v>56634553.159000002</v>
      </c>
      <c r="J74" t="s">
        <v>162</v>
      </c>
      <c r="K74">
        <v>636273.58333333302</v>
      </c>
    </row>
    <row r="75" spans="1:11" x14ac:dyDescent="0.25">
      <c r="A75" s="3" t="s">
        <v>104</v>
      </c>
      <c r="B75" s="4">
        <v>123183.62608034593</v>
      </c>
      <c r="D75" s="10" t="s">
        <v>159</v>
      </c>
      <c r="E75" s="9">
        <v>212039.30095933299</v>
      </c>
      <c r="G75" t="s">
        <v>164</v>
      </c>
      <c r="H75">
        <v>23818.550999999999</v>
      </c>
      <c r="J75" t="s">
        <v>164</v>
      </c>
      <c r="K75">
        <v>757.72796934899998</v>
      </c>
    </row>
    <row r="76" spans="1:11" x14ac:dyDescent="0.25">
      <c r="A76" s="3" t="s">
        <v>200</v>
      </c>
      <c r="B76" s="4">
        <v>121344.46685257131</v>
      </c>
      <c r="D76" s="10" t="s">
        <v>215</v>
      </c>
      <c r="E76" s="9">
        <v>206709.61459869484</v>
      </c>
      <c r="G76" t="s">
        <v>166</v>
      </c>
      <c r="H76">
        <v>49297.445</v>
      </c>
      <c r="J76" t="s">
        <v>166</v>
      </c>
      <c r="K76">
        <v>1326.8097079040001</v>
      </c>
    </row>
    <row r="77" spans="1:11" x14ac:dyDescent="0.25">
      <c r="A77" s="3" t="s">
        <v>215</v>
      </c>
      <c r="B77" s="4">
        <v>120908.78716595181</v>
      </c>
      <c r="D77" s="10" t="s">
        <v>280</v>
      </c>
      <c r="E77" s="9">
        <v>199832.49031115905</v>
      </c>
      <c r="G77" t="s">
        <v>168</v>
      </c>
      <c r="H77">
        <v>99900.986000000004</v>
      </c>
      <c r="J77" t="s">
        <v>168</v>
      </c>
      <c r="K77">
        <v>2353.823428657</v>
      </c>
    </row>
    <row r="78" spans="1:11" x14ac:dyDescent="0.25">
      <c r="A78" s="3" t="s">
        <v>268</v>
      </c>
      <c r="B78" s="4">
        <v>116503.86171572497</v>
      </c>
      <c r="D78" s="10" t="s">
        <v>419</v>
      </c>
      <c r="E78" s="9">
        <v>195427.1915245516</v>
      </c>
      <c r="G78" t="s">
        <v>170</v>
      </c>
      <c r="H78">
        <v>26944.898000000001</v>
      </c>
      <c r="J78" t="s">
        <v>170</v>
      </c>
      <c r="K78">
        <v>628.51712838799995</v>
      </c>
    </row>
    <row r="79" spans="1:11" x14ac:dyDescent="0.25">
      <c r="A79" s="3" t="s">
        <v>131</v>
      </c>
      <c r="B79" s="4">
        <v>114132.72306504552</v>
      </c>
      <c r="D79" s="10" t="s">
        <v>131</v>
      </c>
      <c r="E79" s="9">
        <v>187103.33938257603</v>
      </c>
      <c r="G79" t="s">
        <v>172</v>
      </c>
      <c r="H79">
        <v>952433.36800000002</v>
      </c>
      <c r="J79" t="s">
        <v>172</v>
      </c>
      <c r="K79">
        <v>16280.338693420999</v>
      </c>
    </row>
    <row r="80" spans="1:11" x14ac:dyDescent="0.25">
      <c r="A80" s="3" t="s">
        <v>316</v>
      </c>
      <c r="B80" s="4">
        <v>112131.7838625665</v>
      </c>
      <c r="D80" s="10" t="s">
        <v>104</v>
      </c>
      <c r="E80" s="9">
        <v>184743.68602922244</v>
      </c>
      <c r="G80" t="s">
        <v>174</v>
      </c>
      <c r="H80">
        <v>7516227.4539999999</v>
      </c>
      <c r="J80" t="s">
        <v>174</v>
      </c>
      <c r="K80">
        <v>55227.083333333001</v>
      </c>
    </row>
    <row r="81" spans="1:11" x14ac:dyDescent="0.25">
      <c r="A81" s="3" t="s">
        <v>217</v>
      </c>
      <c r="B81" s="4">
        <v>109735.27533646903</v>
      </c>
      <c r="D81" s="10" t="s">
        <v>316</v>
      </c>
      <c r="E81" s="9">
        <v>176971.46616864149</v>
      </c>
      <c r="G81" t="s">
        <v>176</v>
      </c>
      <c r="H81">
        <v>177313.579</v>
      </c>
      <c r="J81" t="s">
        <v>176</v>
      </c>
      <c r="K81">
        <v>3630.75</v>
      </c>
    </row>
    <row r="82" spans="1:11" x14ac:dyDescent="0.25">
      <c r="A82" s="3" t="s">
        <v>149</v>
      </c>
      <c r="B82" s="4">
        <v>104963.34439409545</v>
      </c>
      <c r="D82" s="10" t="s">
        <v>268</v>
      </c>
      <c r="E82" s="9">
        <v>170892.56854810478</v>
      </c>
      <c r="G82" t="s">
        <v>178</v>
      </c>
      <c r="H82">
        <v>213480.40900000001</v>
      </c>
      <c r="J82" t="s">
        <v>178</v>
      </c>
      <c r="K82">
        <v>5272.2704618199996</v>
      </c>
    </row>
    <row r="83" spans="1:11" x14ac:dyDescent="0.25">
      <c r="A83" s="3" t="s">
        <v>262</v>
      </c>
      <c r="B83" s="4">
        <v>104229.94191122698</v>
      </c>
      <c r="D83" s="10" t="s">
        <v>217</v>
      </c>
      <c r="E83" s="9">
        <v>170253.28995433837</v>
      </c>
      <c r="G83" t="s">
        <v>180</v>
      </c>
      <c r="H83">
        <v>686942.91299999994</v>
      </c>
      <c r="J83" t="s">
        <v>180</v>
      </c>
      <c r="K83">
        <v>18837.5</v>
      </c>
    </row>
    <row r="84" spans="1:11" x14ac:dyDescent="0.25">
      <c r="A84" s="3" t="s">
        <v>294</v>
      </c>
      <c r="B84" s="4">
        <v>102437.85877038234</v>
      </c>
      <c r="D84" s="10" t="s">
        <v>436</v>
      </c>
      <c r="E84" s="9">
        <v>165898.99786057841</v>
      </c>
      <c r="G84" t="s">
        <v>182</v>
      </c>
      <c r="H84">
        <v>288264.71799999999</v>
      </c>
      <c r="J84" t="s">
        <v>182</v>
      </c>
      <c r="K84">
        <v>5829.7736254299998</v>
      </c>
    </row>
    <row r="85" spans="1:11" x14ac:dyDescent="0.25">
      <c r="A85" s="3" t="s">
        <v>405</v>
      </c>
      <c r="B85" s="4">
        <v>100615.0954031704</v>
      </c>
      <c r="D85" s="10" t="s">
        <v>312</v>
      </c>
      <c r="E85" s="9">
        <v>165488.73151253871</v>
      </c>
      <c r="G85" t="s">
        <v>184</v>
      </c>
      <c r="H85">
        <v>46675.434999999998</v>
      </c>
      <c r="J85" t="s">
        <v>184</v>
      </c>
      <c r="K85">
        <v>1978.5163888889999</v>
      </c>
    </row>
    <row r="86" spans="1:11" x14ac:dyDescent="0.25">
      <c r="A86" s="3" t="s">
        <v>198</v>
      </c>
      <c r="B86" s="4">
        <v>98420.033394112688</v>
      </c>
      <c r="D86" s="10" t="s">
        <v>262</v>
      </c>
      <c r="E86" s="9">
        <v>159150.73738434329</v>
      </c>
      <c r="G86" t="s">
        <v>186</v>
      </c>
      <c r="H86">
        <v>43494.682999999997</v>
      </c>
      <c r="J86" t="s">
        <v>186</v>
      </c>
      <c r="K86">
        <v>615.65944295500003</v>
      </c>
    </row>
    <row r="87" spans="1:11" x14ac:dyDescent="0.25">
      <c r="A87" s="3" t="s">
        <v>436</v>
      </c>
      <c r="B87" s="4">
        <v>98086.806891562228</v>
      </c>
      <c r="D87" s="10" t="s">
        <v>405</v>
      </c>
      <c r="E87" s="9">
        <v>152691.8327961895</v>
      </c>
      <c r="G87" t="s">
        <v>188</v>
      </c>
      <c r="H87">
        <v>44664.046999999999</v>
      </c>
      <c r="J87" t="s">
        <v>188</v>
      </c>
      <c r="K87">
        <v>1665.4482174689999</v>
      </c>
    </row>
    <row r="88" spans="1:11" x14ac:dyDescent="0.25">
      <c r="A88" s="3" t="s">
        <v>72</v>
      </c>
      <c r="B88" s="4">
        <v>97908.242601357473</v>
      </c>
      <c r="D88" s="10" t="s">
        <v>294</v>
      </c>
      <c r="E88" s="9">
        <v>150216.54248058572</v>
      </c>
      <c r="G88" t="s">
        <v>190</v>
      </c>
      <c r="H88">
        <v>3424830.3820000002</v>
      </c>
      <c r="J88" t="s">
        <v>190</v>
      </c>
      <c r="K88">
        <v>40580.166666666999</v>
      </c>
    </row>
    <row r="89" spans="1:11" x14ac:dyDescent="0.25">
      <c r="A89" s="3" t="s">
        <v>312</v>
      </c>
      <c r="B89" s="4">
        <v>96412.348021576036</v>
      </c>
      <c r="D89" s="10" t="s">
        <v>72</v>
      </c>
      <c r="E89" s="9">
        <v>148581.18742798918</v>
      </c>
      <c r="G89" t="s">
        <v>192</v>
      </c>
      <c r="H89">
        <v>182970.43900000001</v>
      </c>
      <c r="J89" t="s">
        <v>192</v>
      </c>
      <c r="K89">
        <v>1306.392294301</v>
      </c>
    </row>
    <row r="90" spans="1:11" x14ac:dyDescent="0.25">
      <c r="A90" s="3" t="s">
        <v>137</v>
      </c>
      <c r="B90" s="4">
        <v>93222.773029479766</v>
      </c>
      <c r="D90" s="10" t="s">
        <v>198</v>
      </c>
      <c r="E90" s="9">
        <v>146692.42754018615</v>
      </c>
      <c r="G90" t="s">
        <v>194</v>
      </c>
      <c r="H90">
        <v>33581.516000000003</v>
      </c>
      <c r="J90" t="s">
        <v>194</v>
      </c>
      <c r="K90">
        <v>2317.6666666669998</v>
      </c>
    </row>
    <row r="91" spans="1:11" x14ac:dyDescent="0.25">
      <c r="A91" s="3" t="s">
        <v>68</v>
      </c>
      <c r="B91" s="4">
        <v>90755.4654505418</v>
      </c>
      <c r="D91" s="10" t="s">
        <v>149</v>
      </c>
      <c r="E91" s="9">
        <v>143870.60036816314</v>
      </c>
      <c r="G91" t="s">
        <v>196</v>
      </c>
      <c r="H91">
        <v>1060460.1499999999</v>
      </c>
      <c r="J91" t="s">
        <v>196</v>
      </c>
      <c r="K91">
        <v>9155.75</v>
      </c>
    </row>
    <row r="92" spans="1:11" x14ac:dyDescent="0.25">
      <c r="A92" s="3" t="s">
        <v>9</v>
      </c>
      <c r="B92" s="4">
        <v>85811.596082671065</v>
      </c>
      <c r="D92" s="10" t="s">
        <v>229</v>
      </c>
      <c r="E92" s="9">
        <v>139482.98849253784</v>
      </c>
      <c r="G92" t="s">
        <v>198</v>
      </c>
      <c r="H92">
        <v>84449.858999999997</v>
      </c>
      <c r="J92" t="s">
        <v>198</v>
      </c>
      <c r="K92">
        <v>2996.5</v>
      </c>
    </row>
    <row r="93" spans="1:11" x14ac:dyDescent="0.25">
      <c r="A93" s="3" t="s">
        <v>168</v>
      </c>
      <c r="B93" s="4">
        <v>85569.407631316411</v>
      </c>
      <c r="D93" s="10" t="s">
        <v>137</v>
      </c>
      <c r="E93" s="9">
        <v>136340.19642963039</v>
      </c>
      <c r="G93" t="s">
        <v>200</v>
      </c>
      <c r="H93">
        <v>42710.542999999998</v>
      </c>
      <c r="J93" t="s">
        <v>200</v>
      </c>
      <c r="K93">
        <v>1056.6886973180001</v>
      </c>
    </row>
    <row r="94" spans="1:11" x14ac:dyDescent="0.25">
      <c r="A94" s="3" t="s">
        <v>87</v>
      </c>
      <c r="B94" s="4">
        <v>78329.273273706189</v>
      </c>
      <c r="D94" s="10" t="s">
        <v>68</v>
      </c>
      <c r="E94" s="9">
        <v>136113.29137444371</v>
      </c>
      <c r="G94" t="s">
        <v>202</v>
      </c>
      <c r="H94">
        <v>498074.28499999997</v>
      </c>
      <c r="J94" t="s">
        <v>202</v>
      </c>
      <c r="K94">
        <v>4762.9836111109998</v>
      </c>
    </row>
    <row r="95" spans="1:11" x14ac:dyDescent="0.25">
      <c r="A95" s="3" t="s">
        <v>412</v>
      </c>
      <c r="B95" s="4">
        <v>77201.489037161096</v>
      </c>
      <c r="D95" s="10" t="s">
        <v>168</v>
      </c>
      <c r="E95" s="9">
        <v>132565.80333359793</v>
      </c>
      <c r="G95" t="s">
        <v>204</v>
      </c>
      <c r="H95">
        <v>23112.462</v>
      </c>
      <c r="J95" t="s">
        <v>204</v>
      </c>
      <c r="K95">
        <v>908.44135472400001</v>
      </c>
    </row>
    <row r="96" spans="1:11" x14ac:dyDescent="0.25">
      <c r="A96" s="3" t="s">
        <v>229</v>
      </c>
      <c r="B96" s="4">
        <v>76551.574214170672</v>
      </c>
      <c r="D96" s="10" t="s">
        <v>9</v>
      </c>
      <c r="E96" s="9">
        <v>131526.72155248671</v>
      </c>
      <c r="G96" t="s">
        <v>206</v>
      </c>
      <c r="H96">
        <v>164389.35800000001</v>
      </c>
      <c r="J96" t="s">
        <v>206</v>
      </c>
      <c r="K96">
        <v>1588.769012278</v>
      </c>
    </row>
    <row r="97" spans="1:11" x14ac:dyDescent="0.25">
      <c r="A97" s="3" t="s">
        <v>287</v>
      </c>
      <c r="B97" s="4">
        <v>75947.749449558105</v>
      </c>
      <c r="D97" s="10" t="s">
        <v>87</v>
      </c>
      <c r="E97" s="9">
        <v>130069.33298012965</v>
      </c>
      <c r="G97" t="s">
        <v>208</v>
      </c>
      <c r="H97">
        <v>40396.552000000003</v>
      </c>
      <c r="J97" t="s">
        <v>208</v>
      </c>
      <c r="K97">
        <v>1240.97953818</v>
      </c>
    </row>
    <row r="98" spans="1:11" x14ac:dyDescent="0.25">
      <c r="A98" s="3" t="s">
        <v>419</v>
      </c>
      <c r="B98" s="4">
        <v>74178.419927682669</v>
      </c>
      <c r="D98" s="10" t="s">
        <v>287</v>
      </c>
      <c r="E98" s="9">
        <v>117950.77158352434</v>
      </c>
      <c r="G98" t="s">
        <v>210</v>
      </c>
      <c r="H98">
        <v>263188.06699999998</v>
      </c>
      <c r="J98" t="s">
        <v>210</v>
      </c>
      <c r="K98">
        <v>2066.9437611409999</v>
      </c>
    </row>
    <row r="99" spans="1:11" x14ac:dyDescent="0.25">
      <c r="A99" s="3" t="s">
        <v>153</v>
      </c>
      <c r="B99" s="4">
        <v>71887.957106866801</v>
      </c>
      <c r="D99" s="10" t="s">
        <v>89</v>
      </c>
      <c r="E99" s="9">
        <v>117262.56678442146</v>
      </c>
      <c r="G99" t="s">
        <v>213</v>
      </c>
      <c r="H99">
        <v>1139391.943</v>
      </c>
      <c r="J99" t="s">
        <v>213</v>
      </c>
      <c r="K99">
        <v>35127.873156089001</v>
      </c>
    </row>
    <row r="100" spans="1:11" x14ac:dyDescent="0.25">
      <c r="A100" s="3" t="s">
        <v>133</v>
      </c>
      <c r="B100" s="4">
        <v>71864.173180271275</v>
      </c>
      <c r="D100" s="10" t="s">
        <v>170</v>
      </c>
      <c r="E100" s="9">
        <v>105568.43090350492</v>
      </c>
      <c r="G100" t="s">
        <v>215</v>
      </c>
      <c r="H100">
        <v>182696.22</v>
      </c>
      <c r="J100" t="s">
        <v>215</v>
      </c>
      <c r="K100">
        <v>4970.4641683099999</v>
      </c>
    </row>
    <row r="101" spans="1:11" x14ac:dyDescent="0.25">
      <c r="A101" s="3" t="s">
        <v>274</v>
      </c>
      <c r="B101" s="4">
        <v>69902.845449330751</v>
      </c>
      <c r="D101" s="10" t="s">
        <v>308</v>
      </c>
      <c r="E101" s="9">
        <v>104380.63504592807</v>
      </c>
      <c r="G101" t="s">
        <v>217</v>
      </c>
      <c r="H101">
        <v>101076.447</v>
      </c>
      <c r="J101" t="s">
        <v>217</v>
      </c>
      <c r="K101">
        <v>6760.5833333330002</v>
      </c>
    </row>
    <row r="102" spans="1:11" x14ac:dyDescent="0.25">
      <c r="A102" s="3" t="s">
        <v>89</v>
      </c>
      <c r="B102" s="4">
        <v>69534.456564549517</v>
      </c>
      <c r="D102" s="10" t="s">
        <v>206</v>
      </c>
      <c r="E102" s="9">
        <v>104363.2910521892</v>
      </c>
      <c r="G102" t="s">
        <v>219</v>
      </c>
      <c r="H102">
        <v>464466.033</v>
      </c>
      <c r="J102" t="s">
        <v>219</v>
      </c>
      <c r="K102">
        <v>10603.53583169</v>
      </c>
    </row>
    <row r="103" spans="1:11" x14ac:dyDescent="0.25">
      <c r="A103" s="3" t="s">
        <v>308</v>
      </c>
      <c r="B103" s="4">
        <v>65573.275705899316</v>
      </c>
      <c r="D103" s="10" t="s">
        <v>115</v>
      </c>
      <c r="E103" s="9">
        <v>103062.90136477648</v>
      </c>
      <c r="G103" t="s">
        <v>221</v>
      </c>
      <c r="H103">
        <v>3444.4209999999998</v>
      </c>
      <c r="J103" t="s">
        <v>221</v>
      </c>
      <c r="K103">
        <v>665.86600914799999</v>
      </c>
    </row>
    <row r="104" spans="1:11" x14ac:dyDescent="0.25">
      <c r="A104" s="3" t="s">
        <v>338</v>
      </c>
      <c r="B104" s="4">
        <v>65299.094040979748</v>
      </c>
      <c r="D104" s="10" t="s">
        <v>166</v>
      </c>
      <c r="E104" s="9">
        <v>102463.43895751989</v>
      </c>
      <c r="G104" t="s">
        <v>223</v>
      </c>
      <c r="H104">
        <v>23405.936000000002</v>
      </c>
      <c r="J104" t="s">
        <v>223</v>
      </c>
      <c r="K104">
        <v>1905.1775014289999</v>
      </c>
    </row>
    <row r="105" spans="1:11" x14ac:dyDescent="0.25">
      <c r="A105" s="3" t="s">
        <v>184</v>
      </c>
      <c r="B105" s="4">
        <v>64584.882350549509</v>
      </c>
      <c r="D105" s="10" t="s">
        <v>184</v>
      </c>
      <c r="E105" s="9">
        <v>102200.56932786609</v>
      </c>
      <c r="G105" t="s">
        <v>226</v>
      </c>
      <c r="H105">
        <v>1349899.2209999999</v>
      </c>
      <c r="J105" t="s">
        <v>226</v>
      </c>
      <c r="K105">
        <v>40990.833333333001</v>
      </c>
    </row>
    <row r="106" spans="1:11" x14ac:dyDescent="0.25">
      <c r="A106" s="3" t="s">
        <v>79</v>
      </c>
      <c r="B106" s="4">
        <v>63912.103909623052</v>
      </c>
      <c r="D106" s="10" t="s">
        <v>133</v>
      </c>
      <c r="E106" s="9">
        <v>100407.72485409408</v>
      </c>
      <c r="G106" t="s">
        <v>227</v>
      </c>
      <c r="H106">
        <v>19325.165000000001</v>
      </c>
      <c r="J106" t="s">
        <v>227</v>
      </c>
      <c r="K106">
        <v>2001.469148936</v>
      </c>
    </row>
    <row r="107" spans="1:11" x14ac:dyDescent="0.25">
      <c r="A107" s="3" t="s">
        <v>188</v>
      </c>
      <c r="B107" s="4">
        <v>62817.319169697788</v>
      </c>
      <c r="D107" s="10" t="s">
        <v>274</v>
      </c>
      <c r="E107" s="9">
        <v>99760.919655155245</v>
      </c>
      <c r="G107" t="s">
        <v>229</v>
      </c>
      <c r="H107">
        <v>99018.04</v>
      </c>
      <c r="J107" t="s">
        <v>229</v>
      </c>
      <c r="K107">
        <v>4010.9017189840001</v>
      </c>
    </row>
    <row r="108" spans="1:11" x14ac:dyDescent="0.25">
      <c r="A108" s="3" t="s">
        <v>145</v>
      </c>
      <c r="B108" s="4">
        <v>62191.630481798871</v>
      </c>
      <c r="D108" s="10" t="s">
        <v>188</v>
      </c>
      <c r="E108" s="9">
        <v>98813.651219099556</v>
      </c>
      <c r="G108" t="s">
        <v>231</v>
      </c>
      <c r="H108">
        <v>9299.51</v>
      </c>
      <c r="J108" t="s">
        <v>231</v>
      </c>
      <c r="K108">
        <v>843.66022889800001</v>
      </c>
    </row>
    <row r="109" spans="1:11" x14ac:dyDescent="0.25">
      <c r="A109" s="3" t="s">
        <v>115</v>
      </c>
      <c r="B109" s="4">
        <v>61857.736988014687</v>
      </c>
      <c r="D109" s="10" t="s">
        <v>79</v>
      </c>
      <c r="E109" s="9">
        <v>98618.654189010864</v>
      </c>
      <c r="G109" t="s">
        <v>233</v>
      </c>
      <c r="H109">
        <v>4425.5450000000001</v>
      </c>
      <c r="J109" t="s">
        <v>233</v>
      </c>
      <c r="K109">
        <v>396.781888391</v>
      </c>
    </row>
    <row r="110" spans="1:11" x14ac:dyDescent="0.25">
      <c r="A110" s="3" t="s">
        <v>166</v>
      </c>
      <c r="B110" s="4">
        <v>60425.957884618663</v>
      </c>
      <c r="D110" s="10" t="s">
        <v>338</v>
      </c>
      <c r="E110" s="9">
        <v>98564.642467461075</v>
      </c>
      <c r="G110" t="s">
        <v>235</v>
      </c>
      <c r="H110">
        <v>3513.1469999999999</v>
      </c>
      <c r="J110" t="s">
        <v>235</v>
      </c>
      <c r="K110">
        <v>916.25</v>
      </c>
    </row>
    <row r="111" spans="1:11" x14ac:dyDescent="0.25">
      <c r="A111" s="3" t="s">
        <v>170</v>
      </c>
      <c r="B111" s="4">
        <v>60169.131653483804</v>
      </c>
      <c r="D111" s="10" t="s">
        <v>153</v>
      </c>
      <c r="E111" s="9">
        <v>95372.352309886948</v>
      </c>
      <c r="G111" t="s">
        <v>237</v>
      </c>
      <c r="H111">
        <v>9953.5470000000005</v>
      </c>
      <c r="J111" t="s">
        <v>237</v>
      </c>
      <c r="K111">
        <v>921.14078014200004</v>
      </c>
    </row>
    <row r="112" spans="1:11" x14ac:dyDescent="0.25">
      <c r="A112" s="3" t="s">
        <v>13</v>
      </c>
      <c r="B112" s="4">
        <v>57834.173830779597</v>
      </c>
      <c r="D112" s="10" t="s">
        <v>53</v>
      </c>
      <c r="E112" s="9">
        <v>93734.428978064563</v>
      </c>
      <c r="G112" t="s">
        <v>239</v>
      </c>
      <c r="H112">
        <v>52504.557000000001</v>
      </c>
      <c r="J112" t="s">
        <v>239</v>
      </c>
      <c r="K112">
        <v>1392.0197368419999</v>
      </c>
    </row>
    <row r="113" spans="1:11" x14ac:dyDescent="0.25">
      <c r="A113" s="3" t="s">
        <v>53</v>
      </c>
      <c r="B113" s="4">
        <v>57295.742796445789</v>
      </c>
      <c r="D113" s="10" t="s">
        <v>13</v>
      </c>
      <c r="E113" s="9">
        <v>92739.780008825619</v>
      </c>
      <c r="G113" t="s">
        <v>241</v>
      </c>
      <c r="H113">
        <v>19726.64</v>
      </c>
      <c r="J113" t="s">
        <v>241</v>
      </c>
      <c r="K113">
        <v>1673.4166666670001</v>
      </c>
    </row>
    <row r="114" spans="1:11" x14ac:dyDescent="0.25">
      <c r="A114" s="3" t="s">
        <v>370</v>
      </c>
      <c r="B114" s="4">
        <v>56743.892295548569</v>
      </c>
      <c r="D114" s="10" t="s">
        <v>210</v>
      </c>
      <c r="E114" s="9">
        <v>89885.284407136249</v>
      </c>
      <c r="G114" t="s">
        <v>243</v>
      </c>
      <c r="H114">
        <v>20019.047999999999</v>
      </c>
      <c r="J114" t="s">
        <v>243</v>
      </c>
      <c r="K114">
        <v>1063.7650214590001</v>
      </c>
    </row>
    <row r="115" spans="1:11" x14ac:dyDescent="0.25">
      <c r="A115" s="3" t="s">
        <v>206</v>
      </c>
      <c r="B115" s="4">
        <v>54330.710476559216</v>
      </c>
      <c r="D115" s="10" t="s">
        <v>192</v>
      </c>
      <c r="E115" s="9">
        <v>84890.625532448044</v>
      </c>
      <c r="G115" t="s">
        <v>245</v>
      </c>
      <c r="H115">
        <v>26997.67</v>
      </c>
      <c r="J115" t="s">
        <v>245</v>
      </c>
      <c r="K115">
        <v>1768.5833333329999</v>
      </c>
    </row>
    <row r="116" spans="1:11" x14ac:dyDescent="0.25">
      <c r="A116" s="3" t="s">
        <v>6</v>
      </c>
      <c r="B116" s="4">
        <v>52771.265799562978</v>
      </c>
      <c r="D116" s="10" t="s">
        <v>145</v>
      </c>
      <c r="E116" s="9">
        <v>84346.737248312464</v>
      </c>
      <c r="G116" t="s">
        <v>247</v>
      </c>
      <c r="H116">
        <v>2358.8780000000002</v>
      </c>
      <c r="J116" t="s">
        <v>247</v>
      </c>
      <c r="K116">
        <v>324.73026315800001</v>
      </c>
    </row>
    <row r="117" spans="1:11" x14ac:dyDescent="0.25">
      <c r="A117" s="3" t="s">
        <v>390</v>
      </c>
      <c r="B117" s="4">
        <v>51102.391198144571</v>
      </c>
      <c r="D117" s="10" t="s">
        <v>390</v>
      </c>
      <c r="E117" s="9">
        <v>82621.672983058015</v>
      </c>
      <c r="G117" t="s">
        <v>249</v>
      </c>
      <c r="H117">
        <v>15254.998</v>
      </c>
      <c r="J117" t="s">
        <v>249</v>
      </c>
      <c r="K117">
        <v>910.91666666699996</v>
      </c>
    </row>
    <row r="118" spans="1:11" x14ac:dyDescent="0.25">
      <c r="A118" s="3" t="s">
        <v>302</v>
      </c>
      <c r="B118" s="4">
        <v>50974.353095947437</v>
      </c>
      <c r="D118" s="10" t="s">
        <v>370</v>
      </c>
      <c r="E118" s="9">
        <v>82287.32597653805</v>
      </c>
      <c r="G118" t="s">
        <v>251</v>
      </c>
      <c r="H118">
        <v>19695.774000000001</v>
      </c>
      <c r="J118" t="s">
        <v>251</v>
      </c>
      <c r="K118">
        <v>471.658082976</v>
      </c>
    </row>
    <row r="119" spans="1:11" x14ac:dyDescent="0.25">
      <c r="A119" s="3" t="s">
        <v>194</v>
      </c>
      <c r="B119" s="4">
        <v>50887.866642848858</v>
      </c>
      <c r="D119" s="10" t="s">
        <v>95</v>
      </c>
      <c r="E119" s="9">
        <v>81845.680707364387</v>
      </c>
      <c r="G119" t="s">
        <v>253</v>
      </c>
      <c r="H119">
        <v>2844.8290000000002</v>
      </c>
      <c r="J119" t="s">
        <v>253</v>
      </c>
      <c r="K119">
        <v>302.97340425499999</v>
      </c>
    </row>
    <row r="120" spans="1:11" x14ac:dyDescent="0.25">
      <c r="A120" s="3" t="s">
        <v>33</v>
      </c>
      <c r="B120" s="4">
        <v>50497.943127815633</v>
      </c>
      <c r="D120" s="10" t="s">
        <v>6</v>
      </c>
      <c r="E120" s="9">
        <v>81505.358673450275</v>
      </c>
      <c r="G120" t="s">
        <v>255</v>
      </c>
      <c r="H120">
        <v>376.39699999999999</v>
      </c>
      <c r="J120" t="s">
        <v>255</v>
      </c>
      <c r="K120">
        <v>226.14972595899999</v>
      </c>
    </row>
    <row r="121" spans="1:11" x14ac:dyDescent="0.25">
      <c r="A121" s="3" t="s">
        <v>245</v>
      </c>
      <c r="B121" s="4">
        <v>50358.134553636468</v>
      </c>
      <c r="D121" s="10" t="s">
        <v>58</v>
      </c>
      <c r="E121" s="9">
        <v>81083.206033457711</v>
      </c>
      <c r="G121" t="s">
        <v>258</v>
      </c>
      <c r="H121">
        <v>558175.34699999995</v>
      </c>
      <c r="J121" t="s">
        <v>258</v>
      </c>
      <c r="K121">
        <v>15945.550171003</v>
      </c>
    </row>
    <row r="122" spans="1:11" x14ac:dyDescent="0.25">
      <c r="A122" s="3" t="s">
        <v>210</v>
      </c>
      <c r="B122" s="4">
        <v>49744.342385136362</v>
      </c>
      <c r="D122" s="10" t="s">
        <v>119</v>
      </c>
      <c r="E122" s="9">
        <v>77429.981777589957</v>
      </c>
      <c r="G122" t="s">
        <v>260</v>
      </c>
      <c r="H122">
        <v>68824.994000000006</v>
      </c>
      <c r="J122" t="s">
        <v>260</v>
      </c>
      <c r="K122">
        <v>2412.4761817519998</v>
      </c>
    </row>
    <row r="123" spans="1:11" x14ac:dyDescent="0.25">
      <c r="A123" s="3" t="s">
        <v>394</v>
      </c>
      <c r="B123" s="4">
        <v>49272.958000129001</v>
      </c>
      <c r="D123" s="10" t="s">
        <v>33</v>
      </c>
      <c r="E123" s="9">
        <v>77185.517957430537</v>
      </c>
      <c r="G123" t="s">
        <v>262</v>
      </c>
      <c r="H123">
        <v>68430.717999999993</v>
      </c>
      <c r="J123" t="s">
        <v>262</v>
      </c>
      <c r="K123">
        <v>1354.9736472459999</v>
      </c>
    </row>
    <row r="124" spans="1:11" x14ac:dyDescent="0.25">
      <c r="A124" s="3" t="s">
        <v>67</v>
      </c>
      <c r="B124" s="4">
        <v>48839.702533733784</v>
      </c>
      <c r="D124" s="10" t="s">
        <v>302</v>
      </c>
      <c r="E124" s="9">
        <v>76450.550447574278</v>
      </c>
      <c r="G124" t="s">
        <v>264</v>
      </c>
      <c r="H124">
        <v>170012.152</v>
      </c>
      <c r="J124" t="s">
        <v>264</v>
      </c>
      <c r="K124">
        <v>3125.9941482439999</v>
      </c>
    </row>
    <row r="125" spans="1:11" x14ac:dyDescent="0.25">
      <c r="A125" s="3" t="s">
        <v>95</v>
      </c>
      <c r="B125" s="4">
        <v>48687.496793184037</v>
      </c>
      <c r="D125" s="10" t="s">
        <v>245</v>
      </c>
      <c r="E125" s="9">
        <v>76435.635234584537</v>
      </c>
      <c r="G125" t="s">
        <v>266</v>
      </c>
      <c r="H125">
        <v>1127847.3540000001</v>
      </c>
      <c r="J125" t="s">
        <v>266</v>
      </c>
      <c r="K125">
        <v>22491.794964028999</v>
      </c>
    </row>
    <row r="126" spans="1:11" x14ac:dyDescent="0.25">
      <c r="A126" s="3" t="s">
        <v>192</v>
      </c>
      <c r="B126" s="4">
        <v>48494.523059606829</v>
      </c>
      <c r="D126" s="10" t="s">
        <v>394</v>
      </c>
      <c r="E126" s="9">
        <v>75591.406257908733</v>
      </c>
      <c r="G126" t="s">
        <v>268</v>
      </c>
      <c r="H126">
        <v>50214.659</v>
      </c>
      <c r="J126" t="s">
        <v>268</v>
      </c>
      <c r="K126">
        <v>1320.6725184219999</v>
      </c>
    </row>
    <row r="127" spans="1:11" x14ac:dyDescent="0.25">
      <c r="A127" s="3" t="s">
        <v>81</v>
      </c>
      <c r="B127" s="4">
        <v>48279.971649696934</v>
      </c>
      <c r="D127" s="10" t="s">
        <v>81</v>
      </c>
      <c r="E127" s="9">
        <v>74891.757361392592</v>
      </c>
      <c r="G127" t="s">
        <v>270</v>
      </c>
      <c r="H127">
        <v>402476.962</v>
      </c>
      <c r="J127" t="s">
        <v>270</v>
      </c>
      <c r="K127">
        <v>3553.4016314780001</v>
      </c>
    </row>
    <row r="128" spans="1:11" x14ac:dyDescent="0.25">
      <c r="A128" s="3" t="s">
        <v>306</v>
      </c>
      <c r="B128" s="4">
        <v>47930.767016411693</v>
      </c>
      <c r="D128" s="10" t="s">
        <v>194</v>
      </c>
      <c r="E128" s="9">
        <v>74229.703556602399</v>
      </c>
      <c r="G128" t="s">
        <v>272</v>
      </c>
      <c r="H128">
        <v>164392.96900000001</v>
      </c>
      <c r="J128" t="s">
        <v>272</v>
      </c>
      <c r="K128">
        <v>3758.4271442499999</v>
      </c>
    </row>
    <row r="129" spans="1:11" x14ac:dyDescent="0.25">
      <c r="A129" s="3" t="s">
        <v>330</v>
      </c>
      <c r="B129" s="4">
        <v>47259.218525780707</v>
      </c>
      <c r="D129" s="10" t="s">
        <v>67</v>
      </c>
      <c r="E129" s="9">
        <v>73509.877477880393</v>
      </c>
      <c r="G129" t="s">
        <v>274</v>
      </c>
      <c r="H129">
        <v>9600.24</v>
      </c>
      <c r="J129" t="s">
        <v>274</v>
      </c>
      <c r="K129">
        <v>598.65618908399995</v>
      </c>
    </row>
    <row r="130" spans="1:11" x14ac:dyDescent="0.25">
      <c r="A130" s="3" t="s">
        <v>19</v>
      </c>
      <c r="B130" s="4">
        <v>46171.984790186958</v>
      </c>
      <c r="D130" s="10" t="s">
        <v>19</v>
      </c>
      <c r="E130" s="9">
        <v>71876.839858883657</v>
      </c>
      <c r="G130" t="s">
        <v>276</v>
      </c>
      <c r="H130">
        <v>283562.08799999999</v>
      </c>
      <c r="J130" t="s">
        <v>276</v>
      </c>
      <c r="K130">
        <v>4504.4388801260002</v>
      </c>
    </row>
    <row r="131" spans="1:11" x14ac:dyDescent="0.25">
      <c r="A131" s="3" t="s">
        <v>58</v>
      </c>
      <c r="B131" s="4">
        <v>45821.864033369908</v>
      </c>
      <c r="D131" s="10" t="s">
        <v>164</v>
      </c>
      <c r="E131" s="9">
        <v>71551.426804478615</v>
      </c>
      <c r="G131" t="s">
        <v>278</v>
      </c>
      <c r="H131">
        <v>152621.76500000001</v>
      </c>
      <c r="J131" t="s">
        <v>278</v>
      </c>
      <c r="K131">
        <v>3841.5611198739998</v>
      </c>
    </row>
    <row r="132" spans="1:11" x14ac:dyDescent="0.25">
      <c r="A132" s="3" t="s">
        <v>239</v>
      </c>
      <c r="B132" s="4">
        <v>44879.884326817228</v>
      </c>
      <c r="D132" s="10" t="s">
        <v>306</v>
      </c>
      <c r="E132" s="9">
        <v>71518.735569716853</v>
      </c>
      <c r="G132" t="s">
        <v>280</v>
      </c>
      <c r="H132">
        <v>117060.91899999999</v>
      </c>
      <c r="J132" t="s">
        <v>280</v>
      </c>
      <c r="K132">
        <v>1458.0383693050001</v>
      </c>
    </row>
    <row r="133" spans="1:11" x14ac:dyDescent="0.25">
      <c r="A133" s="3" t="s">
        <v>21</v>
      </c>
      <c r="B133" s="4">
        <v>44319.118121237407</v>
      </c>
      <c r="D133" s="3" t="s">
        <v>239</v>
      </c>
      <c r="E133" s="9">
        <v>71482.093763575598</v>
      </c>
      <c r="G133" t="s">
        <v>282</v>
      </c>
      <c r="H133">
        <v>74321.437999999995</v>
      </c>
      <c r="J133" t="s">
        <v>282</v>
      </c>
      <c r="K133">
        <v>804.93170185500003</v>
      </c>
    </row>
    <row r="134" spans="1:11" x14ac:dyDescent="0.25">
      <c r="A134" s="3" t="s">
        <v>460</v>
      </c>
      <c r="B134" s="4">
        <v>44270.645751214463</v>
      </c>
      <c r="D134" s="10" t="s">
        <v>330</v>
      </c>
      <c r="E134" s="9">
        <v>69278.309627356561</v>
      </c>
      <c r="G134" t="s">
        <v>285</v>
      </c>
      <c r="H134">
        <v>1192431.156</v>
      </c>
      <c r="J134" t="s">
        <v>285</v>
      </c>
      <c r="K134">
        <v>40812.833333333001</v>
      </c>
    </row>
    <row r="135" spans="1:11" x14ac:dyDescent="0.25">
      <c r="A135" s="3" t="s">
        <v>304</v>
      </c>
      <c r="B135" s="4">
        <v>42109.253778806626</v>
      </c>
      <c r="D135" s="10" t="s">
        <v>21</v>
      </c>
      <c r="E135" s="9">
        <v>69042.316875369812</v>
      </c>
      <c r="G135" t="s">
        <v>287</v>
      </c>
      <c r="H135">
        <v>55334.129000000001</v>
      </c>
      <c r="J135" t="s">
        <v>287</v>
      </c>
      <c r="K135">
        <v>3020.8925017769998</v>
      </c>
    </row>
    <row r="136" spans="1:11" x14ac:dyDescent="0.25">
      <c r="A136" s="3" t="s">
        <v>119</v>
      </c>
      <c r="B136" s="4">
        <v>41609.868858105037</v>
      </c>
      <c r="D136" s="10" t="s">
        <v>186</v>
      </c>
      <c r="E136" s="9">
        <v>68466.856386364336</v>
      </c>
      <c r="G136" t="s">
        <v>288</v>
      </c>
      <c r="H136">
        <v>182363.60399999999</v>
      </c>
      <c r="J136" t="s">
        <v>288</v>
      </c>
      <c r="K136">
        <v>8660.9632907920004</v>
      </c>
    </row>
    <row r="137" spans="1:11" x14ac:dyDescent="0.25">
      <c r="A137" s="3" t="s">
        <v>164</v>
      </c>
      <c r="B137" s="4">
        <v>40742.941166577009</v>
      </c>
      <c r="D137" s="10" t="s">
        <v>304</v>
      </c>
      <c r="E137" s="9">
        <v>65040.343993579794</v>
      </c>
      <c r="G137" t="s">
        <v>290</v>
      </c>
      <c r="H137">
        <v>336839.27899999998</v>
      </c>
      <c r="J137" t="s">
        <v>290</v>
      </c>
      <c r="K137">
        <v>5219.5844247559999</v>
      </c>
    </row>
    <row r="138" spans="1:11" x14ac:dyDescent="0.25">
      <c r="A138" s="3" t="s">
        <v>44</v>
      </c>
      <c r="B138" s="4">
        <v>40104.177111055826</v>
      </c>
      <c r="D138" s="10" t="s">
        <v>46</v>
      </c>
      <c r="E138" s="9">
        <v>64126.904057809232</v>
      </c>
      <c r="G138" t="s">
        <v>292</v>
      </c>
      <c r="H138">
        <v>15284.958000000001</v>
      </c>
      <c r="J138" t="s">
        <v>292</v>
      </c>
      <c r="K138">
        <v>1145.620042542</v>
      </c>
    </row>
    <row r="139" spans="1:11" x14ac:dyDescent="0.25">
      <c r="A139" s="3" t="s">
        <v>46</v>
      </c>
      <c r="B139" s="4">
        <v>39679.388591604438</v>
      </c>
      <c r="D139" s="10" t="s">
        <v>108</v>
      </c>
      <c r="E139" s="9">
        <v>62875.02059980284</v>
      </c>
      <c r="G139" t="s">
        <v>294</v>
      </c>
      <c r="H139">
        <v>49118.294999999998</v>
      </c>
      <c r="J139" t="s">
        <v>294</v>
      </c>
      <c r="K139">
        <v>4567.3420504810001</v>
      </c>
    </row>
    <row r="140" spans="1:11" x14ac:dyDescent="0.25">
      <c r="A140" s="3" t="s">
        <v>227</v>
      </c>
      <c r="B140" s="4">
        <v>39331.89928877246</v>
      </c>
      <c r="D140" s="10" t="s">
        <v>460</v>
      </c>
      <c r="E140" s="9">
        <v>60987.584791538306</v>
      </c>
      <c r="G140" t="s">
        <v>296</v>
      </c>
      <c r="H140">
        <v>100865.208</v>
      </c>
      <c r="J140" t="s">
        <v>296</v>
      </c>
      <c r="K140">
        <v>1502.9408315569999</v>
      </c>
    </row>
    <row r="141" spans="1:11" x14ac:dyDescent="0.25">
      <c r="A141" s="3" t="s">
        <v>108</v>
      </c>
      <c r="B141" s="4">
        <v>39161.032769021818</v>
      </c>
      <c r="D141" s="10" t="s">
        <v>44</v>
      </c>
      <c r="E141" s="9">
        <v>60375.585760611852</v>
      </c>
      <c r="G141" t="s">
        <v>298</v>
      </c>
      <c r="H141">
        <v>2573541.196</v>
      </c>
      <c r="J141" t="s">
        <v>298</v>
      </c>
      <c r="K141">
        <v>45549.007184722999</v>
      </c>
    </row>
    <row r="142" spans="1:11" x14ac:dyDescent="0.25">
      <c r="A142" s="3" t="s">
        <v>186</v>
      </c>
      <c r="B142" s="4">
        <v>39043.355975716135</v>
      </c>
      <c r="D142" s="10" t="s">
        <v>223</v>
      </c>
      <c r="E142" s="9">
        <v>59645.658180715327</v>
      </c>
      <c r="G142" t="s">
        <v>300</v>
      </c>
      <c r="H142">
        <v>1696577.226</v>
      </c>
      <c r="J142" t="s">
        <v>300</v>
      </c>
      <c r="K142">
        <v>14892.715825298001</v>
      </c>
    </row>
    <row r="143" spans="1:11" x14ac:dyDescent="0.25">
      <c r="A143" s="3" t="s">
        <v>223</v>
      </c>
      <c r="B143" s="4">
        <v>38376.249506618071</v>
      </c>
      <c r="D143" s="10" t="s">
        <v>325</v>
      </c>
      <c r="E143" s="9">
        <v>59152.304043888798</v>
      </c>
      <c r="G143" t="s">
        <v>302</v>
      </c>
      <c r="H143">
        <v>39364.101000000002</v>
      </c>
      <c r="J143" t="s">
        <v>302</v>
      </c>
      <c r="K143">
        <v>1544</v>
      </c>
    </row>
    <row r="144" spans="1:11" x14ac:dyDescent="0.25">
      <c r="A144" s="3" t="s">
        <v>292</v>
      </c>
      <c r="B144" s="4">
        <v>37396.604575268953</v>
      </c>
      <c r="D144" s="10" t="s">
        <v>319</v>
      </c>
      <c r="E144" s="9">
        <v>56401.641793588467</v>
      </c>
      <c r="G144" t="s">
        <v>304</v>
      </c>
      <c r="H144">
        <v>15434.93</v>
      </c>
      <c r="J144" t="s">
        <v>304</v>
      </c>
      <c r="K144">
        <v>1502.25</v>
      </c>
    </row>
    <row r="145" spans="1:11" x14ac:dyDescent="0.25">
      <c r="A145" s="3" t="s">
        <v>325</v>
      </c>
      <c r="B145" s="4">
        <v>37371.903577142555</v>
      </c>
      <c r="D145" s="10" t="s">
        <v>227</v>
      </c>
      <c r="E145" s="9">
        <v>56131.487444283426</v>
      </c>
      <c r="G145" t="s">
        <v>306</v>
      </c>
      <c r="H145">
        <v>31298.955999999998</v>
      </c>
      <c r="J145" t="s">
        <v>306</v>
      </c>
      <c r="K145">
        <v>2113.82383759</v>
      </c>
    </row>
    <row r="146" spans="1:11" x14ac:dyDescent="0.25">
      <c r="A146" s="3" t="s">
        <v>70</v>
      </c>
      <c r="B146" s="4">
        <v>36808.490288593515</v>
      </c>
      <c r="D146" s="10" t="s">
        <v>336</v>
      </c>
      <c r="E146" s="9">
        <v>54758.094437931271</v>
      </c>
      <c r="G146" t="s">
        <v>308</v>
      </c>
      <c r="H146">
        <v>73480.043999999994</v>
      </c>
      <c r="J146" t="s">
        <v>308</v>
      </c>
      <c r="K146">
        <v>2584.3795694559999</v>
      </c>
    </row>
    <row r="147" spans="1:11" x14ac:dyDescent="0.25">
      <c r="A147" s="3" t="s">
        <v>392</v>
      </c>
      <c r="B147" s="4">
        <v>36214.826788476625</v>
      </c>
      <c r="D147" s="10" t="s">
        <v>70</v>
      </c>
      <c r="E147" s="9">
        <v>54740.125996955103</v>
      </c>
      <c r="G147" t="s">
        <v>310</v>
      </c>
      <c r="H147">
        <v>142462.20699999999</v>
      </c>
      <c r="J147" t="s">
        <v>310</v>
      </c>
      <c r="K147">
        <v>4938.1327220080002</v>
      </c>
    </row>
    <row r="148" spans="1:11" x14ac:dyDescent="0.25">
      <c r="A148" s="3" t="s">
        <v>102</v>
      </c>
      <c r="B148" s="4">
        <v>35316.595869147008</v>
      </c>
      <c r="D148" s="10" t="s">
        <v>430</v>
      </c>
      <c r="E148" s="9">
        <v>54660.521982582039</v>
      </c>
      <c r="G148" t="s">
        <v>312</v>
      </c>
      <c r="H148">
        <v>115213.99400000001</v>
      </c>
      <c r="J148" t="s">
        <v>312</v>
      </c>
      <c r="K148">
        <v>1714.0094957429999</v>
      </c>
    </row>
    <row r="149" spans="1:11" x14ac:dyDescent="0.25">
      <c r="A149" s="3" t="s">
        <v>319</v>
      </c>
      <c r="B149" s="4">
        <v>35171.41865424432</v>
      </c>
      <c r="D149" s="10" t="s">
        <v>392</v>
      </c>
      <c r="E149" s="9">
        <v>54334.812914111593</v>
      </c>
      <c r="G149" t="s">
        <v>314</v>
      </c>
      <c r="H149">
        <v>22403.235000000001</v>
      </c>
      <c r="J149" t="s">
        <v>314</v>
      </c>
      <c r="K149">
        <v>917.18758462000005</v>
      </c>
    </row>
    <row r="150" spans="1:11" x14ac:dyDescent="0.25">
      <c r="A150" s="5" t="s">
        <v>282</v>
      </c>
      <c r="B150" s="4">
        <v>35020.390958197466</v>
      </c>
      <c r="D150" s="10" t="s">
        <v>292</v>
      </c>
      <c r="E150" s="9">
        <v>54164.070671282279</v>
      </c>
      <c r="G150" t="s">
        <v>316</v>
      </c>
      <c r="H150">
        <v>404890.76299999998</v>
      </c>
      <c r="J150" t="s">
        <v>316</v>
      </c>
      <c r="K150">
        <v>4404.0748014119999</v>
      </c>
    </row>
    <row r="151" spans="1:11" x14ac:dyDescent="0.25">
      <c r="A151" s="3" t="s">
        <v>241</v>
      </c>
      <c r="B151" s="4">
        <v>33640.983319106774</v>
      </c>
      <c r="D151" s="10" t="s">
        <v>102</v>
      </c>
      <c r="E151" s="9">
        <v>52708.117215537401</v>
      </c>
      <c r="G151" t="s">
        <v>318</v>
      </c>
      <c r="H151">
        <v>3264.4830000000002</v>
      </c>
      <c r="J151" t="s">
        <v>318</v>
      </c>
      <c r="K151">
        <v>326.93284592499998</v>
      </c>
    </row>
    <row r="152" spans="1:11" x14ac:dyDescent="0.25">
      <c r="A152" s="3" t="s">
        <v>336</v>
      </c>
      <c r="B152" s="4">
        <v>31753.431291510315</v>
      </c>
      <c r="D152" s="10" t="s">
        <v>74</v>
      </c>
      <c r="E152" s="9">
        <v>51799.279228999498</v>
      </c>
      <c r="G152" t="s">
        <v>319</v>
      </c>
      <c r="H152">
        <v>21406.031999999999</v>
      </c>
      <c r="J152" t="s">
        <v>319</v>
      </c>
      <c r="K152">
        <v>1104.741282852</v>
      </c>
    </row>
    <row r="153" spans="1:11" x14ac:dyDescent="0.25">
      <c r="A153" s="3" t="s">
        <v>74</v>
      </c>
      <c r="B153" s="4">
        <v>31720.343180469514</v>
      </c>
      <c r="D153" s="11" t="s">
        <v>282</v>
      </c>
      <c r="E153" s="9">
        <v>50497.589284370944</v>
      </c>
      <c r="G153" t="s">
        <v>321</v>
      </c>
      <c r="H153">
        <v>26154.555</v>
      </c>
      <c r="J153" t="s">
        <v>321</v>
      </c>
      <c r="K153">
        <v>1024.758531921</v>
      </c>
    </row>
    <row r="154" spans="1:11" x14ac:dyDescent="0.25">
      <c r="A154" s="3" t="s">
        <v>430</v>
      </c>
      <c r="B154" s="4">
        <v>30358.786487052799</v>
      </c>
      <c r="D154" s="10" t="s">
        <v>241</v>
      </c>
      <c r="E154" s="9">
        <v>48290.095010234167</v>
      </c>
      <c r="G154" t="s">
        <v>323</v>
      </c>
      <c r="H154">
        <v>807899.95600000001</v>
      </c>
      <c r="J154" t="s">
        <v>323</v>
      </c>
      <c r="K154">
        <v>6810.3603233129998</v>
      </c>
    </row>
    <row r="155" spans="1:11" x14ac:dyDescent="0.25">
      <c r="A155" s="3" t="s">
        <v>314</v>
      </c>
      <c r="B155" s="4">
        <v>30094.191955014616</v>
      </c>
      <c r="D155" s="10" t="s">
        <v>204</v>
      </c>
      <c r="E155" s="9">
        <v>45709.401897722673</v>
      </c>
      <c r="G155" t="s">
        <v>325</v>
      </c>
      <c r="H155">
        <v>32965.945</v>
      </c>
      <c r="J155" t="s">
        <v>325</v>
      </c>
      <c r="K155">
        <v>1166.9506113259999</v>
      </c>
    </row>
    <row r="156" spans="1:11" x14ac:dyDescent="0.25">
      <c r="A156" s="3" t="s">
        <v>344</v>
      </c>
      <c r="B156" s="4">
        <v>29454.756897920797</v>
      </c>
      <c r="D156" s="10" t="s">
        <v>314</v>
      </c>
      <c r="E156" s="9">
        <v>44847.07942456055</v>
      </c>
      <c r="G156" t="s">
        <v>328</v>
      </c>
      <c r="H156">
        <v>90500.06</v>
      </c>
      <c r="J156" t="s">
        <v>328</v>
      </c>
      <c r="K156">
        <v>6750.0833333330002</v>
      </c>
    </row>
    <row r="157" spans="1:11" x14ac:dyDescent="0.25">
      <c r="A157" s="3" t="s">
        <v>243</v>
      </c>
      <c r="B157" s="4">
        <v>29099.893514633575</v>
      </c>
      <c r="D157" s="10" t="s">
        <v>432</v>
      </c>
      <c r="E157" s="9">
        <v>44827.617476398504</v>
      </c>
      <c r="G157" t="s">
        <v>330</v>
      </c>
      <c r="H157">
        <v>45518.624000000003</v>
      </c>
      <c r="J157" t="s">
        <v>330</v>
      </c>
      <c r="K157">
        <v>1913.932846207</v>
      </c>
    </row>
    <row r="158" spans="1:11" x14ac:dyDescent="0.25">
      <c r="A158" s="3" t="s">
        <v>208</v>
      </c>
      <c r="B158" s="4">
        <v>28219.887309562917</v>
      </c>
      <c r="D158" s="10" t="s">
        <v>83</v>
      </c>
      <c r="E158" s="9">
        <v>44388.760920804882</v>
      </c>
      <c r="G158" t="s">
        <v>332</v>
      </c>
      <c r="H158">
        <v>11387.941000000001</v>
      </c>
      <c r="J158" t="s">
        <v>332</v>
      </c>
      <c r="K158">
        <v>831.64857456100003</v>
      </c>
    </row>
    <row r="159" spans="1:11" x14ac:dyDescent="0.25">
      <c r="A159" s="3" t="s">
        <v>204</v>
      </c>
      <c r="B159" s="4">
        <v>28088.839828677126</v>
      </c>
      <c r="D159" s="10" t="s">
        <v>208</v>
      </c>
      <c r="E159" s="9">
        <v>44094.480391102959</v>
      </c>
      <c r="G159" t="s">
        <v>334</v>
      </c>
      <c r="H159">
        <v>16765.879000000001</v>
      </c>
      <c r="J159" t="s">
        <v>334</v>
      </c>
      <c r="K159">
        <v>736.51792313399994</v>
      </c>
    </row>
    <row r="160" spans="1:11" x14ac:dyDescent="0.25">
      <c r="A160" s="3" t="s">
        <v>332</v>
      </c>
      <c r="B160" s="4">
        <v>27966.929258873261</v>
      </c>
      <c r="D160" s="10" t="s">
        <v>243</v>
      </c>
      <c r="E160" s="9">
        <v>43603.606670471934</v>
      </c>
      <c r="G160" t="s">
        <v>336</v>
      </c>
      <c r="H160">
        <v>9415.0570000000007</v>
      </c>
      <c r="J160" t="s">
        <v>336</v>
      </c>
      <c r="K160">
        <v>1143.528097588</v>
      </c>
    </row>
    <row r="161" spans="1:11" x14ac:dyDescent="0.25">
      <c r="A161" s="3" t="s">
        <v>432</v>
      </c>
      <c r="B161" s="4">
        <v>27472.547155243476</v>
      </c>
      <c r="D161" s="10" t="s">
        <v>374</v>
      </c>
      <c r="E161" s="9">
        <v>43040.604621866405</v>
      </c>
      <c r="G161" t="s">
        <v>338</v>
      </c>
      <c r="H161">
        <v>37362.921999999999</v>
      </c>
      <c r="J161" t="s">
        <v>338</v>
      </c>
      <c r="K161">
        <v>2033.2405468300001</v>
      </c>
    </row>
    <row r="162" spans="1:11" x14ac:dyDescent="0.25">
      <c r="A162" s="3" t="s">
        <v>374</v>
      </c>
      <c r="B162" s="4">
        <v>26923.606544158683</v>
      </c>
      <c r="D162" s="10" t="s">
        <v>426</v>
      </c>
      <c r="E162" s="9">
        <v>42592.953814697619</v>
      </c>
      <c r="G162" t="s">
        <v>340</v>
      </c>
      <c r="H162">
        <v>5565.6220000000003</v>
      </c>
      <c r="J162" t="s">
        <v>340</v>
      </c>
      <c r="K162">
        <v>528.50443458999996</v>
      </c>
    </row>
    <row r="163" spans="1:11" x14ac:dyDescent="0.25">
      <c r="A163" s="3" t="s">
        <v>42</v>
      </c>
      <c r="B163" s="4">
        <v>26903.410017006201</v>
      </c>
      <c r="D163" s="10" t="s">
        <v>332</v>
      </c>
      <c r="E163" s="9">
        <v>42081.776477534455</v>
      </c>
      <c r="G163" t="s">
        <v>342</v>
      </c>
      <c r="H163">
        <v>2270.1550000000002</v>
      </c>
      <c r="J163" t="s">
        <v>342</v>
      </c>
      <c r="K163">
        <v>401.65048712599997</v>
      </c>
    </row>
    <row r="164" spans="1:11" x14ac:dyDescent="0.25">
      <c r="A164" s="3" t="s">
        <v>83</v>
      </c>
      <c r="B164" s="4">
        <v>26304.287092926737</v>
      </c>
      <c r="D164" s="10" t="s">
        <v>42</v>
      </c>
      <c r="E164" s="9">
        <v>41817.509163937779</v>
      </c>
      <c r="G164" t="s">
        <v>344</v>
      </c>
      <c r="H164">
        <v>3370.3020000000001</v>
      </c>
      <c r="J164" t="s">
        <v>344</v>
      </c>
      <c r="K164">
        <v>1313.3333333329999</v>
      </c>
    </row>
    <row r="165" spans="1:11" x14ac:dyDescent="0.25">
      <c r="A165" s="3" t="s">
        <v>321</v>
      </c>
      <c r="B165" s="4">
        <v>25594.274998965717</v>
      </c>
      <c r="D165" s="10" t="s">
        <v>357</v>
      </c>
      <c r="E165" s="9">
        <v>40086.475632468217</v>
      </c>
      <c r="G165" t="s">
        <v>346</v>
      </c>
      <c r="H165">
        <v>4189.8389999999999</v>
      </c>
      <c r="J165" t="s">
        <v>346</v>
      </c>
      <c r="K165">
        <v>400.00945316999997</v>
      </c>
    </row>
    <row r="166" spans="1:11" x14ac:dyDescent="0.25">
      <c r="A166" s="3" t="s">
        <v>426</v>
      </c>
      <c r="B166" s="4">
        <v>25489.488496336417</v>
      </c>
      <c r="D166" s="10" t="s">
        <v>321</v>
      </c>
      <c r="E166" s="9">
        <v>39975.693044123327</v>
      </c>
      <c r="G166" t="s">
        <v>348</v>
      </c>
      <c r="H166">
        <v>2636.3209999999999</v>
      </c>
      <c r="J166" t="s">
        <v>348</v>
      </c>
      <c r="K166">
        <v>194.72764227600001</v>
      </c>
    </row>
    <row r="167" spans="1:11" x14ac:dyDescent="0.25">
      <c r="A167" s="3" t="s">
        <v>85</v>
      </c>
      <c r="B167" s="4">
        <v>25007.750346006833</v>
      </c>
      <c r="D167" s="10" t="s">
        <v>344</v>
      </c>
      <c r="E167" s="9">
        <v>39035.255566278938</v>
      </c>
      <c r="G167" t="s">
        <v>350</v>
      </c>
      <c r="H167">
        <v>1979.5060000000001</v>
      </c>
      <c r="J167" t="s">
        <v>350</v>
      </c>
      <c r="K167">
        <v>436.65666118399997</v>
      </c>
    </row>
    <row r="168" spans="1:11" x14ac:dyDescent="0.25">
      <c r="A168" s="3" t="s">
        <v>40</v>
      </c>
      <c r="B168" s="4">
        <v>24878.203269183072</v>
      </c>
      <c r="D168" s="10" t="s">
        <v>40</v>
      </c>
      <c r="E168" s="9">
        <v>38407.65068615722</v>
      </c>
      <c r="G168" t="s">
        <v>353</v>
      </c>
      <c r="H168">
        <v>92809.058999999994</v>
      </c>
      <c r="J168" t="s">
        <v>353</v>
      </c>
      <c r="K168">
        <v>8849.4029389019997</v>
      </c>
    </row>
    <row r="169" spans="1:11" x14ac:dyDescent="0.25">
      <c r="A169" s="3" t="s">
        <v>7</v>
      </c>
      <c r="B169" s="4">
        <v>24868.297438553989</v>
      </c>
      <c r="D169" s="10" t="s">
        <v>85</v>
      </c>
      <c r="E169" s="9">
        <v>38249.12445905096</v>
      </c>
      <c r="G169" t="s">
        <v>355</v>
      </c>
      <c r="H169">
        <v>24238.817999999999</v>
      </c>
      <c r="J169" t="s">
        <v>355</v>
      </c>
      <c r="K169">
        <v>1679.5882959529999</v>
      </c>
    </row>
    <row r="170" spans="1:11" x14ac:dyDescent="0.25">
      <c r="A170" s="3" t="s">
        <v>357</v>
      </c>
      <c r="B170" s="4">
        <v>24790.532264891637</v>
      </c>
      <c r="D170" s="10" t="s">
        <v>451</v>
      </c>
      <c r="E170" s="9">
        <v>38211.156482907078</v>
      </c>
      <c r="G170" t="s">
        <v>357</v>
      </c>
      <c r="H170">
        <v>28711.705999999998</v>
      </c>
      <c r="J170" t="s">
        <v>357</v>
      </c>
      <c r="K170">
        <v>1135.7823257770001</v>
      </c>
    </row>
    <row r="171" spans="1:11" x14ac:dyDescent="0.25">
      <c r="A171" s="3" t="s">
        <v>451</v>
      </c>
      <c r="B171" s="4">
        <v>24159.233881485507</v>
      </c>
      <c r="D171" s="10" t="s">
        <v>438</v>
      </c>
      <c r="E171" s="9">
        <v>38123.244063897451</v>
      </c>
      <c r="G171" t="s">
        <v>359</v>
      </c>
      <c r="H171">
        <v>25225.484</v>
      </c>
      <c r="J171" t="s">
        <v>359</v>
      </c>
      <c r="K171">
        <v>1324.13434089</v>
      </c>
    </row>
    <row r="172" spans="1:11" x14ac:dyDescent="0.25">
      <c r="A172" s="3" t="s">
        <v>110</v>
      </c>
      <c r="B172" s="4">
        <v>23669.557237425372</v>
      </c>
      <c r="D172" s="10" t="s">
        <v>7</v>
      </c>
      <c r="E172" s="9">
        <v>36397.45061145052</v>
      </c>
      <c r="G172" t="s">
        <v>361</v>
      </c>
      <c r="H172">
        <v>2617.36</v>
      </c>
      <c r="J172" t="s">
        <v>361</v>
      </c>
      <c r="K172">
        <v>352.34209847900001</v>
      </c>
    </row>
    <row r="173" spans="1:11" x14ac:dyDescent="0.25">
      <c r="A173" s="3" t="s">
        <v>38</v>
      </c>
      <c r="B173" s="4">
        <v>23394.63031550754</v>
      </c>
      <c r="D173" s="10" t="s">
        <v>11</v>
      </c>
      <c r="E173" s="9">
        <v>34550.858725317048</v>
      </c>
      <c r="G173" t="s">
        <v>373</v>
      </c>
      <c r="H173">
        <v>186820.11199999999</v>
      </c>
      <c r="J173" t="s">
        <v>373</v>
      </c>
      <c r="K173">
        <v>9632.164404825</v>
      </c>
    </row>
    <row r="174" spans="1:11" x14ac:dyDescent="0.25">
      <c r="A174" s="3" t="s">
        <v>438</v>
      </c>
      <c r="B174" s="4">
        <v>22581.463591396918</v>
      </c>
      <c r="D174" s="10" t="s">
        <v>38</v>
      </c>
      <c r="E174" s="9">
        <v>34241.484117839849</v>
      </c>
      <c r="G174" t="s">
        <v>374</v>
      </c>
      <c r="H174">
        <v>21196.027999999998</v>
      </c>
      <c r="J174" t="s">
        <v>374</v>
      </c>
      <c r="K174">
        <v>894.29523682800004</v>
      </c>
    </row>
    <row r="175" spans="1:11" x14ac:dyDescent="0.25">
      <c r="A175" s="3" t="s">
        <v>417</v>
      </c>
      <c r="B175" s="4">
        <v>22365.649343675894</v>
      </c>
      <c r="D175" s="10" t="s">
        <v>110</v>
      </c>
      <c r="E175" s="9">
        <v>34188.05745278838</v>
      </c>
      <c r="G175" t="s">
        <v>376</v>
      </c>
      <c r="H175">
        <v>4131.9629999999997</v>
      </c>
      <c r="J175" t="s">
        <v>376</v>
      </c>
      <c r="K175">
        <v>398.45702501300002</v>
      </c>
    </row>
    <row r="176" spans="1:11" x14ac:dyDescent="0.25">
      <c r="A176" s="3" t="s">
        <v>410</v>
      </c>
      <c r="B176" s="4">
        <v>21865.221388958926</v>
      </c>
      <c r="D176" s="10" t="s">
        <v>25</v>
      </c>
      <c r="E176" s="9">
        <v>32658.472300588761</v>
      </c>
      <c r="G176" t="s">
        <v>378</v>
      </c>
      <c r="H176">
        <v>1280.954</v>
      </c>
      <c r="J176" t="s">
        <v>378</v>
      </c>
      <c r="K176">
        <v>807</v>
      </c>
    </row>
    <row r="177" spans="1:11" x14ac:dyDescent="0.25">
      <c r="A177" s="3" t="s">
        <v>25</v>
      </c>
      <c r="B177" s="4">
        <v>20564.891125575981</v>
      </c>
      <c r="D177" s="10" t="s">
        <v>237</v>
      </c>
      <c r="E177" s="9">
        <v>32402.365689123493</v>
      </c>
      <c r="G177" t="s">
        <v>380</v>
      </c>
      <c r="H177">
        <v>81272335.641000003</v>
      </c>
      <c r="J177" t="s">
        <v>380</v>
      </c>
      <c r="K177">
        <v>840234.41666666605</v>
      </c>
    </row>
    <row r="178" spans="1:11" x14ac:dyDescent="0.25">
      <c r="A178" s="3" t="s">
        <v>237</v>
      </c>
      <c r="B178" s="4">
        <v>20490.288762732238</v>
      </c>
      <c r="D178" s="10" t="s">
        <v>410</v>
      </c>
      <c r="E178" s="9">
        <v>32339.260951466538</v>
      </c>
      <c r="G178" t="s">
        <v>382</v>
      </c>
      <c r="H178">
        <v>701779.13699999999</v>
      </c>
      <c r="J178" t="s">
        <v>382</v>
      </c>
      <c r="K178">
        <v>23730.038991975998</v>
      </c>
    </row>
    <row r="179" spans="1:11" x14ac:dyDescent="0.25">
      <c r="A179" s="3" t="s">
        <v>11</v>
      </c>
      <c r="B179" s="4">
        <v>20351.02189537694</v>
      </c>
      <c r="D179" s="10" t="s">
        <v>417</v>
      </c>
      <c r="E179" s="9">
        <v>31373.164291795263</v>
      </c>
      <c r="G179" t="s">
        <v>384</v>
      </c>
      <c r="H179">
        <v>649884.02900000103</v>
      </c>
      <c r="J179" t="s">
        <v>384</v>
      </c>
      <c r="K179">
        <v>14632.942582087</v>
      </c>
    </row>
    <row r="180" spans="1:11" x14ac:dyDescent="0.25">
      <c r="A180" s="3" t="s">
        <v>249</v>
      </c>
      <c r="B180" s="4">
        <v>17597.933173613263</v>
      </c>
      <c r="D180" s="10" t="s">
        <v>91</v>
      </c>
      <c r="E180" s="9">
        <v>27561.284349905196</v>
      </c>
      <c r="G180" t="s">
        <v>386</v>
      </c>
      <c r="H180">
        <v>444846.17499999999</v>
      </c>
      <c r="J180" t="s">
        <v>386</v>
      </c>
      <c r="K180">
        <v>16893.127674691001</v>
      </c>
    </row>
    <row r="181" spans="1:11" x14ac:dyDescent="0.25">
      <c r="A181" s="3" t="s">
        <v>91</v>
      </c>
      <c r="B181" s="4">
        <v>17424.125715789887</v>
      </c>
      <c r="D181" s="10" t="s">
        <v>249</v>
      </c>
      <c r="E181" s="9">
        <v>26335.50016215492</v>
      </c>
      <c r="G181" t="s">
        <v>388</v>
      </c>
      <c r="H181">
        <v>4681477.3810000001</v>
      </c>
      <c r="J181" t="s">
        <v>388</v>
      </c>
      <c r="K181">
        <v>46852.807417912998</v>
      </c>
    </row>
    <row r="182" spans="1:11" x14ac:dyDescent="0.25">
      <c r="A182" s="3" t="s">
        <v>231</v>
      </c>
      <c r="B182" s="4">
        <v>16400.440269670777</v>
      </c>
      <c r="D182" s="10" t="s">
        <v>334</v>
      </c>
      <c r="E182" s="9">
        <v>25022.725776641331</v>
      </c>
      <c r="G182" t="s">
        <v>390</v>
      </c>
      <c r="H182">
        <v>58840.476999999999</v>
      </c>
      <c r="J182" t="s">
        <v>390</v>
      </c>
      <c r="K182">
        <v>1331.9444444440001</v>
      </c>
    </row>
    <row r="183" spans="1:11" x14ac:dyDescent="0.25">
      <c r="A183" s="3" t="s">
        <v>235</v>
      </c>
      <c r="B183" s="4">
        <v>16368.859140343895</v>
      </c>
      <c r="D183" s="10" t="s">
        <v>48</v>
      </c>
      <c r="E183" s="9">
        <v>24663.139728726612</v>
      </c>
      <c r="G183" t="s">
        <v>392</v>
      </c>
      <c r="H183">
        <v>55743.862000000001</v>
      </c>
      <c r="J183" t="s">
        <v>392</v>
      </c>
      <c r="K183">
        <v>1684.1644880169999</v>
      </c>
    </row>
    <row r="184" spans="1:11" x14ac:dyDescent="0.25">
      <c r="A184" s="3" t="s">
        <v>334</v>
      </c>
      <c r="B184" s="4">
        <v>16177.320827210553</v>
      </c>
      <c r="D184" s="10" t="s">
        <v>231</v>
      </c>
      <c r="E184" s="9">
        <v>24478.419793777237</v>
      </c>
      <c r="G184" t="s">
        <v>394</v>
      </c>
      <c r="H184">
        <v>39732.845000000001</v>
      </c>
      <c r="J184" t="s">
        <v>394</v>
      </c>
      <c r="K184">
        <v>1281.9744008709999</v>
      </c>
    </row>
    <row r="185" spans="1:11" x14ac:dyDescent="0.25">
      <c r="A185" s="3" t="s">
        <v>340</v>
      </c>
      <c r="B185" s="4">
        <v>16021.588638702693</v>
      </c>
      <c r="D185" s="10" t="s">
        <v>340</v>
      </c>
      <c r="E185" s="9">
        <v>24416.003901881999</v>
      </c>
      <c r="G185" t="s">
        <v>422</v>
      </c>
      <c r="H185">
        <v>3638357.9610000001</v>
      </c>
      <c r="J185" t="s">
        <v>422</v>
      </c>
      <c r="K185">
        <v>65181.916666666999</v>
      </c>
    </row>
    <row r="186" spans="1:11" x14ac:dyDescent="0.25">
      <c r="A186" s="3" t="s">
        <v>443</v>
      </c>
      <c r="B186" s="4">
        <v>15604.057634787341</v>
      </c>
      <c r="D186" s="10" t="s">
        <v>453</v>
      </c>
      <c r="E186" s="9">
        <v>23771.940851950818</v>
      </c>
      <c r="G186" t="s">
        <v>424</v>
      </c>
      <c r="H186">
        <v>213985.59</v>
      </c>
      <c r="J186" t="s">
        <v>424</v>
      </c>
      <c r="K186">
        <v>3341.0833333330002</v>
      </c>
    </row>
    <row r="187" spans="1:11" x14ac:dyDescent="0.25">
      <c r="A187" s="3" t="s">
        <v>453</v>
      </c>
      <c r="B187" s="4">
        <v>15304.729498670509</v>
      </c>
      <c r="D187" s="10" t="s">
        <v>235</v>
      </c>
      <c r="E187" s="9">
        <v>23339.398489438943</v>
      </c>
      <c r="G187" t="s">
        <v>426</v>
      </c>
      <c r="H187">
        <v>34002.523000000001</v>
      </c>
      <c r="J187" t="s">
        <v>426</v>
      </c>
      <c r="K187">
        <v>869.81553911200001</v>
      </c>
    </row>
    <row r="188" spans="1:11" x14ac:dyDescent="0.25">
      <c r="A188" s="3" t="s">
        <v>221</v>
      </c>
      <c r="B188" s="4">
        <v>15118.781704890995</v>
      </c>
      <c r="D188" s="10" t="s">
        <v>60</v>
      </c>
      <c r="E188" s="9">
        <v>23294.629802420844</v>
      </c>
      <c r="G188" t="s">
        <v>428</v>
      </c>
      <c r="H188">
        <v>14561.275</v>
      </c>
      <c r="J188" t="s">
        <v>428</v>
      </c>
      <c r="K188">
        <v>464.236081748</v>
      </c>
    </row>
    <row r="189" spans="1:11" x14ac:dyDescent="0.25">
      <c r="A189" s="3" t="s">
        <v>48</v>
      </c>
      <c r="B189" s="4">
        <v>15058.119561711721</v>
      </c>
      <c r="D189" s="10" t="s">
        <v>376</v>
      </c>
      <c r="E189" s="9">
        <v>23112.382672693544</v>
      </c>
      <c r="G189" t="s">
        <v>430</v>
      </c>
      <c r="H189">
        <v>37586.792999999998</v>
      </c>
      <c r="J189" t="s">
        <v>430</v>
      </c>
      <c r="K189">
        <v>867.85587262199999</v>
      </c>
    </row>
    <row r="190" spans="1:11" x14ac:dyDescent="0.25">
      <c r="A190" s="3" t="s">
        <v>376</v>
      </c>
      <c r="B190" s="4">
        <v>14501.973709997907</v>
      </c>
      <c r="D190" s="10" t="s">
        <v>221</v>
      </c>
      <c r="E190" s="9">
        <v>23023.199947256224</v>
      </c>
      <c r="G190" t="s">
        <v>432</v>
      </c>
      <c r="H190">
        <v>23800.198</v>
      </c>
      <c r="J190" t="s">
        <v>432</v>
      </c>
      <c r="K190">
        <v>744.88107822400002</v>
      </c>
    </row>
    <row r="191" spans="1:11" x14ac:dyDescent="0.25">
      <c r="A191" s="3" t="s">
        <v>60</v>
      </c>
      <c r="B191" s="4">
        <v>14265.101584835458</v>
      </c>
      <c r="D191" s="10" t="s">
        <v>233</v>
      </c>
      <c r="E191" s="9">
        <v>22237.985737914911</v>
      </c>
      <c r="G191" t="s">
        <v>434</v>
      </c>
      <c r="H191">
        <v>382034.09</v>
      </c>
      <c r="J191" t="s">
        <v>434</v>
      </c>
      <c r="K191">
        <v>5613.810794045</v>
      </c>
    </row>
    <row r="192" spans="1:11" x14ac:dyDescent="0.25">
      <c r="A192" s="3" t="s">
        <v>233</v>
      </c>
      <c r="B192" s="4">
        <v>14008.825623583562</v>
      </c>
      <c r="D192" s="10" t="s">
        <v>455</v>
      </c>
      <c r="E192" s="9">
        <v>21908.176722747896</v>
      </c>
      <c r="G192" t="s">
        <v>436</v>
      </c>
      <c r="H192">
        <v>90322.854000000007</v>
      </c>
      <c r="J192" t="s">
        <v>436</v>
      </c>
      <c r="K192">
        <v>2421.5833333330002</v>
      </c>
    </row>
    <row r="193" spans="1:11" x14ac:dyDescent="0.25">
      <c r="A193" s="3" t="s">
        <v>251</v>
      </c>
      <c r="B193" s="4">
        <v>13962.151662464319</v>
      </c>
      <c r="D193" s="10" t="s">
        <v>443</v>
      </c>
      <c r="E193" s="9">
        <v>21835.018081072103</v>
      </c>
      <c r="G193" t="s">
        <v>438</v>
      </c>
      <c r="H193">
        <v>22308.698</v>
      </c>
      <c r="J193" t="s">
        <v>438</v>
      </c>
      <c r="K193">
        <v>631.31730091600002</v>
      </c>
    </row>
    <row r="194" spans="1:11" x14ac:dyDescent="0.25">
      <c r="A194" s="3" t="s">
        <v>455</v>
      </c>
      <c r="B194" s="4">
        <v>13494.459116333808</v>
      </c>
      <c r="D194" s="10" t="s">
        <v>127</v>
      </c>
      <c r="E194" s="9">
        <v>21692.461167607213</v>
      </c>
      <c r="G194" t="s">
        <v>441</v>
      </c>
      <c r="H194">
        <v>99350.678</v>
      </c>
      <c r="J194" t="s">
        <v>441</v>
      </c>
      <c r="K194">
        <v>5523.2857142860003</v>
      </c>
    </row>
    <row r="195" spans="1:11" x14ac:dyDescent="0.25">
      <c r="A195" s="3" t="s">
        <v>346</v>
      </c>
      <c r="B195" s="4">
        <v>12887.328390951947</v>
      </c>
      <c r="D195" s="10" t="s">
        <v>251</v>
      </c>
      <c r="E195" s="9">
        <v>21328.840683502796</v>
      </c>
      <c r="G195" t="s">
        <v>443</v>
      </c>
      <c r="H195">
        <v>5714.5690000000004</v>
      </c>
      <c r="J195" t="s">
        <v>443</v>
      </c>
      <c r="K195">
        <v>1017.2613636360001</v>
      </c>
    </row>
    <row r="196" spans="1:11" x14ac:dyDescent="0.25">
      <c r="A196" s="3" t="s">
        <v>378</v>
      </c>
      <c r="B196" s="4">
        <v>12803.637178116029</v>
      </c>
      <c r="D196" s="10" t="s">
        <v>346</v>
      </c>
      <c r="E196" s="9">
        <v>20209.862087019304</v>
      </c>
      <c r="G196" t="s">
        <v>445</v>
      </c>
      <c r="H196">
        <v>2075.0949999999998</v>
      </c>
      <c r="J196" t="s">
        <v>445</v>
      </c>
      <c r="K196">
        <v>572.65695415699997</v>
      </c>
    </row>
    <row r="197" spans="1:11" x14ac:dyDescent="0.25">
      <c r="A197" s="3" t="s">
        <v>93</v>
      </c>
      <c r="B197" s="4">
        <v>12233.505420260984</v>
      </c>
      <c r="D197" s="10" t="s">
        <v>93</v>
      </c>
      <c r="E197" s="9">
        <v>19396.603785772208</v>
      </c>
      <c r="G197" t="s">
        <v>447</v>
      </c>
      <c r="H197">
        <v>785.66499999999996</v>
      </c>
      <c r="J197" t="s">
        <v>447</v>
      </c>
      <c r="K197">
        <v>364.71428571400003</v>
      </c>
    </row>
    <row r="198" spans="1:11" x14ac:dyDescent="0.25">
      <c r="A198" s="3" t="s">
        <v>127</v>
      </c>
      <c r="B198" s="4">
        <v>11830.427951230387</v>
      </c>
      <c r="D198" s="10" t="s">
        <v>428</v>
      </c>
      <c r="E198" s="9">
        <v>19241.805925376026</v>
      </c>
      <c r="G198" t="s">
        <v>449</v>
      </c>
      <c r="H198">
        <v>956082.26199999999</v>
      </c>
      <c r="J198" t="s">
        <v>449</v>
      </c>
      <c r="K198">
        <v>5260.4998794020003</v>
      </c>
    </row>
    <row r="199" spans="1:11" x14ac:dyDescent="0.25">
      <c r="A199" s="3" t="s">
        <v>428</v>
      </c>
      <c r="B199" s="4">
        <v>11306.35041917013</v>
      </c>
      <c r="D199" s="10" t="s">
        <v>378</v>
      </c>
      <c r="E199" s="9">
        <v>18677.571972755763</v>
      </c>
      <c r="G199" t="s">
        <v>451</v>
      </c>
      <c r="H199">
        <v>1362583.87</v>
      </c>
      <c r="J199" t="s">
        <v>451</v>
      </c>
      <c r="K199">
        <v>4419.1667872649996</v>
      </c>
    </row>
    <row r="200" spans="1:11" x14ac:dyDescent="0.25">
      <c r="A200" s="3" t="s">
        <v>318</v>
      </c>
      <c r="B200" s="4">
        <v>10981.836567937082</v>
      </c>
      <c r="D200" s="10" t="s">
        <v>342</v>
      </c>
      <c r="E200" s="9">
        <v>18099.44997722992</v>
      </c>
      <c r="G200" t="s">
        <v>453</v>
      </c>
      <c r="H200">
        <v>4558.8109999999997</v>
      </c>
      <c r="J200" t="s">
        <v>453</v>
      </c>
      <c r="K200">
        <v>694.41064491099996</v>
      </c>
    </row>
    <row r="201" spans="1:11" x14ac:dyDescent="0.25">
      <c r="A201" s="3" t="s">
        <v>342</v>
      </c>
      <c r="B201" s="4">
        <v>10625.60148006889</v>
      </c>
      <c r="D201" s="10" t="s">
        <v>117</v>
      </c>
      <c r="E201" s="9">
        <v>17729.655017638284</v>
      </c>
      <c r="G201" t="s">
        <v>455</v>
      </c>
      <c r="H201">
        <v>1850.1010000000001</v>
      </c>
      <c r="J201" t="s">
        <v>455</v>
      </c>
      <c r="K201">
        <v>705.98863636399994</v>
      </c>
    </row>
    <row r="202" spans="1:11" x14ac:dyDescent="0.25">
      <c r="A202" s="3" t="s">
        <v>157</v>
      </c>
      <c r="B202" s="4">
        <v>10447.510023955019</v>
      </c>
      <c r="D202" s="10" t="s">
        <v>157</v>
      </c>
      <c r="E202" s="9">
        <v>16928.161355640445</v>
      </c>
      <c r="G202" t="s">
        <v>457</v>
      </c>
      <c r="H202">
        <v>8044.067</v>
      </c>
      <c r="J202" t="s">
        <v>457</v>
      </c>
      <c r="K202">
        <v>643.09906759900002</v>
      </c>
    </row>
    <row r="203" spans="1:11" x14ac:dyDescent="0.25">
      <c r="A203" s="3" t="s">
        <v>62</v>
      </c>
      <c r="B203" s="4">
        <v>10409.04104821611</v>
      </c>
      <c r="D203" s="10" t="s">
        <v>318</v>
      </c>
      <c r="E203" s="9">
        <v>16855.356409853783</v>
      </c>
      <c r="G203" t="s">
        <v>6</v>
      </c>
      <c r="H203">
        <v>80581.706999999995</v>
      </c>
      <c r="J203" t="s">
        <v>6</v>
      </c>
      <c r="K203">
        <v>2769.7980984340002</v>
      </c>
    </row>
    <row r="204" spans="1:11" x14ac:dyDescent="0.25">
      <c r="A204" s="3" t="s">
        <v>445</v>
      </c>
      <c r="B204" s="4">
        <v>10288.823374972531</v>
      </c>
      <c r="D204" s="10" t="s">
        <v>62</v>
      </c>
      <c r="E204" s="9">
        <v>16539.382030476791</v>
      </c>
      <c r="G204" t="s">
        <v>157</v>
      </c>
      <c r="H204">
        <v>13896.950999999999</v>
      </c>
      <c r="J204" t="s">
        <v>157</v>
      </c>
      <c r="K204">
        <v>661.24366144700002</v>
      </c>
    </row>
    <row r="205" spans="1:11" x14ac:dyDescent="0.25">
      <c r="A205" s="3" t="s">
        <v>15</v>
      </c>
      <c r="B205" s="4">
        <v>10285.616363309968</v>
      </c>
      <c r="D205" s="10" t="s">
        <v>445</v>
      </c>
      <c r="E205" s="9">
        <v>15944.36770354229</v>
      </c>
      <c r="G205" t="s">
        <v>159</v>
      </c>
      <c r="H205">
        <v>233475.27900000001</v>
      </c>
      <c r="J205" t="s">
        <v>159</v>
      </c>
      <c r="K205">
        <v>4813.8749067859999</v>
      </c>
    </row>
    <row r="206" spans="1:11" x14ac:dyDescent="0.25">
      <c r="A206" s="3" t="s">
        <v>117</v>
      </c>
      <c r="B206" s="4">
        <v>9999.4941758344521</v>
      </c>
      <c r="D206" s="10" t="s">
        <v>253</v>
      </c>
      <c r="E206" s="9">
        <v>15826.21629557682</v>
      </c>
      <c r="G206" t="s">
        <v>408</v>
      </c>
      <c r="H206">
        <v>425505.66</v>
      </c>
      <c r="J206" t="s">
        <v>408</v>
      </c>
      <c r="K206">
        <v>12409.083333332999</v>
      </c>
    </row>
    <row r="207" spans="1:11" x14ac:dyDescent="0.25">
      <c r="A207" s="3" t="s">
        <v>253</v>
      </c>
      <c r="B207" s="4">
        <v>9711.5402009033714</v>
      </c>
      <c r="D207" s="10" t="s">
        <v>31</v>
      </c>
      <c r="E207" s="9">
        <v>15106.920767068439</v>
      </c>
      <c r="G207" t="s">
        <v>410</v>
      </c>
      <c r="H207">
        <v>6297.98</v>
      </c>
      <c r="J207" t="s">
        <v>410</v>
      </c>
      <c r="K207">
        <v>620.63082274700002</v>
      </c>
    </row>
    <row r="208" spans="1:11" x14ac:dyDescent="0.25">
      <c r="A208" s="3" t="s">
        <v>350</v>
      </c>
      <c r="B208" s="4">
        <v>9214.8423520172055</v>
      </c>
      <c r="D208" s="10" t="s">
        <v>15</v>
      </c>
      <c r="E208" s="9">
        <v>14949.595185385542</v>
      </c>
      <c r="G208" t="s">
        <v>412</v>
      </c>
      <c r="H208">
        <v>9028.2520000000004</v>
      </c>
      <c r="J208" t="s">
        <v>412</v>
      </c>
      <c r="K208">
        <v>585.42732811099995</v>
      </c>
    </row>
    <row r="209" spans="1:11" x14ac:dyDescent="0.25">
      <c r="A209" s="3" t="s">
        <v>447</v>
      </c>
      <c r="B209" s="4">
        <v>8967.6666152668022</v>
      </c>
      <c r="D209" s="10" t="s">
        <v>139</v>
      </c>
      <c r="E209" s="9">
        <v>14053.970349303676</v>
      </c>
      <c r="G209" t="s">
        <v>414</v>
      </c>
      <c r="H209">
        <v>139972.38</v>
      </c>
      <c r="J209" t="s">
        <v>414</v>
      </c>
      <c r="K209">
        <v>4158.8333333330002</v>
      </c>
    </row>
    <row r="210" spans="1:11" x14ac:dyDescent="0.25">
      <c r="A210" s="3" t="s">
        <v>255</v>
      </c>
      <c r="B210" s="4">
        <v>7894.1098236385569</v>
      </c>
      <c r="D210" s="10" t="s">
        <v>17</v>
      </c>
      <c r="E210" s="9">
        <v>13577.772167906678</v>
      </c>
      <c r="G210" t="s">
        <v>416</v>
      </c>
      <c r="H210">
        <v>984.62099999999998</v>
      </c>
      <c r="J210" t="s">
        <v>416</v>
      </c>
      <c r="K210">
        <v>318.79401088899999</v>
      </c>
    </row>
    <row r="211" spans="1:11" x14ac:dyDescent="0.25">
      <c r="A211" s="3" t="s">
        <v>31</v>
      </c>
      <c r="B211" s="4">
        <v>7781.8056626859998</v>
      </c>
      <c r="D211" s="10" t="s">
        <v>447</v>
      </c>
      <c r="E211" s="9">
        <v>13158.359020341759</v>
      </c>
      <c r="G211" t="s">
        <v>417</v>
      </c>
      <c r="H211">
        <v>5562.0169999999998</v>
      </c>
      <c r="J211" t="s">
        <v>417</v>
      </c>
      <c r="K211">
        <v>816.24183303100006</v>
      </c>
    </row>
    <row r="212" spans="1:11" x14ac:dyDescent="0.25">
      <c r="A212" s="3" t="s">
        <v>139</v>
      </c>
      <c r="B212" s="4">
        <v>7609.6063824966359</v>
      </c>
      <c r="D212" s="10" t="s">
        <v>350</v>
      </c>
      <c r="E212" s="9">
        <v>12882.903561815758</v>
      </c>
      <c r="G212" t="s">
        <v>419</v>
      </c>
      <c r="H212">
        <v>24941.62</v>
      </c>
      <c r="J212" t="s">
        <v>419</v>
      </c>
      <c r="K212">
        <v>879.57267188900005</v>
      </c>
    </row>
    <row r="213" spans="1:11" x14ac:dyDescent="0.25">
      <c r="A213" s="3" t="s">
        <v>17</v>
      </c>
      <c r="B213" s="4">
        <v>7583.7540260469586</v>
      </c>
      <c r="D213" s="10" t="s">
        <v>255</v>
      </c>
      <c r="E213" s="9">
        <v>12612.401487219549</v>
      </c>
      <c r="G213" t="s">
        <v>364</v>
      </c>
      <c r="H213">
        <v>337252.91600000003</v>
      </c>
      <c r="J213" t="s">
        <v>364</v>
      </c>
      <c r="K213">
        <v>11982.041136256001</v>
      </c>
    </row>
    <row r="214" spans="1:11" x14ac:dyDescent="0.25">
      <c r="A214" s="3" t="s">
        <v>247</v>
      </c>
      <c r="B214" s="4">
        <v>7578.202827164162</v>
      </c>
      <c r="D214" s="10" t="s">
        <v>247</v>
      </c>
      <c r="E214" s="9">
        <v>11776.737502058011</v>
      </c>
      <c r="G214" t="s">
        <v>366</v>
      </c>
      <c r="H214">
        <v>7293.8639999999996</v>
      </c>
      <c r="J214" t="s">
        <v>366</v>
      </c>
      <c r="K214">
        <v>704.08333333300004</v>
      </c>
    </row>
    <row r="215" spans="1:11" x14ac:dyDescent="0.25">
      <c r="A215" s="3" t="s">
        <v>457</v>
      </c>
      <c r="B215" s="4">
        <v>7447.2723357922241</v>
      </c>
      <c r="D215" s="10" t="s">
        <v>27</v>
      </c>
      <c r="E215" s="9">
        <v>11111.062815733374</v>
      </c>
      <c r="G215" t="s">
        <v>368</v>
      </c>
      <c r="H215">
        <v>174739.98300000001</v>
      </c>
      <c r="J215" t="s">
        <v>368</v>
      </c>
      <c r="K215">
        <v>4464.8333333330002</v>
      </c>
    </row>
    <row r="216" spans="1:11" x14ac:dyDescent="0.25">
      <c r="A216" s="3" t="s">
        <v>416</v>
      </c>
      <c r="B216" s="4">
        <v>6905.4078590145918</v>
      </c>
      <c r="D216" s="10" t="s">
        <v>457</v>
      </c>
      <c r="E216" s="9">
        <v>10830.778329397175</v>
      </c>
      <c r="G216" t="s">
        <v>370</v>
      </c>
      <c r="H216">
        <v>25838.627</v>
      </c>
      <c r="J216" t="s">
        <v>370</v>
      </c>
      <c r="K216">
        <v>1153.0421970770001</v>
      </c>
    </row>
    <row r="217" spans="1:11" x14ac:dyDescent="0.25">
      <c r="A217" s="3" t="s">
        <v>27</v>
      </c>
      <c r="B217" s="4">
        <v>6610.9772659544788</v>
      </c>
      <c r="D217" s="10" t="s">
        <v>416</v>
      </c>
      <c r="E217" s="9">
        <v>10270.372276629281</v>
      </c>
      <c r="G217" t="s">
        <v>403</v>
      </c>
      <c r="H217">
        <v>2571792.4509999999</v>
      </c>
      <c r="J217" t="s">
        <v>403</v>
      </c>
      <c r="K217">
        <v>41726.325726568</v>
      </c>
    </row>
    <row r="218" spans="1:11" x14ac:dyDescent="0.25">
      <c r="A218" s="3" t="s">
        <v>461</v>
      </c>
      <c r="B218" s="4">
        <v>6087.4104536288405</v>
      </c>
      <c r="D218" s="10" t="s">
        <v>121</v>
      </c>
      <c r="E218" s="9">
        <v>10082.995434088203</v>
      </c>
      <c r="G218" t="s">
        <v>405</v>
      </c>
      <c r="H218">
        <v>151148.25</v>
      </c>
      <c r="J218" t="s">
        <v>405</v>
      </c>
      <c r="K218">
        <v>3525.006515343</v>
      </c>
    </row>
    <row r="219" spans="1:11" x14ac:dyDescent="0.25">
      <c r="A219" s="3" t="s">
        <v>121</v>
      </c>
      <c r="B219" s="4">
        <v>5865.3916480965172</v>
      </c>
      <c r="D219" s="10" t="s">
        <v>23</v>
      </c>
      <c r="E219" s="9">
        <v>9339.9288154980986</v>
      </c>
      <c r="G219" t="s">
        <v>397</v>
      </c>
      <c r="H219">
        <v>483397.94699999999</v>
      </c>
      <c r="J219" t="s">
        <v>397</v>
      </c>
      <c r="K219">
        <v>12312.5</v>
      </c>
    </row>
    <row r="220" spans="1:11" x14ac:dyDescent="0.25">
      <c r="A220" s="3" t="s">
        <v>23</v>
      </c>
      <c r="B220" s="4">
        <v>5776.2530470907732</v>
      </c>
      <c r="D220" s="10" t="s">
        <v>461</v>
      </c>
      <c r="E220" s="9">
        <v>8857.0273258946654</v>
      </c>
      <c r="G220" t="s">
        <v>398</v>
      </c>
      <c r="H220">
        <v>314251.239</v>
      </c>
      <c r="J220" t="s">
        <v>398</v>
      </c>
      <c r="K220">
        <v>7849.080780452</v>
      </c>
    </row>
    <row r="221" spans="1:11" ht="15.75" thickBot="1" x14ac:dyDescent="0.3">
      <c r="A221" s="6" t="s">
        <v>348</v>
      </c>
      <c r="B221" s="7">
        <v>4168.8289623160917</v>
      </c>
      <c r="D221" s="12" t="s">
        <v>348</v>
      </c>
      <c r="E221" s="13">
        <v>6663.7936060841175</v>
      </c>
      <c r="G221" t="s">
        <v>400</v>
      </c>
      <c r="H221">
        <v>240617.26500000001</v>
      </c>
      <c r="J221" t="s">
        <v>400</v>
      </c>
      <c r="K221">
        <v>6973.669219548</v>
      </c>
    </row>
    <row r="222" spans="1:11" x14ac:dyDescent="0.25">
      <c r="G222" t="s">
        <v>463</v>
      </c>
      <c r="H222">
        <v>2753.6979999999999</v>
      </c>
      <c r="J222" t="s">
        <v>463</v>
      </c>
      <c r="K222">
        <v>6.25</v>
      </c>
    </row>
    <row r="223" spans="1:11" x14ac:dyDescent="0.25">
      <c r="G223" t="s">
        <v>464</v>
      </c>
      <c r="H223">
        <v>941.68499999999995</v>
      </c>
      <c r="J223" t="s">
        <v>464</v>
      </c>
      <c r="K223">
        <v>45.666666667000001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INEC Diana Barco</cp:lastModifiedBy>
  <dcterms:created xsi:type="dcterms:W3CDTF">2016-07-06T08:22:49Z</dcterms:created>
  <dcterms:modified xsi:type="dcterms:W3CDTF">2024-05-07T22:37:08Z</dcterms:modified>
</cp:coreProperties>
</file>