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225" windowWidth="20115" windowHeight="7560" tabRatio="822" activeTab="2"/>
  </bookViews>
  <sheets>
    <sheet name="Plan de acción" sheetId="1" r:id="rId1"/>
    <sheet name="Evaluación" sheetId="5" r:id="rId2"/>
    <sheet name="Valor de ponderación" sheetId="4" r:id="rId3"/>
    <sheet name="Drop-downs" sheetId="3" state="hidden" r:id="rId4"/>
  </sheets>
  <externalReferences>
    <externalReference r:id="rId5"/>
    <externalReference r:id="rId6"/>
  </externalReferences>
  <definedNames>
    <definedName name="_xlnm._FilterDatabase" localSheetId="0" hidden="1">'Plan de acción'!$A$2:$G$2</definedName>
    <definedName name="A6.1">'Plan de acción'!$D$101</definedName>
    <definedName name="A6.2">'Plan de acción'!$D$111</definedName>
    <definedName name="A6.3">'Plan de acción'!$D$118</definedName>
    <definedName name="A6.4">'Plan de acción'!$D$121</definedName>
    <definedName name="A6.5">'Plan de acción'!$D$126</definedName>
    <definedName name="A6.6">'Plan de acción'!$D$148</definedName>
    <definedName name="A6.7">'Plan de acción'!$D$163</definedName>
    <definedName name="A6.8">'Plan de acción'!$D$167</definedName>
    <definedName name="DAIB">[1]InternalBudget!$D$35</definedName>
    <definedName name="DAIM">[1]InternalBudget!$H$35</definedName>
    <definedName name="G4.1">'Plan de acción'!$D$3</definedName>
    <definedName name="G4.10">'Plan de acción'!$D$53</definedName>
    <definedName name="G4.11">'Plan de acción'!$D$54</definedName>
    <definedName name="G4.2">'Plan de acción'!$D$30</definedName>
    <definedName name="G4.3">'Plan de acción'!$D$36</definedName>
    <definedName name="G4.4">'Plan de acción'!$D$42</definedName>
    <definedName name="G4.5">'Plan de acción'!$D$43</definedName>
    <definedName name="g4.6">'Plan de acción'!$D$49</definedName>
    <definedName name="G4.7">'Plan de acción'!$D$50</definedName>
    <definedName name="G4.8">'Plan de acción'!$D$51</definedName>
    <definedName name="G4.9">'Plan de acción'!$D$52</definedName>
    <definedName name="I5.1">'Plan de acción'!$D$55</definedName>
    <definedName name="I5.2">'Plan de acción'!$D$65</definedName>
    <definedName name="I5.3">'Plan de acción'!$D$72</definedName>
    <definedName name="I5.4">'Plan de acción'!$D$78</definedName>
    <definedName name="I5.5">'Plan de acción'!$D$81</definedName>
    <definedName name="I5.6">'Plan de acción'!$D$96</definedName>
    <definedName name="ICA">[1]InternalBudget!$F$35</definedName>
    <definedName name="_xlnm.Print_Area" localSheetId="1">Evaluación!$A$1:$E$40</definedName>
    <definedName name="_xlnm.Print_Area" localSheetId="0">'Plan de acción'!$B$1:$J$171</definedName>
    <definedName name="_xlnm.Print_Titles" localSheetId="0">'Plan de acción'!$1:$2</definedName>
    <definedName name="TC">[1]InternalBudget!$U$3</definedName>
  </definedNames>
  <calcPr calcId="145621"/>
</workbook>
</file>

<file path=xl/calcChain.xml><?xml version="1.0" encoding="utf-8"?>
<calcChain xmlns="http://schemas.openxmlformats.org/spreadsheetml/2006/main">
  <c r="D57" i="4" l="1"/>
  <c r="D23" i="4"/>
  <c r="D24" i="4"/>
  <c r="D25" i="4"/>
  <c r="D22" i="4"/>
  <c r="E16" i="4"/>
  <c r="D6" i="4"/>
  <c r="D7" i="4"/>
  <c r="D8" i="4"/>
  <c r="D9" i="4"/>
  <c r="D10" i="4"/>
  <c r="D11" i="4"/>
  <c r="D12" i="4"/>
  <c r="D13" i="4"/>
  <c r="D14" i="4"/>
  <c r="D15" i="4"/>
  <c r="D21" i="4"/>
  <c r="D26" i="4"/>
  <c r="D27" i="4"/>
  <c r="D28" i="4"/>
  <c r="D29" i="4"/>
  <c r="D16" i="4"/>
  <c r="D19" i="4" s="1"/>
  <c r="E4" i="4"/>
  <c r="D4" i="4"/>
  <c r="H3" i="4"/>
  <c r="D18" i="4"/>
  <c r="D20" i="4"/>
  <c r="D17" i="4"/>
  <c r="D5" i="4"/>
  <c r="E21" i="4" l="1"/>
  <c r="F3" i="4" s="1"/>
  <c r="D40" i="5"/>
  <c r="D29" i="5"/>
  <c r="D20" i="5"/>
  <c r="C34" i="5"/>
  <c r="C33" i="5"/>
  <c r="C32" i="5"/>
  <c r="C27" i="5"/>
  <c r="C25" i="5"/>
  <c r="C23" i="5"/>
  <c r="C18" i="5"/>
  <c r="C17" i="5"/>
  <c r="C16" i="5"/>
  <c r="C15" i="5"/>
  <c r="C14" i="5"/>
  <c r="C13" i="5"/>
  <c r="C11" i="5"/>
  <c r="D171" i="1"/>
  <c r="D170" i="1"/>
  <c r="D169" i="1"/>
  <c r="D166" i="1"/>
  <c r="D165" i="1"/>
  <c r="D162" i="1"/>
  <c r="D161" i="1"/>
  <c r="D160" i="1"/>
  <c r="D159" i="1"/>
  <c r="D158" i="1"/>
  <c r="D156" i="1"/>
  <c r="D155" i="1"/>
  <c r="D154" i="1"/>
  <c r="D152" i="1"/>
  <c r="D151" i="1"/>
  <c r="D149" i="1"/>
  <c r="D147" i="1"/>
  <c r="D146" i="1"/>
  <c r="D145" i="1"/>
  <c r="D144" i="1"/>
  <c r="D143" i="1"/>
  <c r="D142" i="1"/>
  <c r="D140" i="1"/>
  <c r="D139" i="1"/>
  <c r="D138" i="1"/>
  <c r="D136" i="1"/>
  <c r="D135" i="1"/>
  <c r="D134" i="1"/>
  <c r="D132" i="1"/>
  <c r="D131" i="1"/>
  <c r="D130" i="1"/>
  <c r="D129" i="1"/>
  <c r="D128" i="1"/>
  <c r="D127" i="1"/>
  <c r="D125" i="1"/>
  <c r="D124" i="1"/>
  <c r="D123" i="1"/>
  <c r="D122" i="1"/>
  <c r="D120" i="1"/>
  <c r="D119" i="1"/>
  <c r="D117" i="1"/>
  <c r="D116" i="1"/>
  <c r="D115" i="1"/>
  <c r="D114" i="1"/>
  <c r="D113" i="1"/>
  <c r="D112" i="1"/>
  <c r="D110" i="1"/>
  <c r="D109" i="1"/>
  <c r="D108" i="1"/>
  <c r="D107" i="1"/>
  <c r="D106" i="1"/>
  <c r="D104" i="1"/>
  <c r="D103" i="1"/>
  <c r="D102" i="1"/>
  <c r="D100" i="1"/>
  <c r="D99" i="1"/>
  <c r="D98" i="1"/>
  <c r="D97" i="1"/>
  <c r="D95" i="1"/>
  <c r="D94" i="1"/>
  <c r="D93" i="1"/>
  <c r="D92" i="1"/>
  <c r="D90" i="1"/>
  <c r="D89" i="1"/>
  <c r="D88" i="1"/>
  <c r="D86" i="1"/>
  <c r="D85" i="1"/>
  <c r="D84" i="1"/>
  <c r="D83" i="1"/>
  <c r="D80" i="1"/>
  <c r="D79" i="1"/>
  <c r="D77" i="1"/>
  <c r="D76" i="1"/>
  <c r="D75" i="1"/>
  <c r="D74" i="1"/>
  <c r="D71" i="1"/>
  <c r="D70" i="1"/>
  <c r="D69" i="1"/>
  <c r="D68" i="1"/>
  <c r="D67" i="1"/>
  <c r="D66" i="1"/>
  <c r="D64" i="1"/>
  <c r="D63" i="1"/>
  <c r="D62" i="1"/>
  <c r="D61" i="1"/>
  <c r="D60" i="1"/>
  <c r="D59" i="1"/>
  <c r="D58" i="1"/>
  <c r="D56" i="1"/>
  <c r="D54" i="1"/>
  <c r="D53" i="1"/>
  <c r="D52" i="1"/>
  <c r="D51" i="1"/>
  <c r="D50" i="1"/>
  <c r="D49" i="1"/>
  <c r="D48" i="1"/>
  <c r="D47" i="1"/>
  <c r="D46" i="1"/>
  <c r="D45" i="1"/>
  <c r="D44" i="1"/>
  <c r="D42" i="1"/>
  <c r="D41" i="1"/>
  <c r="D40" i="1"/>
  <c r="D39" i="1"/>
  <c r="D38" i="1"/>
  <c r="D37" i="1"/>
  <c r="D35" i="1"/>
  <c r="D34" i="1"/>
  <c r="D33" i="1"/>
  <c r="D32" i="1"/>
  <c r="D31" i="1"/>
  <c r="D29" i="1"/>
  <c r="D28" i="1"/>
  <c r="D27" i="1"/>
  <c r="D26" i="1"/>
  <c r="D25" i="1"/>
  <c r="D24" i="1"/>
  <c r="D23" i="1"/>
  <c r="D22" i="1"/>
  <c r="D21" i="1"/>
  <c r="D20" i="1"/>
  <c r="D19" i="1"/>
  <c r="D18" i="1"/>
  <c r="D17" i="1"/>
  <c r="D16" i="1"/>
  <c r="D15" i="1"/>
  <c r="D14" i="1"/>
  <c r="D13" i="1"/>
  <c r="D12" i="1"/>
  <c r="D11" i="1"/>
  <c r="D10" i="1"/>
  <c r="D9" i="1"/>
  <c r="D8" i="1"/>
  <c r="D7" i="1"/>
  <c r="D6" i="1"/>
  <c r="D5" i="1"/>
  <c r="D4" i="1"/>
  <c r="D11" i="5" l="1"/>
  <c r="D13" i="5"/>
  <c r="D14" i="5"/>
  <c r="D15" i="5"/>
  <c r="D16" i="5"/>
  <c r="D17" i="5"/>
  <c r="D18" i="5"/>
  <c r="E172" i="4"/>
  <c r="D170" i="4"/>
  <c r="D171" i="4"/>
  <c r="D169" i="4"/>
  <c r="D168" i="4" s="1"/>
  <c r="C38" i="5" s="1"/>
  <c r="D166" i="4"/>
  <c r="D165" i="4"/>
  <c r="D164" i="4" s="1"/>
  <c r="C37" i="5" s="1"/>
  <c r="D162" i="4"/>
  <c r="D159" i="4"/>
  <c r="D157" i="4" s="1"/>
  <c r="D160" i="4"/>
  <c r="D161" i="4"/>
  <c r="D158" i="4"/>
  <c r="D155" i="4"/>
  <c r="D153" i="4" s="1"/>
  <c r="D156" i="4"/>
  <c r="D154" i="4"/>
  <c r="D152" i="4"/>
  <c r="D150" i="4" s="1"/>
  <c r="D151" i="4"/>
  <c r="D143" i="4"/>
  <c r="D144" i="4"/>
  <c r="D145" i="4"/>
  <c r="D146" i="4"/>
  <c r="D147" i="4"/>
  <c r="D142" i="4"/>
  <c r="D141" i="4" s="1"/>
  <c r="D139" i="4"/>
  <c r="D140" i="4"/>
  <c r="D138" i="4"/>
  <c r="D137" i="4"/>
  <c r="D135" i="4"/>
  <c r="D136" i="4"/>
  <c r="D134" i="4"/>
  <c r="D133" i="4" s="1"/>
  <c r="C35" i="5" s="1"/>
  <c r="D107" i="4"/>
  <c r="D108" i="4"/>
  <c r="D105" i="4" s="1"/>
  <c r="C31" i="5" s="1"/>
  <c r="D109" i="4"/>
  <c r="D110" i="4"/>
  <c r="D106" i="4"/>
  <c r="D93" i="4"/>
  <c r="D94" i="4"/>
  <c r="D95" i="4"/>
  <c r="D92" i="4"/>
  <c r="D91" i="4" s="1"/>
  <c r="D87" i="4"/>
  <c r="D89" i="4"/>
  <c r="D90" i="4"/>
  <c r="D88" i="4"/>
  <c r="D82" i="4"/>
  <c r="D84" i="4"/>
  <c r="D85" i="4"/>
  <c r="D83" i="4"/>
  <c r="D75" i="4"/>
  <c r="D76" i="4"/>
  <c r="D77" i="4"/>
  <c r="D74" i="4"/>
  <c r="C22" i="5"/>
  <c r="D59" i="4"/>
  <c r="D60" i="4"/>
  <c r="D58" i="4"/>
  <c r="D45" i="4"/>
  <c r="D46" i="4"/>
  <c r="D47" i="4"/>
  <c r="D48" i="4"/>
  <c r="D44" i="4"/>
  <c r="D43" i="4" s="1"/>
  <c r="C12" i="5" s="1"/>
  <c r="D38" i="4"/>
  <c r="D39" i="4"/>
  <c r="D40" i="4"/>
  <c r="D41" i="4"/>
  <c r="D37" i="4"/>
  <c r="D32" i="4"/>
  <c r="D33" i="4"/>
  <c r="D34" i="4"/>
  <c r="D35" i="4"/>
  <c r="D31" i="4"/>
  <c r="D30" i="4" s="1"/>
  <c r="C9" i="5" s="1"/>
  <c r="C36" i="5" l="1"/>
  <c r="C26" i="5"/>
  <c r="D36" i="4"/>
  <c r="C10" i="5" s="1"/>
  <c r="D73" i="4"/>
  <c r="D3" i="1"/>
  <c r="D8" i="5" s="1"/>
  <c r="D118" i="1"/>
  <c r="D33" i="5" s="1"/>
  <c r="D164" i="1"/>
  <c r="D163" i="1" s="1"/>
  <c r="D37" i="5" s="1"/>
  <c r="D111" i="1"/>
  <c r="D32" i="5" s="1"/>
  <c r="D87" i="1"/>
  <c r="D65" i="1"/>
  <c r="D23" i="5" s="1"/>
  <c r="D57" i="1"/>
  <c r="D55" i="1" s="1"/>
  <c r="D22" i="5" s="1"/>
  <c r="D43" i="1"/>
  <c r="D12" i="5" s="1"/>
  <c r="D157" i="1"/>
  <c r="D137" i="1"/>
  <c r="D121" i="1"/>
  <c r="D34" i="5" s="1"/>
  <c r="D96" i="1"/>
  <c r="D27" i="5" s="1"/>
  <c r="D78" i="1"/>
  <c r="D25" i="5" s="1"/>
  <c r="D141" i="1"/>
  <c r="D153" i="1"/>
  <c r="D133" i="1"/>
  <c r="D105" i="1"/>
  <c r="D101" i="1" s="1"/>
  <c r="D31" i="5" s="1"/>
  <c r="D82" i="1"/>
  <c r="D73" i="1"/>
  <c r="D72" i="1" s="1"/>
  <c r="D24" i="5" s="1"/>
  <c r="D36" i="1"/>
  <c r="D10" i="5" s="1"/>
  <c r="D30" i="1"/>
  <c r="D9" i="5" s="1"/>
  <c r="D168" i="1"/>
  <c r="D167" i="1" s="1"/>
  <c r="D38" i="5" s="1"/>
  <c r="D150" i="1"/>
  <c r="D91" i="1"/>
  <c r="D172" i="4" l="1"/>
  <c r="F172" i="4" s="1"/>
  <c r="C8" i="5"/>
  <c r="C19" i="5" s="1"/>
  <c r="D148" i="1"/>
  <c r="D36" i="5" s="1"/>
  <c r="D81" i="1"/>
  <c r="D26" i="5" s="1"/>
  <c r="D28" i="5" s="1"/>
  <c r="D126" i="1"/>
  <c r="D35" i="5" s="1"/>
  <c r="C39" i="5"/>
  <c r="C28" i="5"/>
  <c r="D19" i="5" l="1"/>
  <c r="D39" i="5"/>
</calcChain>
</file>

<file path=xl/sharedStrings.xml><?xml version="1.0" encoding="utf-8"?>
<sst xmlns="http://schemas.openxmlformats.org/spreadsheetml/2006/main" count="859" uniqueCount="390">
  <si>
    <t>Producto</t>
  </si>
  <si>
    <t>Numeral</t>
  </si>
  <si>
    <t>Mejor práctica</t>
  </si>
  <si>
    <t>P1</t>
  </si>
  <si>
    <t>4.1.1</t>
  </si>
  <si>
    <t>4.1.1.1</t>
  </si>
  <si>
    <t>Ubicación del área total del proyecto</t>
  </si>
  <si>
    <t>4.1.1.2</t>
  </si>
  <si>
    <t>Clima</t>
  </si>
  <si>
    <t>4.1.13</t>
  </si>
  <si>
    <t>Geología</t>
  </si>
  <si>
    <t>4.1.1.4</t>
  </si>
  <si>
    <t>Hidrología</t>
  </si>
  <si>
    <t>4.1.1.5</t>
  </si>
  <si>
    <t>Patrimonio cultural</t>
  </si>
  <si>
    <t>4.1.1.6</t>
  </si>
  <si>
    <t>Flora y fauna endémica</t>
  </si>
  <si>
    <t>4.1.1.7</t>
  </si>
  <si>
    <t>Fauna migratoria</t>
  </si>
  <si>
    <t>4.1.1.8</t>
  </si>
  <si>
    <t>Identificación de amenazas y el grado de presión sobre las especies listadas en la NOM-059-SEMARNAT-2001</t>
  </si>
  <si>
    <t>4.1.1.9</t>
  </si>
  <si>
    <t>Importancia biológica del sitio y su estado de conservación actual de acuerdo con la definición de la presente norma</t>
  </si>
  <si>
    <t>4.1.1.10</t>
  </si>
  <si>
    <t>4.1.1.11</t>
  </si>
  <si>
    <t>Principales limitaciones de uso o restricciones de aprovechamiento en la zona de conservación y el área de restauración</t>
  </si>
  <si>
    <t>4.1.2</t>
  </si>
  <si>
    <t>4.1.2.1</t>
  </si>
  <si>
    <t>La determinación de las actividades que pueden desarrollarse de acuerdo con la vocación natural de los recursos</t>
  </si>
  <si>
    <t>4.1.2.2</t>
  </si>
  <si>
    <t>La determinación de la capacidad de carga turística de conformidad con el apéndice normativo B</t>
  </si>
  <si>
    <t>4.1.2.3</t>
  </si>
  <si>
    <t>La compatibilidad de los objetivos y actividades que se realizan dentro del área total del proyecto con los instrumentos de planeación locales y regionales del territorio</t>
  </si>
  <si>
    <t>4.1.2.4</t>
  </si>
  <si>
    <t>Los ciclos de uso de los recursos naturales con potencial ecoturístico, con el objeto de permitir la recuperación de dichos recursos</t>
  </si>
  <si>
    <t>4.1.3</t>
  </si>
  <si>
    <t>Planeación Ambiental Territorial donde se identifica lo siguiente:</t>
  </si>
  <si>
    <t>4.1.3.1</t>
  </si>
  <si>
    <t>4.1.3.2</t>
  </si>
  <si>
    <t>4.1.3.3</t>
  </si>
  <si>
    <t>Zonas de aprovechamiento para la prestación de servicios turísticos</t>
  </si>
  <si>
    <t>4.1.3.4</t>
  </si>
  <si>
    <t>Áreas de restauración</t>
  </si>
  <si>
    <t>4.1.4</t>
  </si>
  <si>
    <t>4.1.5</t>
  </si>
  <si>
    <t>4.1.6</t>
  </si>
  <si>
    <t>4.1.7</t>
  </si>
  <si>
    <t>Existe una comisión y un plan de vigilancia para el cuidado de la zona de conservación y el área de restauración</t>
  </si>
  <si>
    <t>Contar con instalaciones y servicios para personas con capacidades diferentes (tomar como base la NOM-173-SSA1-1998 cuando aplique)</t>
  </si>
  <si>
    <t>6.2.1</t>
  </si>
  <si>
    <t>Las caminatas se llevan a cabo en senderos establecidos</t>
  </si>
  <si>
    <t>6.2.2</t>
  </si>
  <si>
    <t>Definir la capacidad de carga turística</t>
  </si>
  <si>
    <t>6.2.4</t>
  </si>
  <si>
    <t>Dar mantenimiento a los senderos</t>
  </si>
  <si>
    <t>6.3.2</t>
  </si>
  <si>
    <t>Si el proyecto se ubica dentro de un área natural protegida, este programa deberá tener visto bueno de la Dirección del Área Natural Protegida antes de su implementación a fin se que sea congruente con el existente para el ANP</t>
  </si>
  <si>
    <t>6.4.1</t>
  </si>
  <si>
    <t>En caso de realizarse la actividad dentro de un área natural protegida, la señalización, letreros, mapas, folletos y guias atienden lo establecido al respecto en el manual de identidad y comunicación de la Conanp.</t>
  </si>
  <si>
    <t>6.4.3</t>
  </si>
  <si>
    <t>El proyecto cuenta con letreros y señales informativas  de recorridos, dirección, atractivos y restricciones que sean consensuados con la comunidad que se ubique en el sitio.</t>
  </si>
  <si>
    <t>6.5.4</t>
  </si>
  <si>
    <t>No poner cercas que impidan el libre desplazamiento de la fauna silvestre</t>
  </si>
  <si>
    <t>6.5.6</t>
  </si>
  <si>
    <t>No deben circular equipos motorizados terrestres dentro del área</t>
  </si>
  <si>
    <t>6.5.7.2</t>
  </si>
  <si>
    <t xml:space="preserve">Medidas para especies enlistadas en la NOM-059-SEMARNAT-2001: Monitero y Evaluación de especies enlistadas </t>
  </si>
  <si>
    <t>6.6.3.1</t>
  </si>
  <si>
    <t>Únicamente se utilizarán canales y rutas previamente establecidas evitando impactos a la vegetación sumergida</t>
  </si>
  <si>
    <t>6.6.3.2</t>
  </si>
  <si>
    <t>el abastecimiento de combiustible, mantenimiento y limpieza para los equipos motirizados acuáticos se debe realizar en un sitio destinado específicamente para ello, que evite la dispersión de contaminantes en los cuerpos de agua.</t>
  </si>
  <si>
    <t>6.6.4.3</t>
  </si>
  <si>
    <t>Las operadoras de buceo utilizarán boyas de ascenso y no arrojan anclas a los arrecifes</t>
  </si>
  <si>
    <t>6.6.4.4</t>
  </si>
  <si>
    <t>Se respetan las áreas de embarco y desembarco.</t>
  </si>
  <si>
    <t>6.6.4.5</t>
  </si>
  <si>
    <t>Se respetan las rutas de buceo, se rotan los sitios de buceo y la fre cuencia en que se visita el mismo arrecife, para lo cual se lleva a cabo un mecanismo de control.</t>
  </si>
  <si>
    <t>6.8.1.3</t>
  </si>
  <si>
    <t>P2</t>
  </si>
  <si>
    <t>4.10.</t>
  </si>
  <si>
    <t>5.6.4</t>
  </si>
  <si>
    <t>Solo se utiliza leña seca o de huertos autorizados</t>
  </si>
  <si>
    <t>P3</t>
  </si>
  <si>
    <t>4.2.1</t>
  </si>
  <si>
    <t>Especificaciones necesarias para la protección y cuidado de la flora y fauna del sitio y demás recursos naturales</t>
  </si>
  <si>
    <t>4.2.2</t>
  </si>
  <si>
    <t>La prohibición de arrojar residuos sólidos urbanos fuera de los sitios específicos de almacenamiento temporal</t>
  </si>
  <si>
    <t>4.2.3</t>
  </si>
  <si>
    <t>Especificaciones mínimas para prevenir accidentes al visitante y daños al ecosistema</t>
  </si>
  <si>
    <t>4.2.4</t>
  </si>
  <si>
    <t>Medidas para prevenir los impactos culturales negativos en la comunidad local, promoviendo los valores y tradiciones locales</t>
  </si>
  <si>
    <t>4.2.5</t>
  </si>
  <si>
    <t>La restricción de usos de aparatos de sonido en el área total del proyecto salvo las instalaciones cerradas donde se pueda minimizar el ruido exterior</t>
  </si>
  <si>
    <t>4.3.1</t>
  </si>
  <si>
    <t>4.3.2</t>
  </si>
  <si>
    <t>4.3.3</t>
  </si>
  <si>
    <t>Información sobre los requisitos mínimos de cumplimiento de la presente norma</t>
  </si>
  <si>
    <t>4.3.4</t>
  </si>
  <si>
    <t>Información sobre las principales restricciones de uso</t>
  </si>
  <si>
    <t>4.3.5</t>
  </si>
  <si>
    <t>En caso de que el proyecto se encuentre dentro de una ANP, incluir información sobre su categoría, objetivos y características, y reglamentación básica de uso.</t>
  </si>
  <si>
    <t>5.5.1.3</t>
  </si>
  <si>
    <t xml:space="preserve">Los  residuos  peligrosos  sujetos  a  un  plan  de  manejo,  de  acuerdo  al artículo 31 de  la Ley General para la Prevención y Gestión Integral de los Residuos, que se internan por los visitantes, son devueltos por los mismos a su lugar de origen. </t>
  </si>
  <si>
    <t>5.5.4.4</t>
  </si>
  <si>
    <t>Se llevan a cabo acciones para involucrar al turista para el logro de los objetivos a que se refiere el numeral 5.5</t>
  </si>
  <si>
    <t>5.6.2</t>
  </si>
  <si>
    <t>Los Productos biodegradables están al alcance de los turístas y personal del centro</t>
  </si>
  <si>
    <t>6.1.1</t>
  </si>
  <si>
    <t>Se proporciona información específica al visitante sobre las características, los aspectos ambientales y socioculturales de los sitios que visitan o recorren, a través de las instalaciones, actividades y personal de contacto</t>
  </si>
  <si>
    <t>6.2.3</t>
  </si>
  <si>
    <t>Tener sistema de marcaje y señalización en senderos</t>
  </si>
  <si>
    <t>6.2.5</t>
  </si>
  <si>
    <t>La luz portátil se limita el uso del guía de turistas</t>
  </si>
  <si>
    <t>6.2.6</t>
  </si>
  <si>
    <t>Durante los recorridos se evita la vestimenta de colores brillantes</t>
  </si>
  <si>
    <t>6.4.2.</t>
  </si>
  <si>
    <t>El proytecto cuenta con un mapa guía en donde se diferencie claramente la zonificación del área total del proyecto, con indicaciones de caminos, accesos y principales atractivos</t>
  </si>
  <si>
    <t>6.4.4</t>
  </si>
  <si>
    <t>Tener letreros visibles, claros, elaborados con materiales de la región ubicados de forma estratégica</t>
  </si>
  <si>
    <t>6.5.3</t>
  </si>
  <si>
    <t>Promover el comportamiento responsable en los turistas</t>
  </si>
  <si>
    <t>6.5.5</t>
  </si>
  <si>
    <t>Minimizar el ruido para evitar la perturbación de la vida silvestre</t>
  </si>
  <si>
    <t>6.5.9.6</t>
  </si>
  <si>
    <t>Incluir estas disposiciones en el reglamento interno del proyecto</t>
  </si>
  <si>
    <t>6.6.4.1</t>
  </si>
  <si>
    <t>Que los guías en su plática de plan de buceo o cursos de introducción al buceo según corresponda incluyan recomendaciones:
a) la conservación y preservación de la flora y fauna en el océano haciendo conciencia en el usuario-turista acerca de la fragilidad y riqueza de los arrecifes de coral y biodiversidad, antes de la actividad.
b) la prohibición del uso de guantes para evitar que toquen o extraigan algo del ecosistema marino
c) la prohibición de alimentar la fauna marina
d) la conservación del patrimonio cultural y natural sumergidos
e) la prohibición por disposición de la ley federal de monumentos y zonas arqueológicas artísticas e históricas de la extracción, excavación, postsección, remoción, transporte, intento de explotación de vestigios de flora y fauna, de artefactos o restos humanos, paleontológicos, arqueológicos y/o históricos en territorio nacional.</t>
  </si>
  <si>
    <t>6.6.4.2</t>
  </si>
  <si>
    <t>El número máximo de usuarios-turistas por guía para su seguridad, así como la del medio ambiente natural y patrimonio cultural sumergido son:
a) en el caso del buceo libre (snorkel) se recomienda 10 personas por guía, así como llevar una embarcación de seguridad para el caso de emergencia.
b) en el caso de buceo autónomo el número máximo de usuarios-turistas será de:
b.1) Un guía por dos turidtas que hayan tomado un curso de introducción y no cuenten con certificado de buceo.
b.2) un guía por ocho turistas cuando éstos cuenten cpm una certificación de buceo.</t>
  </si>
  <si>
    <t>6.7.1</t>
  </si>
  <si>
    <t>El interesado contribuye a la conservación de los sitios visitados con al menos una de las siguientes acciones:</t>
  </si>
  <si>
    <t>6.7.1.1</t>
  </si>
  <si>
    <t>Promover la participación del visitante en planes locales de conservación</t>
  </si>
  <si>
    <t>6.7.1.2</t>
  </si>
  <si>
    <t>Promover la conservación directa mediante donaciones o publicidad</t>
  </si>
  <si>
    <t>6.8.1</t>
  </si>
  <si>
    <t>El interesado cumple con los siguientes procedimientos en las actividades ecoturísticas que se desarrollan en el sitio:</t>
  </si>
  <si>
    <t>6.8.1.1</t>
  </si>
  <si>
    <t>Difundir aspectos relacionados con los valores, las manifestaciones y la historia de las culturas locales</t>
  </si>
  <si>
    <t>6.8.1.2</t>
  </si>
  <si>
    <t>Informar al turista el procedimiento para tomar fotografias o video</t>
  </si>
  <si>
    <t>P4</t>
  </si>
  <si>
    <t>4.5.1</t>
  </si>
  <si>
    <t>4.5.2</t>
  </si>
  <si>
    <t>4.5.3</t>
  </si>
  <si>
    <t>4.5.4</t>
  </si>
  <si>
    <t>4.5.5</t>
  </si>
  <si>
    <t>La prestación del servicio de guías de turistas especializados está a cargo de integrantes de la comunidad local y/o propietarios</t>
  </si>
  <si>
    <t>5.6.3</t>
  </si>
  <si>
    <t>Tener un acuerdo con la comunidad para ejercer un comercio justo e intercambio equitativo de bienes</t>
  </si>
  <si>
    <t>P5</t>
  </si>
  <si>
    <t>5.1.1</t>
  </si>
  <si>
    <t>Se cuenta con métodos de captación de agua pluvial para el uso interno en las instalaciones</t>
  </si>
  <si>
    <t>5.1.2</t>
  </si>
  <si>
    <t>El consumo de gua se realiza conforme a lo siguiente:</t>
  </si>
  <si>
    <t>5.1.2.1</t>
  </si>
  <si>
    <t>5.1.2.2</t>
  </si>
  <si>
    <t>Medidas y dispositivos de ahorro de agua</t>
  </si>
  <si>
    <t>5.1.2.3</t>
  </si>
  <si>
    <t>Reuso de aguas tratadas cumpliendo con la normatividad aplicable</t>
  </si>
  <si>
    <t>5.1.3</t>
  </si>
  <si>
    <t>Para el tratamiento de aguas residuales se cuenta con al menos uno de los siguientes sistemas: fosa séptica, canales de biofiltrado, laguna de estabilización, , filtros intermitentes de arena y lecho de hidrófilas o algún otro método alterno de tratamiento o combinación de estos, propuesto por el interesado a partir de un respaldo tecnológico que demuestre su eficiencia de acuerdo al volumen de tratamiento y a la región donde se ubique el proyecto.</t>
  </si>
  <si>
    <t>5.1.4</t>
  </si>
  <si>
    <t>5.1.5</t>
  </si>
  <si>
    <t>En caso de actividades acuáticas, los embarcaderos no afectan la hidrodinámica del sitio</t>
  </si>
  <si>
    <t>5.1.6</t>
  </si>
  <si>
    <t>No se realiza ninguna obra de canalización, interrupción de flujo o desvío de agua</t>
  </si>
  <si>
    <t>5.2.1</t>
  </si>
  <si>
    <t>5.2.2</t>
  </si>
  <si>
    <t>5.2.3</t>
  </si>
  <si>
    <t>Las instalaciones se ubican de forma que no se deteriore el hábitat de las especies incluídas en la NOM-059-SEMARNAT-2001</t>
  </si>
  <si>
    <t>5.2.4</t>
  </si>
  <si>
    <t>En caso de que la construcción de instalaciones turísticas haya requerido previamente la autorización de uso de suelo y la autorización en materia de impacto ambiental, se han realizado las medidas de mitigación y correctivas correspondientes.</t>
  </si>
  <si>
    <t>5.2.5</t>
  </si>
  <si>
    <t>No introducir flora y fauna exótica</t>
  </si>
  <si>
    <t>5.2.6</t>
  </si>
  <si>
    <t>Los miradores y torres de observación son compatibles con el entorno</t>
  </si>
  <si>
    <t>5.3.1</t>
  </si>
  <si>
    <t>Al menos dos de las siguientes medidas energéticas se consideran dentro de las instalaciones turísticas:</t>
  </si>
  <si>
    <t>5.3.1.1</t>
  </si>
  <si>
    <t>Se cuenta con fuentes no convencionales de energía</t>
  </si>
  <si>
    <t>5.3.1.2</t>
  </si>
  <si>
    <t>Durante el día se optimiza el aprovechamiento de la luz natural</t>
  </si>
  <si>
    <t>5.3.1.3</t>
  </si>
  <si>
    <t>5.3.1.4</t>
  </si>
  <si>
    <t>Aprovechamiento del calor solar mediante color, material y diseños según la estación o clima</t>
  </si>
  <si>
    <t>5.4.1</t>
  </si>
  <si>
    <t>El diseño de las instalaciones utiliza técnicas y materiales constructivos regionales  de extracción legal, que sean compatibles y acordes con el entorno ambiental.</t>
  </si>
  <si>
    <t>5.4.2</t>
  </si>
  <si>
    <t>Incorpora elementos de arquitectura vernácula y de paisaje</t>
  </si>
  <si>
    <t>5.5.1</t>
  </si>
  <si>
    <t>5.5.1.1</t>
  </si>
  <si>
    <t xml:space="preserve">Metas   de   reducción   en   la   compra   y   consumo   de   materiales  desechables. </t>
  </si>
  <si>
    <t>5.5.1.2</t>
  </si>
  <si>
    <t>Limitar  la  compra,  venta  e  internación  al  área  total  del  proyecto  de productos empacados</t>
  </si>
  <si>
    <t>5.5.2</t>
  </si>
  <si>
    <t>Los residuos tienen separación secundaria, almacenamiento (botes con tapa y sin contacto con el suelo), transporte y una dispocisión final adecuada</t>
  </si>
  <si>
    <t>5.5.3</t>
  </si>
  <si>
    <t>El almacenamiento temporal  se realiza en sitios que cumplan con las siguientes características:</t>
  </si>
  <si>
    <t>5.5.3.1</t>
  </si>
  <si>
    <t>Botes de almacenamiento temporal cuentan con tapa y no tienen contacto con el suelo.</t>
  </si>
  <si>
    <t>5.5.3.2</t>
  </si>
  <si>
    <t>Sin saturación de residuos sólidos urbanos en los mismos.</t>
  </si>
  <si>
    <t>5.5.3.3</t>
  </si>
  <si>
    <t>Separación secundaria de acuerdo a la definición de la presente norma</t>
  </si>
  <si>
    <t>5.5.4</t>
  </si>
  <si>
    <t>Al menos una de las siguientes medidas en las instalaciones turísticas:</t>
  </si>
  <si>
    <t>5.5.4.1</t>
  </si>
  <si>
    <t>Los residuos orgánicos se deben aprovechar como composta u otros</t>
  </si>
  <si>
    <t>5.5.4.2</t>
  </si>
  <si>
    <t>El interesado participa en programas de reciclaje o lleva a cabo actividades con ese fin</t>
  </si>
  <si>
    <t>5.6.1</t>
  </si>
  <si>
    <t>Se utilizan productos Biodegradables para el mantenimiento y limpieza</t>
  </si>
  <si>
    <t>6.5.1</t>
  </si>
  <si>
    <t>No interrumpir procesos biológicos de la flora y fauna</t>
  </si>
  <si>
    <t>6.5.2</t>
  </si>
  <si>
    <t>No existen ejemplares de fauna en confinamiento a excepción de UMAS registradas</t>
  </si>
  <si>
    <t>6.5.7</t>
  </si>
  <si>
    <t>Especies en alguna categoría de protección</t>
  </si>
  <si>
    <t>6.5.7.1</t>
  </si>
  <si>
    <t>No modificar la conducta en general de la fauna nativa</t>
  </si>
  <si>
    <t>6.5.7.3</t>
  </si>
  <si>
    <t>Realizar acciones de conservación del hábitat de especies en riesgo</t>
  </si>
  <si>
    <t>6.5.8</t>
  </si>
  <si>
    <t>Medidas de protección en zonas de anidación de tortugas, en su caso</t>
  </si>
  <si>
    <t>6.5.8.1</t>
  </si>
  <si>
    <t>No existen estructuras rígidas en las playas de anidación que afecten negativamente  el hábitat de anidación, bloqueen el acceso de hembras anidantes o creen trampas para las tortugas marinas y sus crias</t>
  </si>
  <si>
    <t>6.5.8.2</t>
  </si>
  <si>
    <t>se cuenta con vigilancia en coordinación y colaboración con las autoridades competentes en la época de arribazón y anidación de tortugas marinas</t>
  </si>
  <si>
    <t>6.5.8.3</t>
  </si>
  <si>
    <t>Durante la época de anidación y avivamiento se elimina cualquier fuente de iluminación dirigida hacia las playas de anidación</t>
  </si>
  <si>
    <t>6.6.1</t>
  </si>
  <si>
    <t>No se emplean productos nocivos para el ecosistema</t>
  </si>
  <si>
    <t>6.6.2</t>
  </si>
  <si>
    <t>Operación de embarcaciones no impacta a la fauna local</t>
  </si>
  <si>
    <t>6.6.2.1</t>
  </si>
  <si>
    <t>La aproximación a los ejemplares de vida silvestre se realiza sin la ocupación de motor</t>
  </si>
  <si>
    <t>6.6.2.2</t>
  </si>
  <si>
    <t>Las embarcaciones no se aproximan a las parvadas de aves a una distancia menor de 50 m.</t>
  </si>
  <si>
    <t>6.6.3</t>
  </si>
  <si>
    <t>Equipos motorizados acuáticos de cuatro tiempos</t>
  </si>
  <si>
    <t>6.6.3.3</t>
  </si>
  <si>
    <t>Las embarcaciones se encuentran en condiciones de mantenimiento necesarias para evitar impactos ambientales negativos en los ecosistemas ecuáticos.</t>
  </si>
  <si>
    <t>P6</t>
  </si>
  <si>
    <t>6.1.2</t>
  </si>
  <si>
    <t>Contar con un documento de estrategias y técnicas didácticas - recreativas (temas y actividades)</t>
  </si>
  <si>
    <t>6.1.3</t>
  </si>
  <si>
    <t>Los temas y actividades a que se refiere el numeral anterior son evaluados a través de un cuestionario de satisfacción al visitante</t>
  </si>
  <si>
    <t>6.1.4</t>
  </si>
  <si>
    <t>El contenido del documento para la interpretación incluye lo siguiente:</t>
  </si>
  <si>
    <t>6.1.4.1</t>
  </si>
  <si>
    <t>La importancia y el valor del ecosistema del sitio y los recursos naturales que lo componen</t>
  </si>
  <si>
    <t>6.1.4.2</t>
  </si>
  <si>
    <t>Descripción técnioca y tradicional de los elementos ambientales relevantes para la región</t>
  </si>
  <si>
    <t>6.1.4.3</t>
  </si>
  <si>
    <t>Un mayor entendimiento y sensibilidad hacia la problemática del medio ambientea partir del diálogo grupal</t>
  </si>
  <si>
    <t>6.1.4.4</t>
  </si>
  <si>
    <t>Los valores e historia de las culturas locales transmitiendo su importancia</t>
  </si>
  <si>
    <t>6.1.4.5</t>
  </si>
  <si>
    <t>Respecto de las costumbres locales propiciando un acercamiento prudente de los turistas con la comunidad en la medida en que la misma lo consienta</t>
  </si>
  <si>
    <t>P7</t>
  </si>
  <si>
    <t>5.5.4.3</t>
  </si>
  <si>
    <t>Se cuenta con un programa de capacitación sobre educación ambiental para el manejo y minimización de residuos sólidos urbanos dirigido al personal que participa en la porestación de servicios de ecoturismo y/o a la comunidad</t>
  </si>
  <si>
    <t>6.3.1</t>
  </si>
  <si>
    <t>Tener un programa de educación ambiental</t>
  </si>
  <si>
    <t>P8</t>
  </si>
  <si>
    <t>6.5.9</t>
  </si>
  <si>
    <t>Para la realización de fogatas se debe seguir el siguiente procedimiento</t>
  </si>
  <si>
    <t>6.5.9.1</t>
  </si>
  <si>
    <t>Contar con un área especifica para fogatas con las especificaciones de la NMX</t>
  </si>
  <si>
    <t>6.5.9.2</t>
  </si>
  <si>
    <t>Limpiar el lugar en donde se hará la fogata, retirando hierba, hojas y tierra hasta encontrar el suelo mineral con un radio de 1m</t>
  </si>
  <si>
    <t>6.5.9.3</t>
  </si>
  <si>
    <t>Colocar piedras alrededor del perímetro para eviatr que la leña pueda rodar y alcanzar vegetación circundante</t>
  </si>
  <si>
    <t>6.5.9.4</t>
  </si>
  <si>
    <t>Con el objeto de prevenir que se desprendan chispas o pavesas, nunca debe dejarse sola la fogata</t>
  </si>
  <si>
    <t>6.5.9.5</t>
  </si>
  <si>
    <t>Cuando se deje de utilizar la fogata se debe apagar completamente utilizando tierra para sofocarla revolviendo esta con las brazas hasta asegurarse de que no existe fuente de calor. Si existiera la posibilidad de conseguir agua, se debe usar para extinguir la fogata no dejando rastros de la fogata.</t>
  </si>
  <si>
    <t>Agua</t>
  </si>
  <si>
    <t>Vida silvestre</t>
  </si>
  <si>
    <t>Energía</t>
  </si>
  <si>
    <t>Impacto visual</t>
  </si>
  <si>
    <t>Residuos sólidos urbanos</t>
  </si>
  <si>
    <t>Compra de productos</t>
  </si>
  <si>
    <t>Interpretación</t>
  </si>
  <si>
    <t>Senderos</t>
  </si>
  <si>
    <t>Educación ambiental</t>
  </si>
  <si>
    <t>Señalización</t>
  </si>
  <si>
    <t>Ecosistemas acuáticos</t>
  </si>
  <si>
    <t>Iniciativas de contribución a la conservación</t>
  </si>
  <si>
    <t>Impacto cultural</t>
  </si>
  <si>
    <t>Resultado</t>
  </si>
  <si>
    <t>Se deberá contar con un documento de planeación del proyecto que cumpla con las siguientes características:</t>
  </si>
  <si>
    <t>Una descripción y diagnóstico socioambiental del área geográfica en la que se enmarca el proyecto ecoturístico, de acuerdo a lo siguiente:</t>
  </si>
  <si>
    <t>Áreas suceptibles a la restauración</t>
  </si>
  <si>
    <t>Una estrategia que oriente el proceso de planificación sustentable en el área total del proyecto a partir del diagnóstico al que se refiere el numeral anterior. Dicha estrategia debe considerar los aspectos siguientes:</t>
  </si>
  <si>
    <t>Área total del proyecto en un mapa georeferenciado o en su defecto un croquis.</t>
  </si>
  <si>
    <t>Zonas de conservación de acuerdo a la cobertura vegetal nativa, o a los ecosistemas nativos</t>
  </si>
  <si>
    <t>La planeación ambiental territorial considera los tipos de aprovechamiento existentes en el área total del proyecto</t>
  </si>
  <si>
    <t>Un mecanismo para evaluar y dar seguimiento a la estrategia derivada de la planeación, con indicadores o descripciones que se seleccionan para tal efecto</t>
  </si>
  <si>
    <t>En zonas de conservación se monitorean las poblaciones de flora y fauna silvestre verificando el mantenimiento de la cobertura vegetal original y la estabilidad o permanencia de las poblaciones en general, de acuerdo a los indicadores seleccionados, definiendo responsables, tiempo y forma de monitoreo</t>
  </si>
  <si>
    <t>Para la realización de toda actividad de ecoturismo se cuenta con un reglamento que se entrega a los turistas o se ubica en un lugar visible para el personal y para el turista, el cual debe aplicarse en el área total del proyecto y contener al menos lo siguiente:</t>
  </si>
  <si>
    <t>Se proporciona al turista la siguiente información:</t>
  </si>
  <si>
    <t>Código de ética que incluya los principios que orienten el comportamiento del turista y demás actores involucrados en la prestación de servicios turísticos</t>
  </si>
  <si>
    <t>Información sobre las condiciones y características específicas del sitio, como biológicas, geológicas, y climáticas, entre otras.</t>
  </si>
  <si>
    <t>Dentro del área total del proyecto, los grupos no rebasan la capacidad de carga turística previamente definida por el interesado, para lo cual se contará con los mecanismos de control estadístico de flujo turístico.</t>
  </si>
  <si>
    <t>Los prestadores de servicios turísticos cumplen con las siguientes especificaciones:</t>
  </si>
  <si>
    <t>Involucramiento activo en al menos dos actividades de desarrollo de la comunidad local al año</t>
  </si>
  <si>
    <t>Participación de la comunidad en la toma de decisiones referente a su patrimonio natural y cultural , a través de mecanismos previamente concertados</t>
  </si>
  <si>
    <t>La utilización de insumos desarrollados, elaborados o extraídos de la región</t>
  </si>
  <si>
    <t>La prestación de los servicios turísticos está a cargo prioritariamente prioritariamente de personas residentes de la región</t>
  </si>
  <si>
    <t>En caso de que la prestación del servicio turístico se realice en un ANP, se cuenta con el documento de autorización correspondiente emitido por la CONANP para la realización de la actividad, y se cumple con el resto de la normatividad vigente en la materia.</t>
  </si>
  <si>
    <t>La prestación de los servicios turísticos de ecoturismo no involucra nel aprovechamiento extractivo de flora y fauna silvestre, y en todo caso el aprovechamiento  no extractivo cumple con las disposiciones de la Ley General de Vida Silvestre.</t>
  </si>
  <si>
    <t>Las actividades planteadas en el proyecto no pueden contravenir lo dispuesto en ningún ordenamiento jurídico aplicable</t>
  </si>
  <si>
    <t>En caso de existir un Programa de Ordenamiento Ecológico del Territorio regional, local y/o marino decretado, se observan los límites y criterior ecológicos previstos.</t>
  </si>
  <si>
    <t>Tratándose de prestación de servicios en propiedad de terceros, se cuenta con la autorización por escrito del propietario o comunidad correspondiente. Cuando el predio objeto de la prestación sea propiedad ejidal o comunal, se cuenta con el acta de asamblea debidamente requisitada en términos de la normatividad agraria vigente</t>
  </si>
  <si>
    <t>Un plan de uso eficiente del recurso</t>
  </si>
  <si>
    <t xml:space="preserve">Contar con suficientes letrinas secas o húmedas en su caso </t>
  </si>
  <si>
    <t>Dentro del área total del proyecto se respeta, promueve y fortalece la continuidad de los corredores biológicos, evitando la fragmentación y modificación del hábitat</t>
  </si>
  <si>
    <t>En las áreas degradadas dentro del área total del proyecto se cuenta con un programa de restauración o acciones realizadas con este fin, cumpliendo con el trámite correspondiente</t>
  </si>
  <si>
    <t>Se implementa un Plan de reducción en la generación de Residuos Sólidos Urbanos, que incluye las siguientes medidas:</t>
  </si>
  <si>
    <t xml:space="preserve">Se cuenta con criterios </t>
  </si>
  <si>
    <t>AD</t>
  </si>
  <si>
    <t>Adecuado</t>
  </si>
  <si>
    <t>NR</t>
  </si>
  <si>
    <t>No revisado</t>
  </si>
  <si>
    <t>IN</t>
  </si>
  <si>
    <t>Inadecuado</t>
  </si>
  <si>
    <t>OM</t>
  </si>
  <si>
    <t>Oportunidad de mejora</t>
  </si>
  <si>
    <t>NA</t>
  </si>
  <si>
    <t>No aplica</t>
  </si>
  <si>
    <t>En caso de que esta actividad sea con fines de lucro, a áreas naturales protegidas, debe cumplirse con el trámite CNANP-00-004</t>
  </si>
  <si>
    <t>Valor de ponderación</t>
  </si>
  <si>
    <t>6.6.4</t>
  </si>
  <si>
    <t>En caso de practicarse el buceo (autónomo o libre) se observan las siguientes disposiciones:</t>
  </si>
  <si>
    <t>Total</t>
  </si>
  <si>
    <t>Instalaciones ecoturísticas</t>
  </si>
  <si>
    <t>Requisitos generales</t>
  </si>
  <si>
    <t>5.1 Agua</t>
  </si>
  <si>
    <t>5.2 Vida silvestre</t>
  </si>
  <si>
    <t>5.3 Energía</t>
  </si>
  <si>
    <t>5.4 Impacto visual</t>
  </si>
  <si>
    <t>5.5 Residuos sólidos</t>
  </si>
  <si>
    <t>5.6 Compra de productos</t>
  </si>
  <si>
    <t>Actividades ecoturísticas</t>
  </si>
  <si>
    <t>Capítulos</t>
  </si>
  <si>
    <t>6.1 Interpretación</t>
  </si>
  <si>
    <t>6.2 Senderos</t>
  </si>
  <si>
    <t>6.3 Educación</t>
  </si>
  <si>
    <t>6.4 Señalización</t>
  </si>
  <si>
    <t>6.5 Vida silvestre</t>
  </si>
  <si>
    <t>6.6 Ecosistemas acuáticos</t>
  </si>
  <si>
    <t>6.7 Iniciativas de contribución a la conservación</t>
  </si>
  <si>
    <t>6.8 Impacto cultural</t>
  </si>
  <si>
    <t>Empresa nueva</t>
  </si>
  <si>
    <t>Empresa de seguimiento</t>
  </si>
  <si>
    <t>Total NA</t>
  </si>
  <si>
    <t>Instalaciones turísticas</t>
  </si>
  <si>
    <t>4.1 Documento de planeación del proyecto</t>
  </si>
  <si>
    <t>4.2 Reglamento</t>
  </si>
  <si>
    <t>4.3 Información al turista</t>
  </si>
  <si>
    <t>4.4 Capacidad de carga</t>
  </si>
  <si>
    <t>4.5 Especificaciones de los PST</t>
  </si>
  <si>
    <t>4.6 Prestación de servicios en un ANP</t>
  </si>
  <si>
    <t>4.7 Ausencia de aprovechamiento extractivo</t>
  </si>
  <si>
    <t>4.8 No contravenir ordenamientos jurídicos</t>
  </si>
  <si>
    <t>4.9 Se observan límites de POET</t>
  </si>
  <si>
    <t>4.10 Autorización de operación por propietarios</t>
  </si>
  <si>
    <t>4.11 Facilidades para personas con discapacidad</t>
  </si>
  <si>
    <t>¿Qué actividades tengo que realizar?</t>
  </si>
  <si>
    <t>¿Qué necesito entregar?</t>
  </si>
  <si>
    <t>¿Cuándo lo tengo que entregar?</t>
  </si>
  <si>
    <t>¿Quién es responsable?</t>
  </si>
  <si>
    <t>Asesor</t>
  </si>
  <si>
    <t>Presidente</t>
  </si>
  <si>
    <t>Secretario</t>
  </si>
  <si>
    <t>Presidente Com. Vigilancia</t>
  </si>
  <si>
    <t>Comentario de no conformidad</t>
  </si>
  <si>
    <t>Nombre de la empresa:</t>
  </si>
  <si>
    <t>Empresa</t>
  </si>
  <si>
    <t>Resumen de evaluación de la empresa</t>
  </si>
  <si>
    <t>Puntaje</t>
  </si>
  <si>
    <t>NMX-AA-133-SCFI-2006</t>
  </si>
  <si>
    <t>Nivel:</t>
  </si>
  <si>
    <t>1. Nueva</t>
  </si>
  <si>
    <t>2. Seguimiento</t>
  </si>
  <si>
    <t>Plan de Acción para la empresa [Anota el nombre de la empresa]</t>
  </si>
  <si>
    <t>Instrucciones: Anota el nombre de la empresa y elije su nivel con relación a la NMX-AA-133-SCFI-133.
Los puntajes en amarillo denotan los numerales en los que la empresa tiene una evaluación menor a la establecida en la Norma.
Los totales en rojo denotan un puntaje total menor al mínimo de cumplimiento para obtener la certificación, según el nivel de la empresa (nueva o seguimiento).
Nota: la presente es una evaluación rápida. Esta hoja no está configurada para proporcionar la ponderación ajustada.</t>
  </si>
  <si>
    <t>[Nombre de la empresa]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</si>
</sst>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_(&quot;$&quot;* #,##0.00_);_(&quot;$&quot;* \(#,##0.00\);_(&quot;$&quot;* &quot;-&quot;??_);_(@_)"/>
    <numFmt numFmtId="165" formatCode="dd/mm/yyyy;@"/>
  </numFmts>
  <fonts count="17" x14ac:knownFonts="1">
    <font>
      <sz val="11"/>
      <color theme="1"/>
      <name val="Calibri"/>
      <family val="2"/>
      <scheme val="minor"/>
    </font>
    <font>
      <sz val="11"/>
      <color theme="1"/>
      <name val="Calibri"/>
      <family val="2"/>
      <scheme val="minor"/>
    </font>
    <font>
      <sz val="10"/>
      <color theme="0"/>
      <name val="Calibri"/>
      <family val="2"/>
      <scheme val="minor"/>
    </font>
    <font>
      <sz val="10"/>
      <color theme="1"/>
      <name val="Calibri"/>
      <family val="2"/>
      <scheme val="minor"/>
    </font>
    <font>
      <sz val="10"/>
      <name val="Arial"/>
      <family val="2"/>
    </font>
    <font>
      <sz val="10"/>
      <name val="Calibri"/>
      <family val="2"/>
      <scheme val="minor"/>
    </font>
    <font>
      <sz val="10"/>
      <name val="Calibri"/>
      <family val="2"/>
    </font>
    <font>
      <sz val="10"/>
      <name val="Arial"/>
      <family val="2"/>
    </font>
    <font>
      <b/>
      <sz val="11"/>
      <color theme="1"/>
      <name val="Calibri"/>
      <family val="2"/>
      <scheme val="minor"/>
    </font>
    <font>
      <sz val="11"/>
      <color theme="0"/>
      <name val="Calibri"/>
      <family val="2"/>
      <scheme val="minor"/>
    </font>
    <font>
      <b/>
      <sz val="10"/>
      <color theme="1"/>
      <name val="Calibri"/>
      <family val="2"/>
      <scheme val="minor"/>
    </font>
    <font>
      <b/>
      <sz val="10"/>
      <name val="Calibri"/>
      <family val="2"/>
      <scheme val="minor"/>
    </font>
    <font>
      <u/>
      <sz val="11"/>
      <color theme="10"/>
      <name val="Calibri"/>
      <family val="2"/>
      <scheme val="minor"/>
    </font>
    <font>
      <b/>
      <sz val="10"/>
      <color theme="0"/>
      <name val="Calibri"/>
      <family val="2"/>
      <scheme val="minor"/>
    </font>
    <font>
      <b/>
      <i/>
      <sz val="11"/>
      <color theme="1"/>
      <name val="Calibri"/>
      <family val="2"/>
      <scheme val="minor"/>
    </font>
    <font>
      <sz val="9"/>
      <color theme="1"/>
      <name val="Calibri"/>
      <family val="2"/>
      <scheme val="minor"/>
    </font>
    <font>
      <b/>
      <sz val="11"/>
      <name val="Calibri"/>
      <family val="2"/>
      <scheme val="minor"/>
    </font>
  </fonts>
  <fills count="6">
    <fill>
      <patternFill patternType="none"/>
    </fill>
    <fill>
      <patternFill patternType="gray125"/>
    </fill>
    <fill>
      <patternFill patternType="solid">
        <fgColor theme="1"/>
        <bgColor indexed="64"/>
      </patternFill>
    </fill>
    <fill>
      <patternFill patternType="solid">
        <fgColor rgb="FF6C4713"/>
        <bgColor indexed="64"/>
      </patternFill>
    </fill>
    <fill>
      <patternFill patternType="solid">
        <fgColor rgb="FF6AA94E"/>
        <bgColor indexed="64"/>
      </patternFill>
    </fill>
    <fill>
      <patternFill patternType="solid">
        <fgColor rgb="FF93B9DC"/>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4" fillId="0" borderId="0"/>
    <xf numFmtId="44" fontId="1" fillId="0" borderId="0" applyFont="0" applyFill="0" applyBorder="0" applyAlignment="0" applyProtection="0"/>
    <xf numFmtId="164" fontId="1" fillId="0" borderId="0" applyFont="0" applyFill="0" applyBorder="0" applyAlignment="0" applyProtection="0"/>
    <xf numFmtId="0" fontId="1" fillId="0" borderId="0"/>
    <xf numFmtId="9" fontId="1" fillId="0" borderId="0" applyFont="0" applyFill="0" applyBorder="0" applyAlignment="0" applyProtection="0"/>
    <xf numFmtId="0" fontId="7" fillId="0" borderId="0"/>
    <xf numFmtId="0" fontId="12" fillId="0" borderId="0" applyNumberFormat="0" applyFill="0" applyBorder="0" applyAlignment="0" applyProtection="0"/>
  </cellStyleXfs>
  <cellXfs count="85">
    <xf numFmtId="0" fontId="0" fillId="0" borderId="0" xfId="0"/>
    <xf numFmtId="0" fontId="2" fillId="2" borderId="1"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 xfId="0" applyFont="1" applyFill="1" applyBorder="1" applyAlignment="1">
      <alignment horizontal="center" vertical="center" wrapText="1"/>
    </xf>
    <xf numFmtId="0" fontId="3" fillId="0" borderId="0" xfId="0" applyFont="1" applyFill="1" applyAlignment="1">
      <alignment horizontal="left" vertical="center" wrapText="1"/>
    </xf>
    <xf numFmtId="0" fontId="0"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5" fillId="0" borderId="1" xfId="1" applyFont="1" applyFill="1" applyBorder="1" applyAlignment="1">
      <alignment horizontal="left" vertical="center" wrapText="1"/>
    </xf>
    <xf numFmtId="0" fontId="6" fillId="0" borderId="1" xfId="1" applyFont="1" applyFill="1" applyBorder="1" applyAlignment="1">
      <alignment horizontal="left" vertical="center" wrapText="1"/>
    </xf>
    <xf numFmtId="0" fontId="3" fillId="0" borderId="1" xfId="0" applyFont="1" applyFill="1" applyBorder="1" applyAlignment="1" applyProtection="1">
      <alignment horizontal="left" vertical="center" wrapText="1"/>
      <protection locked="0"/>
    </xf>
    <xf numFmtId="2" fontId="3" fillId="0" borderId="1" xfId="0" applyNumberFormat="1" applyFont="1" applyFill="1" applyBorder="1" applyAlignment="1">
      <alignment horizontal="left" vertical="center" wrapText="1"/>
    </xf>
    <xf numFmtId="2" fontId="0" fillId="0" borderId="1" xfId="0" applyNumberFormat="1" applyFont="1" applyFill="1" applyBorder="1" applyAlignment="1">
      <alignment horizontal="left" vertical="center" wrapText="1"/>
    </xf>
    <xf numFmtId="0" fontId="3" fillId="0" borderId="1" xfId="0" applyFont="1" applyFill="1" applyBorder="1" applyAlignment="1" applyProtection="1">
      <alignment horizontal="center" vertical="center" wrapText="1"/>
      <protection locked="0"/>
    </xf>
    <xf numFmtId="165" fontId="3" fillId="0" borderId="1" xfId="0" applyNumberFormat="1" applyFont="1" applyFill="1" applyBorder="1" applyAlignment="1" applyProtection="1">
      <alignment horizontal="left" vertical="center" wrapText="1"/>
      <protection locked="0"/>
    </xf>
    <xf numFmtId="2" fontId="3" fillId="0" borderId="0" xfId="0" applyNumberFormat="1" applyFont="1" applyFill="1" applyAlignment="1">
      <alignment horizontal="left" vertical="center" wrapText="1"/>
    </xf>
    <xf numFmtId="2" fontId="0" fillId="0" borderId="0" xfId="0" applyNumberFormat="1"/>
    <xf numFmtId="0" fontId="10" fillId="0" borderId="1" xfId="0" applyFont="1" applyFill="1" applyBorder="1" applyAlignment="1">
      <alignment horizontal="center" vertical="center" wrapText="1"/>
    </xf>
    <xf numFmtId="0" fontId="10" fillId="0" borderId="0" xfId="0" applyFont="1" applyFill="1" applyAlignment="1">
      <alignment horizontal="left" vertical="center" wrapText="1"/>
    </xf>
    <xf numFmtId="0" fontId="12" fillId="0" borderId="1" xfId="7" applyFill="1" applyBorder="1" applyAlignment="1" applyProtection="1">
      <alignment horizontal="left" vertical="center" wrapText="1"/>
      <protection locked="0"/>
    </xf>
    <xf numFmtId="0" fontId="2" fillId="3" borderId="1" xfId="0" applyFont="1" applyFill="1" applyBorder="1" applyAlignment="1">
      <alignment horizontal="left" vertical="center" wrapText="1"/>
    </xf>
    <xf numFmtId="0" fontId="2" fillId="3" borderId="1" xfId="1" applyFont="1" applyFill="1" applyBorder="1" applyAlignment="1">
      <alignment horizontal="left" vertical="center" wrapText="1"/>
    </xf>
    <xf numFmtId="0" fontId="2" fillId="3" borderId="1"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left" vertical="center" wrapText="1"/>
      <protection locked="0"/>
    </xf>
    <xf numFmtId="165" fontId="2" fillId="3" borderId="1" xfId="0" applyNumberFormat="1" applyFont="1" applyFill="1" applyBorder="1" applyAlignment="1" applyProtection="1">
      <alignment horizontal="left" vertical="center" wrapText="1"/>
      <protection locked="0"/>
    </xf>
    <xf numFmtId="0" fontId="10" fillId="4" borderId="1" xfId="0" applyFont="1" applyFill="1" applyBorder="1" applyAlignment="1">
      <alignment horizontal="left" vertical="center" wrapText="1"/>
    </xf>
    <xf numFmtId="0" fontId="10"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left" vertical="center" wrapText="1"/>
      <protection locked="0"/>
    </xf>
    <xf numFmtId="165" fontId="10" fillId="4" borderId="1" xfId="0" applyNumberFormat="1" applyFont="1" applyFill="1" applyBorder="1" applyAlignment="1" applyProtection="1">
      <alignment horizontal="left" vertical="center" wrapText="1"/>
      <protection locked="0"/>
    </xf>
    <xf numFmtId="0" fontId="10" fillId="4" borderId="1" xfId="0" applyFont="1" applyFill="1" applyBorder="1" applyAlignment="1">
      <alignment horizontal="center" vertical="center" wrapText="1"/>
    </xf>
    <xf numFmtId="0" fontId="10" fillId="4" borderId="0" xfId="0" applyFont="1" applyFill="1" applyAlignment="1">
      <alignment horizontal="left" vertical="center" wrapText="1"/>
    </xf>
    <xf numFmtId="0" fontId="11" fillId="4" borderId="1" xfId="1" applyFont="1" applyFill="1" applyBorder="1" applyAlignment="1">
      <alignment horizontal="left" vertical="center" wrapText="1"/>
    </xf>
    <xf numFmtId="0" fontId="10" fillId="5" borderId="1" xfId="0" applyFont="1" applyFill="1" applyBorder="1" applyAlignment="1">
      <alignment horizontal="center" vertical="center" wrapText="1"/>
    </xf>
    <xf numFmtId="0" fontId="10" fillId="5" borderId="1" xfId="0" applyFont="1" applyFill="1" applyBorder="1" applyAlignment="1">
      <alignment horizontal="left" vertical="center" wrapText="1"/>
    </xf>
    <xf numFmtId="0" fontId="10" fillId="5" borderId="1" xfId="0" applyFont="1" applyFill="1" applyBorder="1" applyAlignment="1" applyProtection="1">
      <alignment horizontal="center" vertical="center" wrapText="1"/>
      <protection locked="0"/>
    </xf>
    <xf numFmtId="0" fontId="10" fillId="5" borderId="1" xfId="0" applyFont="1" applyFill="1" applyBorder="1" applyAlignment="1" applyProtection="1">
      <alignment horizontal="left" vertical="center" wrapText="1"/>
      <protection locked="0"/>
    </xf>
    <xf numFmtId="165" fontId="10" fillId="5" borderId="1" xfId="0" applyNumberFormat="1" applyFont="1" applyFill="1" applyBorder="1" applyAlignment="1" applyProtection="1">
      <alignment horizontal="left" vertical="center" wrapText="1"/>
      <protection locked="0"/>
    </xf>
    <xf numFmtId="0" fontId="10" fillId="5" borderId="0" xfId="0" applyFont="1" applyFill="1" applyAlignment="1">
      <alignment horizontal="left" vertical="center" wrapText="1"/>
    </xf>
    <xf numFmtId="0" fontId="8" fillId="5" borderId="1" xfId="0" applyFont="1" applyFill="1" applyBorder="1" applyAlignment="1">
      <alignment horizontal="center" vertical="center" wrapText="1"/>
    </xf>
    <xf numFmtId="0" fontId="8" fillId="5" borderId="1" xfId="0" applyFont="1" applyFill="1" applyBorder="1" applyAlignment="1">
      <alignment horizontal="left" vertical="center" wrapText="1"/>
    </xf>
    <xf numFmtId="0" fontId="13" fillId="4" borderId="1" xfId="0" applyFont="1" applyFill="1" applyBorder="1" applyAlignment="1">
      <alignment horizontal="center" vertical="center" wrapText="1"/>
    </xf>
    <xf numFmtId="0" fontId="0" fillId="0" borderId="0" xfId="0" applyAlignment="1" applyProtection="1">
      <alignment vertical="center" textRotation="90" wrapText="1"/>
    </xf>
    <xf numFmtId="0" fontId="0" fillId="0" borderId="0" xfId="0" applyAlignment="1" applyProtection="1">
      <alignment vertical="center" wrapText="1"/>
    </xf>
    <xf numFmtId="0" fontId="3" fillId="0" borderId="0" xfId="0" applyFont="1" applyFill="1" applyAlignment="1" applyProtection="1">
      <alignment horizontal="left" vertical="center" textRotation="90" wrapText="1"/>
    </xf>
    <xf numFmtId="1" fontId="0" fillId="0" borderId="0" xfId="0" applyNumberFormat="1" applyAlignment="1" applyProtection="1">
      <alignment vertical="center" wrapText="1"/>
    </xf>
    <xf numFmtId="0" fontId="0" fillId="0" borderId="0" xfId="0" applyAlignment="1" applyProtection="1">
      <alignment horizontal="left" vertical="center" wrapText="1" indent="4"/>
    </xf>
    <xf numFmtId="0" fontId="0" fillId="0" borderId="0" xfId="0" applyAlignment="1" applyProtection="1">
      <alignment horizontal="center" vertical="center" textRotation="90" wrapText="1"/>
    </xf>
    <xf numFmtId="0" fontId="8" fillId="0" borderId="0" xfId="0" applyFont="1" applyAlignment="1" applyProtection="1">
      <alignment vertical="center" wrapText="1"/>
    </xf>
    <xf numFmtId="0" fontId="0" fillId="0" borderId="1" xfId="0" applyBorder="1" applyAlignment="1" applyProtection="1">
      <alignment vertical="center" wrapText="1"/>
    </xf>
    <xf numFmtId="1" fontId="0" fillId="0" borderId="1" xfId="0" applyNumberFormat="1" applyBorder="1" applyAlignment="1" applyProtection="1">
      <alignment vertical="center" wrapText="1"/>
    </xf>
    <xf numFmtId="1" fontId="0" fillId="0" borderId="1" xfId="0" applyNumberFormat="1" applyBorder="1" applyAlignment="1" applyProtection="1">
      <alignment horizontal="right" vertical="center" wrapText="1"/>
    </xf>
    <xf numFmtId="0" fontId="8" fillId="0" borderId="0" xfId="0" applyFont="1" applyAlignment="1" applyProtection="1">
      <alignment horizontal="center" vertical="center" wrapText="1"/>
    </xf>
    <xf numFmtId="0" fontId="0" fillId="0" borderId="0" xfId="0" applyAlignment="1" applyProtection="1">
      <alignment horizontal="center" vertical="center"/>
    </xf>
    <xf numFmtId="0" fontId="15" fillId="0" borderId="1" xfId="0" applyFont="1" applyFill="1"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0" xfId="0" applyAlignment="1" applyProtection="1">
      <alignment horizontal="left" vertical="center" wrapText="1" indent="26"/>
    </xf>
    <xf numFmtId="0" fontId="8" fillId="0" borderId="1" xfId="0" applyFont="1" applyBorder="1" applyAlignment="1" applyProtection="1">
      <alignment horizontal="left" vertical="center" wrapText="1" indent="4"/>
    </xf>
    <xf numFmtId="1" fontId="8" fillId="0" borderId="1" xfId="0" applyNumberFormat="1" applyFont="1" applyBorder="1" applyAlignment="1" applyProtection="1">
      <alignment vertical="center" wrapText="1"/>
    </xf>
    <xf numFmtId="0" fontId="14" fillId="5" borderId="0" xfId="0" applyFont="1" applyFill="1" applyAlignment="1" applyProtection="1">
      <alignment vertical="center" wrapText="1"/>
      <protection locked="0"/>
    </xf>
    <xf numFmtId="0" fontId="8" fillId="5" borderId="0" xfId="0" applyFont="1" applyFill="1" applyAlignment="1" applyProtection="1">
      <alignment vertical="center" wrapText="1"/>
      <protection locked="0"/>
    </xf>
    <xf numFmtId="0" fontId="16" fillId="0" borderId="0" xfId="0" applyFont="1" applyAlignment="1" applyProtection="1">
      <alignment horizontal="left" vertical="center" wrapText="1"/>
    </xf>
    <xf numFmtId="0" fontId="3" fillId="0" borderId="0" xfId="0" applyFont="1" applyFill="1" applyAlignment="1" applyProtection="1">
      <alignment horizontal="center" vertical="center" wrapText="1"/>
      <protection locked="0"/>
    </xf>
    <xf numFmtId="0" fontId="3" fillId="0" borderId="0" xfId="0" applyFont="1" applyFill="1" applyAlignment="1" applyProtection="1">
      <alignment horizontal="left" vertical="center" wrapText="1"/>
      <protection locked="0"/>
    </xf>
    <xf numFmtId="0" fontId="10" fillId="0" borderId="0" xfId="0" applyFont="1" applyFill="1" applyAlignment="1" applyProtection="1">
      <alignment horizontal="left" vertical="center" wrapText="1"/>
      <protection locked="0"/>
    </xf>
    <xf numFmtId="0" fontId="10" fillId="4" borderId="0" xfId="0" applyFont="1" applyFill="1" applyAlignment="1" applyProtection="1">
      <alignment horizontal="left" vertical="center" wrapText="1"/>
      <protection locked="0"/>
    </xf>
    <xf numFmtId="0" fontId="10" fillId="5" borderId="0" xfId="0" applyFont="1" applyFill="1" applyAlignment="1" applyProtection="1">
      <alignment horizontal="left" vertical="center" wrapText="1"/>
      <protection locked="0"/>
    </xf>
    <xf numFmtId="2" fontId="2" fillId="3" borderId="1" xfId="0" applyNumberFormat="1" applyFont="1" applyFill="1" applyBorder="1" applyAlignment="1">
      <alignment horizontal="center" vertical="center" wrapText="1"/>
    </xf>
    <xf numFmtId="2" fontId="3" fillId="0" borderId="1" xfId="0" applyNumberFormat="1" applyFont="1" applyFill="1" applyBorder="1" applyAlignment="1">
      <alignment horizontal="center" vertical="center" wrapText="1"/>
    </xf>
    <xf numFmtId="2" fontId="10" fillId="4" borderId="1" xfId="0" applyNumberFormat="1" applyFont="1" applyFill="1" applyBorder="1" applyAlignment="1">
      <alignment horizontal="center" vertical="center" wrapText="1"/>
    </xf>
    <xf numFmtId="2" fontId="10" fillId="5" borderId="1" xfId="0" applyNumberFormat="1" applyFont="1" applyFill="1" applyBorder="1" applyAlignment="1">
      <alignment horizontal="center" vertical="center" wrapText="1"/>
    </xf>
    <xf numFmtId="0" fontId="13" fillId="4" borderId="2" xfId="0" applyFont="1" applyFill="1" applyBorder="1" applyAlignment="1" applyProtection="1">
      <alignment horizontal="center" vertical="center" wrapText="1"/>
      <protection locked="0"/>
    </xf>
    <xf numFmtId="0" fontId="13" fillId="4" borderId="3" xfId="0" applyFont="1" applyFill="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0" fillId="4" borderId="1" xfId="0" applyFill="1" applyBorder="1" applyAlignment="1" applyProtection="1">
      <alignment horizontal="center" vertical="center" textRotation="90" wrapText="1"/>
    </xf>
    <xf numFmtId="0" fontId="0" fillId="5" borderId="1" xfId="0" applyFill="1" applyBorder="1" applyAlignment="1" applyProtection="1">
      <alignment horizontal="center" vertical="center" textRotation="90" wrapText="1"/>
    </xf>
    <xf numFmtId="0" fontId="8" fillId="0" borderId="0" xfId="0" applyFont="1" applyAlignment="1" applyProtection="1">
      <alignment horizontal="center" vertical="center"/>
    </xf>
    <xf numFmtId="0" fontId="0" fillId="0" borderId="1" xfId="0" applyBorder="1" applyAlignment="1" applyProtection="1">
      <alignment horizontal="center" vertical="center"/>
    </xf>
    <xf numFmtId="0" fontId="3" fillId="0" borderId="1" xfId="0" applyFont="1" applyFill="1" applyBorder="1" applyAlignment="1" applyProtection="1">
      <alignment horizontal="center" vertical="center" wrapText="1"/>
    </xf>
    <xf numFmtId="0" fontId="0" fillId="0" borderId="0" xfId="0" applyFont="1" applyAlignment="1" applyProtection="1">
      <alignment horizontal="left" vertical="center" wrapText="1"/>
    </xf>
    <xf numFmtId="0" fontId="8" fillId="0" borderId="0" xfId="0" applyFont="1" applyAlignment="1" applyProtection="1">
      <alignment horizontal="left" vertical="center"/>
    </xf>
    <xf numFmtId="0" fontId="9" fillId="3" borderId="1" xfId="0" applyFont="1" applyFill="1" applyBorder="1" applyAlignment="1" applyProtection="1">
      <alignment horizontal="center" vertical="center" textRotation="90" wrapText="1"/>
    </xf>
    <xf numFmtId="0" fontId="3" fillId="5" borderId="1" xfId="0" applyFont="1" applyFill="1" applyBorder="1" applyAlignment="1">
      <alignment horizontal="left" vertical="center" wrapText="1"/>
    </xf>
    <xf numFmtId="0" fontId="5" fillId="5" borderId="1" xfId="1" applyFont="1" applyFill="1" applyBorder="1" applyAlignment="1">
      <alignment horizontal="left" vertical="center" wrapText="1"/>
    </xf>
    <xf numFmtId="2" fontId="0" fillId="5" borderId="0" xfId="0" applyNumberFormat="1" applyFill="1"/>
    <xf numFmtId="0" fontId="0" fillId="0" borderId="0" xfId="0" applyFill="1"/>
  </cellXfs>
  <cellStyles count="8">
    <cellStyle name="Currency 2" xfId="2"/>
    <cellStyle name="Currency 3" xfId="3"/>
    <cellStyle name="Hyperlink" xfId="7" builtinId="8"/>
    <cellStyle name="Normal" xfId="0" builtinId="0"/>
    <cellStyle name="Normal 2" xfId="1"/>
    <cellStyle name="Normal 3" xfId="4"/>
    <cellStyle name="Normal 4" xfId="6"/>
    <cellStyle name="Percent 2" xfId="5"/>
  </cellStyles>
  <dxfs count="36">
    <dxf>
      <font>
        <b/>
        <i val="0"/>
        <color rgb="FFFF0000"/>
      </font>
      <fill>
        <patternFill>
          <bgColor theme="5" tint="0.39994506668294322"/>
        </patternFill>
      </fill>
    </dxf>
    <dxf>
      <font>
        <b/>
        <i val="0"/>
        <color rgb="FFC00000"/>
      </font>
      <fill>
        <patternFill>
          <bgColor theme="5" tint="0.39994506668294322"/>
        </patternFill>
      </fill>
    </dxf>
    <dxf>
      <font>
        <b/>
        <i val="0"/>
        <color rgb="FFFF0000"/>
      </font>
      <fill>
        <patternFill>
          <bgColor theme="5" tint="0.39994506668294322"/>
        </patternFill>
      </fill>
    </dxf>
    <dxf>
      <font>
        <b/>
        <i val="0"/>
        <color rgb="FFC00000"/>
      </font>
      <fill>
        <patternFill>
          <bgColor theme="5" tint="0.39994506668294322"/>
        </patternFill>
      </fill>
    </dxf>
    <dxf>
      <font>
        <b/>
        <i val="0"/>
        <color rgb="FFFF0000"/>
      </font>
      <fill>
        <patternFill>
          <bgColor theme="5" tint="0.39994506668294322"/>
        </patternFill>
      </fill>
    </dxf>
    <dxf>
      <font>
        <b/>
        <i val="0"/>
        <color rgb="FFC00000"/>
      </font>
      <fill>
        <patternFill>
          <bgColor theme="5" tint="0.39994506668294322"/>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border>
        <left style="thin">
          <color rgb="FF9C0006"/>
        </left>
        <right style="thin">
          <color rgb="FF9C0006"/>
        </right>
        <top style="thin">
          <color rgb="FF9C0006"/>
        </top>
        <bottom style="thin">
          <color rgb="FF9C0006"/>
        </bottom>
        <vertical/>
        <horizontal/>
      </border>
    </dxf>
  </dxfs>
  <tableStyles count="0" defaultTableStyle="TableStyleMedium2" defaultPivotStyle="PivotStyleLight16"/>
  <colors>
    <mruColors>
      <color rgb="FF93B9DC"/>
      <color rgb="FF6AA94E"/>
      <color rgb="FF6C471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Godinez/Dropbox/Proyectos%20Dropbox/Implementaci&#243;n/C%20-%2012010%20CDI%20NMX%20133/01%20Administraci&#243;n/01%20EOI%20&amp;%20Propuesta/02%20Propuesta%20t&#233;cnica%20y%20econ&#243;mica/P1219B_Presupuesto_28jun12_bp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Godinez/Dropbox/Proyectos%20Dropbox/Implementaci&#243;n/C%20-%2012010%20CDI%20NMX%20133/02%20Operaciones/Plantillas/Check%20List%20para%20la%20NMX-133_v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Budget"/>
      <sheetName val="PR-Sum"/>
      <sheetName val="Pr-Act"/>
      <sheetName val="Rates"/>
      <sheetName val="Worksheet"/>
      <sheetName val="Evaluation Tool"/>
      <sheetName val="Payment structure"/>
      <sheetName val="Sheet1"/>
      <sheetName val="Empresa Sheet"/>
      <sheetName val="Empresa nueva"/>
      <sheetName val="Empresa seguim"/>
    </sheetNames>
    <sheetDataSet>
      <sheetData sheetId="0">
        <row r="3">
          <cell r="U3">
            <v>13</v>
          </cell>
        </row>
        <row r="35">
          <cell r="D35">
            <v>2.1406433125</v>
          </cell>
          <cell r="F35">
            <v>1.68245</v>
          </cell>
          <cell r="H35">
            <v>2.2713075000000003</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MX-AA-133-SCFI-2006"/>
      <sheetName val="P1 Doc planeación"/>
      <sheetName val="P2 Disposiciones legales"/>
      <sheetName val="P3 Señalización"/>
      <sheetName val="P4 Participación local"/>
      <sheetName val="P5 Programa gestión amb"/>
      <sheetName val="P6 Interpretación amb"/>
      <sheetName val="P7 Educ amb"/>
      <sheetName val="P8 Fogateros"/>
      <sheetName val="Drop-dow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71"/>
  <sheetViews>
    <sheetView topLeftCell="B1" zoomScale="90" zoomScaleNormal="90" workbookViewId="0">
      <pane xSplit="4" ySplit="2" topLeftCell="F18" activePane="bottomRight" state="frozenSplit"/>
      <selection activeCell="B1" sqref="B1"/>
      <selection pane="topRight" activeCell="F1" sqref="F1"/>
      <selection pane="bottomLeft" activeCell="A3" sqref="A3"/>
      <selection pane="bottomRight" activeCell="F4" sqref="F4"/>
    </sheetView>
  </sheetViews>
  <sheetFormatPr defaultColWidth="11.42578125" defaultRowHeight="12.75" x14ac:dyDescent="0.25"/>
  <cols>
    <col min="1" max="1" width="26.5703125" style="2" hidden="1" customWidth="1"/>
    <col min="2" max="2" width="8.85546875" style="4" customWidth="1"/>
    <col min="3" max="3" width="29.140625" style="4" customWidth="1"/>
    <col min="4" max="4" width="12.42578125" style="2" customWidth="1"/>
    <col min="5" max="5" width="9.85546875" style="2" customWidth="1"/>
    <col min="6" max="6" width="56.28515625" style="2" customWidth="1"/>
    <col min="7" max="10" width="25.7109375" style="4" customWidth="1"/>
    <col min="11" max="12" width="11.42578125" style="62"/>
    <col min="13" max="16384" width="11.42578125" style="4"/>
  </cols>
  <sheetData>
    <row r="1" spans="1:12" s="2" customFormat="1" ht="27.75" customHeight="1" x14ac:dyDescent="0.25">
      <c r="A1" s="1"/>
      <c r="B1" s="70" t="s">
        <v>387</v>
      </c>
      <c r="C1" s="71"/>
      <c r="D1" s="71"/>
      <c r="E1" s="71"/>
      <c r="F1" s="71"/>
      <c r="G1" s="71"/>
      <c r="H1" s="71"/>
      <c r="I1" s="71"/>
      <c r="J1" s="72"/>
      <c r="K1" s="61"/>
      <c r="L1" s="61"/>
    </row>
    <row r="2" spans="1:12" s="2" customFormat="1" ht="27.75" customHeight="1" x14ac:dyDescent="0.25">
      <c r="A2" s="1" t="s">
        <v>0</v>
      </c>
      <c r="B2" s="40" t="s">
        <v>1</v>
      </c>
      <c r="C2" s="40" t="s">
        <v>2</v>
      </c>
      <c r="D2" s="40" t="s">
        <v>333</v>
      </c>
      <c r="E2" s="40" t="s">
        <v>291</v>
      </c>
      <c r="F2" s="40" t="s">
        <v>378</v>
      </c>
      <c r="G2" s="40" t="s">
        <v>370</v>
      </c>
      <c r="H2" s="40" t="s">
        <v>371</v>
      </c>
      <c r="I2" s="40" t="s">
        <v>372</v>
      </c>
      <c r="J2" s="40" t="s">
        <v>373</v>
      </c>
      <c r="K2" s="61"/>
      <c r="L2" s="61"/>
    </row>
    <row r="3" spans="1:12" ht="54.75" customHeight="1" x14ac:dyDescent="0.25">
      <c r="A3" s="3" t="s">
        <v>3</v>
      </c>
      <c r="B3" s="20">
        <v>4.0999999999999996</v>
      </c>
      <c r="C3" s="21" t="s">
        <v>292</v>
      </c>
      <c r="D3" s="66">
        <f>SUM(D4:D29)</f>
        <v>0</v>
      </c>
      <c r="E3" s="22"/>
      <c r="F3" s="23"/>
      <c r="G3" s="23"/>
      <c r="H3" s="23"/>
      <c r="I3" s="24"/>
      <c r="J3" s="23"/>
    </row>
    <row r="4" spans="1:12" ht="75" customHeight="1" x14ac:dyDescent="0.25">
      <c r="A4" s="3" t="s">
        <v>3</v>
      </c>
      <c r="B4" s="7" t="s">
        <v>4</v>
      </c>
      <c r="C4" s="8" t="s">
        <v>293</v>
      </c>
      <c r="D4" s="67" t="b">
        <f>IF(E4='Drop-downs'!$A$1,'Valor de ponderación'!$D$4,IF(E4='Drop-downs'!$A$4,'Valor de ponderación'!$D$4,IF(E4='Drop-downs'!$A$2,"0",IF(E4='Drop-downs'!$A$3,"0",IF(E4='Drop-downs'!$A$5,"0")))))</f>
        <v>0</v>
      </c>
      <c r="E4" s="13"/>
      <c r="F4" s="10"/>
      <c r="G4" s="10"/>
      <c r="H4" s="10"/>
      <c r="I4" s="14"/>
      <c r="J4" s="10"/>
    </row>
    <row r="5" spans="1:12" ht="44.25" customHeight="1" x14ac:dyDescent="0.25">
      <c r="A5" s="3" t="s">
        <v>3</v>
      </c>
      <c r="B5" s="7" t="s">
        <v>5</v>
      </c>
      <c r="C5" s="8" t="s">
        <v>6</v>
      </c>
      <c r="D5" s="67" t="b">
        <f>IF(E5='Drop-downs'!$A$1,'Valor de ponderación'!$D$5,IF(E5='Drop-downs'!$A$4,'Valor de ponderación'!$D$5,IF(E5='Drop-downs'!$A$2,"0",IF(E5='Drop-downs'!$A$3,"0",IF(E5='Drop-downs'!$A$5,"0")))))</f>
        <v>0</v>
      </c>
      <c r="E5" s="13"/>
      <c r="F5" s="10"/>
      <c r="G5" s="10"/>
      <c r="H5" s="10"/>
      <c r="I5" s="14"/>
      <c r="J5" s="10"/>
    </row>
    <row r="6" spans="1:12" ht="44.25" customHeight="1" x14ac:dyDescent="0.25">
      <c r="A6" s="3" t="s">
        <v>3</v>
      </c>
      <c r="B6" s="7" t="s">
        <v>7</v>
      </c>
      <c r="C6" s="8" t="s">
        <v>8</v>
      </c>
      <c r="D6" s="67" t="b">
        <f>IF(E6='Drop-downs'!$A$1,'Valor de ponderación'!$D$6,IF(E6='Drop-downs'!$A$4,'Valor de ponderación'!$D$6,IF(E6='Drop-downs'!$A$2,"0",IF(E6='Drop-downs'!$A$3,"0",IF(E6='Drop-downs'!$A$5,"0")))))</f>
        <v>0</v>
      </c>
      <c r="E6" s="13"/>
      <c r="F6" s="10"/>
      <c r="G6" s="10"/>
      <c r="H6" s="10"/>
      <c r="I6" s="14"/>
      <c r="J6" s="10"/>
    </row>
    <row r="7" spans="1:12" ht="44.25" customHeight="1" x14ac:dyDescent="0.25">
      <c r="A7" s="3" t="s">
        <v>3</v>
      </c>
      <c r="B7" s="7" t="s">
        <v>9</v>
      </c>
      <c r="C7" s="8" t="s">
        <v>10</v>
      </c>
      <c r="D7" s="67" t="b">
        <f>IF(E7='Drop-downs'!$A$1,'Valor de ponderación'!$D$7,IF(E7='Drop-downs'!$A$4,'Valor de ponderación'!$D$7,IF(E7='Drop-downs'!$A$2,"0",IF(E7='Drop-downs'!$A$3,"0",IF(E7='Drop-downs'!$A$5,"0")))))</f>
        <v>0</v>
      </c>
      <c r="E7" s="13"/>
      <c r="F7" s="10"/>
      <c r="G7" s="10"/>
      <c r="H7" s="10"/>
      <c r="I7" s="14"/>
      <c r="J7" s="10"/>
    </row>
    <row r="8" spans="1:12" ht="44.25" customHeight="1" x14ac:dyDescent="0.25">
      <c r="A8" s="3" t="s">
        <v>3</v>
      </c>
      <c r="B8" s="7" t="s">
        <v>11</v>
      </c>
      <c r="C8" s="8" t="s">
        <v>12</v>
      </c>
      <c r="D8" s="67" t="b">
        <f>IF(E8='Drop-downs'!$A$1,'Valor de ponderación'!$D$8,IF(E8='Drop-downs'!$A$4,'Valor de ponderación'!$D$8,IF(E8='Drop-downs'!$A$2,"0",IF(E8='Drop-downs'!$A$3,"0",IF(E8='Drop-downs'!$A$5,"0")))))</f>
        <v>0</v>
      </c>
      <c r="E8" s="13"/>
      <c r="F8" s="10"/>
      <c r="G8" s="10"/>
      <c r="H8" s="10"/>
      <c r="I8" s="14"/>
      <c r="J8" s="10"/>
    </row>
    <row r="9" spans="1:12" ht="44.25" customHeight="1" x14ac:dyDescent="0.25">
      <c r="A9" s="3" t="s">
        <v>3</v>
      </c>
      <c r="B9" s="7" t="s">
        <v>13</v>
      </c>
      <c r="C9" s="8" t="s">
        <v>14</v>
      </c>
      <c r="D9" s="67" t="b">
        <f>IF(E9='Drop-downs'!$A$1,'Valor de ponderación'!$D$9,IF(E9='Drop-downs'!$A$4,'Valor de ponderación'!$D$9,IF(E9='Drop-downs'!$A$2,"0",IF(E9='Drop-downs'!$A$3,"0",IF(E9='Drop-downs'!$A$5,"0")))))</f>
        <v>0</v>
      </c>
      <c r="E9" s="13"/>
      <c r="F9" s="10"/>
      <c r="G9" s="10"/>
      <c r="H9" s="10"/>
      <c r="I9" s="14"/>
      <c r="J9" s="10"/>
    </row>
    <row r="10" spans="1:12" ht="44.25" customHeight="1" x14ac:dyDescent="0.25">
      <c r="A10" s="3" t="s">
        <v>3</v>
      </c>
      <c r="B10" s="7" t="s">
        <v>15</v>
      </c>
      <c r="C10" s="8" t="s">
        <v>16</v>
      </c>
      <c r="D10" s="67" t="b">
        <f>IF(E10='Drop-downs'!$A$1,'Valor de ponderación'!$D$10,IF(E10='Drop-downs'!$A$4,'Valor de ponderación'!$D$10,IF(E10='Drop-downs'!$A$2,"0",IF(E10='Drop-downs'!$A$3,"0",IF(E10='Drop-downs'!$A$5,"0")))))</f>
        <v>0</v>
      </c>
      <c r="E10" s="13"/>
      <c r="F10" s="10"/>
      <c r="G10" s="10"/>
      <c r="H10" s="10"/>
      <c r="I10" s="14"/>
      <c r="J10" s="10"/>
    </row>
    <row r="11" spans="1:12" ht="44.25" customHeight="1" x14ac:dyDescent="0.25">
      <c r="A11" s="3" t="s">
        <v>3</v>
      </c>
      <c r="B11" s="7" t="s">
        <v>17</v>
      </c>
      <c r="C11" s="8" t="s">
        <v>18</v>
      </c>
      <c r="D11" s="67" t="b">
        <f>IF(E11='Drop-downs'!$A$1,'Valor de ponderación'!$D$11,IF(E11='Drop-downs'!$A$4,'Valor de ponderación'!$D$11,IF(E11='Drop-downs'!$A$2,"0",IF(E11='Drop-downs'!$A$3,"0",IF(E11='Drop-downs'!$A$5,"0")))))</f>
        <v>0</v>
      </c>
      <c r="E11" s="13"/>
      <c r="F11" s="10"/>
      <c r="G11" s="10"/>
      <c r="H11" s="10"/>
      <c r="I11" s="14"/>
      <c r="J11" s="10"/>
    </row>
    <row r="12" spans="1:12" ht="44.25" customHeight="1" x14ac:dyDescent="0.25">
      <c r="A12" s="3" t="s">
        <v>3</v>
      </c>
      <c r="B12" s="7" t="s">
        <v>19</v>
      </c>
      <c r="C12" s="8" t="s">
        <v>20</v>
      </c>
      <c r="D12" s="67" t="b">
        <f>IF(E12='Drop-downs'!$A$1,'Valor de ponderación'!$D$12,IF(E12='Drop-downs'!$A$4,'Valor de ponderación'!$D$12,IF(E12='Drop-downs'!$A$2,"0",IF(E12='Drop-downs'!$A$3,"0",IF(E12='Drop-downs'!$A$5,"0")))))</f>
        <v>0</v>
      </c>
      <c r="E12" s="13"/>
      <c r="F12" s="10"/>
      <c r="G12" s="10"/>
      <c r="H12" s="10"/>
      <c r="I12" s="14"/>
      <c r="J12" s="10"/>
    </row>
    <row r="13" spans="1:12" ht="44.25" customHeight="1" x14ac:dyDescent="0.25">
      <c r="A13" s="3" t="s">
        <v>3</v>
      </c>
      <c r="B13" s="7" t="s">
        <v>21</v>
      </c>
      <c r="C13" s="8" t="s">
        <v>22</v>
      </c>
      <c r="D13" s="67" t="b">
        <f>IF(E13='Drop-downs'!$A$1,'Valor de ponderación'!$D$13,IF(E13='Drop-downs'!$A$4,'Valor de ponderación'!$D$13,IF(E13='Drop-downs'!$A$2,"0",IF(E13='Drop-downs'!$A$3,"0",IF(E13='Drop-downs'!$A$5,"0")))))</f>
        <v>0</v>
      </c>
      <c r="E13" s="13"/>
      <c r="F13" s="10"/>
      <c r="G13" s="10"/>
      <c r="H13" s="10"/>
      <c r="I13" s="14"/>
      <c r="J13" s="10"/>
    </row>
    <row r="14" spans="1:12" ht="44.25" customHeight="1" x14ac:dyDescent="0.25">
      <c r="A14" s="3" t="s">
        <v>3</v>
      </c>
      <c r="B14" s="7" t="s">
        <v>23</v>
      </c>
      <c r="C14" s="8" t="s">
        <v>294</v>
      </c>
      <c r="D14" s="67" t="b">
        <f>IF(E14='Drop-downs'!$A$1,'Valor de ponderación'!$D$14,IF(E14='Drop-downs'!$A$4,'Valor de ponderación'!$D$14,IF(E14='Drop-downs'!$A$2,"0",IF(E14='Drop-downs'!$A$3,"0",IF(E14='Drop-downs'!$A$5,"0")))))</f>
        <v>0</v>
      </c>
      <c r="E14" s="13"/>
      <c r="F14" s="10"/>
      <c r="G14" s="10"/>
      <c r="H14" s="10"/>
      <c r="I14" s="14"/>
      <c r="J14" s="10"/>
    </row>
    <row r="15" spans="1:12" ht="44.25" customHeight="1" x14ac:dyDescent="0.25">
      <c r="A15" s="3" t="s">
        <v>3</v>
      </c>
      <c r="B15" s="7" t="s">
        <v>24</v>
      </c>
      <c r="C15" s="8" t="s">
        <v>25</v>
      </c>
      <c r="D15" s="67" t="b">
        <f>IF(E15='Drop-downs'!$A$1,'Valor de ponderación'!$D$15,IF(E15='Drop-downs'!$A$4,'Valor de ponderación'!$D$15,IF(E15='Drop-downs'!$A$2,"0",IF(E15='Drop-downs'!$A$3,"0",IF(E15='Drop-downs'!$A$5,"0")))))</f>
        <v>0</v>
      </c>
      <c r="E15" s="13"/>
      <c r="F15" s="10"/>
      <c r="G15" s="10"/>
      <c r="H15" s="10"/>
      <c r="I15" s="14"/>
      <c r="J15" s="10"/>
    </row>
    <row r="16" spans="1:12" ht="44.25" customHeight="1" x14ac:dyDescent="0.25">
      <c r="A16" s="3" t="s">
        <v>3</v>
      </c>
      <c r="B16" s="7" t="s">
        <v>26</v>
      </c>
      <c r="C16" s="8" t="s">
        <v>295</v>
      </c>
      <c r="D16" s="67" t="b">
        <f>IF(E16='Drop-downs'!$A$1,'Valor de ponderación'!$D$16,IF(E16='Drop-downs'!$A$4,'Valor de ponderación'!$D$16,IF(E16='Drop-downs'!$A$2,"0",IF(E16='Drop-downs'!$A$3,"0",IF(E16='Drop-downs'!$A$5,"0")))))</f>
        <v>0</v>
      </c>
      <c r="E16" s="13"/>
      <c r="F16" s="10"/>
      <c r="G16" s="10"/>
      <c r="H16" s="10"/>
      <c r="I16" s="14"/>
      <c r="J16" s="10"/>
    </row>
    <row r="17" spans="1:10" ht="44.25" customHeight="1" x14ac:dyDescent="0.25">
      <c r="A17" s="3" t="s">
        <v>3</v>
      </c>
      <c r="B17" s="7" t="s">
        <v>27</v>
      </c>
      <c r="C17" s="8" t="s">
        <v>28</v>
      </c>
      <c r="D17" s="67" t="b">
        <f>IF(E17='Drop-downs'!$A$1,'Valor de ponderación'!$D$17,IF(E17='Drop-downs'!$A$4,'Valor de ponderación'!$D$17,IF(E17='Drop-downs'!$A$2,"0",IF(E17='Drop-downs'!$A$3,"0",IF(E17='Drop-downs'!$A$5,"0")))))</f>
        <v>0</v>
      </c>
      <c r="E17" s="13"/>
      <c r="F17" s="10"/>
      <c r="G17" s="10"/>
      <c r="H17" s="10"/>
      <c r="I17" s="14"/>
      <c r="J17" s="10"/>
    </row>
    <row r="18" spans="1:10" ht="44.25" customHeight="1" x14ac:dyDescent="0.25">
      <c r="A18" s="3" t="s">
        <v>3</v>
      </c>
      <c r="B18" s="7" t="s">
        <v>29</v>
      </c>
      <c r="C18" s="8" t="s">
        <v>30</v>
      </c>
      <c r="D18" s="67" t="b">
        <f>IF(E18='Drop-downs'!$A$1,'Valor de ponderación'!$D$18,IF(E18='Drop-downs'!$A$4,'Valor de ponderación'!$D$18,IF(E18='Drop-downs'!$A$2,"0",IF(E18='Drop-downs'!$A$3,"0",IF(E18='Drop-downs'!$A$5,"0")))))</f>
        <v>0</v>
      </c>
      <c r="E18" s="13"/>
      <c r="F18" s="10"/>
      <c r="G18" s="10"/>
      <c r="H18" s="10"/>
      <c r="I18" s="14"/>
      <c r="J18" s="10"/>
    </row>
    <row r="19" spans="1:10" ht="44.25" customHeight="1" x14ac:dyDescent="0.25">
      <c r="A19" s="3" t="s">
        <v>3</v>
      </c>
      <c r="B19" s="7" t="s">
        <v>31</v>
      </c>
      <c r="C19" s="8" t="s">
        <v>32</v>
      </c>
      <c r="D19" s="67" t="b">
        <f>IF(E19='Drop-downs'!$A$1,'Valor de ponderación'!$D$19,IF(E19='Drop-downs'!$A$4,'Valor de ponderación'!$D$19,IF(E19='Drop-downs'!$A$2,"0",IF(E19='Drop-downs'!$A$3,"0",IF(E19='Drop-downs'!$A$5,"0")))))</f>
        <v>0</v>
      </c>
      <c r="E19" s="13"/>
      <c r="F19" s="10"/>
      <c r="G19" s="10"/>
      <c r="H19" s="10"/>
      <c r="I19" s="14"/>
      <c r="J19" s="10"/>
    </row>
    <row r="20" spans="1:10" ht="44.25" customHeight="1" x14ac:dyDescent="0.25">
      <c r="A20" s="3" t="s">
        <v>3</v>
      </c>
      <c r="B20" s="7" t="s">
        <v>33</v>
      </c>
      <c r="C20" s="8" t="s">
        <v>34</v>
      </c>
      <c r="D20" s="67" t="b">
        <f>IF(E20='Drop-downs'!$A$1,'Valor de ponderación'!$D$20,IF(E20='Drop-downs'!$A$4,'Valor de ponderación'!$D$20,IF(E20='Drop-downs'!$A$2,"0",IF(E20='Drop-downs'!$A$3,"0",IF(E20='Drop-downs'!$A$5,"0")))))</f>
        <v>0</v>
      </c>
      <c r="E20" s="13"/>
      <c r="F20" s="10"/>
      <c r="G20" s="10"/>
      <c r="H20" s="10"/>
      <c r="I20" s="14"/>
      <c r="J20" s="10"/>
    </row>
    <row r="21" spans="1:10" ht="44.25" customHeight="1" x14ac:dyDescent="0.25">
      <c r="A21" s="3" t="s">
        <v>3</v>
      </c>
      <c r="B21" s="6" t="s">
        <v>35</v>
      </c>
      <c r="C21" s="8" t="s">
        <v>36</v>
      </c>
      <c r="D21" s="67" t="b">
        <f>IF(E21='Drop-downs'!$A$1,'Valor de ponderación'!$D$21,IF(E21='Drop-downs'!$A$4,'Valor de ponderación'!$D$21,IF(E21='Drop-downs'!$A$2,"0",IF(E21='Drop-downs'!$A$3,"0",IF(E21='Drop-downs'!$A$5,"0")))))</f>
        <v>0</v>
      </c>
      <c r="E21" s="13"/>
      <c r="F21" s="10"/>
      <c r="G21" s="10"/>
      <c r="H21" s="10"/>
      <c r="I21" s="14"/>
      <c r="J21" s="10"/>
    </row>
    <row r="22" spans="1:10" ht="44.25" customHeight="1" x14ac:dyDescent="0.25">
      <c r="A22" s="3" t="s">
        <v>3</v>
      </c>
      <c r="B22" s="6" t="s">
        <v>37</v>
      </c>
      <c r="C22" s="8" t="s">
        <v>296</v>
      </c>
      <c r="D22" s="67" t="b">
        <f>IF(E22='Drop-downs'!$A$1,'Valor de ponderación'!$D$22,IF(E22='Drop-downs'!$A$4,'Valor de ponderación'!$D$22,IF(E22='Drop-downs'!$A$2,"0",IF(E22='Drop-downs'!$A$3,"0",IF(E22='Drop-downs'!$A$5,"0")))))</f>
        <v>0</v>
      </c>
      <c r="E22" s="13"/>
      <c r="F22" s="10"/>
      <c r="G22" s="10"/>
      <c r="H22" s="10"/>
      <c r="I22" s="14"/>
      <c r="J22" s="10"/>
    </row>
    <row r="23" spans="1:10" ht="44.25" customHeight="1" x14ac:dyDescent="0.25">
      <c r="A23" s="3" t="s">
        <v>3</v>
      </c>
      <c r="B23" s="6" t="s">
        <v>38</v>
      </c>
      <c r="C23" s="8" t="s">
        <v>297</v>
      </c>
      <c r="D23" s="67" t="b">
        <f>IF(E23='Drop-downs'!$A$1,'Valor de ponderación'!$D$23,IF(E23='Drop-downs'!$A$4,'Valor de ponderación'!$D$23,IF(E23='Drop-downs'!$A$2,"0",IF(E23='Drop-downs'!$A$3,"0",IF(E23='Drop-downs'!$A$5,"0")))))</f>
        <v>0</v>
      </c>
      <c r="E23" s="13"/>
      <c r="F23" s="10"/>
      <c r="G23" s="10"/>
      <c r="H23" s="10"/>
      <c r="I23" s="14"/>
      <c r="J23" s="10"/>
    </row>
    <row r="24" spans="1:10" ht="44.25" customHeight="1" x14ac:dyDescent="0.25">
      <c r="A24" s="3" t="s">
        <v>3</v>
      </c>
      <c r="B24" s="6" t="s">
        <v>39</v>
      </c>
      <c r="C24" s="8" t="s">
        <v>40</v>
      </c>
      <c r="D24" s="67" t="b">
        <f>IF(E24='Drop-downs'!$A$1,'Valor de ponderación'!$D$24,IF(E24='Drop-downs'!$A$4,'Valor de ponderación'!$D$24,IF(E24='Drop-downs'!$A$2,"0",IF(E24='Drop-downs'!$A$3,"0",IF(E24='Drop-downs'!$A$5,"0")))))</f>
        <v>0</v>
      </c>
      <c r="E24" s="13"/>
      <c r="F24" s="10"/>
      <c r="G24" s="10"/>
      <c r="H24" s="10"/>
      <c r="I24" s="14"/>
      <c r="J24" s="10"/>
    </row>
    <row r="25" spans="1:10" ht="44.25" customHeight="1" x14ac:dyDescent="0.25">
      <c r="A25" s="3" t="s">
        <v>3</v>
      </c>
      <c r="B25" s="6" t="s">
        <v>41</v>
      </c>
      <c r="C25" s="8" t="s">
        <v>42</v>
      </c>
      <c r="D25" s="67" t="b">
        <f>IF(E25='Drop-downs'!$A$1,'Valor de ponderación'!$D$25,IF(E25='Drop-downs'!$A$4,'Valor de ponderación'!$D$25,IF(E25='Drop-downs'!$A$2,"0",IF(E25='Drop-downs'!$A$3,"0",IF(E25='Drop-downs'!$A$5,"0")))))</f>
        <v>0</v>
      </c>
      <c r="E25" s="13"/>
      <c r="F25" s="10"/>
      <c r="G25" s="10"/>
      <c r="H25" s="10"/>
      <c r="I25" s="14"/>
      <c r="J25" s="10"/>
    </row>
    <row r="26" spans="1:10" ht="44.25" customHeight="1" x14ac:dyDescent="0.25">
      <c r="A26" s="3" t="s">
        <v>3</v>
      </c>
      <c r="B26" s="6" t="s">
        <v>43</v>
      </c>
      <c r="C26" s="8" t="s">
        <v>298</v>
      </c>
      <c r="D26" s="67" t="b">
        <f>IF(E26='Drop-downs'!$A$1,'Valor de ponderación'!$D$26,IF(E26='Drop-downs'!$A$4,'Valor de ponderación'!$D$26,IF(E26='Drop-downs'!$A$2,"0",IF(E26='Drop-downs'!$A$3,"0",IF(E26='Drop-downs'!$A$5,"0")))))</f>
        <v>0</v>
      </c>
      <c r="E26" s="13"/>
      <c r="F26" s="10"/>
      <c r="G26" s="10"/>
      <c r="H26" s="10"/>
      <c r="I26" s="14"/>
      <c r="J26" s="10"/>
    </row>
    <row r="27" spans="1:10" ht="44.25" customHeight="1" x14ac:dyDescent="0.25">
      <c r="A27" s="3" t="s">
        <v>3</v>
      </c>
      <c r="B27" s="6" t="s">
        <v>44</v>
      </c>
      <c r="C27" s="8" t="s">
        <v>299</v>
      </c>
      <c r="D27" s="67" t="b">
        <f>IF(E27='Drop-downs'!$A$1,'Valor de ponderación'!$D$27,IF(E27='Drop-downs'!$A$4,'Valor de ponderación'!$D$27,IF(E27='Drop-downs'!$A$2,"0",IF(E27='Drop-downs'!$A$3,"0",IF(E27='Drop-downs'!$A$5,"0")))))</f>
        <v>0</v>
      </c>
      <c r="E27" s="13"/>
      <c r="F27" s="10"/>
      <c r="G27" s="10"/>
      <c r="H27" s="10"/>
      <c r="I27" s="14"/>
      <c r="J27" s="10"/>
    </row>
    <row r="28" spans="1:10" ht="44.25" customHeight="1" x14ac:dyDescent="0.25">
      <c r="A28" s="3" t="s">
        <v>3</v>
      </c>
      <c r="B28" s="6" t="s">
        <v>45</v>
      </c>
      <c r="C28" s="8" t="s">
        <v>300</v>
      </c>
      <c r="D28" s="67" t="b">
        <f>IF(E28='Drop-downs'!$A$1,'Valor de ponderación'!$D$28,IF(E28='Drop-downs'!$A$4,'Valor de ponderación'!$D$28,IF(E28='Drop-downs'!$A$2,"0",IF(E28='Drop-downs'!$A$3,"0",IF(E28='Drop-downs'!$A$5,"0")))))</f>
        <v>0</v>
      </c>
      <c r="E28" s="13"/>
      <c r="F28" s="10"/>
      <c r="G28" s="10"/>
      <c r="H28" s="10"/>
      <c r="I28" s="14"/>
      <c r="J28" s="10"/>
    </row>
    <row r="29" spans="1:10" ht="44.25" customHeight="1" x14ac:dyDescent="0.25">
      <c r="A29" s="3" t="s">
        <v>3</v>
      </c>
      <c r="B29" s="6" t="s">
        <v>46</v>
      </c>
      <c r="C29" s="8" t="s">
        <v>47</v>
      </c>
      <c r="D29" s="67" t="b">
        <f>IF(E29='Drop-downs'!$A$1,'Valor de ponderación'!$D$29,IF(E29='Drop-downs'!$A$4,'Valor de ponderación'!$D$29,IF(E29='Drop-downs'!$A$2,"0",IF(E29='Drop-downs'!$A$3,"0",IF(E29='Drop-downs'!$A$5,"0")))))</f>
        <v>0</v>
      </c>
      <c r="E29" s="13"/>
      <c r="F29" s="10"/>
      <c r="G29" s="10"/>
      <c r="H29" s="10"/>
      <c r="I29" s="14"/>
      <c r="J29" s="10"/>
    </row>
    <row r="30" spans="1:10" ht="44.25" customHeight="1" x14ac:dyDescent="0.25">
      <c r="A30" s="5" t="s">
        <v>82</v>
      </c>
      <c r="B30" s="7">
        <v>4.2</v>
      </c>
      <c r="C30" s="8" t="s">
        <v>301</v>
      </c>
      <c r="D30" s="67">
        <f>SUM(D31:D35)</f>
        <v>0</v>
      </c>
      <c r="E30" s="13"/>
      <c r="F30" s="10"/>
      <c r="G30" s="10"/>
      <c r="H30" s="10"/>
      <c r="I30" s="14"/>
      <c r="J30" s="10"/>
    </row>
    <row r="31" spans="1:10" ht="44.25" customHeight="1" x14ac:dyDescent="0.25">
      <c r="A31" s="5" t="s">
        <v>82</v>
      </c>
      <c r="B31" s="7" t="s">
        <v>83</v>
      </c>
      <c r="C31" s="7" t="s">
        <v>84</v>
      </c>
      <c r="D31" s="67" t="b">
        <f>IF(E31='Drop-downs'!$A$1,'Valor de ponderación'!$D$31,IF(E31='Drop-downs'!$A$4,'Valor de ponderación'!$D$31,IF(E31='Drop-downs'!$A$2,"0",IF(E31='Drop-downs'!$A$3,"0",IF(E31='Drop-downs'!$A$5,"0")))))</f>
        <v>0</v>
      </c>
      <c r="E31" s="13"/>
      <c r="F31" s="10"/>
      <c r="G31" s="10"/>
      <c r="H31" s="10"/>
      <c r="I31" s="14"/>
      <c r="J31" s="10"/>
    </row>
    <row r="32" spans="1:10" ht="44.25" customHeight="1" x14ac:dyDescent="0.25">
      <c r="A32" s="5" t="s">
        <v>82</v>
      </c>
      <c r="B32" s="7" t="s">
        <v>85</v>
      </c>
      <c r="C32" s="8" t="s">
        <v>86</v>
      </c>
      <c r="D32" s="67" t="b">
        <f>IF(E32='Drop-downs'!$A$1,'Valor de ponderación'!$D$32,IF(E32='Drop-downs'!$A$4,'Valor de ponderación'!$D$32,IF(E32='Drop-downs'!$A$2,"0",IF(E32='Drop-downs'!$A$3,"0",IF(E32='Drop-downs'!$A$5,"0")))))</f>
        <v>0</v>
      </c>
      <c r="E32" s="13"/>
      <c r="F32" s="10"/>
      <c r="G32" s="10"/>
      <c r="H32" s="10"/>
      <c r="I32" s="14"/>
      <c r="J32" s="10"/>
    </row>
    <row r="33" spans="1:10" ht="44.25" customHeight="1" x14ac:dyDescent="0.25">
      <c r="A33" s="5" t="s">
        <v>82</v>
      </c>
      <c r="B33" s="7" t="s">
        <v>87</v>
      </c>
      <c r="C33" s="8" t="s">
        <v>88</v>
      </c>
      <c r="D33" s="67" t="b">
        <f>IF(E33='Drop-downs'!$A$1,'Valor de ponderación'!$D$33,IF(E33='Drop-downs'!$A$4,'Valor de ponderación'!$D$33,IF(E33='Drop-downs'!$A$2,"0",IF(E33='Drop-downs'!$A$3,"0",IF(E33='Drop-downs'!$A$5,"0")))))</f>
        <v>0</v>
      </c>
      <c r="E33" s="13"/>
      <c r="F33" s="10"/>
      <c r="G33" s="10"/>
      <c r="H33" s="10"/>
      <c r="I33" s="14"/>
      <c r="J33" s="10"/>
    </row>
    <row r="34" spans="1:10" ht="44.25" customHeight="1" x14ac:dyDescent="0.25">
      <c r="A34" s="5" t="s">
        <v>82</v>
      </c>
      <c r="B34" s="7" t="s">
        <v>89</v>
      </c>
      <c r="C34" s="8" t="s">
        <v>90</v>
      </c>
      <c r="D34" s="67" t="b">
        <f>IF(E34='Drop-downs'!$A$1,'Valor de ponderación'!$D$34,IF(E34='Drop-downs'!$A$4,'Valor de ponderación'!$D$34,IF(E34='Drop-downs'!$A$2,"0",IF(E34='Drop-downs'!$A$3,"0",IF(E34='Drop-downs'!$A$5,"0")))))</f>
        <v>0</v>
      </c>
      <c r="E34" s="13"/>
      <c r="F34" s="10"/>
      <c r="G34" s="10"/>
      <c r="H34" s="10"/>
      <c r="I34" s="14"/>
      <c r="J34" s="10"/>
    </row>
    <row r="35" spans="1:10" ht="44.25" customHeight="1" x14ac:dyDescent="0.25">
      <c r="A35" s="5" t="s">
        <v>82</v>
      </c>
      <c r="B35" s="7" t="s">
        <v>91</v>
      </c>
      <c r="C35" s="8" t="s">
        <v>92</v>
      </c>
      <c r="D35" s="67" t="b">
        <f>IF(E35='Drop-downs'!$A$1,'Valor de ponderación'!$D$35,IF(E35='Drop-downs'!$A$4,'Valor de ponderación'!$D$35,IF(E35='Drop-downs'!$A$2,"0",IF(E35='Drop-downs'!$A$3,"0",IF(E35='Drop-downs'!$A$5,"0")))))</f>
        <v>0</v>
      </c>
      <c r="E35" s="13"/>
      <c r="F35" s="10"/>
      <c r="G35" s="10"/>
      <c r="H35" s="10"/>
      <c r="I35" s="14"/>
      <c r="J35" s="10"/>
    </row>
    <row r="36" spans="1:10" ht="44.25" customHeight="1" x14ac:dyDescent="0.25">
      <c r="A36" s="3" t="s">
        <v>82</v>
      </c>
      <c r="B36" s="6">
        <v>4.3</v>
      </c>
      <c r="C36" s="8" t="s">
        <v>302</v>
      </c>
      <c r="D36" s="67">
        <f>SUM(D37:D41)</f>
        <v>0</v>
      </c>
      <c r="E36" s="13"/>
      <c r="F36" s="10"/>
      <c r="G36" s="10"/>
      <c r="H36" s="10"/>
      <c r="I36" s="14"/>
      <c r="J36" s="10"/>
    </row>
    <row r="37" spans="1:10" ht="44.25" customHeight="1" x14ac:dyDescent="0.25">
      <c r="A37" s="3" t="s">
        <v>82</v>
      </c>
      <c r="B37" s="6" t="s">
        <v>93</v>
      </c>
      <c r="C37" s="8" t="s">
        <v>303</v>
      </c>
      <c r="D37" s="67" t="b">
        <f>IF(E37='Drop-downs'!$A$1,'Valor de ponderación'!$D$37,IF(E37='Drop-downs'!$A$4,'Valor de ponderación'!$D$37,IF(E37='Drop-downs'!$A$2,"0",IF(E37='Drop-downs'!$A$3,"0",IF(E37='Drop-downs'!$A$5,"0")))))</f>
        <v>0</v>
      </c>
      <c r="E37" s="13"/>
      <c r="F37" s="10"/>
      <c r="G37" s="10"/>
      <c r="H37" s="10"/>
      <c r="I37" s="14"/>
      <c r="J37" s="10"/>
    </row>
    <row r="38" spans="1:10" ht="44.25" customHeight="1" x14ac:dyDescent="0.25">
      <c r="A38" s="3" t="s">
        <v>82</v>
      </c>
      <c r="B38" s="6" t="s">
        <v>94</v>
      </c>
      <c r="C38" s="8" t="s">
        <v>304</v>
      </c>
      <c r="D38" s="67" t="b">
        <f>IF(E38='Drop-downs'!$A$1,'Valor de ponderación'!$D$38,IF(E38='Drop-downs'!$A$4,'Valor de ponderación'!$D$38,IF(E38='Drop-downs'!$A$2,"0",IF(E38='Drop-downs'!$A$3,"0",IF(E38='Drop-downs'!$A$5,"0")))))</f>
        <v>0</v>
      </c>
      <c r="E38" s="13"/>
      <c r="F38" s="10"/>
      <c r="G38" s="10"/>
      <c r="H38" s="10"/>
      <c r="I38" s="14"/>
      <c r="J38" s="10"/>
    </row>
    <row r="39" spans="1:10" ht="44.25" customHeight="1" x14ac:dyDescent="0.25">
      <c r="A39" s="3" t="s">
        <v>82</v>
      </c>
      <c r="B39" s="6" t="s">
        <v>95</v>
      </c>
      <c r="C39" s="8" t="s">
        <v>96</v>
      </c>
      <c r="D39" s="67" t="b">
        <f>IF(E39='Drop-downs'!$A$1,'Valor de ponderación'!$D$39,IF(E39='Drop-downs'!$A$4,'Valor de ponderación'!$D$39,IF(E39='Drop-downs'!$A$2,"0",IF(E39='Drop-downs'!$A$3,"0",IF(E39='Drop-downs'!$A$5,"0")))))</f>
        <v>0</v>
      </c>
      <c r="E39" s="13"/>
      <c r="F39" s="10"/>
      <c r="G39" s="10"/>
      <c r="H39" s="10"/>
      <c r="I39" s="14"/>
      <c r="J39" s="10"/>
    </row>
    <row r="40" spans="1:10" ht="44.25" customHeight="1" x14ac:dyDescent="0.25">
      <c r="A40" s="3" t="s">
        <v>82</v>
      </c>
      <c r="B40" s="6" t="s">
        <v>97</v>
      </c>
      <c r="C40" s="8" t="s">
        <v>98</v>
      </c>
      <c r="D40" s="67" t="b">
        <f>IF(E40='Drop-downs'!$A$1,'Valor de ponderación'!$D$40,IF(E40='Drop-downs'!$A$4,'Valor de ponderación'!$D$40,IF(E40='Drop-downs'!$A$2,"0",IF(E40='Drop-downs'!$A$3,"0",IF(E40='Drop-downs'!$A$5,"0")))))</f>
        <v>0</v>
      </c>
      <c r="E40" s="13"/>
      <c r="F40" s="10"/>
      <c r="G40" s="10"/>
      <c r="H40" s="10"/>
      <c r="I40" s="14"/>
      <c r="J40" s="10"/>
    </row>
    <row r="41" spans="1:10" ht="44.25" customHeight="1" x14ac:dyDescent="0.25">
      <c r="A41" s="3" t="s">
        <v>82</v>
      </c>
      <c r="B41" s="6" t="s">
        <v>99</v>
      </c>
      <c r="C41" s="8" t="s">
        <v>100</v>
      </c>
      <c r="D41" s="67" t="b">
        <f>IF(E41='Drop-downs'!$A$1,'Valor de ponderación'!$D$41,IF(E41='Drop-downs'!$A$4,'Valor de ponderación'!$D$41,IF(E41='Drop-downs'!$A$2,"0",IF(E41='Drop-downs'!$A$3,"0",IF(E41='Drop-downs'!$A$5,"0")))))</f>
        <v>0</v>
      </c>
      <c r="E41" s="13"/>
      <c r="F41" s="10"/>
      <c r="G41" s="10"/>
      <c r="H41" s="10"/>
      <c r="I41" s="14"/>
      <c r="J41" s="10"/>
    </row>
    <row r="42" spans="1:10" ht="44.25" customHeight="1" x14ac:dyDescent="0.25">
      <c r="A42" s="3" t="s">
        <v>82</v>
      </c>
      <c r="B42" s="6">
        <v>4.4000000000000004</v>
      </c>
      <c r="C42" s="8" t="s">
        <v>305</v>
      </c>
      <c r="D42" s="67" t="b">
        <f>IF(E42='Drop-downs'!$A$1,'Valor de ponderación'!$D$42,IF(E42='Drop-downs'!$A$4,'Valor de ponderación'!$D$42,IF(E42='Drop-downs'!$A$2,"0",IF(E42='Drop-downs'!$A$3,"0",IF(E42='Drop-downs'!$A$5,"0")))))</f>
        <v>0</v>
      </c>
      <c r="E42" s="13"/>
      <c r="F42" s="10"/>
      <c r="G42" s="10"/>
      <c r="H42" s="10"/>
      <c r="I42" s="14"/>
      <c r="J42" s="10"/>
    </row>
    <row r="43" spans="1:10" ht="44.25" customHeight="1" x14ac:dyDescent="0.25">
      <c r="A43" s="3"/>
      <c r="B43" s="6">
        <v>4.5</v>
      </c>
      <c r="C43" s="8" t="s">
        <v>306</v>
      </c>
      <c r="D43" s="67">
        <f>SUM(D44:D48)</f>
        <v>0</v>
      </c>
      <c r="E43" s="13"/>
      <c r="F43" s="10"/>
      <c r="G43" s="10"/>
      <c r="H43" s="10"/>
      <c r="I43" s="14"/>
      <c r="J43" s="10"/>
    </row>
    <row r="44" spans="1:10" ht="44.25" customHeight="1" x14ac:dyDescent="0.25">
      <c r="A44" s="3" t="s">
        <v>141</v>
      </c>
      <c r="B44" s="6" t="s">
        <v>142</v>
      </c>
      <c r="C44" s="8" t="s">
        <v>307</v>
      </c>
      <c r="D44" s="67" t="b">
        <f>IF(E44='Drop-downs'!$A$1,'Valor de ponderación'!$D$44,IF(E44='Drop-downs'!$A$4,'Valor de ponderación'!$D$44,IF(E44='Drop-downs'!$A$2,"0",IF(E44='Drop-downs'!$A$3,"0",IF(E44='Drop-downs'!$A$5,"0")))))</f>
        <v>0</v>
      </c>
      <c r="E44" s="13"/>
      <c r="F44" s="10"/>
      <c r="G44" s="10"/>
      <c r="H44" s="10"/>
      <c r="I44" s="14"/>
      <c r="J44" s="10"/>
    </row>
    <row r="45" spans="1:10" ht="44.25" customHeight="1" x14ac:dyDescent="0.25">
      <c r="A45" s="3" t="s">
        <v>141</v>
      </c>
      <c r="B45" s="6" t="s">
        <v>143</v>
      </c>
      <c r="C45" s="8" t="s">
        <v>308</v>
      </c>
      <c r="D45" s="67" t="b">
        <f>IF(E45='Drop-downs'!$A$1,'Valor de ponderación'!$D$45,IF(E45='Drop-downs'!$A$4,'Valor de ponderación'!$D$45,IF(E45='Drop-downs'!$A$2,"0",IF(E45='Drop-downs'!$A$3,"0",IF(E45='Drop-downs'!$A$5,"0")))))</f>
        <v>0</v>
      </c>
      <c r="E45" s="13"/>
      <c r="F45" s="10"/>
      <c r="G45" s="10"/>
      <c r="H45" s="10"/>
      <c r="I45" s="14"/>
      <c r="J45" s="10"/>
    </row>
    <row r="46" spans="1:10" ht="44.25" customHeight="1" x14ac:dyDescent="0.25">
      <c r="A46" s="3" t="s">
        <v>141</v>
      </c>
      <c r="B46" s="6" t="s">
        <v>144</v>
      </c>
      <c r="C46" s="8" t="s">
        <v>309</v>
      </c>
      <c r="D46" s="67" t="b">
        <f>IF(E46='Drop-downs'!$A$1,'Valor de ponderación'!$D$46,IF(E46='Drop-downs'!$A$4,'Valor de ponderación'!$D$46,IF(E46='Drop-downs'!$A$2,"0",IF(E46='Drop-downs'!$A$3,"0",IF(E46='Drop-downs'!$A$5,"0")))))</f>
        <v>0</v>
      </c>
      <c r="E46" s="13"/>
      <c r="F46" s="10"/>
      <c r="G46" s="10"/>
      <c r="H46" s="10"/>
      <c r="I46" s="14"/>
      <c r="J46" s="10"/>
    </row>
    <row r="47" spans="1:10" ht="44.25" customHeight="1" x14ac:dyDescent="0.25">
      <c r="A47" s="3" t="s">
        <v>141</v>
      </c>
      <c r="B47" s="6" t="s">
        <v>145</v>
      </c>
      <c r="C47" s="8" t="s">
        <v>310</v>
      </c>
      <c r="D47" s="67" t="b">
        <f>IF(E47='Drop-downs'!$A$1,'Valor de ponderación'!$D$47,IF(E47='Drop-downs'!$A$4,'Valor de ponderación'!$D$47,IF(E47='Drop-downs'!$A$2,"0",IF(E47='Drop-downs'!$A$3,"0",IF(E47='Drop-downs'!$A$5,"0")))))</f>
        <v>0</v>
      </c>
      <c r="E47" s="13"/>
      <c r="F47" s="10"/>
      <c r="G47" s="10"/>
      <c r="H47" s="10"/>
      <c r="I47" s="14"/>
      <c r="J47" s="10"/>
    </row>
    <row r="48" spans="1:10" ht="44.25" customHeight="1" x14ac:dyDescent="0.25">
      <c r="A48" s="3" t="s">
        <v>141</v>
      </c>
      <c r="B48" s="6" t="s">
        <v>146</v>
      </c>
      <c r="C48" s="8" t="s">
        <v>147</v>
      </c>
      <c r="D48" s="67" t="b">
        <f>IF(E48='Drop-downs'!$A$1,'Valor de ponderación'!$D$48,IF(E48='Drop-downs'!$A$4,'Valor de ponderación'!$D$48,IF(E48='Drop-downs'!$A$2,"0",IF(E48='Drop-downs'!$A$3,"0",IF(E48='Drop-downs'!$A$5,"0")))))</f>
        <v>0</v>
      </c>
      <c r="E48" s="13"/>
      <c r="F48" s="10"/>
      <c r="G48" s="10"/>
      <c r="H48" s="10"/>
      <c r="I48" s="14"/>
      <c r="J48" s="10"/>
    </row>
    <row r="49" spans="1:12" ht="44.25" customHeight="1" x14ac:dyDescent="0.25">
      <c r="A49" s="3" t="s">
        <v>78</v>
      </c>
      <c r="B49" s="6">
        <v>4.5999999999999996</v>
      </c>
      <c r="C49" s="8" t="s">
        <v>311</v>
      </c>
      <c r="D49" s="67" t="b">
        <f>IF(E49='Drop-downs'!$A$1,'Valor de ponderación'!$D$49,IF(E49='Drop-downs'!$A$4,'Valor de ponderación'!$D$49,IF(E49='Drop-downs'!$A$2,"0",IF(E49='Drop-downs'!$A$3,"0",IF(E49='Drop-downs'!$A$5,"0")))))</f>
        <v>0</v>
      </c>
      <c r="E49" s="13"/>
      <c r="F49" s="10"/>
      <c r="G49" s="10"/>
      <c r="H49" s="10"/>
      <c r="I49" s="14"/>
      <c r="J49" s="10"/>
    </row>
    <row r="50" spans="1:12" ht="44.25" customHeight="1" x14ac:dyDescent="0.25">
      <c r="A50" s="3" t="s">
        <v>78</v>
      </c>
      <c r="B50" s="6">
        <v>4.7</v>
      </c>
      <c r="C50" s="8" t="s">
        <v>312</v>
      </c>
      <c r="D50" s="67" t="b">
        <f>IF(E50='Drop-downs'!$A$1,'Valor de ponderación'!$D$50,IF(E50='Drop-downs'!$A$4,'Valor de ponderación'!$D$50,IF(E50='Drop-downs'!$A$2,"0",IF(E50='Drop-downs'!$A$3,"0",IF(E50='Drop-downs'!$A$5,"0")))))</f>
        <v>0</v>
      </c>
      <c r="E50" s="13"/>
      <c r="F50" s="10"/>
      <c r="G50" s="10"/>
      <c r="H50" s="10"/>
      <c r="I50" s="14"/>
      <c r="J50" s="10"/>
    </row>
    <row r="51" spans="1:12" ht="44.25" customHeight="1" x14ac:dyDescent="0.25">
      <c r="A51" s="3" t="s">
        <v>78</v>
      </c>
      <c r="B51" s="6">
        <v>4.8</v>
      </c>
      <c r="C51" s="8" t="s">
        <v>313</v>
      </c>
      <c r="D51" s="67" t="b">
        <f>IF(E51='Drop-downs'!$A$1,'Valor de ponderación'!$D$51,IF(E51='Drop-downs'!$A$4,'Valor de ponderación'!$D$51,IF(E51='Drop-downs'!$A$2,"0",IF(E51='Drop-downs'!$A$3,"0",IF(E51='Drop-downs'!$A$5,"0")))))</f>
        <v>0</v>
      </c>
      <c r="E51" s="13"/>
      <c r="F51" s="10"/>
      <c r="G51" s="10"/>
      <c r="H51" s="10"/>
      <c r="I51" s="14"/>
      <c r="J51" s="10"/>
    </row>
    <row r="52" spans="1:12" ht="44.25" customHeight="1" x14ac:dyDescent="0.25">
      <c r="A52" s="3" t="s">
        <v>78</v>
      </c>
      <c r="B52" s="6">
        <v>4.9000000000000004</v>
      </c>
      <c r="C52" s="8" t="s">
        <v>314</v>
      </c>
      <c r="D52" s="67" t="b">
        <f>IF(E52='Drop-downs'!$A$1,'Valor de ponderación'!$D$52,IF(E52='Drop-downs'!$A$4,'Valor de ponderación'!$D$52,IF(E52='Drop-downs'!$A$2,"0",IF(E52='Drop-downs'!$A$3,"0",IF(E52='Drop-downs'!$A$5,"0")))))</f>
        <v>0</v>
      </c>
      <c r="E52" s="13"/>
      <c r="F52" s="10"/>
      <c r="G52" s="10"/>
      <c r="H52" s="10"/>
      <c r="I52" s="14"/>
      <c r="J52" s="10"/>
    </row>
    <row r="53" spans="1:12" ht="44.25" customHeight="1" collapsed="1" x14ac:dyDescent="0.25">
      <c r="A53" s="3" t="s">
        <v>78</v>
      </c>
      <c r="B53" s="6" t="s">
        <v>79</v>
      </c>
      <c r="C53" s="8" t="s">
        <v>315</v>
      </c>
      <c r="D53" s="67" t="b">
        <f>IF(E53='Drop-downs'!$A$1,'Valor de ponderación'!$D$53,IF(E53='Drop-downs'!$A$4,'Valor de ponderación'!$D$53,IF(E53='Drop-downs'!$A$2,"0",IF(E53='Drop-downs'!$A$3,"0",IF(E53='Drop-downs'!$A$5,"0")))))</f>
        <v>0</v>
      </c>
      <c r="E53" s="13"/>
      <c r="F53" s="10"/>
      <c r="G53" s="10"/>
      <c r="H53" s="10"/>
      <c r="I53" s="14"/>
      <c r="J53" s="10"/>
    </row>
    <row r="54" spans="1:12" ht="44.25" customHeight="1" x14ac:dyDescent="0.25">
      <c r="A54" s="3" t="s">
        <v>3</v>
      </c>
      <c r="B54" s="6">
        <v>4.1100000000000003</v>
      </c>
      <c r="C54" s="8" t="s">
        <v>48</v>
      </c>
      <c r="D54" s="67" t="b">
        <f>IF(E54='Drop-downs'!$A$1,'Valor de ponderación'!$D$54,IF(E54='Drop-downs'!$A$4,'Valor de ponderación'!$D$54,IF(E54='Drop-downs'!$A$2,"0",IF(E54='Drop-downs'!$A$3,"0",IF(E54='Drop-downs'!$A$5,"0")))))</f>
        <v>0</v>
      </c>
      <c r="E54" s="13"/>
      <c r="F54" s="10"/>
      <c r="G54" s="10"/>
      <c r="H54" s="10"/>
      <c r="I54" s="14"/>
      <c r="J54" s="10"/>
    </row>
    <row r="55" spans="1:12" s="18" customFormat="1" ht="44.25" customHeight="1" x14ac:dyDescent="0.25">
      <c r="A55" s="17"/>
      <c r="B55" s="25">
        <v>5.0999999999999996</v>
      </c>
      <c r="C55" s="25" t="s">
        <v>278</v>
      </c>
      <c r="D55" s="68">
        <f>SUM(D56,D57,D61,D62,D63,D64)</f>
        <v>0</v>
      </c>
      <c r="E55" s="26"/>
      <c r="F55" s="27"/>
      <c r="G55" s="27"/>
      <c r="H55" s="27"/>
      <c r="I55" s="28"/>
      <c r="J55" s="27"/>
      <c r="K55" s="63"/>
      <c r="L55" s="63"/>
    </row>
    <row r="56" spans="1:12" ht="44.25" customHeight="1" x14ac:dyDescent="0.25">
      <c r="A56" s="3" t="s">
        <v>150</v>
      </c>
      <c r="B56" s="6" t="s">
        <v>151</v>
      </c>
      <c r="C56" s="8" t="s">
        <v>152</v>
      </c>
      <c r="D56" s="67" t="b">
        <f>IF(E56='Drop-downs'!$A$1,'Valor de ponderación'!$D$56,IF(E56='Drop-downs'!$A$4,'Valor de ponderación'!$D$56,IF(E56='Drop-downs'!$A$2,"0",IF(E56='Drop-downs'!$A$3,"0",IF(E56='Drop-downs'!$A$5,"0")))))</f>
        <v>0</v>
      </c>
      <c r="E56" s="13"/>
      <c r="F56" s="10"/>
      <c r="G56" s="10"/>
      <c r="H56" s="10"/>
      <c r="I56" s="14"/>
      <c r="J56" s="10"/>
    </row>
    <row r="57" spans="1:12" ht="44.25" customHeight="1" x14ac:dyDescent="0.25">
      <c r="A57" s="3" t="s">
        <v>150</v>
      </c>
      <c r="B57" s="6" t="s">
        <v>153</v>
      </c>
      <c r="C57" s="8" t="s">
        <v>154</v>
      </c>
      <c r="D57" s="67">
        <f>SUM(D58:D60)</f>
        <v>0</v>
      </c>
      <c r="E57" s="13"/>
      <c r="F57" s="10"/>
      <c r="G57" s="10"/>
      <c r="H57" s="10"/>
      <c r="I57" s="14"/>
      <c r="J57" s="10"/>
    </row>
    <row r="58" spans="1:12" ht="44.25" customHeight="1" x14ac:dyDescent="0.25">
      <c r="A58" s="3" t="s">
        <v>150</v>
      </c>
      <c r="B58" s="6" t="s">
        <v>155</v>
      </c>
      <c r="C58" s="8" t="s">
        <v>316</v>
      </c>
      <c r="D58" s="67" t="b">
        <f>IF(E58='Drop-downs'!$A$1,'Valor de ponderación'!$D$58,IF(E58='Drop-downs'!$A$4,'Valor de ponderación'!$D$58,IF(E58='Drop-downs'!$A$2,"0",IF(E58='Drop-downs'!$A$3,"0",IF(E58='Drop-downs'!$A$5,"0")))))</f>
        <v>0</v>
      </c>
      <c r="E58" s="13"/>
      <c r="F58" s="10"/>
      <c r="G58" s="10"/>
      <c r="H58" s="10"/>
      <c r="I58" s="14"/>
      <c r="J58" s="10"/>
    </row>
    <row r="59" spans="1:12" ht="44.25" customHeight="1" x14ac:dyDescent="0.25">
      <c r="A59" s="3" t="s">
        <v>150</v>
      </c>
      <c r="B59" s="6" t="s">
        <v>156</v>
      </c>
      <c r="C59" s="8" t="s">
        <v>157</v>
      </c>
      <c r="D59" s="67" t="b">
        <f>IF(E59='Drop-downs'!$A$1,'Valor de ponderación'!$D$59,IF(E59='Drop-downs'!$A$4,'Valor de ponderación'!$D$59,IF(E59='Drop-downs'!$A$2,"0",IF(E59='Drop-downs'!$A$3,"0",IF(E59='Drop-downs'!$A$5,"0")))))</f>
        <v>0</v>
      </c>
      <c r="E59" s="13"/>
      <c r="F59" s="10"/>
      <c r="G59" s="10"/>
      <c r="H59" s="10"/>
      <c r="I59" s="14"/>
      <c r="J59" s="10"/>
    </row>
    <row r="60" spans="1:12" ht="44.25" customHeight="1" x14ac:dyDescent="0.25">
      <c r="A60" s="3" t="s">
        <v>150</v>
      </c>
      <c r="B60" s="6" t="s">
        <v>158</v>
      </c>
      <c r="C60" s="8" t="s">
        <v>159</v>
      </c>
      <c r="D60" s="67" t="b">
        <f>IF(E60='Drop-downs'!$A$1,'Valor de ponderación'!$D$60,IF(E60='Drop-downs'!$A$4,'Valor de ponderación'!$D$60,IF(E60='Drop-downs'!$A$2,"0",IF(E60='Drop-downs'!$A$3,"0",IF(E60='Drop-downs'!$A$5,"0")))))</f>
        <v>0</v>
      </c>
      <c r="E60" s="13"/>
      <c r="F60" s="10"/>
      <c r="G60" s="10"/>
      <c r="H60" s="10"/>
      <c r="I60" s="14"/>
      <c r="J60" s="10"/>
    </row>
    <row r="61" spans="1:12" ht="44.25" customHeight="1" x14ac:dyDescent="0.25">
      <c r="A61" s="3" t="s">
        <v>150</v>
      </c>
      <c r="B61" s="6" t="s">
        <v>160</v>
      </c>
      <c r="C61" s="8" t="s">
        <v>161</v>
      </c>
      <c r="D61" s="67" t="b">
        <f>IF(E61='Drop-downs'!$A$1,'Valor de ponderación'!$D$61,IF(E61='Drop-downs'!$A$4,'Valor de ponderación'!$D$61,IF(E61='Drop-downs'!$A$2,"0",IF(E61='Drop-downs'!$A$3,"0",IF(E61='Drop-downs'!$A$5,"0")))))</f>
        <v>0</v>
      </c>
      <c r="E61" s="13"/>
      <c r="F61" s="10"/>
      <c r="G61" s="10"/>
      <c r="H61" s="10"/>
      <c r="I61" s="14"/>
      <c r="J61" s="10"/>
    </row>
    <row r="62" spans="1:12" ht="44.25" customHeight="1" x14ac:dyDescent="0.25">
      <c r="A62" s="3" t="s">
        <v>150</v>
      </c>
      <c r="B62" s="6" t="s">
        <v>162</v>
      </c>
      <c r="C62" s="8" t="s">
        <v>317</v>
      </c>
      <c r="D62" s="67" t="b">
        <f>IF(E62='Drop-downs'!$A$1,'Valor de ponderación'!$D$62,IF(E62='Drop-downs'!$A$4,'Valor de ponderación'!$D$62,IF(E62='Drop-downs'!$A$2,"0",IF(E62='Drop-downs'!$A$3,"0",IF(E62='Drop-downs'!$A$5,"0")))))</f>
        <v>0</v>
      </c>
      <c r="E62" s="13"/>
      <c r="F62" s="10"/>
      <c r="G62" s="10"/>
      <c r="H62" s="10"/>
      <c r="I62" s="14"/>
      <c r="J62" s="10"/>
    </row>
    <row r="63" spans="1:12" ht="44.25" customHeight="1" x14ac:dyDescent="0.25">
      <c r="A63" s="3" t="s">
        <v>150</v>
      </c>
      <c r="B63" s="6" t="s">
        <v>163</v>
      </c>
      <c r="C63" s="8" t="s">
        <v>164</v>
      </c>
      <c r="D63" s="67" t="b">
        <f>IF(E63='Drop-downs'!$A$1,'Valor de ponderación'!$D$63,IF(E63='Drop-downs'!$A$4,'Valor de ponderación'!$D$63,IF(E63='Drop-downs'!$A$2,"0",IF(E63='Drop-downs'!$A$3,"0",IF(E63='Drop-downs'!$A$5,"0")))))</f>
        <v>0</v>
      </c>
      <c r="E63" s="13"/>
      <c r="F63" s="10"/>
      <c r="G63" s="10"/>
      <c r="H63" s="10"/>
      <c r="I63" s="14"/>
      <c r="J63" s="10"/>
    </row>
    <row r="64" spans="1:12" ht="44.25" customHeight="1" x14ac:dyDescent="0.25">
      <c r="A64" s="3" t="s">
        <v>150</v>
      </c>
      <c r="B64" s="6" t="s">
        <v>165</v>
      </c>
      <c r="C64" s="8" t="s">
        <v>166</v>
      </c>
      <c r="D64" s="67" t="b">
        <f>IF(E64='Drop-downs'!$A$1,'Valor de ponderación'!$D$64,IF(E64='Drop-downs'!$A$4,'Valor de ponderación'!$D$64,IF(E64='Drop-downs'!$A$2,"0",IF(E64='Drop-downs'!$A$3,"0",IF(E64='Drop-downs'!$A$5,"0")))))</f>
        <v>0</v>
      </c>
      <c r="E64" s="13"/>
      <c r="F64" s="10"/>
      <c r="G64" s="10"/>
      <c r="H64" s="10"/>
      <c r="I64" s="14"/>
      <c r="J64" s="10"/>
    </row>
    <row r="65" spans="1:12" s="30" customFormat="1" ht="44.25" customHeight="1" x14ac:dyDescent="0.25">
      <c r="A65" s="29"/>
      <c r="B65" s="25">
        <v>5.2</v>
      </c>
      <c r="C65" s="25" t="s">
        <v>279</v>
      </c>
      <c r="D65" s="68">
        <f>SUM(D66:D71)</f>
        <v>0</v>
      </c>
      <c r="E65" s="26"/>
      <c r="F65" s="27"/>
      <c r="G65" s="27"/>
      <c r="H65" s="27"/>
      <c r="I65" s="28"/>
      <c r="J65" s="27"/>
      <c r="K65" s="64"/>
      <c r="L65" s="64"/>
    </row>
    <row r="66" spans="1:12" ht="44.25" customHeight="1" x14ac:dyDescent="0.25">
      <c r="A66" s="3" t="s">
        <v>150</v>
      </c>
      <c r="B66" s="6" t="s">
        <v>167</v>
      </c>
      <c r="C66" s="8" t="s">
        <v>318</v>
      </c>
      <c r="D66" s="67" t="b">
        <f>IF(E66='Drop-downs'!$A$1,'Valor de ponderación'!$D$66,IF(E66='Drop-downs'!$A$4,'Valor de ponderación'!$D$66,IF(E66='Drop-downs'!$A$2,"0",IF(E66='Drop-downs'!$A$3,"0",IF(E66='Drop-downs'!$A$5,"0")))))</f>
        <v>0</v>
      </c>
      <c r="E66" s="13"/>
      <c r="F66" s="10"/>
      <c r="G66" s="10"/>
      <c r="H66" s="10"/>
      <c r="I66" s="14"/>
      <c r="J66" s="10"/>
    </row>
    <row r="67" spans="1:12" ht="44.25" customHeight="1" x14ac:dyDescent="0.25">
      <c r="A67" s="3" t="s">
        <v>150</v>
      </c>
      <c r="B67" s="6" t="s">
        <v>168</v>
      </c>
      <c r="C67" s="8" t="s">
        <v>319</v>
      </c>
      <c r="D67" s="67" t="b">
        <f>IF(E67='Drop-downs'!$A$1,'Valor de ponderación'!$D$67,IF(E67='Drop-downs'!$A$4,'Valor de ponderación'!$D$67,IF(E67='Drop-downs'!$A$2,"0",IF(E67='Drop-downs'!$A$3,"0",IF(E67='Drop-downs'!$A$5,"0")))))</f>
        <v>0</v>
      </c>
      <c r="E67" s="13"/>
      <c r="F67" s="10"/>
      <c r="G67" s="10"/>
      <c r="H67" s="10"/>
      <c r="I67" s="14"/>
      <c r="J67" s="10"/>
    </row>
    <row r="68" spans="1:12" ht="44.25" customHeight="1" x14ac:dyDescent="0.25">
      <c r="A68" s="3" t="s">
        <v>150</v>
      </c>
      <c r="B68" s="6" t="s">
        <v>169</v>
      </c>
      <c r="C68" s="8" t="s">
        <v>170</v>
      </c>
      <c r="D68" s="67" t="b">
        <f>IF(E68='Drop-downs'!$A$1,'Valor de ponderación'!$D$68,IF(E68='Drop-downs'!$A$4,'Valor de ponderación'!$D$68,IF(E68='Drop-downs'!$A$2,"0",IF(E68='Drop-downs'!$A$3,"0",IF(E68='Drop-downs'!$A$5,"0")))))</f>
        <v>0</v>
      </c>
      <c r="E68" s="13"/>
      <c r="F68" s="10"/>
      <c r="G68" s="10"/>
      <c r="H68" s="10"/>
      <c r="I68" s="14"/>
      <c r="J68" s="10"/>
    </row>
    <row r="69" spans="1:12" ht="44.25" customHeight="1" x14ac:dyDescent="0.25">
      <c r="A69" s="3" t="s">
        <v>150</v>
      </c>
      <c r="B69" s="6" t="s">
        <v>171</v>
      </c>
      <c r="C69" s="8" t="s">
        <v>172</v>
      </c>
      <c r="D69" s="67" t="b">
        <f>IF(E69='Drop-downs'!$A$1,'Valor de ponderación'!$D$69,IF(E69='Drop-downs'!$A$4,'Valor de ponderación'!$D$69,IF(E69='Drop-downs'!$A$2,"0",IF(E69='Drop-downs'!$A$3,"0",IF(E69='Drop-downs'!$A$5,"0")))))</f>
        <v>0</v>
      </c>
      <c r="E69" s="13"/>
      <c r="F69" s="10"/>
      <c r="G69" s="10"/>
      <c r="H69" s="10"/>
      <c r="I69" s="14"/>
      <c r="J69" s="10"/>
    </row>
    <row r="70" spans="1:12" ht="44.25" customHeight="1" x14ac:dyDescent="0.25">
      <c r="A70" s="3" t="s">
        <v>150</v>
      </c>
      <c r="B70" s="6" t="s">
        <v>173</v>
      </c>
      <c r="C70" s="8" t="s">
        <v>174</v>
      </c>
      <c r="D70" s="67" t="b">
        <f>IF(E70='Drop-downs'!$A$1,'Valor de ponderación'!$D$70,IF(E70='Drop-downs'!$A$4,'Valor de ponderación'!$D$70,IF(E70='Drop-downs'!$A$2,"0",IF(E70='Drop-downs'!$A$3,"0",IF(E70='Drop-downs'!$A$5,"0")))))</f>
        <v>0</v>
      </c>
      <c r="E70" s="13"/>
      <c r="F70" s="10"/>
      <c r="G70" s="10"/>
      <c r="H70" s="10"/>
      <c r="I70" s="14"/>
      <c r="J70" s="10"/>
    </row>
    <row r="71" spans="1:12" ht="44.25" customHeight="1" x14ac:dyDescent="0.25">
      <c r="A71" s="3" t="s">
        <v>150</v>
      </c>
      <c r="B71" s="6" t="s">
        <v>175</v>
      </c>
      <c r="C71" s="8" t="s">
        <v>176</v>
      </c>
      <c r="D71" s="67" t="b">
        <f>IF(E71='Drop-downs'!$A$1,'Valor de ponderación'!$D$71,IF(E71='Drop-downs'!$A$4,'Valor de ponderación'!$D$71,IF(E71='Drop-downs'!$A$2,"0",IF(E71='Drop-downs'!$A$3,"0",IF(E71='Drop-downs'!$A$5,"0")))))</f>
        <v>0</v>
      </c>
      <c r="E71" s="13"/>
      <c r="F71" s="10"/>
      <c r="G71" s="10"/>
      <c r="H71" s="10"/>
      <c r="I71" s="14"/>
      <c r="J71" s="10"/>
    </row>
    <row r="72" spans="1:12" s="30" customFormat="1" ht="44.25" customHeight="1" x14ac:dyDescent="0.25">
      <c r="A72" s="29"/>
      <c r="B72" s="25">
        <v>5.3</v>
      </c>
      <c r="C72" s="25" t="s">
        <v>280</v>
      </c>
      <c r="D72" s="68">
        <f>D73</f>
        <v>0</v>
      </c>
      <c r="E72" s="26"/>
      <c r="F72" s="27"/>
      <c r="G72" s="27"/>
      <c r="H72" s="27"/>
      <c r="I72" s="28"/>
      <c r="J72" s="27"/>
      <c r="K72" s="64"/>
      <c r="L72" s="64"/>
    </row>
    <row r="73" spans="1:12" ht="44.25" customHeight="1" x14ac:dyDescent="0.25">
      <c r="A73" s="3" t="s">
        <v>150</v>
      </c>
      <c r="B73" s="6" t="s">
        <v>177</v>
      </c>
      <c r="C73" s="8" t="s">
        <v>178</v>
      </c>
      <c r="D73" s="67">
        <f>SUM(D74:D77)</f>
        <v>0</v>
      </c>
      <c r="E73" s="13"/>
      <c r="F73" s="10"/>
      <c r="G73" s="10"/>
      <c r="H73" s="10"/>
      <c r="I73" s="14"/>
      <c r="J73" s="10"/>
    </row>
    <row r="74" spans="1:12" ht="44.25" customHeight="1" x14ac:dyDescent="0.25">
      <c r="A74" s="3" t="s">
        <v>150</v>
      </c>
      <c r="B74" s="6" t="s">
        <v>179</v>
      </c>
      <c r="C74" s="8" t="s">
        <v>180</v>
      </c>
      <c r="D74" s="67" t="b">
        <f>IF(E74='Drop-downs'!$A$1,'Valor de ponderación'!$D$74,IF(E74='Drop-downs'!$A$4,'Valor de ponderación'!$D$74,IF(E74='Drop-downs'!$A$2,"0",IF(E74='Drop-downs'!$A$3,"0",IF(E74='Drop-downs'!$A$5,"0")))))</f>
        <v>0</v>
      </c>
      <c r="E74" s="13"/>
      <c r="F74" s="10"/>
      <c r="G74" s="10"/>
      <c r="H74" s="10"/>
      <c r="I74" s="14"/>
      <c r="J74" s="10"/>
    </row>
    <row r="75" spans="1:12" ht="44.25" customHeight="1" x14ac:dyDescent="0.25">
      <c r="A75" s="3" t="s">
        <v>150</v>
      </c>
      <c r="B75" s="6" t="s">
        <v>181</v>
      </c>
      <c r="C75" s="8" t="s">
        <v>182</v>
      </c>
      <c r="D75" s="67" t="b">
        <f>IF(E75='Drop-downs'!$A$1,'Valor de ponderación'!$D$75,IF(E75='Drop-downs'!$A$4,'Valor de ponderación'!$D$75,IF(E75='Drop-downs'!$A$2,"0",IF(E75='Drop-downs'!$A$3,"0",IF(E75='Drop-downs'!$A$5,"0")))))</f>
        <v>0</v>
      </c>
      <c r="E75" s="13"/>
      <c r="F75" s="10"/>
      <c r="G75" s="10"/>
      <c r="H75" s="10"/>
      <c r="I75" s="14"/>
      <c r="J75" s="10"/>
    </row>
    <row r="76" spans="1:12" ht="44.25" customHeight="1" x14ac:dyDescent="0.25">
      <c r="A76" s="3" t="s">
        <v>150</v>
      </c>
      <c r="B76" s="6" t="s">
        <v>183</v>
      </c>
      <c r="C76" s="8" t="s">
        <v>321</v>
      </c>
      <c r="D76" s="67" t="b">
        <f>IF(E76='Drop-downs'!$A$1,'Valor de ponderación'!$D$76,IF(E76='Drop-downs'!$A$4,'Valor de ponderación'!$D$76,IF(E76='Drop-downs'!$A$2,"0",IF(E76='Drop-downs'!$A$3,"0",IF(E76='Drop-downs'!$A$5,"0")))))</f>
        <v>0</v>
      </c>
      <c r="E76" s="13"/>
      <c r="F76" s="10"/>
      <c r="G76" s="10"/>
      <c r="H76" s="19"/>
      <c r="I76" s="14"/>
      <c r="J76" s="10"/>
    </row>
    <row r="77" spans="1:12" ht="44.25" customHeight="1" x14ac:dyDescent="0.25">
      <c r="A77" s="3" t="s">
        <v>150</v>
      </c>
      <c r="B77" s="6" t="s">
        <v>184</v>
      </c>
      <c r="C77" s="8" t="s">
        <v>185</v>
      </c>
      <c r="D77" s="67" t="b">
        <f>IF(E77='Drop-downs'!$A$1,'Valor de ponderación'!$D$77,IF(E77='Drop-downs'!$A$4,'Valor de ponderación'!$D$77,IF(E77='Drop-downs'!$A$2,"0",IF(E77='Drop-downs'!$A$3,"0",IF(E77='Drop-downs'!$A$5,"0")))))</f>
        <v>0</v>
      </c>
      <c r="E77" s="13"/>
      <c r="F77" s="10"/>
      <c r="G77" s="10"/>
      <c r="H77" s="10"/>
      <c r="I77" s="14"/>
      <c r="J77" s="10"/>
    </row>
    <row r="78" spans="1:12" s="30" customFormat="1" ht="44.25" customHeight="1" x14ac:dyDescent="0.25">
      <c r="A78" s="29"/>
      <c r="B78" s="25">
        <v>5.4</v>
      </c>
      <c r="C78" s="31" t="s">
        <v>281</v>
      </c>
      <c r="D78" s="68">
        <f>SUM(D79:D80)</f>
        <v>0</v>
      </c>
      <c r="E78" s="26"/>
      <c r="F78" s="27"/>
      <c r="G78" s="27"/>
      <c r="H78" s="27"/>
      <c r="I78" s="28"/>
      <c r="J78" s="27"/>
      <c r="K78" s="64"/>
      <c r="L78" s="64"/>
    </row>
    <row r="79" spans="1:12" ht="44.25" customHeight="1" x14ac:dyDescent="0.25">
      <c r="A79" s="3" t="s">
        <v>150</v>
      </c>
      <c r="B79" s="6" t="s">
        <v>186</v>
      </c>
      <c r="C79" s="8" t="s">
        <v>187</v>
      </c>
      <c r="D79" s="67" t="b">
        <f>IF(E79='Drop-downs'!$A$1,'Valor de ponderación'!$D$79,IF(E79='Drop-downs'!$A$4,'Valor de ponderación'!$D$79,IF(E79='Drop-downs'!$A$2,"0",IF(E79='Drop-downs'!$A$3,"0",IF(E79='Drop-downs'!$A$5,"0")))))</f>
        <v>0</v>
      </c>
      <c r="E79" s="13"/>
      <c r="F79" s="10"/>
      <c r="G79" s="10"/>
      <c r="H79" s="10"/>
      <c r="I79" s="14"/>
      <c r="J79" s="10"/>
    </row>
    <row r="80" spans="1:12" ht="44.25" customHeight="1" x14ac:dyDescent="0.25">
      <c r="A80" s="3" t="s">
        <v>150</v>
      </c>
      <c r="B80" s="6" t="s">
        <v>188</v>
      </c>
      <c r="C80" s="8" t="s">
        <v>189</v>
      </c>
      <c r="D80" s="67" t="b">
        <f>IF(E80='Drop-downs'!$A$1,'Valor de ponderación'!$D$80,IF(E80='Drop-downs'!$A$4,'Valor de ponderación'!$D$80,IF(E80='Drop-downs'!$A$2,"0",IF(E80='Drop-downs'!$A$3,"0",IF(E80='Drop-downs'!$A$5,"0")))))</f>
        <v>0</v>
      </c>
      <c r="E80" s="13"/>
      <c r="F80" s="10"/>
      <c r="G80" s="10"/>
      <c r="H80" s="10"/>
      <c r="I80" s="14"/>
      <c r="J80" s="10"/>
    </row>
    <row r="81" spans="1:12" s="30" customFormat="1" ht="44.25" customHeight="1" x14ac:dyDescent="0.25">
      <c r="A81" s="29"/>
      <c r="B81" s="25">
        <v>5.5</v>
      </c>
      <c r="C81" s="25" t="s">
        <v>282</v>
      </c>
      <c r="D81" s="68">
        <f>SUM(D82,D86,D87,D91)</f>
        <v>0</v>
      </c>
      <c r="E81" s="26"/>
      <c r="F81" s="27"/>
      <c r="G81" s="27"/>
      <c r="H81" s="27"/>
      <c r="I81" s="28"/>
      <c r="J81" s="27"/>
      <c r="K81" s="64"/>
      <c r="L81" s="64"/>
    </row>
    <row r="82" spans="1:12" ht="44.25" customHeight="1" x14ac:dyDescent="0.25">
      <c r="A82" s="3" t="s">
        <v>150</v>
      </c>
      <c r="B82" s="6" t="s">
        <v>190</v>
      </c>
      <c r="C82" s="9" t="s">
        <v>320</v>
      </c>
      <c r="D82" s="67">
        <f>SUM(D83:D85)</f>
        <v>0</v>
      </c>
      <c r="E82" s="13"/>
      <c r="F82" s="10"/>
      <c r="G82" s="10"/>
      <c r="H82" s="10"/>
      <c r="I82" s="14"/>
      <c r="J82" s="10"/>
    </row>
    <row r="83" spans="1:12" ht="44.25" customHeight="1" x14ac:dyDescent="0.25">
      <c r="A83" s="3" t="s">
        <v>150</v>
      </c>
      <c r="B83" s="6" t="s">
        <v>191</v>
      </c>
      <c r="C83" s="8" t="s">
        <v>192</v>
      </c>
      <c r="D83" s="67" t="b">
        <f>IF(E83='Drop-downs'!$A$1,'Valor de ponderación'!$D$83,IF(E83='Drop-downs'!$A$4,'Valor de ponderación'!$D$83,IF(E83='Drop-downs'!$A$2,"0",IF(E83='Drop-downs'!$A$3,"0",IF(E83='Drop-downs'!$A$5,"0")))))</f>
        <v>0</v>
      </c>
      <c r="E83" s="13"/>
      <c r="F83" s="10"/>
      <c r="G83" s="10"/>
      <c r="H83" s="10"/>
      <c r="I83" s="14"/>
      <c r="J83" s="10"/>
    </row>
    <row r="84" spans="1:12" ht="44.25" customHeight="1" x14ac:dyDescent="0.25">
      <c r="A84" s="3" t="s">
        <v>150</v>
      </c>
      <c r="B84" s="6" t="s">
        <v>193</v>
      </c>
      <c r="C84" s="6" t="s">
        <v>194</v>
      </c>
      <c r="D84" s="67" t="b">
        <f>IF(E84='Drop-downs'!$A$1,'Valor de ponderación'!$D$84,IF(E84='Drop-downs'!$A$4,'Valor de ponderación'!$D$84,IF(E84='Drop-downs'!$A$2,"0",IF(E84='Drop-downs'!$A$3,"0",IF(E84='Drop-downs'!$A$5,"0")))))</f>
        <v>0</v>
      </c>
      <c r="E84" s="13"/>
      <c r="F84" s="10"/>
      <c r="G84" s="10"/>
      <c r="H84" s="10"/>
      <c r="I84" s="14"/>
      <c r="J84" s="10"/>
    </row>
    <row r="85" spans="1:12" ht="44.25" customHeight="1" x14ac:dyDescent="0.25">
      <c r="A85" s="3" t="s">
        <v>82</v>
      </c>
      <c r="B85" s="6" t="s">
        <v>101</v>
      </c>
      <c r="C85" s="6" t="s">
        <v>102</v>
      </c>
      <c r="D85" s="67" t="b">
        <f>IF(E85='Drop-downs'!$A$1,'Valor de ponderación'!$D$85,IF(E85='Drop-downs'!$A$4,'Valor de ponderación'!$D$85,IF(E85='Drop-downs'!$A$2,"0",IF(E85='Drop-downs'!$A$3,"0",IF(E85='Drop-downs'!$A$5,"0")))))</f>
        <v>0</v>
      </c>
      <c r="E85" s="13"/>
      <c r="F85" s="10"/>
      <c r="G85" s="10"/>
      <c r="H85" s="10"/>
      <c r="I85" s="14"/>
      <c r="J85" s="10"/>
    </row>
    <row r="86" spans="1:12" ht="44.25" customHeight="1" x14ac:dyDescent="0.25">
      <c r="A86" s="3" t="s">
        <v>150</v>
      </c>
      <c r="B86" s="6" t="s">
        <v>195</v>
      </c>
      <c r="C86" s="8" t="s">
        <v>196</v>
      </c>
      <c r="D86" s="67" t="b">
        <f>IF(E86='Drop-downs'!$A$1,'Valor de ponderación'!$D$86,IF(E86='Drop-downs'!$A$4,'Valor de ponderación'!$D$86,IF(E86='Drop-downs'!$A$2,"0",IF(E86='Drop-downs'!$A$3,"0",IF(E86='Drop-downs'!$A$5,"0")))))</f>
        <v>0</v>
      </c>
      <c r="E86" s="13"/>
      <c r="F86" s="10"/>
      <c r="G86" s="10"/>
      <c r="H86" s="10"/>
      <c r="I86" s="14"/>
      <c r="J86" s="10"/>
    </row>
    <row r="87" spans="1:12" ht="44.25" customHeight="1" x14ac:dyDescent="0.25">
      <c r="A87" s="3" t="s">
        <v>150</v>
      </c>
      <c r="B87" s="6" t="s">
        <v>197</v>
      </c>
      <c r="C87" s="8" t="s">
        <v>198</v>
      </c>
      <c r="D87" s="67">
        <f>SUM(D88:D90)</f>
        <v>0</v>
      </c>
      <c r="E87" s="13"/>
      <c r="F87" s="10"/>
      <c r="G87" s="10"/>
      <c r="H87" s="10"/>
      <c r="I87" s="14"/>
      <c r="J87" s="10"/>
    </row>
    <row r="88" spans="1:12" ht="44.25" customHeight="1" x14ac:dyDescent="0.25">
      <c r="A88" s="3" t="s">
        <v>150</v>
      </c>
      <c r="B88" s="6" t="s">
        <v>199</v>
      </c>
      <c r="C88" s="8" t="s">
        <v>200</v>
      </c>
      <c r="D88" s="67" t="b">
        <f>IF(E88='Drop-downs'!$A$1,'Valor de ponderación'!$D$88,IF(E88='Drop-downs'!$A$4,'Valor de ponderación'!$D$88,IF(E88='Drop-downs'!$A$2,"0",IF(E88='Drop-downs'!$A$3,"0",IF(E88='Drop-downs'!$A$5,"0")))))</f>
        <v>0</v>
      </c>
      <c r="E88" s="13"/>
      <c r="F88" s="10"/>
      <c r="G88" s="10"/>
      <c r="H88" s="10"/>
      <c r="I88" s="14"/>
      <c r="J88" s="10"/>
    </row>
    <row r="89" spans="1:12" ht="44.25" customHeight="1" x14ac:dyDescent="0.25">
      <c r="A89" s="3" t="s">
        <v>150</v>
      </c>
      <c r="B89" s="6" t="s">
        <v>201</v>
      </c>
      <c r="C89" s="8" t="s">
        <v>202</v>
      </c>
      <c r="D89" s="67" t="b">
        <f>IF(E89='Drop-downs'!$A$1,'Valor de ponderación'!$D$89,IF(E89='Drop-downs'!$A$4,'Valor de ponderación'!$D$89,IF(E89='Drop-downs'!$A$2,"0",IF(E89='Drop-downs'!$A$3,"0",IF(E89='Drop-downs'!$A$5,"0")))))</f>
        <v>0</v>
      </c>
      <c r="E89" s="13"/>
      <c r="F89" s="10"/>
      <c r="G89" s="10"/>
      <c r="H89" s="10"/>
      <c r="I89" s="14"/>
      <c r="J89" s="10"/>
    </row>
    <row r="90" spans="1:12" ht="44.25" customHeight="1" x14ac:dyDescent="0.25">
      <c r="A90" s="3" t="s">
        <v>150</v>
      </c>
      <c r="B90" s="6" t="s">
        <v>203</v>
      </c>
      <c r="C90" s="8" t="s">
        <v>204</v>
      </c>
      <c r="D90" s="67" t="b">
        <f>IF(E90='Drop-downs'!$A$1,'Valor de ponderación'!$D$90,IF(E90='Drop-downs'!$A$4,'Valor de ponderación'!$D$90,IF(E90='Drop-downs'!$A$2,"0",IF(E90='Drop-downs'!$A$3,"0",IF(E90='Drop-downs'!$A$5,"0")))))</f>
        <v>0</v>
      </c>
      <c r="E90" s="13"/>
      <c r="F90" s="10"/>
      <c r="G90" s="10"/>
      <c r="H90" s="10"/>
      <c r="I90" s="14"/>
      <c r="J90" s="10"/>
    </row>
    <row r="91" spans="1:12" ht="44.25" customHeight="1" x14ac:dyDescent="0.25">
      <c r="A91" s="3" t="s">
        <v>150</v>
      </c>
      <c r="B91" s="6" t="s">
        <v>205</v>
      </c>
      <c r="C91" s="8" t="s">
        <v>206</v>
      </c>
      <c r="D91" s="67">
        <f>SUM(D92:D95)</f>
        <v>0</v>
      </c>
      <c r="E91" s="13"/>
      <c r="F91" s="10"/>
      <c r="G91" s="10"/>
      <c r="H91" s="10"/>
      <c r="I91" s="14"/>
      <c r="J91" s="10"/>
    </row>
    <row r="92" spans="1:12" ht="44.25" customHeight="1" x14ac:dyDescent="0.25">
      <c r="A92" s="3" t="s">
        <v>150</v>
      </c>
      <c r="B92" s="6" t="s">
        <v>207</v>
      </c>
      <c r="C92" s="8" t="s">
        <v>208</v>
      </c>
      <c r="D92" s="67" t="b">
        <f>IF(E92='Drop-downs'!$A$1,'Valor de ponderación'!$D$92,IF(E92='Drop-downs'!$A$4,'Valor de ponderación'!$D$92,IF(E92='Drop-downs'!$A$2,"0",IF(E92='Drop-downs'!$A$3,"0",IF(E92='Drop-downs'!$A$5,"0")))))</f>
        <v>0</v>
      </c>
      <c r="E92" s="13"/>
      <c r="F92" s="10"/>
      <c r="G92" s="10"/>
      <c r="H92" s="10"/>
      <c r="I92" s="14"/>
      <c r="J92" s="10"/>
    </row>
    <row r="93" spans="1:12" ht="44.25" customHeight="1" x14ac:dyDescent="0.25">
      <c r="A93" s="3" t="s">
        <v>150</v>
      </c>
      <c r="B93" s="6" t="s">
        <v>209</v>
      </c>
      <c r="C93" s="8" t="s">
        <v>210</v>
      </c>
      <c r="D93" s="67" t="b">
        <f>IF(E93='Drop-downs'!$A$1,'Valor de ponderación'!$D$93,IF(E93='Drop-downs'!$A$4,'Valor de ponderación'!$D$93,IF(E93='Drop-downs'!$A$2,"0",IF(E93='Drop-downs'!$A$3,"0",IF(E93='Drop-downs'!$A$5,"0")))))</f>
        <v>0</v>
      </c>
      <c r="E93" s="13"/>
      <c r="F93" s="10"/>
      <c r="G93" s="10"/>
      <c r="H93" s="10"/>
      <c r="I93" s="14"/>
      <c r="J93" s="10"/>
    </row>
    <row r="94" spans="1:12" ht="44.25" customHeight="1" x14ac:dyDescent="0.25">
      <c r="A94" s="3" t="s">
        <v>260</v>
      </c>
      <c r="B94" s="6" t="s">
        <v>261</v>
      </c>
      <c r="C94" s="8" t="s">
        <v>262</v>
      </c>
      <c r="D94" s="67" t="b">
        <f>IF(E94='Drop-downs'!$A$1,'Valor de ponderación'!$D$94,IF(E94='Drop-downs'!$A$4,'Valor de ponderación'!$D$94,IF(E94='Drop-downs'!$A$2,"0",IF(E94='Drop-downs'!$A$3,"0",IF(E94='Drop-downs'!$A$5,"0")))))</f>
        <v>0</v>
      </c>
      <c r="E94" s="13"/>
      <c r="F94" s="10"/>
      <c r="G94" s="10"/>
      <c r="H94" s="10"/>
      <c r="I94" s="14"/>
      <c r="J94" s="10"/>
    </row>
    <row r="95" spans="1:12" ht="44.25" customHeight="1" x14ac:dyDescent="0.25">
      <c r="A95" s="3" t="s">
        <v>82</v>
      </c>
      <c r="B95" s="6" t="s">
        <v>103</v>
      </c>
      <c r="C95" s="8" t="s">
        <v>104</v>
      </c>
      <c r="D95" s="67" t="b">
        <f>IF(E95='Drop-downs'!$A$1,'Valor de ponderación'!$D$95,IF(E95='Drop-downs'!$A$4,'Valor de ponderación'!$D$95,IF(E95='Drop-downs'!$A$2,"0",IF(E95='Drop-downs'!$A$3,"0",IF(E95='Drop-downs'!$A$5,"0")))))</f>
        <v>0</v>
      </c>
      <c r="E95" s="13"/>
      <c r="F95" s="10"/>
      <c r="G95" s="10"/>
      <c r="H95" s="10"/>
      <c r="I95" s="14"/>
      <c r="J95" s="10"/>
    </row>
    <row r="96" spans="1:12" s="30" customFormat="1" ht="44.25" customHeight="1" x14ac:dyDescent="0.25">
      <c r="A96" s="29"/>
      <c r="B96" s="25">
        <v>5.6</v>
      </c>
      <c r="C96" s="25" t="s">
        <v>283</v>
      </c>
      <c r="D96" s="68">
        <f>SUM(D97:D100)</f>
        <v>0</v>
      </c>
      <c r="E96" s="26"/>
      <c r="F96" s="27"/>
      <c r="G96" s="27"/>
      <c r="H96" s="27"/>
      <c r="I96" s="28"/>
      <c r="J96" s="27"/>
      <c r="K96" s="64"/>
      <c r="L96" s="64"/>
    </row>
    <row r="97" spans="1:12" ht="44.25" customHeight="1" x14ac:dyDescent="0.25">
      <c r="A97" s="3" t="s">
        <v>150</v>
      </c>
      <c r="B97" s="6" t="s">
        <v>211</v>
      </c>
      <c r="C97" s="8" t="s">
        <v>212</v>
      </c>
      <c r="D97" s="67" t="b">
        <f>IF(E97='Drop-downs'!$A$1,'Valor de ponderación'!$D$97,IF(E97='Drop-downs'!$A$4,'Valor de ponderación'!$D$97,IF(E97='Drop-downs'!$A$2,"0",IF(E97='Drop-downs'!$A$3,"0",IF(E97='Drop-downs'!$A$5,"0")))))</f>
        <v>0</v>
      </c>
      <c r="E97" s="13"/>
      <c r="F97" s="10"/>
      <c r="G97" s="10"/>
      <c r="H97" s="10"/>
      <c r="I97" s="14"/>
      <c r="J97" s="10"/>
    </row>
    <row r="98" spans="1:12" ht="44.25" customHeight="1" x14ac:dyDescent="0.25">
      <c r="A98" s="3" t="s">
        <v>82</v>
      </c>
      <c r="B98" s="6" t="s">
        <v>105</v>
      </c>
      <c r="C98" s="8" t="s">
        <v>106</v>
      </c>
      <c r="D98" s="67" t="b">
        <f>IF(E98='Drop-downs'!$A$1,'Valor de ponderación'!$D$98,IF(E98='Drop-downs'!$A$4,'Valor de ponderación'!$D$98,IF(E98='Drop-downs'!$A$2,"0",IF(E98='Drop-downs'!$A$3,"0",IF(E98='Drop-downs'!$A$5,"0")))))</f>
        <v>0</v>
      </c>
      <c r="E98" s="13"/>
      <c r="F98" s="10"/>
      <c r="G98" s="10"/>
      <c r="H98" s="10"/>
      <c r="I98" s="14"/>
      <c r="J98" s="10"/>
    </row>
    <row r="99" spans="1:12" ht="44.25" customHeight="1" x14ac:dyDescent="0.25">
      <c r="A99" s="3" t="s">
        <v>141</v>
      </c>
      <c r="B99" s="6" t="s">
        <v>148</v>
      </c>
      <c r="C99" s="8" t="s">
        <v>149</v>
      </c>
      <c r="D99" s="67" t="b">
        <f>IF(E99='Drop-downs'!$A$1,'Valor de ponderación'!$D$99,IF(E99='Drop-downs'!$A$4,'Valor de ponderación'!$D$99,IF(E99='Drop-downs'!$A$2,"0",IF(E99='Drop-downs'!$A$3,"0",IF(E99='Drop-downs'!$A$5,"0")))))</f>
        <v>0</v>
      </c>
      <c r="E99" s="13"/>
      <c r="F99" s="10"/>
      <c r="G99" s="10"/>
      <c r="H99" s="10"/>
      <c r="I99" s="14"/>
      <c r="J99" s="10"/>
    </row>
    <row r="100" spans="1:12" ht="44.25" customHeight="1" x14ac:dyDescent="0.25">
      <c r="A100" s="3" t="s">
        <v>78</v>
      </c>
      <c r="B100" s="6" t="s">
        <v>80</v>
      </c>
      <c r="C100" s="8" t="s">
        <v>81</v>
      </c>
      <c r="D100" s="67" t="b">
        <f>IF(E100='Drop-downs'!$A$1,'Valor de ponderación'!$D$100,IF(E100='Drop-downs'!$A$4,'Valor de ponderación'!$D$100,IF(E100='Drop-downs'!$A$2,"0",IF(E100='Drop-downs'!$A$3,"0",IF(E100='Drop-downs'!$A$5,"0")))))</f>
        <v>0</v>
      </c>
      <c r="E100" s="13"/>
      <c r="F100" s="10"/>
      <c r="G100" s="10"/>
      <c r="H100" s="10"/>
      <c r="I100" s="14"/>
      <c r="J100" s="10"/>
    </row>
    <row r="101" spans="1:12" s="37" customFormat="1" ht="44.25" customHeight="1" x14ac:dyDescent="0.25">
      <c r="A101" s="32"/>
      <c r="B101" s="33">
        <v>6.1</v>
      </c>
      <c r="C101" s="33" t="s">
        <v>284</v>
      </c>
      <c r="D101" s="69">
        <f>SUM(D102,D103,D104,D105)</f>
        <v>0</v>
      </c>
      <c r="E101" s="34"/>
      <c r="F101" s="35"/>
      <c r="G101" s="35"/>
      <c r="H101" s="35"/>
      <c r="I101" s="36"/>
      <c r="J101" s="35"/>
      <c r="K101" s="65"/>
      <c r="L101" s="65"/>
    </row>
    <row r="102" spans="1:12" ht="44.25" customHeight="1" x14ac:dyDescent="0.25">
      <c r="A102" s="3" t="s">
        <v>82</v>
      </c>
      <c r="B102" s="6" t="s">
        <v>107</v>
      </c>
      <c r="C102" s="8" t="s">
        <v>108</v>
      </c>
      <c r="D102" s="67" t="b">
        <f>IF(E102='Drop-downs'!$A$1,'Valor de ponderación'!$D$102,IF(E102='Drop-downs'!$A$4,'Valor de ponderación'!$D$102,IF(E102='Drop-downs'!$A$2,"0",IF(E102='Drop-downs'!$A$3,"0",IF(E102='Drop-downs'!$A$5,"0")))))</f>
        <v>0</v>
      </c>
      <c r="E102" s="13"/>
      <c r="F102" s="10"/>
      <c r="G102" s="10"/>
      <c r="H102" s="10"/>
      <c r="I102" s="14"/>
      <c r="J102" s="10"/>
    </row>
    <row r="103" spans="1:12" ht="44.25" customHeight="1" x14ac:dyDescent="0.25">
      <c r="A103" s="3" t="s">
        <v>243</v>
      </c>
      <c r="B103" s="6" t="s">
        <v>244</v>
      </c>
      <c r="C103" s="8" t="s">
        <v>245</v>
      </c>
      <c r="D103" s="67" t="b">
        <f>IF(E103='Drop-downs'!$A$1,'Valor de ponderación'!$D$103,IF(E103='Drop-downs'!$A$4,'Valor de ponderación'!$D$103,IF(E103='Drop-downs'!$A$2,"0",IF(E103='Drop-downs'!$A$3,"0",IF(E103='Drop-downs'!$A$5,"0")))))</f>
        <v>0</v>
      </c>
      <c r="E103" s="13"/>
      <c r="F103" s="10"/>
      <c r="G103" s="10"/>
      <c r="H103" s="10"/>
      <c r="I103" s="14"/>
      <c r="J103" s="10"/>
    </row>
    <row r="104" spans="1:12" ht="44.25" customHeight="1" x14ac:dyDescent="0.25">
      <c r="A104" s="3" t="s">
        <v>243</v>
      </c>
      <c r="B104" s="6" t="s">
        <v>246</v>
      </c>
      <c r="C104" s="8" t="s">
        <v>247</v>
      </c>
      <c r="D104" s="67" t="b">
        <f>IF(E104='Drop-downs'!$A$1,'Valor de ponderación'!$D$104,IF(E104='Drop-downs'!$A$4,'Valor de ponderación'!$D$104,IF(E104='Drop-downs'!$A$2,"0",IF(E104='Drop-downs'!$A$3,"0",IF(E104='Drop-downs'!$A$5,"0")))))</f>
        <v>0</v>
      </c>
      <c r="E104" s="13"/>
      <c r="F104" s="10"/>
      <c r="G104" s="10"/>
      <c r="H104" s="10"/>
      <c r="I104" s="14"/>
      <c r="J104" s="10"/>
    </row>
    <row r="105" spans="1:12" ht="44.25" customHeight="1" x14ac:dyDescent="0.25">
      <c r="A105" s="3" t="s">
        <v>243</v>
      </c>
      <c r="B105" s="6" t="s">
        <v>248</v>
      </c>
      <c r="C105" s="8" t="s">
        <v>249</v>
      </c>
      <c r="D105" s="67">
        <f>SUM(D106:D110)</f>
        <v>0</v>
      </c>
      <c r="E105" s="13"/>
      <c r="F105" s="10"/>
      <c r="G105" s="10"/>
      <c r="H105" s="10"/>
      <c r="I105" s="14"/>
      <c r="J105" s="10"/>
    </row>
    <row r="106" spans="1:12" ht="44.25" customHeight="1" x14ac:dyDescent="0.25">
      <c r="A106" s="3" t="s">
        <v>243</v>
      </c>
      <c r="B106" s="6" t="s">
        <v>250</v>
      </c>
      <c r="C106" s="8" t="s">
        <v>251</v>
      </c>
      <c r="D106" s="67" t="b">
        <f>IF(E106='Drop-downs'!$A$1,'Valor de ponderación'!$D$106,IF(E106='Drop-downs'!$A$4,'Valor de ponderación'!$D$106,IF(E106='Drop-downs'!$A$2,"0",IF(E106='Drop-downs'!$A$3,"0",IF(E106='Drop-downs'!$A$5,"0")))))</f>
        <v>0</v>
      </c>
      <c r="E106" s="13"/>
      <c r="F106" s="10"/>
      <c r="G106" s="10"/>
      <c r="H106" s="10"/>
      <c r="I106" s="14"/>
      <c r="J106" s="10"/>
    </row>
    <row r="107" spans="1:12" ht="44.25" customHeight="1" x14ac:dyDescent="0.25">
      <c r="A107" s="3" t="s">
        <v>243</v>
      </c>
      <c r="B107" s="6" t="s">
        <v>252</v>
      </c>
      <c r="C107" s="8" t="s">
        <v>253</v>
      </c>
      <c r="D107" s="67" t="b">
        <f>IF(E107='Drop-downs'!$A$1,'Valor de ponderación'!$D$107,IF(E107='Drop-downs'!$A$4,'Valor de ponderación'!$D$107,IF(E107='Drop-downs'!$A$2,"0",IF(E107='Drop-downs'!$A$3,"0",IF(E107='Drop-downs'!$A$5,"0")))))</f>
        <v>0</v>
      </c>
      <c r="E107" s="13"/>
      <c r="F107" s="10"/>
      <c r="G107" s="10"/>
      <c r="H107" s="10"/>
      <c r="I107" s="14"/>
      <c r="J107" s="10"/>
    </row>
    <row r="108" spans="1:12" ht="44.25" customHeight="1" x14ac:dyDescent="0.25">
      <c r="A108" s="3" t="s">
        <v>243</v>
      </c>
      <c r="B108" s="6" t="s">
        <v>254</v>
      </c>
      <c r="C108" s="8" t="s">
        <v>255</v>
      </c>
      <c r="D108" s="67" t="b">
        <f>IF(E108='Drop-downs'!$A$1,'Valor de ponderación'!$D$108,IF(E108='Drop-downs'!$A$4,'Valor de ponderación'!$D$108,IF(E108='Drop-downs'!$A$2,"0",IF(E108='Drop-downs'!$A$3,"0",IF(E108='Drop-downs'!$A$5,"0")))))</f>
        <v>0</v>
      </c>
      <c r="E108" s="13"/>
      <c r="F108" s="10"/>
      <c r="G108" s="10"/>
      <c r="H108" s="10"/>
      <c r="I108" s="14"/>
      <c r="J108" s="10"/>
    </row>
    <row r="109" spans="1:12" ht="44.25" customHeight="1" x14ac:dyDescent="0.25">
      <c r="A109" s="3" t="s">
        <v>243</v>
      </c>
      <c r="B109" s="6" t="s">
        <v>256</v>
      </c>
      <c r="C109" s="8" t="s">
        <v>257</v>
      </c>
      <c r="D109" s="67" t="b">
        <f>IF(E109='Drop-downs'!$A$1,'Valor de ponderación'!$D$109,IF(E109='Drop-downs'!$A$4,'Valor de ponderación'!$D$109,IF(E109='Drop-downs'!$A$2,"0",IF(E109='Drop-downs'!$A$3,"0",IF(E109='Drop-downs'!$A$5,"0")))))</f>
        <v>0</v>
      </c>
      <c r="E109" s="13"/>
      <c r="F109" s="10"/>
      <c r="G109" s="10"/>
      <c r="H109" s="10"/>
      <c r="I109" s="14"/>
      <c r="J109" s="10"/>
    </row>
    <row r="110" spans="1:12" ht="44.25" customHeight="1" x14ac:dyDescent="0.25">
      <c r="A110" s="3" t="s">
        <v>243</v>
      </c>
      <c r="B110" s="6" t="s">
        <v>258</v>
      </c>
      <c r="C110" s="8" t="s">
        <v>259</v>
      </c>
      <c r="D110" s="67" t="b">
        <f>IF(E110='Drop-downs'!$A$1,'Valor de ponderación'!$D$110,IF(E110='Drop-downs'!$A$4,'Valor de ponderación'!$D$110,IF(E110='Drop-downs'!$A$2,"0",IF(E110='Drop-downs'!$A$3,"0",IF(E110='Drop-downs'!$A$5,"0")))))</f>
        <v>0</v>
      </c>
      <c r="E110" s="13"/>
      <c r="F110" s="10"/>
      <c r="G110" s="10"/>
      <c r="H110" s="10"/>
      <c r="I110" s="14"/>
      <c r="J110" s="10"/>
    </row>
    <row r="111" spans="1:12" s="37" customFormat="1" ht="44.25" customHeight="1" x14ac:dyDescent="0.25">
      <c r="A111" s="32"/>
      <c r="B111" s="33">
        <v>6.2</v>
      </c>
      <c r="C111" s="33" t="s">
        <v>285</v>
      </c>
      <c r="D111" s="69">
        <f>SUM(D112:D117)</f>
        <v>0</v>
      </c>
      <c r="E111" s="34"/>
      <c r="F111" s="35"/>
      <c r="G111" s="35"/>
      <c r="H111" s="35"/>
      <c r="I111" s="36"/>
      <c r="J111" s="35"/>
      <c r="K111" s="65"/>
      <c r="L111" s="65"/>
    </row>
    <row r="112" spans="1:12" ht="44.25" customHeight="1" x14ac:dyDescent="0.25">
      <c r="A112" s="3" t="s">
        <v>3</v>
      </c>
      <c r="B112" s="6" t="s">
        <v>49</v>
      </c>
      <c r="C112" s="8" t="s">
        <v>50</v>
      </c>
      <c r="D112" s="67" t="b">
        <f>IF(E112='Drop-downs'!$A$1,'Valor de ponderación'!$D$112,IF(E112='Drop-downs'!$A$4,'Valor de ponderación'!$D$112,IF(E112='Drop-downs'!$A$2,"0",IF(E112='Drop-downs'!$A$3,"0",IF(E112='Drop-downs'!$A$5,"0")))))</f>
        <v>0</v>
      </c>
      <c r="E112" s="13"/>
      <c r="F112" s="10"/>
      <c r="G112" s="10"/>
      <c r="H112" s="10"/>
      <c r="I112" s="14"/>
      <c r="J112" s="10"/>
    </row>
    <row r="113" spans="1:12" ht="44.25" customHeight="1" x14ac:dyDescent="0.25">
      <c r="A113" s="3" t="s">
        <v>3</v>
      </c>
      <c r="B113" s="6" t="s">
        <v>51</v>
      </c>
      <c r="C113" s="8" t="s">
        <v>52</v>
      </c>
      <c r="D113" s="67" t="b">
        <f>IF(E113='Drop-downs'!$A$1,'Valor de ponderación'!$D$113,IF(E113='Drop-downs'!$A$4,'Valor de ponderación'!$D$113,IF(E113='Drop-downs'!$A$2,"0",IF(E113='Drop-downs'!$A$3,"0",IF(E113='Drop-downs'!$A$5,"0")))))</f>
        <v>0</v>
      </c>
      <c r="E113" s="13"/>
      <c r="F113" s="10"/>
      <c r="G113" s="10"/>
      <c r="H113" s="10"/>
      <c r="I113" s="14"/>
      <c r="J113" s="10"/>
    </row>
    <row r="114" spans="1:12" ht="44.25" customHeight="1" x14ac:dyDescent="0.25">
      <c r="A114" s="3" t="s">
        <v>82</v>
      </c>
      <c r="B114" s="6" t="s">
        <v>109</v>
      </c>
      <c r="C114" s="8" t="s">
        <v>110</v>
      </c>
      <c r="D114" s="67" t="b">
        <f>IF(E114='Drop-downs'!$A$1,'Valor de ponderación'!$D$114,IF(E114='Drop-downs'!$A$4,'Valor de ponderación'!$D$114,IF(E114='Drop-downs'!$A$2,"0",IF(E114='Drop-downs'!$A$3,"0",IF(E114='Drop-downs'!$A$5,"0")))))</f>
        <v>0</v>
      </c>
      <c r="E114" s="13"/>
      <c r="F114" s="10"/>
      <c r="G114" s="10"/>
      <c r="H114" s="10"/>
      <c r="I114" s="14"/>
      <c r="J114" s="10"/>
    </row>
    <row r="115" spans="1:12" ht="44.25" customHeight="1" x14ac:dyDescent="0.25">
      <c r="A115" s="3" t="s">
        <v>3</v>
      </c>
      <c r="B115" s="6" t="s">
        <v>53</v>
      </c>
      <c r="C115" s="8" t="s">
        <v>54</v>
      </c>
      <c r="D115" s="67" t="b">
        <f>IF(E115='Drop-downs'!$A$1,'Valor de ponderación'!$D$115,IF(E115='Drop-downs'!$A$4,'Valor de ponderación'!$D$115,IF(E115='Drop-downs'!$A$2,"0",IF(E115='Drop-downs'!$A$3,"0",IF(E115='Drop-downs'!$A$5,"0")))))</f>
        <v>0</v>
      </c>
      <c r="E115" s="13"/>
      <c r="F115" s="10"/>
      <c r="G115" s="10"/>
      <c r="H115" s="10"/>
      <c r="I115" s="14"/>
      <c r="J115" s="10"/>
    </row>
    <row r="116" spans="1:12" ht="44.25" customHeight="1" x14ac:dyDescent="0.25">
      <c r="A116" s="3" t="s">
        <v>82</v>
      </c>
      <c r="B116" s="6" t="s">
        <v>111</v>
      </c>
      <c r="C116" s="8" t="s">
        <v>112</v>
      </c>
      <c r="D116" s="67" t="b">
        <f>IF(E116='Drop-downs'!$A$1,'Valor de ponderación'!$D$116,IF(E116='Drop-downs'!$A$4,'Valor de ponderación'!$D$116,IF(E116='Drop-downs'!$A$2,"0",IF(E116='Drop-downs'!$A$3,"0",IF(E116='Drop-downs'!$A$5,"0")))))</f>
        <v>0</v>
      </c>
      <c r="E116" s="13"/>
      <c r="F116" s="10"/>
      <c r="G116" s="10"/>
      <c r="H116" s="10"/>
      <c r="I116" s="14"/>
      <c r="J116" s="10"/>
    </row>
    <row r="117" spans="1:12" ht="44.25" customHeight="1" x14ac:dyDescent="0.25">
      <c r="A117" s="3" t="s">
        <v>82</v>
      </c>
      <c r="B117" s="6" t="s">
        <v>113</v>
      </c>
      <c r="C117" s="8" t="s">
        <v>114</v>
      </c>
      <c r="D117" s="67" t="b">
        <f>IF(E117='Drop-downs'!$A$1,'Valor de ponderación'!$D$117,IF(E117='Drop-downs'!$A$4,'Valor de ponderación'!$D$117,IF(E117='Drop-downs'!$A$2,"0",IF(E117='Drop-downs'!$A$3,"0",IF(E117='Drop-downs'!$A$5,"0")))))</f>
        <v>0</v>
      </c>
      <c r="E117" s="13"/>
      <c r="F117" s="10"/>
      <c r="G117" s="10"/>
      <c r="H117" s="10"/>
      <c r="I117" s="14"/>
      <c r="J117" s="10"/>
    </row>
    <row r="118" spans="1:12" s="37" customFormat="1" ht="44.25" customHeight="1" x14ac:dyDescent="0.25">
      <c r="A118" s="32"/>
      <c r="B118" s="33">
        <v>6.3</v>
      </c>
      <c r="C118" s="33" t="s">
        <v>286</v>
      </c>
      <c r="D118" s="69">
        <f>SUM(D119:D120)</f>
        <v>0</v>
      </c>
      <c r="E118" s="34"/>
      <c r="F118" s="35"/>
      <c r="G118" s="35"/>
      <c r="H118" s="35"/>
      <c r="I118" s="36"/>
      <c r="J118" s="35"/>
      <c r="K118" s="65"/>
      <c r="L118" s="65"/>
    </row>
    <row r="119" spans="1:12" ht="44.25" customHeight="1" x14ac:dyDescent="0.25">
      <c r="A119" s="3" t="s">
        <v>260</v>
      </c>
      <c r="B119" s="6" t="s">
        <v>263</v>
      </c>
      <c r="C119" s="8" t="s">
        <v>264</v>
      </c>
      <c r="D119" s="67" t="b">
        <f>IF(E119='Drop-downs'!$A$1,'Valor de ponderación'!$D$119,IF(E119='Drop-downs'!$A$4,'Valor de ponderación'!$D$119,IF(E119='Drop-downs'!$A$2,"0",IF(E119='Drop-downs'!$A$3,"0",IF(E119='Drop-downs'!$A$5,"0")))))</f>
        <v>0</v>
      </c>
      <c r="E119" s="13"/>
      <c r="F119" s="10"/>
      <c r="G119" s="10"/>
      <c r="H119" s="10"/>
      <c r="I119" s="14"/>
      <c r="J119" s="10"/>
    </row>
    <row r="120" spans="1:12" ht="44.25" customHeight="1" x14ac:dyDescent="0.25">
      <c r="A120" s="3" t="s">
        <v>3</v>
      </c>
      <c r="B120" s="6" t="s">
        <v>55</v>
      </c>
      <c r="C120" s="8" t="s">
        <v>56</v>
      </c>
      <c r="D120" s="67" t="b">
        <f>IF(E120='Drop-downs'!$A$1,'Valor de ponderación'!$D$120,IF(E120='Drop-downs'!$A$4,'Valor de ponderación'!$D$120,IF(E120='Drop-downs'!$A$2,"0",IF(E120='Drop-downs'!$A$3,"0",IF(E120='Drop-downs'!$A$5,"0")))))</f>
        <v>0</v>
      </c>
      <c r="E120" s="13"/>
      <c r="F120" s="10"/>
      <c r="G120" s="10"/>
      <c r="H120" s="10"/>
      <c r="I120" s="14"/>
      <c r="J120" s="10"/>
    </row>
    <row r="121" spans="1:12" s="37" customFormat="1" ht="44.25" customHeight="1" x14ac:dyDescent="0.25">
      <c r="A121" s="32"/>
      <c r="B121" s="33">
        <v>6.4</v>
      </c>
      <c r="C121" s="33" t="s">
        <v>287</v>
      </c>
      <c r="D121" s="69">
        <f>SUM(D122:D125)</f>
        <v>0</v>
      </c>
      <c r="E121" s="34"/>
      <c r="F121" s="35"/>
      <c r="G121" s="35"/>
      <c r="H121" s="35"/>
      <c r="I121" s="36"/>
      <c r="J121" s="35"/>
      <c r="K121" s="65"/>
      <c r="L121" s="65"/>
    </row>
    <row r="122" spans="1:12" ht="44.25" customHeight="1" x14ac:dyDescent="0.25">
      <c r="A122" s="3" t="s">
        <v>3</v>
      </c>
      <c r="B122" s="6" t="s">
        <v>57</v>
      </c>
      <c r="C122" s="6" t="s">
        <v>58</v>
      </c>
      <c r="D122" s="67" t="b">
        <f>IF(E122='Drop-downs'!$A$1,'Valor de ponderación'!$D$122,IF(E122='Drop-downs'!$A$4,'Valor de ponderación'!$D$122,IF(E122='Drop-downs'!$A$2,"0",IF(E122='Drop-downs'!$A$3,"0",IF(E122='Drop-downs'!$A$5,"0")))))</f>
        <v>0</v>
      </c>
      <c r="E122" s="13"/>
      <c r="F122" s="10"/>
      <c r="G122" s="10"/>
      <c r="H122" s="10"/>
      <c r="I122" s="14"/>
      <c r="J122" s="10"/>
    </row>
    <row r="123" spans="1:12" ht="44.25" customHeight="1" x14ac:dyDescent="0.25">
      <c r="A123" s="3" t="s">
        <v>82</v>
      </c>
      <c r="B123" s="6" t="s">
        <v>115</v>
      </c>
      <c r="C123" s="8" t="s">
        <v>116</v>
      </c>
      <c r="D123" s="67" t="b">
        <f>IF(E123='Drop-downs'!$A$1,'Valor de ponderación'!$D$123,IF(E123='Drop-downs'!$A$4,'Valor de ponderación'!$D$123,IF(E123='Drop-downs'!$A$2,"0",IF(E123='Drop-downs'!$A$3,"0",IF(E123='Drop-downs'!$A$5,"0")))))</f>
        <v>0</v>
      </c>
      <c r="E123" s="13"/>
      <c r="F123" s="10"/>
      <c r="G123" s="10"/>
      <c r="H123" s="10"/>
      <c r="I123" s="14"/>
      <c r="J123" s="10"/>
    </row>
    <row r="124" spans="1:12" ht="44.25" customHeight="1" x14ac:dyDescent="0.25">
      <c r="A124" s="3" t="s">
        <v>82</v>
      </c>
      <c r="B124" s="6" t="s">
        <v>59</v>
      </c>
      <c r="C124" s="8" t="s">
        <v>60</v>
      </c>
      <c r="D124" s="67" t="b">
        <f>IF(E124='Drop-downs'!$A$1,'Valor de ponderación'!$D$124,IF(E124='Drop-downs'!$A$4,'Valor de ponderación'!$D$124,IF(E124='Drop-downs'!$A$2,"0",IF(E124='Drop-downs'!$A$3,"0",IF(E124='Drop-downs'!$A$5,"0")))))</f>
        <v>0</v>
      </c>
      <c r="E124" s="13"/>
      <c r="F124" s="10"/>
      <c r="G124" s="10"/>
      <c r="H124" s="10"/>
      <c r="I124" s="14"/>
      <c r="J124" s="10"/>
    </row>
    <row r="125" spans="1:12" ht="44.25" customHeight="1" x14ac:dyDescent="0.25">
      <c r="A125" s="3" t="s">
        <v>82</v>
      </c>
      <c r="B125" s="6" t="s">
        <v>117</v>
      </c>
      <c r="C125" s="8" t="s">
        <v>118</v>
      </c>
      <c r="D125" s="67" t="b">
        <f>IF(E125='Drop-downs'!$A$1,'Valor de ponderación'!$D$125,IF(E125='Drop-downs'!$A$4,'Valor de ponderación'!$D$125,IF(E125='Drop-downs'!$A$2,"0",IF(E125='Drop-downs'!$A$3,"0",IF(E125='Drop-downs'!$A$5,"0")))))</f>
        <v>0</v>
      </c>
      <c r="E125" s="13"/>
      <c r="F125" s="10"/>
      <c r="G125" s="10"/>
      <c r="H125" s="10"/>
      <c r="I125" s="14"/>
      <c r="J125" s="10"/>
    </row>
    <row r="126" spans="1:12" s="37" customFormat="1" ht="44.25" customHeight="1" x14ac:dyDescent="0.25">
      <c r="A126" s="32"/>
      <c r="B126" s="33">
        <v>6.5</v>
      </c>
      <c r="C126" s="33" t="s">
        <v>279</v>
      </c>
      <c r="D126" s="69">
        <f>SUM(D127:D133,D137,D141)</f>
        <v>0</v>
      </c>
      <c r="E126" s="34"/>
      <c r="F126" s="35"/>
      <c r="G126" s="35"/>
      <c r="H126" s="35"/>
      <c r="I126" s="36"/>
      <c r="J126" s="35"/>
      <c r="K126" s="65"/>
      <c r="L126" s="65"/>
    </row>
    <row r="127" spans="1:12" ht="44.25" customHeight="1" x14ac:dyDescent="0.25">
      <c r="A127" s="3" t="s">
        <v>150</v>
      </c>
      <c r="B127" s="6" t="s">
        <v>213</v>
      </c>
      <c r="C127" s="8" t="s">
        <v>214</v>
      </c>
      <c r="D127" s="67" t="b">
        <f>IF(E127='Drop-downs'!$A$1,'Valor de ponderación'!$D$127,IF(E127='Drop-downs'!$A$4,'Valor de ponderación'!$D$127,IF(E127='Drop-downs'!$A$2,"0",IF(E127='Drop-downs'!$A$3,"0",IF(E127='Drop-downs'!$A$5,"0")))))</f>
        <v>0</v>
      </c>
      <c r="E127" s="13"/>
      <c r="F127" s="10"/>
      <c r="G127" s="10"/>
      <c r="H127" s="10"/>
      <c r="I127" s="14"/>
      <c r="J127" s="10"/>
    </row>
    <row r="128" spans="1:12" ht="44.25" customHeight="1" x14ac:dyDescent="0.25">
      <c r="A128" s="3" t="s">
        <v>150</v>
      </c>
      <c r="B128" s="6" t="s">
        <v>215</v>
      </c>
      <c r="C128" s="8" t="s">
        <v>216</v>
      </c>
      <c r="D128" s="67" t="b">
        <f>IF(E128='Drop-downs'!$A$1,'Valor de ponderación'!$D$128,IF(E128='Drop-downs'!$A$4,'Valor de ponderación'!$D$128,IF(E128='Drop-downs'!$A$2,"0",IF(E128='Drop-downs'!$A$3,"0",IF(E128='Drop-downs'!$A$5,"0")))))</f>
        <v>0</v>
      </c>
      <c r="E128" s="13"/>
      <c r="F128" s="10"/>
      <c r="G128" s="10"/>
      <c r="H128" s="10"/>
      <c r="I128" s="14"/>
      <c r="J128" s="10"/>
    </row>
    <row r="129" spans="1:10" ht="44.25" customHeight="1" x14ac:dyDescent="0.25">
      <c r="A129" s="5" t="s">
        <v>82</v>
      </c>
      <c r="B129" s="7" t="s">
        <v>119</v>
      </c>
      <c r="C129" s="8" t="s">
        <v>120</v>
      </c>
      <c r="D129" s="67" t="b">
        <f>IF(E129='Drop-downs'!$A$1,'Valor de ponderación'!$D$129,IF(E129='Drop-downs'!$A$4,'Valor de ponderación'!$D$129,IF(E129='Drop-downs'!$A$2,"0",IF(E129='Drop-downs'!$A$3,"0",IF(E129='Drop-downs'!$A$5,"0")))))</f>
        <v>0</v>
      </c>
      <c r="E129" s="13"/>
      <c r="F129" s="10"/>
      <c r="G129" s="10"/>
      <c r="H129" s="10"/>
      <c r="I129" s="14"/>
      <c r="J129" s="10"/>
    </row>
    <row r="130" spans="1:10" ht="44.25" customHeight="1" x14ac:dyDescent="0.25">
      <c r="A130" s="5" t="s">
        <v>3</v>
      </c>
      <c r="B130" s="7" t="s">
        <v>61</v>
      </c>
      <c r="C130" s="8" t="s">
        <v>62</v>
      </c>
      <c r="D130" s="67" t="b">
        <f>IF(E130='Drop-downs'!$A$1,'Valor de ponderación'!$D$130,IF(E130='Drop-downs'!$A$4,'Valor de ponderación'!$D$130,IF(E130='Drop-downs'!$A$2,"0",IF(E130='Drop-downs'!$A$3,"0",IF(E130='Drop-downs'!$A$5,"0")))))</f>
        <v>0</v>
      </c>
      <c r="E130" s="13"/>
      <c r="F130" s="10"/>
      <c r="G130" s="10"/>
      <c r="H130" s="10"/>
      <c r="I130" s="14"/>
      <c r="J130" s="10"/>
    </row>
    <row r="131" spans="1:10" ht="44.25" customHeight="1" x14ac:dyDescent="0.25">
      <c r="A131" s="5" t="s">
        <v>82</v>
      </c>
      <c r="B131" s="7" t="s">
        <v>121</v>
      </c>
      <c r="C131" s="8" t="s">
        <v>122</v>
      </c>
      <c r="D131" s="67" t="b">
        <f>IF(E131='Drop-downs'!$A$1,'Valor de ponderación'!$D$131,IF(E131='Drop-downs'!$A$4,'Valor de ponderación'!$D$131,IF(E131='Drop-downs'!$A$2,"0",IF(E131='Drop-downs'!$A$3,"0",IF(E131='Drop-downs'!$A$5,"0")))))</f>
        <v>0</v>
      </c>
      <c r="E131" s="13"/>
      <c r="F131" s="10"/>
      <c r="G131" s="10"/>
      <c r="H131" s="10"/>
      <c r="I131" s="14"/>
      <c r="J131" s="10"/>
    </row>
    <row r="132" spans="1:10" ht="44.25" customHeight="1" x14ac:dyDescent="0.25">
      <c r="A132" s="5" t="s">
        <v>3</v>
      </c>
      <c r="B132" s="7" t="s">
        <v>63</v>
      </c>
      <c r="C132" s="8" t="s">
        <v>64</v>
      </c>
      <c r="D132" s="67" t="b">
        <f>IF(E132='Drop-downs'!$A$1,'Valor de ponderación'!$D$132,IF(E132='Drop-downs'!$A$4,'Valor de ponderación'!$D$132,IF(E132='Drop-downs'!$A$2,"0",IF(E132='Drop-downs'!$A$3,"0",IF(E132='Drop-downs'!$A$5,"0")))))</f>
        <v>0</v>
      </c>
      <c r="E132" s="13"/>
      <c r="F132" s="10"/>
      <c r="G132" s="10"/>
      <c r="H132" s="10"/>
      <c r="I132" s="14"/>
      <c r="J132" s="10"/>
    </row>
    <row r="133" spans="1:10" ht="44.25" customHeight="1" x14ac:dyDescent="0.25">
      <c r="A133" s="5" t="s">
        <v>150</v>
      </c>
      <c r="B133" s="7" t="s">
        <v>217</v>
      </c>
      <c r="C133" s="8" t="s">
        <v>218</v>
      </c>
      <c r="D133" s="67">
        <f>SUM(D134:D136)</f>
        <v>0</v>
      </c>
      <c r="E133" s="13"/>
      <c r="F133" s="10"/>
      <c r="G133" s="10"/>
      <c r="H133" s="10"/>
      <c r="I133" s="14"/>
      <c r="J133" s="10"/>
    </row>
    <row r="134" spans="1:10" ht="44.25" customHeight="1" x14ac:dyDescent="0.25">
      <c r="A134" s="5" t="s">
        <v>150</v>
      </c>
      <c r="B134" s="7" t="s">
        <v>219</v>
      </c>
      <c r="C134" s="8" t="s">
        <v>220</v>
      </c>
      <c r="D134" s="67" t="b">
        <f>IF(E134='Drop-downs'!$A$1,'Valor de ponderación'!$D$134,IF(E134='Drop-downs'!$A$4,'Valor de ponderación'!$D$134,IF(E134='Drop-downs'!$A$2,"0",IF(E134='Drop-downs'!$A$3,"0",IF(E134='Drop-downs'!$A$5,"0")))))</f>
        <v>0</v>
      </c>
      <c r="E134" s="13"/>
      <c r="F134" s="10"/>
      <c r="G134" s="10"/>
      <c r="H134" s="10"/>
      <c r="I134" s="14"/>
      <c r="J134" s="10"/>
    </row>
    <row r="135" spans="1:10" ht="44.25" customHeight="1" x14ac:dyDescent="0.25">
      <c r="A135" s="5" t="s">
        <v>3</v>
      </c>
      <c r="B135" s="7" t="s">
        <v>65</v>
      </c>
      <c r="C135" s="8" t="s">
        <v>66</v>
      </c>
      <c r="D135" s="67" t="b">
        <f>IF(E135='Drop-downs'!$A$1,'Valor de ponderación'!$D$135,IF(E135='Drop-downs'!$A$4,'Valor de ponderación'!$D$135,IF(E135='Drop-downs'!$A$2,"0",IF(E135='Drop-downs'!$A$3,"0",IF(E135='Drop-downs'!$A$5,"0")))))</f>
        <v>0</v>
      </c>
      <c r="E135" s="13"/>
      <c r="F135" s="10"/>
      <c r="G135" s="10"/>
      <c r="H135" s="10"/>
      <c r="I135" s="14"/>
      <c r="J135" s="10"/>
    </row>
    <row r="136" spans="1:10" ht="44.25" customHeight="1" x14ac:dyDescent="0.25">
      <c r="A136" s="5" t="s">
        <v>150</v>
      </c>
      <c r="B136" s="7" t="s">
        <v>221</v>
      </c>
      <c r="C136" s="8" t="s">
        <v>222</v>
      </c>
      <c r="D136" s="67" t="b">
        <f>IF(E136='Drop-downs'!$A$1,'Valor de ponderación'!$D$136,IF(E136='Drop-downs'!$A$4,'Valor de ponderación'!$D$136,IF(E136='Drop-downs'!$A$2,"0",IF(E136='Drop-downs'!$A$3,"0",IF(E136='Drop-downs'!$A$5,"0")))))</f>
        <v>0</v>
      </c>
      <c r="E136" s="13"/>
      <c r="F136" s="10"/>
      <c r="G136" s="10"/>
      <c r="H136" s="10"/>
      <c r="I136" s="14"/>
      <c r="J136" s="10"/>
    </row>
    <row r="137" spans="1:10" ht="44.25" customHeight="1" x14ac:dyDescent="0.25">
      <c r="A137" s="5" t="s">
        <v>150</v>
      </c>
      <c r="B137" s="7" t="s">
        <v>223</v>
      </c>
      <c r="C137" s="8" t="s">
        <v>224</v>
      </c>
      <c r="D137" s="67">
        <f>SUM(D138:D140)</f>
        <v>0</v>
      </c>
      <c r="E137" s="13"/>
      <c r="F137" s="10"/>
      <c r="G137" s="10"/>
      <c r="H137" s="10"/>
      <c r="I137" s="14"/>
      <c r="J137" s="10"/>
    </row>
    <row r="138" spans="1:10" ht="44.25" customHeight="1" x14ac:dyDescent="0.25">
      <c r="A138" s="5" t="s">
        <v>150</v>
      </c>
      <c r="B138" s="7" t="s">
        <v>225</v>
      </c>
      <c r="C138" s="8" t="s">
        <v>226</v>
      </c>
      <c r="D138" s="67" t="b">
        <f>IF(E138='Drop-downs'!$A$1,'Valor de ponderación'!$D$138,IF(E138='Drop-downs'!$A$4,'Valor de ponderación'!$D$138,IF(E138='Drop-downs'!$A$2,"0",IF(E138='Drop-downs'!$A$3,"0",IF(E138='Drop-downs'!$A$5,"0")))))</f>
        <v>0</v>
      </c>
      <c r="E138" s="13"/>
      <c r="F138" s="10"/>
      <c r="G138" s="10"/>
      <c r="H138" s="10"/>
      <c r="I138" s="14"/>
      <c r="J138" s="10"/>
    </row>
    <row r="139" spans="1:10" ht="44.25" customHeight="1" x14ac:dyDescent="0.25">
      <c r="A139" s="5" t="s">
        <v>150</v>
      </c>
      <c r="B139" s="7" t="s">
        <v>227</v>
      </c>
      <c r="C139" s="8" t="s">
        <v>228</v>
      </c>
      <c r="D139" s="67" t="b">
        <f>IF(E139='Drop-downs'!$A$1,'Valor de ponderación'!$D$139,IF(E139='Drop-downs'!$A$4,'Valor de ponderación'!$D$139,IF(E139='Drop-downs'!$A$2,"0",IF(E139='Drop-downs'!$A$3,"0",IF(E139='Drop-downs'!$A$5,"0")))))</f>
        <v>0</v>
      </c>
      <c r="E139" s="13"/>
      <c r="F139" s="10"/>
      <c r="G139" s="10"/>
      <c r="H139" s="10"/>
      <c r="I139" s="14"/>
      <c r="J139" s="10"/>
    </row>
    <row r="140" spans="1:10" ht="44.25" customHeight="1" x14ac:dyDescent="0.25">
      <c r="A140" s="5" t="s">
        <v>150</v>
      </c>
      <c r="B140" s="7" t="s">
        <v>229</v>
      </c>
      <c r="C140" s="8" t="s">
        <v>230</v>
      </c>
      <c r="D140" s="67" t="b">
        <f>IF(E140='Drop-downs'!$A$1,'Valor de ponderación'!$D$140,IF(E140='Drop-downs'!$A$4,'Valor de ponderación'!$D$140,IF(E140='Drop-downs'!$A$2,"0",IF(E140='Drop-downs'!$A$3,"0",IF(E140='Drop-downs'!$A$5,"0")))))</f>
        <v>0</v>
      </c>
      <c r="E140" s="13"/>
      <c r="F140" s="10"/>
      <c r="G140" s="10"/>
      <c r="H140" s="10"/>
      <c r="I140" s="14"/>
      <c r="J140" s="10"/>
    </row>
    <row r="141" spans="1:10" ht="44.25" customHeight="1" x14ac:dyDescent="0.25">
      <c r="A141" s="5" t="s">
        <v>265</v>
      </c>
      <c r="B141" s="7" t="s">
        <v>266</v>
      </c>
      <c r="C141" s="8" t="s">
        <v>267</v>
      </c>
      <c r="D141" s="67">
        <f>SUM(D142:D147)</f>
        <v>0</v>
      </c>
      <c r="E141" s="13"/>
      <c r="F141" s="10"/>
      <c r="G141" s="10"/>
      <c r="H141" s="10"/>
      <c r="I141" s="14"/>
      <c r="J141" s="10"/>
    </row>
    <row r="142" spans="1:10" ht="44.25" customHeight="1" x14ac:dyDescent="0.25">
      <c r="A142" s="5" t="s">
        <v>265</v>
      </c>
      <c r="B142" s="7" t="s">
        <v>268</v>
      </c>
      <c r="C142" s="8" t="s">
        <v>269</v>
      </c>
      <c r="D142" s="67" t="b">
        <f>IF(E142='Drop-downs'!$A$1,'Valor de ponderación'!$D$142,IF(E142='Drop-downs'!$A$4,'Valor de ponderación'!$D$142,IF(E142='Drop-downs'!$A$2,"0",IF(E142='Drop-downs'!$A$3,"0",IF(E142='Drop-downs'!$A$5,"0")))))</f>
        <v>0</v>
      </c>
      <c r="E142" s="13"/>
      <c r="F142" s="10"/>
      <c r="G142" s="10"/>
      <c r="H142" s="10"/>
      <c r="I142" s="14"/>
      <c r="J142" s="10"/>
    </row>
    <row r="143" spans="1:10" ht="44.25" customHeight="1" x14ac:dyDescent="0.25">
      <c r="A143" s="5" t="s">
        <v>265</v>
      </c>
      <c r="B143" s="7" t="s">
        <v>270</v>
      </c>
      <c r="C143" s="8" t="s">
        <v>271</v>
      </c>
      <c r="D143" s="67" t="b">
        <f>IF(E143='Drop-downs'!$A$1,'Valor de ponderación'!$D$143,IF(E143='Drop-downs'!$A$4,'Valor de ponderación'!$D$143,IF(E143='Drop-downs'!$A$2,"0",IF(E143='Drop-downs'!$A$3,"0",IF(E143='Drop-downs'!$A$5,"0")))))</f>
        <v>0</v>
      </c>
      <c r="E143" s="13"/>
      <c r="F143" s="10"/>
      <c r="G143" s="10"/>
      <c r="H143" s="10"/>
      <c r="I143" s="14"/>
      <c r="J143" s="10"/>
    </row>
    <row r="144" spans="1:10" ht="44.25" customHeight="1" x14ac:dyDescent="0.25">
      <c r="A144" s="5" t="s">
        <v>265</v>
      </c>
      <c r="B144" s="7" t="s">
        <v>272</v>
      </c>
      <c r="C144" s="8" t="s">
        <v>273</v>
      </c>
      <c r="D144" s="67" t="b">
        <f>IF(E144='Drop-downs'!$A$1,'Valor de ponderación'!$D$144,IF(E144='Drop-downs'!$A$4,'Valor de ponderación'!$D$144,IF(E144='Drop-downs'!$A$2,"0",IF(E144='Drop-downs'!$A$3,"0",IF(E144='Drop-downs'!$A$5,"0")))))</f>
        <v>0</v>
      </c>
      <c r="E144" s="13"/>
      <c r="F144" s="10"/>
      <c r="G144" s="10"/>
      <c r="H144" s="10"/>
      <c r="I144" s="14"/>
      <c r="J144" s="10"/>
    </row>
    <row r="145" spans="1:12" ht="44.25" customHeight="1" x14ac:dyDescent="0.25">
      <c r="A145" s="5" t="s">
        <v>265</v>
      </c>
      <c r="B145" s="7" t="s">
        <v>274</v>
      </c>
      <c r="C145" s="8" t="s">
        <v>275</v>
      </c>
      <c r="D145" s="67" t="b">
        <f>IF(E145='Drop-downs'!$A$1,'Valor de ponderación'!$D$145,IF(E145='Drop-downs'!$A$4,'Valor de ponderación'!$D$145,IF(E145='Drop-downs'!$A$2,"0",IF(E145='Drop-downs'!$A$3,"0",IF(E145='Drop-downs'!$A$5,"0")))))</f>
        <v>0</v>
      </c>
      <c r="E145" s="13"/>
      <c r="F145" s="10"/>
      <c r="G145" s="10"/>
      <c r="H145" s="10"/>
      <c r="I145" s="14"/>
      <c r="J145" s="10"/>
    </row>
    <row r="146" spans="1:12" ht="44.25" customHeight="1" x14ac:dyDescent="0.25">
      <c r="A146" s="5" t="s">
        <v>265</v>
      </c>
      <c r="B146" s="7" t="s">
        <v>276</v>
      </c>
      <c r="C146" s="8" t="s">
        <v>277</v>
      </c>
      <c r="D146" s="67" t="b">
        <f>IF(E146='Drop-downs'!$A$1,'Valor de ponderación'!$D$146,IF(E146='Drop-downs'!$A$4,'Valor de ponderación'!$D$146,IF(E146='Drop-downs'!$A$2,"0",IF(E146='Drop-downs'!$A$3,"0",IF(E146='Drop-downs'!$A$5,"0")))))</f>
        <v>0</v>
      </c>
      <c r="E146" s="13"/>
      <c r="F146" s="10"/>
      <c r="G146" s="10"/>
      <c r="H146" s="10"/>
      <c r="I146" s="14"/>
      <c r="J146" s="10"/>
    </row>
    <row r="147" spans="1:12" ht="44.25" customHeight="1" x14ac:dyDescent="0.25">
      <c r="A147" s="5" t="s">
        <v>82</v>
      </c>
      <c r="B147" s="7" t="s">
        <v>123</v>
      </c>
      <c r="C147" s="8" t="s">
        <v>124</v>
      </c>
      <c r="D147" s="67" t="b">
        <f>IF(E147='Drop-downs'!$A$1,'Valor de ponderación'!$D$147,IF(E147='Drop-downs'!$A$4,'Valor de ponderación'!$D$147,IF(E147='Drop-downs'!$A$2,"0",IF(E147='Drop-downs'!$A$3,"0",IF(E147='Drop-downs'!$A$5,"0")))))</f>
        <v>0</v>
      </c>
      <c r="E147" s="13"/>
      <c r="F147" s="10"/>
      <c r="G147" s="10"/>
      <c r="H147" s="10"/>
      <c r="I147" s="14"/>
      <c r="J147" s="10"/>
    </row>
    <row r="148" spans="1:12" s="37" customFormat="1" ht="44.25" customHeight="1" x14ac:dyDescent="0.25">
      <c r="A148" s="38"/>
      <c r="B148" s="39">
        <v>6.6</v>
      </c>
      <c r="C148" s="39" t="s">
        <v>288</v>
      </c>
      <c r="D148" s="69">
        <f>SUM(D149:D150,D153,D157)</f>
        <v>0</v>
      </c>
      <c r="E148" s="34"/>
      <c r="F148" s="35"/>
      <c r="G148" s="35"/>
      <c r="H148" s="35"/>
      <c r="I148" s="36"/>
      <c r="J148" s="35"/>
      <c r="K148" s="65"/>
      <c r="L148" s="65"/>
    </row>
    <row r="149" spans="1:12" ht="44.25" customHeight="1" x14ac:dyDescent="0.25">
      <c r="A149" s="5" t="s">
        <v>150</v>
      </c>
      <c r="B149" s="7" t="s">
        <v>231</v>
      </c>
      <c r="C149" s="8" t="s">
        <v>232</v>
      </c>
      <c r="D149" s="67" t="b">
        <f>IF(E149='Drop-downs'!$A$1,'Valor de ponderación'!$D$149,IF(E149='Drop-downs'!$A$4,'Valor de ponderación'!$D$149,IF(E149='Drop-downs'!$A$2,"0",IF(E149='Drop-downs'!$A$3,"0",IF(E149='Drop-downs'!$A$5,"0")))))</f>
        <v>0</v>
      </c>
      <c r="E149" s="13"/>
      <c r="F149" s="10"/>
      <c r="G149" s="10"/>
      <c r="H149" s="10"/>
      <c r="I149" s="14"/>
      <c r="J149" s="10"/>
    </row>
    <row r="150" spans="1:12" ht="44.25" customHeight="1" x14ac:dyDescent="0.25">
      <c r="A150" s="5" t="s">
        <v>150</v>
      </c>
      <c r="B150" s="7" t="s">
        <v>233</v>
      </c>
      <c r="C150" s="8" t="s">
        <v>234</v>
      </c>
      <c r="D150" s="67">
        <f>SUM(D151:D152)</f>
        <v>0</v>
      </c>
      <c r="E150" s="13"/>
      <c r="F150" s="10"/>
      <c r="G150" s="10"/>
      <c r="H150" s="10"/>
      <c r="I150" s="14"/>
      <c r="J150" s="10"/>
    </row>
    <row r="151" spans="1:12" ht="44.25" customHeight="1" x14ac:dyDescent="0.25">
      <c r="A151" s="5" t="s">
        <v>150</v>
      </c>
      <c r="B151" s="7" t="s">
        <v>235</v>
      </c>
      <c r="C151" s="8" t="s">
        <v>236</v>
      </c>
      <c r="D151" s="67" t="b">
        <f>IF(E151='Drop-downs'!$A$1,'Valor de ponderación'!$D$151,IF(E151='Drop-downs'!$A$4,'Valor de ponderación'!$D$151,IF(E151='Drop-downs'!$A$2,"0",IF(E151='Drop-downs'!$A$3,"0",IF(E151='Drop-downs'!$A$5,"0")))))</f>
        <v>0</v>
      </c>
      <c r="E151" s="13"/>
      <c r="F151" s="10"/>
      <c r="G151" s="10"/>
      <c r="H151" s="10"/>
      <c r="I151" s="14"/>
      <c r="J151" s="10"/>
    </row>
    <row r="152" spans="1:12" ht="44.25" customHeight="1" x14ac:dyDescent="0.25">
      <c r="A152" s="5" t="s">
        <v>150</v>
      </c>
      <c r="B152" s="7" t="s">
        <v>237</v>
      </c>
      <c r="C152" s="8" t="s">
        <v>238</v>
      </c>
      <c r="D152" s="67" t="b">
        <f>IF(E152='Drop-downs'!$A$1,'Valor de ponderación'!$D$152,IF(E152='Drop-downs'!$A$4,'Valor de ponderación'!$D$152,IF(E152='Drop-downs'!$A$2,"0",IF(E152='Drop-downs'!$A$3,"0",IF(E152='Drop-downs'!$A$5,"0")))))</f>
        <v>0</v>
      </c>
      <c r="E152" s="13"/>
      <c r="F152" s="10"/>
      <c r="G152" s="10"/>
      <c r="H152" s="10"/>
      <c r="I152" s="14"/>
      <c r="J152" s="10"/>
    </row>
    <row r="153" spans="1:12" ht="44.25" customHeight="1" x14ac:dyDescent="0.25">
      <c r="A153" s="5" t="s">
        <v>150</v>
      </c>
      <c r="B153" s="7" t="s">
        <v>239</v>
      </c>
      <c r="C153" s="8" t="s">
        <v>240</v>
      </c>
      <c r="D153" s="67">
        <f>SUM(D154:D156)</f>
        <v>0</v>
      </c>
      <c r="E153" s="13"/>
      <c r="F153" s="10"/>
      <c r="G153" s="10"/>
      <c r="H153" s="10"/>
      <c r="I153" s="14"/>
      <c r="J153" s="10"/>
    </row>
    <row r="154" spans="1:12" ht="44.25" customHeight="1" x14ac:dyDescent="0.25">
      <c r="A154" s="5" t="s">
        <v>3</v>
      </c>
      <c r="B154" s="7" t="s">
        <v>67</v>
      </c>
      <c r="C154" s="8" t="s">
        <v>68</v>
      </c>
      <c r="D154" s="67" t="b">
        <f>IF(E154='Drop-downs'!$A$1,'Valor de ponderación'!$D$154,IF(E154='Drop-downs'!$A$4,'Valor de ponderación'!$D$154,IF(E154='Drop-downs'!$A$2,"0",IF(E154='Drop-downs'!$A$3,"0",IF(E154='Drop-downs'!$A$5,"0")))))</f>
        <v>0</v>
      </c>
      <c r="E154" s="13"/>
      <c r="F154" s="10"/>
      <c r="G154" s="10"/>
      <c r="H154" s="10"/>
      <c r="I154" s="14"/>
      <c r="J154" s="10"/>
    </row>
    <row r="155" spans="1:12" ht="44.25" customHeight="1" x14ac:dyDescent="0.25">
      <c r="A155" s="5" t="s">
        <v>3</v>
      </c>
      <c r="B155" s="7" t="s">
        <v>69</v>
      </c>
      <c r="C155" s="8" t="s">
        <v>70</v>
      </c>
      <c r="D155" s="67" t="b">
        <f>IF(E155='Drop-downs'!$A$1,'Valor de ponderación'!$D$155,IF(E155='Drop-downs'!$A$4,'Valor de ponderación'!$D$155,IF(E155='Drop-downs'!$A$2,"0",IF(E155='Drop-downs'!$A$3,"0",IF(E155='Drop-downs'!$A$5,"0")))))</f>
        <v>0</v>
      </c>
      <c r="E155" s="13"/>
      <c r="F155" s="10"/>
      <c r="G155" s="10"/>
      <c r="H155" s="10"/>
      <c r="I155" s="14"/>
      <c r="J155" s="10"/>
    </row>
    <row r="156" spans="1:12" ht="44.25" customHeight="1" x14ac:dyDescent="0.25">
      <c r="A156" s="5" t="s">
        <v>150</v>
      </c>
      <c r="B156" s="7" t="s">
        <v>241</v>
      </c>
      <c r="C156" s="8" t="s">
        <v>242</v>
      </c>
      <c r="D156" s="67" t="b">
        <f>IF(E156='Drop-downs'!$A$1,'Valor de ponderación'!$D$156,IF(E156='Drop-downs'!$A$4,'Valor de ponderación'!$D$156,IF(E156='Drop-downs'!$A$2,"0",IF(E156='Drop-downs'!$A$3,"0",IF(E156='Drop-downs'!$A$5,"0")))))</f>
        <v>0</v>
      </c>
      <c r="E156" s="13"/>
      <c r="F156" s="10"/>
      <c r="G156" s="10"/>
      <c r="H156" s="10"/>
      <c r="I156" s="14"/>
      <c r="J156" s="10"/>
    </row>
    <row r="157" spans="1:12" ht="44.25" customHeight="1" x14ac:dyDescent="0.25">
      <c r="A157" s="5"/>
      <c r="B157" s="7" t="s">
        <v>334</v>
      </c>
      <c r="C157" s="8" t="s">
        <v>335</v>
      </c>
      <c r="D157" s="67">
        <f>SUM(D158:D162)</f>
        <v>0</v>
      </c>
      <c r="E157" s="13"/>
      <c r="F157" s="10"/>
      <c r="G157" s="10"/>
      <c r="H157" s="10"/>
      <c r="I157" s="14"/>
      <c r="J157" s="10"/>
    </row>
    <row r="158" spans="1:12" ht="44.25" customHeight="1" x14ac:dyDescent="0.25">
      <c r="A158" s="5" t="s">
        <v>82</v>
      </c>
      <c r="B158" s="7" t="s">
        <v>125</v>
      </c>
      <c r="C158" s="8" t="s">
        <v>126</v>
      </c>
      <c r="D158" s="67" t="b">
        <f>IF(E158='Drop-downs'!$A$1,'Valor de ponderación'!$D$158,IF(E158='Drop-downs'!$A$4,'Valor de ponderación'!$D$158,IF(E158='Drop-downs'!$A$2,"0",IF(E158='Drop-downs'!$A$3,"0",IF(E158='Drop-downs'!$A$5,"0")))))</f>
        <v>0</v>
      </c>
      <c r="E158" s="13"/>
      <c r="F158" s="10"/>
      <c r="G158" s="10"/>
      <c r="H158" s="10"/>
      <c r="I158" s="14"/>
      <c r="J158" s="10"/>
    </row>
    <row r="159" spans="1:12" ht="44.25" customHeight="1" x14ac:dyDescent="0.25">
      <c r="A159" s="5" t="s">
        <v>82</v>
      </c>
      <c r="B159" s="7" t="s">
        <v>127</v>
      </c>
      <c r="C159" s="8" t="s">
        <v>128</v>
      </c>
      <c r="D159" s="67" t="b">
        <f>IF(E159='Drop-downs'!$A$1,'Valor de ponderación'!$D$159,IF(E159='Drop-downs'!$A$4,'Valor de ponderación'!$D$159,IF(E159='Drop-downs'!$A$2,"0",IF(E159='Drop-downs'!$A$3,"0",IF(E159='Drop-downs'!$A$5,"0")))))</f>
        <v>0</v>
      </c>
      <c r="E159" s="13"/>
      <c r="F159" s="10"/>
      <c r="G159" s="10"/>
      <c r="H159" s="10"/>
      <c r="I159" s="14"/>
      <c r="J159" s="10"/>
    </row>
    <row r="160" spans="1:12" ht="44.25" customHeight="1" x14ac:dyDescent="0.25">
      <c r="A160" s="5" t="s">
        <v>3</v>
      </c>
      <c r="B160" s="7" t="s">
        <v>71</v>
      </c>
      <c r="C160" s="8" t="s">
        <v>72</v>
      </c>
      <c r="D160" s="67" t="b">
        <f>IF(E160='Drop-downs'!$A$1,'Valor de ponderación'!$D$160,IF(E160='Drop-downs'!$A$4,'Valor de ponderación'!$D$160,IF(E160='Drop-downs'!$A$2,"0",IF(E160='Drop-downs'!$A$3,"0",IF(E160='Drop-downs'!$A$5,"0")))))</f>
        <v>0</v>
      </c>
      <c r="E160" s="13"/>
      <c r="F160" s="10"/>
      <c r="G160" s="10"/>
      <c r="H160" s="10"/>
      <c r="I160" s="14"/>
      <c r="J160" s="10"/>
    </row>
    <row r="161" spans="1:12" ht="44.25" customHeight="1" x14ac:dyDescent="0.25">
      <c r="A161" s="5" t="s">
        <v>3</v>
      </c>
      <c r="B161" s="7" t="s">
        <v>73</v>
      </c>
      <c r="C161" s="8" t="s">
        <v>74</v>
      </c>
      <c r="D161" s="67" t="b">
        <f>IF(E161='Drop-downs'!$A$1,'Valor de ponderación'!$D$161,IF(E161='Drop-downs'!$A$4,'Valor de ponderación'!$D$161,IF(E161='Drop-downs'!$A$2,"0",IF(E161='Drop-downs'!$A$3,"0",IF(E161='Drop-downs'!$A$5,"0")))))</f>
        <v>0</v>
      </c>
      <c r="E161" s="13"/>
      <c r="F161" s="10"/>
      <c r="G161" s="10"/>
      <c r="H161" s="10"/>
      <c r="I161" s="14"/>
      <c r="J161" s="10"/>
    </row>
    <row r="162" spans="1:12" ht="44.25" customHeight="1" x14ac:dyDescent="0.25">
      <c r="A162" s="5" t="s">
        <v>3</v>
      </c>
      <c r="B162" s="7" t="s">
        <v>75</v>
      </c>
      <c r="C162" s="8" t="s">
        <v>76</v>
      </c>
      <c r="D162" s="67" t="b">
        <f>IF(E162='Drop-downs'!$A$1,'Valor de ponderación'!$D$162,IF(E162='Drop-downs'!$A$4,'Valor de ponderación'!$D$162,IF(E162='Drop-downs'!$A$2,"0",IF(E162='Drop-downs'!$A$3,"0",IF(E162='Drop-downs'!$A$5,"0")))))</f>
        <v>0</v>
      </c>
      <c r="E162" s="13"/>
      <c r="F162" s="10"/>
      <c r="G162" s="10"/>
      <c r="H162" s="10"/>
      <c r="I162" s="14"/>
      <c r="J162" s="10"/>
    </row>
    <row r="163" spans="1:12" s="37" customFormat="1" ht="44.25" customHeight="1" x14ac:dyDescent="0.25">
      <c r="A163" s="38"/>
      <c r="B163" s="39">
        <v>6.7</v>
      </c>
      <c r="C163" s="39" t="s">
        <v>289</v>
      </c>
      <c r="D163" s="69">
        <f>D164</f>
        <v>0</v>
      </c>
      <c r="E163" s="34"/>
      <c r="F163" s="35"/>
      <c r="G163" s="35"/>
      <c r="H163" s="35"/>
      <c r="I163" s="36"/>
      <c r="J163" s="35"/>
      <c r="K163" s="65"/>
      <c r="L163" s="65"/>
    </row>
    <row r="164" spans="1:12" ht="44.25" customHeight="1" x14ac:dyDescent="0.25">
      <c r="A164" s="5" t="s">
        <v>82</v>
      </c>
      <c r="B164" s="7" t="s">
        <v>129</v>
      </c>
      <c r="C164" s="7" t="s">
        <v>130</v>
      </c>
      <c r="D164" s="67">
        <f>SUM(D165:D166)</f>
        <v>0</v>
      </c>
      <c r="E164" s="13"/>
      <c r="F164" s="10"/>
      <c r="G164" s="10"/>
      <c r="H164" s="10"/>
      <c r="I164" s="14"/>
      <c r="J164" s="10"/>
    </row>
    <row r="165" spans="1:12" ht="44.25" customHeight="1" x14ac:dyDescent="0.25">
      <c r="A165" s="5" t="s">
        <v>82</v>
      </c>
      <c r="B165" s="7" t="s">
        <v>131</v>
      </c>
      <c r="C165" s="8" t="s">
        <v>132</v>
      </c>
      <c r="D165" s="67" t="b">
        <f>IF(E165='Drop-downs'!$A$1,'Valor de ponderación'!$D$165,IF(E165='Drop-downs'!$A$4,'Valor de ponderación'!$D$165,IF(E165='Drop-downs'!$A$2,"0",IF(E165='Drop-downs'!$A$3,"0",IF(E165='Drop-downs'!$A$5,"0")))))</f>
        <v>0</v>
      </c>
      <c r="E165" s="13"/>
      <c r="F165" s="10"/>
      <c r="G165" s="10"/>
      <c r="H165" s="10"/>
      <c r="I165" s="14"/>
      <c r="J165" s="10"/>
    </row>
    <row r="166" spans="1:12" ht="44.25" customHeight="1" x14ac:dyDescent="0.25">
      <c r="A166" s="5" t="s">
        <v>82</v>
      </c>
      <c r="B166" s="7" t="s">
        <v>133</v>
      </c>
      <c r="C166" s="8" t="s">
        <v>134</v>
      </c>
      <c r="D166" s="67" t="b">
        <f>IF(E166='Drop-downs'!$A$1,'Valor de ponderación'!$D$166,IF(E166='Drop-downs'!$A$4,'Valor de ponderación'!$D$166,IF(E166='Drop-downs'!$A$2,"0",IF(E166='Drop-downs'!$A$3,"0",IF(E166='Drop-downs'!$A$5,"0")))))</f>
        <v>0</v>
      </c>
      <c r="E166" s="13"/>
      <c r="F166" s="10"/>
      <c r="G166" s="10"/>
      <c r="H166" s="10"/>
      <c r="I166" s="14"/>
      <c r="J166" s="10"/>
    </row>
    <row r="167" spans="1:12" s="37" customFormat="1" ht="44.25" customHeight="1" x14ac:dyDescent="0.25">
      <c r="A167" s="38"/>
      <c r="B167" s="39">
        <v>6.8</v>
      </c>
      <c r="C167" s="39" t="s">
        <v>290</v>
      </c>
      <c r="D167" s="69">
        <f>D168</f>
        <v>0</v>
      </c>
      <c r="E167" s="34"/>
      <c r="F167" s="35"/>
      <c r="G167" s="35"/>
      <c r="H167" s="35"/>
      <c r="I167" s="36"/>
      <c r="J167" s="35"/>
      <c r="K167" s="65"/>
      <c r="L167" s="65"/>
    </row>
    <row r="168" spans="1:12" ht="44.25" customHeight="1" x14ac:dyDescent="0.25">
      <c r="A168" s="5" t="s">
        <v>82</v>
      </c>
      <c r="B168" s="7" t="s">
        <v>135</v>
      </c>
      <c r="C168" s="8" t="s">
        <v>136</v>
      </c>
      <c r="D168" s="67">
        <f>SUM(D169:D171)</f>
        <v>0</v>
      </c>
      <c r="E168" s="13"/>
      <c r="F168" s="10"/>
      <c r="G168" s="10"/>
      <c r="H168" s="10"/>
      <c r="I168" s="14"/>
      <c r="J168" s="10"/>
    </row>
    <row r="169" spans="1:12" ht="44.25" customHeight="1" x14ac:dyDescent="0.25">
      <c r="A169" s="5" t="s">
        <v>82</v>
      </c>
      <c r="B169" s="7" t="s">
        <v>137</v>
      </c>
      <c r="C169" s="8" t="s">
        <v>138</v>
      </c>
      <c r="D169" s="67" t="b">
        <f>IF(E169='Drop-downs'!$A$1,'Valor de ponderación'!$D$169,IF(E169='Drop-downs'!$A$4,'Valor de ponderación'!$D$169,IF(E169='Drop-downs'!$A$2,"0",IF(E169='Drop-downs'!$A$3,"0",IF(E169='Drop-downs'!$A$5,"0")))))</f>
        <v>0</v>
      </c>
      <c r="E169" s="13"/>
      <c r="F169" s="10"/>
      <c r="G169" s="10"/>
      <c r="H169" s="10"/>
      <c r="I169" s="14"/>
      <c r="J169" s="10"/>
    </row>
    <row r="170" spans="1:12" ht="44.25" customHeight="1" x14ac:dyDescent="0.25">
      <c r="A170" s="5" t="s">
        <v>82</v>
      </c>
      <c r="B170" s="7" t="s">
        <v>139</v>
      </c>
      <c r="C170" s="8" t="s">
        <v>140</v>
      </c>
      <c r="D170" s="67" t="b">
        <f>IF(E170='Drop-downs'!$A$1,'Valor de ponderación'!$D$170,IF(E170='Drop-downs'!$A$4,'Valor de ponderación'!$D$170,IF(E170='Drop-downs'!$A$2,"0",IF(E170='Drop-downs'!$A$3,"0",IF(E170='Drop-downs'!$A$5,"0")))))</f>
        <v>0</v>
      </c>
      <c r="E170" s="13"/>
      <c r="F170" s="10"/>
      <c r="G170" s="10"/>
      <c r="H170" s="10"/>
      <c r="I170" s="14"/>
      <c r="J170" s="10"/>
    </row>
    <row r="171" spans="1:12" ht="44.25" customHeight="1" x14ac:dyDescent="0.25">
      <c r="A171" s="5" t="s">
        <v>3</v>
      </c>
      <c r="B171" s="7" t="s">
        <v>77</v>
      </c>
      <c r="C171" s="8" t="s">
        <v>332</v>
      </c>
      <c r="D171" s="67" t="b">
        <f>IF(E171='Drop-downs'!$A$1,'Valor de ponderación'!$D$171,IF(E171='Drop-downs'!$A$4,'Valor de ponderación'!$D$171,IF(E171='Drop-downs'!$A$2,"0",IF(E171='Drop-downs'!$A$3,"0",IF(E171='Drop-downs'!$A$5,"0")))))</f>
        <v>0</v>
      </c>
      <c r="E171" s="13"/>
      <c r="F171" s="10"/>
      <c r="G171" s="10"/>
      <c r="H171" s="10"/>
      <c r="I171" s="14"/>
      <c r="J171" s="10"/>
    </row>
  </sheetData>
  <sheetProtection password="A82C" sheet="1" objects="1" scenarios="1" formatCells="0" formatRows="0" insertRows="0"/>
  <mergeCells count="1">
    <mergeCell ref="B1:J1"/>
  </mergeCells>
  <dataValidations count="4">
    <dataValidation allowBlank="1" showInputMessage="1" showErrorMessage="1" promptTitle="Actividades" prompt="Si un numeral requiere más de una actividad, inserta las filas que sean necesarias, de manera que cada actividad tenga una fila propia." sqref="G2"/>
    <dataValidation allowBlank="1" showInputMessage="1" showErrorMessage="1" promptTitle="Fecha de entrega" prompt="Anota la fecha en la que el responsable de la actividad entrega la evidencia de cada actividad al Asesor Local." sqref="I2"/>
    <dataValidation allowBlank="1" showInputMessage="1" showErrorMessage="1" promptTitle="No conformidades" prompt="En este espacio anota los comentarios de no conformidad tal como aparecen en los reportes de auditoría brindados por el IMNC." sqref="F2"/>
    <dataValidation allowBlank="1" showInputMessage="1" showErrorMessage="1" promptTitle="Resultado" prompt="En este espacio elije de la lista desplegable el resultado de loa evaluación a cada numeral de la norma de acuerdo con el siguiente código:_x000a_AD-Adecuado     NR-No revisado     IN-Inadecuado     NA-No aplica     OM-Oportunidad de mejora" sqref="E2"/>
  </dataValidations>
  <pageMargins left="0.7" right="0.7" top="0.75" bottom="0.75" header="0.3" footer="0.3"/>
  <pageSetup scale="55" orientation="landscape" r:id="rId1"/>
  <extLst>
    <ext xmlns:x14="http://schemas.microsoft.com/office/spreadsheetml/2009/9/main" uri="{78C0D931-6437-407d-A8EE-F0AAD7539E65}">
      <x14:conditionalFormattings>
        <x14:conditionalFormatting xmlns:xm="http://schemas.microsoft.com/office/excel/2006/main">
          <x14:cfRule type="containsText" priority="2" operator="containsText" id="{1E589343-C07F-4EA9-8D7A-16C5069F87F3}">
            <xm:f>NOT(ISERROR(SEARCH('Drop-downs'!$A$5,E3)))</xm:f>
            <xm:f>'Drop-downs'!$A$5</xm:f>
            <x14:dxf>
              <border>
                <left style="thin">
                  <color rgb="FF9C0006"/>
                </left>
                <right style="thin">
                  <color rgb="FF9C0006"/>
                </right>
                <top style="thin">
                  <color rgb="FF9C0006"/>
                </top>
                <bottom style="thin">
                  <color rgb="FF9C0006"/>
                </bottom>
                <vertical/>
                <horizontal/>
              </border>
            </x14:dxf>
          </x14:cfRule>
          <x14:cfRule type="containsText" priority="4" operator="containsText" id="{4D8ED554-ABD9-4113-A52C-C7DB0A52144E}">
            <xm:f>NOT(ISERROR(SEARCH('Drop-downs'!$A$2,E3)))</xm:f>
            <xm:f>'Drop-downs'!$A$2</xm:f>
            <x14:dxf>
              <font>
                <color rgb="FF9C6500"/>
              </font>
              <fill>
                <patternFill>
                  <bgColor rgb="FFFFEB9C"/>
                </patternFill>
              </fill>
            </x14:dxf>
          </x14:cfRule>
          <x14:cfRule type="containsText" priority="5" operator="containsText" id="{58EDCD4A-16CC-4B7E-B526-9C5E9DCE05CD}">
            <xm:f>NOT(ISERROR(SEARCH('Drop-downs'!$A$3,E3)))</xm:f>
            <xm:f>'Drop-downs'!$A$3</xm:f>
            <x14:dxf>
              <font>
                <color rgb="FF9C0006"/>
              </font>
              <fill>
                <patternFill>
                  <bgColor rgb="FFFFC7CE"/>
                </patternFill>
              </fill>
            </x14:dxf>
          </x14:cfRule>
          <x14:cfRule type="containsText" priority="7" operator="containsText" id="{BE95A2BE-21D7-4237-B61B-61CBB8EF5EA7}">
            <xm:f>NOT(ISERROR(SEARCH('Drop-downs'!$A$1,E3)))</xm:f>
            <xm:f>'Drop-downs'!$A$1</xm:f>
            <x14:dxf>
              <font>
                <color rgb="FF006100"/>
              </font>
              <fill>
                <patternFill>
                  <bgColor rgb="FFC6EFCE"/>
                </patternFill>
              </fill>
            </x14:dxf>
          </x14:cfRule>
          <xm:sqref>E3:E171</xm:sqref>
        </x14:conditionalFormatting>
        <x14:conditionalFormatting xmlns:xm="http://schemas.microsoft.com/office/excel/2006/main">
          <x14:cfRule type="containsText" priority="1" operator="containsText" id="{ACC8ED11-0B8F-4237-BAC5-EE00590D4913}">
            <xm:f>NOT(ISERROR(SEARCH('Drop-downs'!$A$4,E3)))</xm:f>
            <xm:f>'Drop-downs'!$A$4</xm:f>
            <x14:dxf>
              <font>
                <color rgb="FF9C6500"/>
              </font>
              <fill>
                <patternFill>
                  <bgColor rgb="FFFFEB9C"/>
                </patternFill>
              </fill>
            </x14:dxf>
          </x14:cfRule>
          <xm:sqref>E3:E171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'[2]Drop-downs'!#REF!</xm:f>
          </x14:formula1>
          <xm:sqref>A3:A171</xm:sqref>
        </x14:dataValidation>
        <x14:dataValidation type="list" allowBlank="1" showInputMessage="1" showErrorMessage="1">
          <x14:formula1>
            <xm:f>'Drop-downs'!$A$1:$A$5</xm:f>
          </x14:formula1>
          <xm:sqref>E3:E171</xm:sqref>
        </x14:dataValidation>
        <x14:dataValidation type="list" allowBlank="1" showInputMessage="1" showErrorMessage="1">
          <x14:formula1>
            <xm:f>'Drop-downs'!$A$7:$A$10</xm:f>
          </x14:formula1>
          <xm:sqref>J3:J171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46"/>
  <sheetViews>
    <sheetView view="pageBreakPreview" topLeftCell="A7" zoomScale="110" zoomScaleNormal="100" zoomScaleSheetLayoutView="110" workbookViewId="0">
      <selection activeCell="C12" sqref="C12"/>
    </sheetView>
  </sheetViews>
  <sheetFormatPr defaultRowHeight="15" x14ac:dyDescent="0.25"/>
  <cols>
    <col min="1" max="1" width="12.42578125" style="41" customWidth="1"/>
    <col min="2" max="2" width="44.140625" style="42" customWidth="1"/>
    <col min="3" max="3" width="12.42578125" style="42" customWidth="1"/>
    <col min="4" max="4" width="11.28515625" style="42" customWidth="1"/>
    <col min="5" max="16384" width="9.140625" style="42"/>
  </cols>
  <sheetData>
    <row r="1" spans="1:9" ht="39.75" customHeight="1" x14ac:dyDescent="0.25">
      <c r="A1" s="75" t="s">
        <v>381</v>
      </c>
      <c r="B1" s="75"/>
      <c r="C1" s="75"/>
      <c r="D1" s="75"/>
    </row>
    <row r="2" spans="1:9" ht="144.75" customHeight="1" x14ac:dyDescent="0.25">
      <c r="A2" s="78" t="s">
        <v>388</v>
      </c>
      <c r="B2" s="79"/>
      <c r="C2" s="79"/>
      <c r="D2" s="79"/>
    </row>
    <row r="3" spans="1:9" ht="52.5" customHeight="1" x14ac:dyDescent="0.25">
      <c r="A3" s="60" t="s">
        <v>379</v>
      </c>
      <c r="B3" s="58" t="s">
        <v>389</v>
      </c>
    </row>
    <row r="4" spans="1:9" x14ac:dyDescent="0.25">
      <c r="A4" s="60" t="s">
        <v>384</v>
      </c>
      <c r="B4" s="59"/>
    </row>
    <row r="5" spans="1:9" ht="8.25" customHeight="1" x14ac:dyDescent="0.25">
      <c r="B5" s="47"/>
      <c r="C5" s="51"/>
      <c r="D5" s="51"/>
    </row>
    <row r="6" spans="1:9" x14ac:dyDescent="0.25">
      <c r="B6" s="77" t="s">
        <v>346</v>
      </c>
      <c r="C6" s="76" t="s">
        <v>382</v>
      </c>
      <c r="D6" s="76"/>
    </row>
    <row r="7" spans="1:9" ht="21.75" customHeight="1" x14ac:dyDescent="0.25">
      <c r="A7" s="43"/>
      <c r="B7" s="77"/>
      <c r="C7" s="53" t="s">
        <v>383</v>
      </c>
      <c r="D7" s="54" t="s">
        <v>380</v>
      </c>
      <c r="I7" s="52"/>
    </row>
    <row r="8" spans="1:9" x14ac:dyDescent="0.25">
      <c r="A8" s="80" t="s">
        <v>338</v>
      </c>
      <c r="B8" s="48" t="s">
        <v>359</v>
      </c>
      <c r="C8" s="49">
        <f>'Valor de ponderación'!D3</f>
        <v>13</v>
      </c>
      <c r="D8" s="50">
        <f>G4.1</f>
        <v>0</v>
      </c>
    </row>
    <row r="9" spans="1:9" x14ac:dyDescent="0.25">
      <c r="A9" s="80"/>
      <c r="B9" s="48" t="s">
        <v>360</v>
      </c>
      <c r="C9" s="49">
        <f>'Valor de ponderación'!D30</f>
        <v>11</v>
      </c>
      <c r="D9" s="50">
        <f>G4.2</f>
        <v>0</v>
      </c>
    </row>
    <row r="10" spans="1:9" x14ac:dyDescent="0.25">
      <c r="A10" s="80"/>
      <c r="B10" s="48" t="s">
        <v>361</v>
      </c>
      <c r="C10" s="49">
        <f>'Valor de ponderación'!D36</f>
        <v>7</v>
      </c>
      <c r="D10" s="50">
        <f>G4.3</f>
        <v>0</v>
      </c>
    </row>
    <row r="11" spans="1:9" x14ac:dyDescent="0.25">
      <c r="A11" s="80"/>
      <c r="B11" s="48" t="s">
        <v>362</v>
      </c>
      <c r="C11" s="49">
        <f>'Valor de ponderación'!D42</f>
        <v>12</v>
      </c>
      <c r="D11" s="50" t="b">
        <f>G4.4</f>
        <v>0</v>
      </c>
    </row>
    <row r="12" spans="1:9" x14ac:dyDescent="0.25">
      <c r="A12" s="80"/>
      <c r="B12" s="48" t="s">
        <v>363</v>
      </c>
      <c r="C12" s="49">
        <f>'Valor de ponderación'!D43</f>
        <v>9</v>
      </c>
      <c r="D12" s="50">
        <f>G4.5</f>
        <v>0</v>
      </c>
    </row>
    <row r="13" spans="1:9" x14ac:dyDescent="0.25">
      <c r="A13" s="80"/>
      <c r="B13" s="48" t="s">
        <v>364</v>
      </c>
      <c r="C13" s="49">
        <f>'Valor de ponderación'!D49</f>
        <v>9</v>
      </c>
      <c r="D13" s="50" t="b">
        <f>g4.6</f>
        <v>0</v>
      </c>
    </row>
    <row r="14" spans="1:9" x14ac:dyDescent="0.25">
      <c r="A14" s="80"/>
      <c r="B14" s="48" t="s">
        <v>365</v>
      </c>
      <c r="C14" s="49">
        <f>'Valor de ponderación'!D50</f>
        <v>10</v>
      </c>
      <c r="D14" s="50" t="b">
        <f>G4.7</f>
        <v>0</v>
      </c>
    </row>
    <row r="15" spans="1:9" x14ac:dyDescent="0.25">
      <c r="A15" s="80"/>
      <c r="B15" s="48" t="s">
        <v>366</v>
      </c>
      <c r="C15" s="49">
        <f>'Valor de ponderación'!D51</f>
        <v>8</v>
      </c>
      <c r="D15" s="50" t="b">
        <f>G4.8</f>
        <v>0</v>
      </c>
    </row>
    <row r="16" spans="1:9" x14ac:dyDescent="0.25">
      <c r="A16" s="80"/>
      <c r="B16" s="48" t="s">
        <v>367</v>
      </c>
      <c r="C16" s="49">
        <f>'Valor de ponderación'!D52</f>
        <v>9</v>
      </c>
      <c r="D16" s="50" t="b">
        <f>G4.9</f>
        <v>0</v>
      </c>
    </row>
    <row r="17" spans="1:4" x14ac:dyDescent="0.25">
      <c r="A17" s="80"/>
      <c r="B17" s="48" t="s">
        <v>368</v>
      </c>
      <c r="C17" s="49">
        <f>'Valor de ponderación'!D53</f>
        <v>7</v>
      </c>
      <c r="D17" s="50" t="b">
        <f>G4.10</f>
        <v>0</v>
      </c>
    </row>
    <row r="18" spans="1:4" x14ac:dyDescent="0.25">
      <c r="A18" s="80"/>
      <c r="B18" s="48" t="s">
        <v>369</v>
      </c>
      <c r="C18" s="49">
        <f>'Valor de ponderación'!D54</f>
        <v>5</v>
      </c>
      <c r="D18" s="50" t="b">
        <f>G4.11</f>
        <v>0</v>
      </c>
    </row>
    <row r="19" spans="1:4" x14ac:dyDescent="0.25">
      <c r="A19" s="80"/>
      <c r="B19" s="56" t="s">
        <v>336</v>
      </c>
      <c r="C19" s="57">
        <f>SUM(C$8:C$18)</f>
        <v>100</v>
      </c>
      <c r="D19" s="57">
        <f>SUM(D$8:D$18)</f>
        <v>0</v>
      </c>
    </row>
    <row r="20" spans="1:4" x14ac:dyDescent="0.25">
      <c r="A20" s="46"/>
      <c r="B20" s="55" t="s">
        <v>357</v>
      </c>
      <c r="C20" s="44"/>
      <c r="D20" s="42">
        <f>COUNTIF('Plan de acción'!$E4:$E54,'Drop-downs'!$A$5)</f>
        <v>0</v>
      </c>
    </row>
    <row r="21" spans="1:4" x14ac:dyDescent="0.25">
      <c r="C21" s="44"/>
    </row>
    <row r="22" spans="1:4" x14ac:dyDescent="0.25">
      <c r="A22" s="73" t="s">
        <v>337</v>
      </c>
      <c r="B22" s="48" t="s">
        <v>339</v>
      </c>
      <c r="C22" s="49">
        <f>SUM('Valor de ponderación'!D56:D57,'Valor de ponderación'!D61:D64)</f>
        <v>30</v>
      </c>
      <c r="D22" s="49">
        <f>I5.1</f>
        <v>0</v>
      </c>
    </row>
    <row r="23" spans="1:4" x14ac:dyDescent="0.25">
      <c r="A23" s="73"/>
      <c r="B23" s="48" t="s">
        <v>340</v>
      </c>
      <c r="C23" s="49">
        <f>SUM('Valor de ponderación'!D66:D71)</f>
        <v>30</v>
      </c>
      <c r="D23" s="49">
        <f>I5.2</f>
        <v>0</v>
      </c>
    </row>
    <row r="24" spans="1:4" x14ac:dyDescent="0.25">
      <c r="A24" s="73"/>
      <c r="B24" s="48" t="s">
        <v>341</v>
      </c>
      <c r="C24" s="49">
        <v>4</v>
      </c>
      <c r="D24" s="49">
        <f>I5.3</f>
        <v>0</v>
      </c>
    </row>
    <row r="25" spans="1:4" x14ac:dyDescent="0.25">
      <c r="A25" s="73"/>
      <c r="B25" s="48" t="s">
        <v>342</v>
      </c>
      <c r="C25" s="49">
        <f>'Valor de ponderación'!D79+'Valor de ponderación'!D80</f>
        <v>8</v>
      </c>
      <c r="D25" s="49">
        <f>I5.4</f>
        <v>0</v>
      </c>
    </row>
    <row r="26" spans="1:4" x14ac:dyDescent="0.25">
      <c r="A26" s="73"/>
      <c r="B26" s="48" t="s">
        <v>343</v>
      </c>
      <c r="C26" s="49">
        <f>SUM('Valor de ponderación'!D82,'Valor de ponderación'!D86,'Valor de ponderación'!D87,'Valor de ponderación'!D91)</f>
        <v>15</v>
      </c>
      <c r="D26" s="49">
        <f>I5.5</f>
        <v>0</v>
      </c>
    </row>
    <row r="27" spans="1:4" x14ac:dyDescent="0.25">
      <c r="A27" s="73"/>
      <c r="B27" s="48" t="s">
        <v>344</v>
      </c>
      <c r="C27" s="49">
        <f>SUM('Valor de ponderación'!D97:D100)</f>
        <v>13</v>
      </c>
      <c r="D27" s="49">
        <f>I5.6</f>
        <v>0</v>
      </c>
    </row>
    <row r="28" spans="1:4" x14ac:dyDescent="0.25">
      <c r="A28" s="73"/>
      <c r="B28" s="56" t="s">
        <v>336</v>
      </c>
      <c r="C28" s="57">
        <f t="shared" ref="C28" si="0">SUM(C$22:C$27)</f>
        <v>100</v>
      </c>
      <c r="D28" s="57">
        <f>SUM(D$22:D$27)</f>
        <v>0</v>
      </c>
    </row>
    <row r="29" spans="1:4" x14ac:dyDescent="0.25">
      <c r="A29" s="46"/>
      <c r="B29" s="55" t="s">
        <v>357</v>
      </c>
      <c r="C29" s="44"/>
      <c r="D29" s="42">
        <f>COUNTIF('Plan de acción'!$E$55:$E$100,'Drop-downs'!$A$5)</f>
        <v>0</v>
      </c>
    </row>
    <row r="30" spans="1:4" ht="8.25" customHeight="1" x14ac:dyDescent="0.25">
      <c r="C30" s="44"/>
    </row>
    <row r="31" spans="1:4" x14ac:dyDescent="0.25">
      <c r="A31" s="74" t="s">
        <v>345</v>
      </c>
      <c r="B31" s="48" t="s">
        <v>347</v>
      </c>
      <c r="C31" s="49">
        <f>SUM('Valor de ponderación'!D102:D105)</f>
        <v>11.5</v>
      </c>
      <c r="D31" s="49">
        <f>A6.1</f>
        <v>0</v>
      </c>
    </row>
    <row r="32" spans="1:4" x14ac:dyDescent="0.25">
      <c r="A32" s="74"/>
      <c r="B32" s="48" t="s">
        <v>348</v>
      </c>
      <c r="C32" s="49">
        <f>SUM('Valor de ponderación'!D112:D117)</f>
        <v>11</v>
      </c>
      <c r="D32" s="49">
        <f>A6.2</f>
        <v>0</v>
      </c>
    </row>
    <row r="33" spans="1:4" x14ac:dyDescent="0.25">
      <c r="A33" s="74"/>
      <c r="B33" s="48" t="s">
        <v>349</v>
      </c>
      <c r="C33" s="49">
        <f>SUM('Valor de ponderación'!D119:D120)</f>
        <v>15</v>
      </c>
      <c r="D33" s="49">
        <f>A6.3</f>
        <v>0</v>
      </c>
    </row>
    <row r="34" spans="1:4" x14ac:dyDescent="0.25">
      <c r="A34" s="74"/>
      <c r="B34" s="48" t="s">
        <v>350</v>
      </c>
      <c r="C34" s="49">
        <f>SUM('Valor de ponderación'!D122:D125)</f>
        <v>9</v>
      </c>
      <c r="D34" s="49">
        <f>A6.4</f>
        <v>0</v>
      </c>
    </row>
    <row r="35" spans="1:4" x14ac:dyDescent="0.25">
      <c r="A35" s="74"/>
      <c r="B35" s="48" t="s">
        <v>351</v>
      </c>
      <c r="C35" s="49">
        <f>SUM('Valor de ponderación'!D127:D133,'Valor de ponderación'!D137,'Valor de ponderación'!D141)</f>
        <v>17</v>
      </c>
      <c r="D35" s="49">
        <f>A6.5</f>
        <v>0</v>
      </c>
    </row>
    <row r="36" spans="1:4" x14ac:dyDescent="0.25">
      <c r="A36" s="74"/>
      <c r="B36" s="48" t="s">
        <v>352</v>
      </c>
      <c r="C36" s="49">
        <f>SUM('Valor de ponderación'!D149:D150,'Valor de ponderación'!D153,'Valor de ponderación'!D157)</f>
        <v>11</v>
      </c>
      <c r="D36" s="49">
        <f>A6.6</f>
        <v>0</v>
      </c>
    </row>
    <row r="37" spans="1:4" ht="14.25" customHeight="1" x14ac:dyDescent="0.25">
      <c r="A37" s="74"/>
      <c r="B37" s="48" t="s">
        <v>353</v>
      </c>
      <c r="C37" s="49">
        <f>SUM('Valor de ponderación'!D164)</f>
        <v>12</v>
      </c>
      <c r="D37" s="49">
        <f>A6.7</f>
        <v>0</v>
      </c>
    </row>
    <row r="38" spans="1:4" x14ac:dyDescent="0.25">
      <c r="A38" s="74"/>
      <c r="B38" s="48" t="s">
        <v>354</v>
      </c>
      <c r="C38" s="49">
        <f>SUM('Valor de ponderación'!D168)</f>
        <v>13</v>
      </c>
      <c r="D38" s="49">
        <f>A6.8</f>
        <v>0</v>
      </c>
    </row>
    <row r="39" spans="1:4" x14ac:dyDescent="0.25">
      <c r="A39" s="74"/>
      <c r="B39" s="56" t="s">
        <v>336</v>
      </c>
      <c r="C39" s="57">
        <f t="shared" ref="C39:D39" si="1">SUM(C$31:C$38)</f>
        <v>99.5</v>
      </c>
      <c r="D39" s="57">
        <f t="shared" si="1"/>
        <v>0</v>
      </c>
    </row>
    <row r="40" spans="1:4" x14ac:dyDescent="0.25">
      <c r="B40" s="55" t="s">
        <v>357</v>
      </c>
      <c r="D40" s="42">
        <f>COUNTIF('Plan de acción'!$E$100:$E$171,'Drop-downs'!$A$5)</f>
        <v>0</v>
      </c>
    </row>
    <row r="41" spans="1:4" x14ac:dyDescent="0.25">
      <c r="B41" s="45"/>
    </row>
    <row r="43" spans="1:4" ht="45" hidden="1" x14ac:dyDescent="0.25">
      <c r="C43" s="42" t="s">
        <v>355</v>
      </c>
      <c r="D43" s="42" t="s">
        <v>356</v>
      </c>
    </row>
    <row r="44" spans="1:4" hidden="1" x14ac:dyDescent="0.25">
      <c r="B44" s="42" t="s">
        <v>338</v>
      </c>
      <c r="C44" s="44">
        <v>80</v>
      </c>
      <c r="D44" s="44">
        <v>100</v>
      </c>
    </row>
    <row r="45" spans="1:4" hidden="1" x14ac:dyDescent="0.25">
      <c r="B45" s="42" t="s">
        <v>358</v>
      </c>
      <c r="C45" s="44">
        <v>70</v>
      </c>
      <c r="D45" s="44">
        <v>90</v>
      </c>
    </row>
    <row r="46" spans="1:4" hidden="1" x14ac:dyDescent="0.25">
      <c r="B46" s="42" t="s">
        <v>345</v>
      </c>
      <c r="C46" s="44">
        <v>80</v>
      </c>
      <c r="D46" s="44">
        <v>95</v>
      </c>
    </row>
  </sheetData>
  <sheetProtection password="A82C" sheet="1" objects="1" scenarios="1"/>
  <mergeCells count="7">
    <mergeCell ref="A22:A28"/>
    <mergeCell ref="A31:A39"/>
    <mergeCell ref="A1:D1"/>
    <mergeCell ref="C6:D6"/>
    <mergeCell ref="B6:B7"/>
    <mergeCell ref="A2:D2"/>
    <mergeCell ref="A8:A19"/>
  </mergeCells>
  <conditionalFormatting sqref="D8">
    <cfRule type="cellIs" dxfId="30" priority="26" operator="lessThan">
      <formula>$C$8</formula>
    </cfRule>
  </conditionalFormatting>
  <conditionalFormatting sqref="D9">
    <cfRule type="cellIs" dxfId="29" priority="25" operator="lessThan">
      <formula>$C$9</formula>
    </cfRule>
  </conditionalFormatting>
  <conditionalFormatting sqref="D10">
    <cfRule type="cellIs" dxfId="28" priority="24" operator="lessThan">
      <formula>$C$10</formula>
    </cfRule>
  </conditionalFormatting>
  <conditionalFormatting sqref="D11">
    <cfRule type="cellIs" dxfId="27" priority="23" operator="lessThan">
      <formula>$C$11</formula>
    </cfRule>
  </conditionalFormatting>
  <conditionalFormatting sqref="D12">
    <cfRule type="cellIs" dxfId="26" priority="22" operator="lessThan">
      <formula>$C$12</formula>
    </cfRule>
  </conditionalFormatting>
  <conditionalFormatting sqref="D13">
    <cfRule type="cellIs" dxfId="25" priority="21" operator="lessThan">
      <formula>$C$13</formula>
    </cfRule>
  </conditionalFormatting>
  <conditionalFormatting sqref="D14">
    <cfRule type="cellIs" dxfId="24" priority="20" operator="lessThan">
      <formula>$C$14</formula>
    </cfRule>
  </conditionalFormatting>
  <conditionalFormatting sqref="D15">
    <cfRule type="cellIs" dxfId="23" priority="19" operator="lessThan">
      <formula>$C$15</formula>
    </cfRule>
  </conditionalFormatting>
  <conditionalFormatting sqref="D16">
    <cfRule type="cellIs" dxfId="22" priority="18" operator="lessThan">
      <formula>$C$16</formula>
    </cfRule>
  </conditionalFormatting>
  <conditionalFormatting sqref="D17">
    <cfRule type="cellIs" dxfId="21" priority="17" operator="lessThan">
      <formula>$C$17</formula>
    </cfRule>
  </conditionalFormatting>
  <conditionalFormatting sqref="D18">
    <cfRule type="cellIs" dxfId="20" priority="16" operator="lessThan">
      <formula>$C$18</formula>
    </cfRule>
  </conditionalFormatting>
  <conditionalFormatting sqref="D23">
    <cfRule type="cellIs" dxfId="19" priority="14" operator="lessThan">
      <formula>$C$23</formula>
    </cfRule>
  </conditionalFormatting>
  <conditionalFormatting sqref="D24">
    <cfRule type="cellIs" dxfId="18" priority="13" operator="lessThan">
      <formula>$C$24</formula>
    </cfRule>
  </conditionalFormatting>
  <conditionalFormatting sqref="D25">
    <cfRule type="cellIs" dxfId="17" priority="12" operator="lessThan">
      <formula>$C$25</formula>
    </cfRule>
  </conditionalFormatting>
  <conditionalFormatting sqref="D26">
    <cfRule type="cellIs" dxfId="16" priority="11" operator="lessThan">
      <formula>$C$26</formula>
    </cfRule>
  </conditionalFormatting>
  <conditionalFormatting sqref="D27">
    <cfRule type="cellIs" dxfId="15" priority="10" operator="lessThan">
      <formula>$C$27</formula>
    </cfRule>
  </conditionalFormatting>
  <conditionalFormatting sqref="D31">
    <cfRule type="cellIs" dxfId="14" priority="9" operator="lessThan">
      <formula>$C$31</formula>
    </cfRule>
  </conditionalFormatting>
  <conditionalFormatting sqref="D32">
    <cfRule type="cellIs" dxfId="13" priority="8" operator="lessThan">
      <formula>$C$32</formula>
    </cfRule>
  </conditionalFormatting>
  <conditionalFormatting sqref="D33">
    <cfRule type="cellIs" dxfId="12" priority="7" operator="lessThan">
      <formula>$C$33</formula>
    </cfRule>
  </conditionalFormatting>
  <conditionalFormatting sqref="D34">
    <cfRule type="cellIs" dxfId="11" priority="6" operator="lessThan">
      <formula>$C$34</formula>
    </cfRule>
  </conditionalFormatting>
  <conditionalFormatting sqref="D35">
    <cfRule type="cellIs" dxfId="10" priority="5" operator="lessThan">
      <formula>$C$35</formula>
    </cfRule>
  </conditionalFormatting>
  <conditionalFormatting sqref="D36">
    <cfRule type="cellIs" dxfId="9" priority="4" operator="lessThan">
      <formula>$C$36</formula>
    </cfRule>
  </conditionalFormatting>
  <conditionalFormatting sqref="D37">
    <cfRule type="cellIs" dxfId="8" priority="3" operator="lessThan">
      <formula>$C$37</formula>
    </cfRule>
  </conditionalFormatting>
  <conditionalFormatting sqref="D38">
    <cfRule type="cellIs" dxfId="7" priority="2" operator="lessThan">
      <formula>$C$38</formula>
    </cfRule>
  </conditionalFormatting>
  <conditionalFormatting sqref="D22">
    <cfRule type="cellIs" dxfId="6" priority="1" operator="lessThan">
      <formula>$C$22</formula>
    </cfRule>
  </conditionalFormatting>
  <pageMargins left="0.7" right="0.7" top="0.75" bottom="0.75" header="0.3" footer="0.3"/>
  <pageSetup paperSize="9" scale="96" orientation="portrait" r:id="rId1"/>
  <extLst>
    <ext xmlns:x14="http://schemas.microsoft.com/office/spreadsheetml/2009/9/main" uri="{78C0D931-6437-407d-A8EE-F0AAD7539E65}">
      <x14:conditionalFormattings>
        <x14:conditionalFormatting xmlns:xm="http://schemas.microsoft.com/office/excel/2006/main">
          <x14:cfRule type="expression" priority="42" id="{E21FE6B0-6AB8-4E0C-87DC-B94FBB85F327}">
            <xm:f>IF($B$4='Drop-downs'!$A$13,$D39&lt;$D46)</xm:f>
            <x14:dxf>
              <font>
                <b/>
                <i val="0"/>
                <color rgb="FFC00000"/>
              </font>
              <fill>
                <patternFill>
                  <bgColor theme="5" tint="0.39994506668294322"/>
                </patternFill>
              </fill>
            </x14:dxf>
          </x14:cfRule>
          <x14:cfRule type="expression" priority="43" id="{828A1886-D500-421C-A253-1D44EA7EF922}">
            <xm:f>IF($B$4='Drop-downs'!$A$12,$D39&lt;$C46)</xm:f>
            <x14:dxf>
              <font>
                <b/>
                <i val="0"/>
                <color rgb="FFFF0000"/>
              </font>
              <fill>
                <patternFill>
                  <bgColor theme="5" tint="0.39994506668294322"/>
                </patternFill>
              </fill>
            </x14:dxf>
          </x14:cfRule>
          <xm:sqref>D39</xm:sqref>
        </x14:conditionalFormatting>
        <x14:conditionalFormatting xmlns:xm="http://schemas.microsoft.com/office/excel/2006/main">
          <x14:cfRule type="expression" priority="44" id="{347492B2-B253-4BFD-9E36-55192A8DBEC2}">
            <xm:f>IF($B$4='Drop-downs'!$A$13,$D19&lt;$D44)</xm:f>
            <x14:dxf>
              <font>
                <b/>
                <i val="0"/>
                <color rgb="FFC00000"/>
              </font>
              <fill>
                <patternFill>
                  <bgColor theme="5" tint="0.39994506668294322"/>
                </patternFill>
              </fill>
            </x14:dxf>
          </x14:cfRule>
          <x14:cfRule type="expression" priority="45" id="{C7780013-17B2-444F-B445-1B057F8AA77B}">
            <xm:f>IF($B$4='Drop-downs'!$A$12,$D19&lt;$C44)</xm:f>
            <x14:dxf>
              <font>
                <b/>
                <i val="0"/>
                <color rgb="FFFF0000"/>
              </font>
              <fill>
                <patternFill>
                  <bgColor theme="5" tint="0.39994506668294322"/>
                </patternFill>
              </fill>
            </x14:dxf>
          </x14:cfRule>
          <xm:sqref>D19</xm:sqref>
        </x14:conditionalFormatting>
        <x14:conditionalFormatting xmlns:xm="http://schemas.microsoft.com/office/excel/2006/main">
          <x14:cfRule type="expression" priority="46" id="{758F1161-3D86-4F7E-A09A-DAB379E267AA}">
            <xm:f>IF($B$4='Drop-downs'!$A$13,$D28&lt;$D45)</xm:f>
            <x14:dxf>
              <font>
                <b/>
                <i val="0"/>
                <color rgb="FFC00000"/>
              </font>
              <fill>
                <patternFill>
                  <bgColor theme="5" tint="0.39994506668294322"/>
                </patternFill>
              </fill>
            </x14:dxf>
          </x14:cfRule>
          <x14:cfRule type="expression" priority="47" id="{0FE9BA29-9538-49F2-8335-73A931A146C5}">
            <xm:f>IF($B$4='Drop-downs'!$A$12,$D28&lt;$C45)</xm:f>
            <x14:dxf>
              <font>
                <b/>
                <i val="0"/>
                <color rgb="FFFF0000"/>
              </font>
              <fill>
                <patternFill>
                  <bgColor theme="5" tint="0.39994506668294322"/>
                </patternFill>
              </fill>
            </x14:dxf>
          </x14:cfRule>
          <xm:sqref>D28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'Drop-downs'!$A$12:$A$13</xm:f>
          </x14:formula1>
          <xm:sqref>C5:D5 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H172"/>
  <sheetViews>
    <sheetView tabSelected="1" topLeftCell="A16" workbookViewId="0">
      <selection activeCell="C27" sqref="C27"/>
    </sheetView>
  </sheetViews>
  <sheetFormatPr defaultRowHeight="15" x14ac:dyDescent="0.25"/>
  <cols>
    <col min="2" max="2" width="8.85546875" style="4" customWidth="1"/>
    <col min="3" max="3" width="79.28515625" style="4" customWidth="1"/>
    <col min="4" max="4" width="11" style="4" customWidth="1"/>
  </cols>
  <sheetData>
    <row r="2" spans="2:8" ht="27.75" customHeight="1" x14ac:dyDescent="0.25">
      <c r="B2" s="1" t="s">
        <v>1</v>
      </c>
      <c r="C2" s="1" t="s">
        <v>2</v>
      </c>
      <c r="D2" s="1" t="s">
        <v>333</v>
      </c>
    </row>
    <row r="3" spans="2:8" ht="25.5" x14ac:dyDescent="0.25">
      <c r="B3" s="6">
        <v>4.0999999999999996</v>
      </c>
      <c r="C3" s="8" t="s">
        <v>292</v>
      </c>
      <c r="D3" s="11">
        <v>13</v>
      </c>
      <c r="E3" s="11">
        <v>13</v>
      </c>
      <c r="F3" s="16">
        <f>E4+E16+E21+D26+D27+D28+D29</f>
        <v>13.000000000000002</v>
      </c>
      <c r="H3">
        <f>13/7</f>
        <v>1.8571428571428572</v>
      </c>
    </row>
    <row r="4" spans="2:8" ht="25.5" x14ac:dyDescent="0.25">
      <c r="B4" s="7" t="s">
        <v>4</v>
      </c>
      <c r="C4" s="8" t="s">
        <v>293</v>
      </c>
      <c r="D4" s="16">
        <f>H3</f>
        <v>1.8571428571428572</v>
      </c>
      <c r="E4" s="16">
        <f>SUM(D5:D15)</f>
        <v>1.8571428571428568</v>
      </c>
      <c r="F4" s="16"/>
    </row>
    <row r="5" spans="2:8" x14ac:dyDescent="0.25">
      <c r="B5" s="7" t="s">
        <v>5</v>
      </c>
      <c r="C5" s="8" t="s">
        <v>6</v>
      </c>
      <c r="D5" s="16">
        <f>$D$4/11</f>
        <v>0.16883116883116883</v>
      </c>
      <c r="E5" s="16"/>
      <c r="F5" s="16"/>
    </row>
    <row r="6" spans="2:8" x14ac:dyDescent="0.25">
      <c r="B6" s="7" t="s">
        <v>7</v>
      </c>
      <c r="C6" s="8" t="s">
        <v>8</v>
      </c>
      <c r="D6" s="16">
        <f t="shared" ref="D6:D15" si="0">$D$4/11</f>
        <v>0.16883116883116883</v>
      </c>
      <c r="E6" s="16"/>
      <c r="F6" s="16"/>
    </row>
    <row r="7" spans="2:8" x14ac:dyDescent="0.25">
      <c r="B7" s="7" t="s">
        <v>9</v>
      </c>
      <c r="C7" s="8" t="s">
        <v>10</v>
      </c>
      <c r="D7" s="16">
        <f t="shared" si="0"/>
        <v>0.16883116883116883</v>
      </c>
      <c r="E7" s="16"/>
      <c r="F7" s="16"/>
    </row>
    <row r="8" spans="2:8" x14ac:dyDescent="0.25">
      <c r="B8" s="7" t="s">
        <v>11</v>
      </c>
      <c r="C8" s="8" t="s">
        <v>12</v>
      </c>
      <c r="D8" s="16">
        <f t="shared" si="0"/>
        <v>0.16883116883116883</v>
      </c>
      <c r="E8" s="16"/>
      <c r="F8" s="16"/>
    </row>
    <row r="9" spans="2:8" x14ac:dyDescent="0.25">
      <c r="B9" s="7" t="s">
        <v>13</v>
      </c>
      <c r="C9" s="8" t="s">
        <v>14</v>
      </c>
      <c r="D9" s="16">
        <f t="shared" si="0"/>
        <v>0.16883116883116883</v>
      </c>
      <c r="E9" s="16"/>
      <c r="F9" s="16"/>
    </row>
    <row r="10" spans="2:8" x14ac:dyDescent="0.25">
      <c r="B10" s="7" t="s">
        <v>15</v>
      </c>
      <c r="C10" s="8" t="s">
        <v>16</v>
      </c>
      <c r="D10" s="16">
        <f t="shared" si="0"/>
        <v>0.16883116883116883</v>
      </c>
      <c r="E10" s="16"/>
      <c r="F10" s="16"/>
    </row>
    <row r="11" spans="2:8" x14ac:dyDescent="0.25">
      <c r="B11" s="7" t="s">
        <v>17</v>
      </c>
      <c r="C11" s="8" t="s">
        <v>18</v>
      </c>
      <c r="D11" s="16">
        <f t="shared" si="0"/>
        <v>0.16883116883116883</v>
      </c>
      <c r="E11" s="16"/>
      <c r="F11" s="16"/>
    </row>
    <row r="12" spans="2:8" ht="25.5" x14ac:dyDescent="0.25">
      <c r="B12" s="7" t="s">
        <v>19</v>
      </c>
      <c r="C12" s="8" t="s">
        <v>20</v>
      </c>
      <c r="D12" s="16">
        <f t="shared" si="0"/>
        <v>0.16883116883116883</v>
      </c>
      <c r="E12" s="16"/>
      <c r="F12" s="16"/>
    </row>
    <row r="13" spans="2:8" ht="25.5" x14ac:dyDescent="0.25">
      <c r="B13" s="7" t="s">
        <v>21</v>
      </c>
      <c r="C13" s="8" t="s">
        <v>22</v>
      </c>
      <c r="D13" s="16">
        <f t="shared" si="0"/>
        <v>0.16883116883116883</v>
      </c>
      <c r="E13" s="16"/>
      <c r="F13" s="16"/>
    </row>
    <row r="14" spans="2:8" x14ac:dyDescent="0.25">
      <c r="B14" s="7" t="s">
        <v>23</v>
      </c>
      <c r="C14" s="8" t="s">
        <v>294</v>
      </c>
      <c r="D14" s="16">
        <f t="shared" si="0"/>
        <v>0.16883116883116883</v>
      </c>
      <c r="E14" s="16"/>
      <c r="F14" s="16"/>
    </row>
    <row r="15" spans="2:8" ht="25.5" x14ac:dyDescent="0.25">
      <c r="B15" s="7" t="s">
        <v>24</v>
      </c>
      <c r="C15" s="8" t="s">
        <v>25</v>
      </c>
      <c r="D15" s="16">
        <f t="shared" si="0"/>
        <v>0.16883116883116883</v>
      </c>
      <c r="E15" s="16"/>
      <c r="F15" s="16"/>
    </row>
    <row r="16" spans="2:8" ht="38.25" x14ac:dyDescent="0.25">
      <c r="B16" s="7" t="s">
        <v>26</v>
      </c>
      <c r="C16" s="8" t="s">
        <v>295</v>
      </c>
      <c r="D16" s="16">
        <f>H3</f>
        <v>1.8571428571428572</v>
      </c>
      <c r="E16" s="16">
        <f>SUM(D17:D20)</f>
        <v>1.8571428571428572</v>
      </c>
      <c r="F16" s="16"/>
    </row>
    <row r="17" spans="2:6" ht="25.5" x14ac:dyDescent="0.25">
      <c r="B17" s="7" t="s">
        <v>27</v>
      </c>
      <c r="C17" s="8" t="s">
        <v>28</v>
      </c>
      <c r="D17" s="12">
        <f>$D$16/4</f>
        <v>0.4642857142857143</v>
      </c>
      <c r="E17" s="16"/>
      <c r="F17" s="16"/>
    </row>
    <row r="18" spans="2:6" ht="25.5" x14ac:dyDescent="0.25">
      <c r="B18" s="7" t="s">
        <v>29</v>
      </c>
      <c r="C18" s="8" t="s">
        <v>30</v>
      </c>
      <c r="D18" s="12">
        <f t="shared" ref="D18:D20" si="1">$D$16/4</f>
        <v>0.4642857142857143</v>
      </c>
      <c r="E18" s="16"/>
      <c r="F18" s="16"/>
    </row>
    <row r="19" spans="2:6" ht="25.5" x14ac:dyDescent="0.25">
      <c r="B19" s="7" t="s">
        <v>31</v>
      </c>
      <c r="C19" s="8" t="s">
        <v>32</v>
      </c>
      <c r="D19" s="12">
        <f t="shared" si="1"/>
        <v>0.4642857142857143</v>
      </c>
      <c r="E19" s="16"/>
      <c r="F19" s="16"/>
    </row>
    <row r="20" spans="2:6" ht="25.5" x14ac:dyDescent="0.25">
      <c r="B20" s="7" t="s">
        <v>33</v>
      </c>
      <c r="C20" s="8" t="s">
        <v>34</v>
      </c>
      <c r="D20" s="12">
        <f t="shared" si="1"/>
        <v>0.4642857142857143</v>
      </c>
      <c r="E20" s="16"/>
      <c r="F20" s="16"/>
    </row>
    <row r="21" spans="2:6" x14ac:dyDescent="0.25">
      <c r="B21" s="81" t="s">
        <v>35</v>
      </c>
      <c r="C21" s="82" t="s">
        <v>36</v>
      </c>
      <c r="D21" s="83">
        <f>H3</f>
        <v>1.8571428571428572</v>
      </c>
      <c r="E21" s="16">
        <f>SUM(D22:D25)</f>
        <v>1.8571428571428572</v>
      </c>
      <c r="F21" s="16"/>
    </row>
    <row r="22" spans="2:6" x14ac:dyDescent="0.25">
      <c r="B22" s="81" t="s">
        <v>37</v>
      </c>
      <c r="C22" s="82" t="s">
        <v>296</v>
      </c>
      <c r="D22" s="83">
        <f>$D$21/4</f>
        <v>0.4642857142857143</v>
      </c>
      <c r="E22" s="16"/>
      <c r="F22" s="16"/>
    </row>
    <row r="23" spans="2:6" x14ac:dyDescent="0.25">
      <c r="B23" s="81" t="s">
        <v>38</v>
      </c>
      <c r="C23" s="82" t="s">
        <v>297</v>
      </c>
      <c r="D23" s="83">
        <f t="shared" ref="D23:D25" si="2">$D$21/4</f>
        <v>0.4642857142857143</v>
      </c>
      <c r="E23" s="16"/>
      <c r="F23" s="16"/>
    </row>
    <row r="24" spans="2:6" x14ac:dyDescent="0.25">
      <c r="B24" s="81" t="s">
        <v>39</v>
      </c>
      <c r="C24" s="82" t="s">
        <v>40</v>
      </c>
      <c r="D24" s="83">
        <f t="shared" si="2"/>
        <v>0.4642857142857143</v>
      </c>
      <c r="E24" s="16"/>
      <c r="F24" s="16"/>
    </row>
    <row r="25" spans="2:6" x14ac:dyDescent="0.25">
      <c r="B25" s="81" t="s">
        <v>41</v>
      </c>
      <c r="C25" s="82" t="s">
        <v>42</v>
      </c>
      <c r="D25" s="83">
        <f t="shared" si="2"/>
        <v>0.4642857142857143</v>
      </c>
      <c r="E25" s="16"/>
      <c r="F25" s="16"/>
    </row>
    <row r="26" spans="2:6" ht="25.5" x14ac:dyDescent="0.25">
      <c r="B26" s="81" t="s">
        <v>43</v>
      </c>
      <c r="C26" s="82" t="s">
        <v>298</v>
      </c>
      <c r="D26" s="83">
        <f t="shared" ref="D26:D28" si="3">$H$3</f>
        <v>1.8571428571428572</v>
      </c>
      <c r="E26" s="16"/>
      <c r="F26" s="16"/>
    </row>
    <row r="27" spans="2:6" ht="25.5" x14ac:dyDescent="0.25">
      <c r="B27" s="81" t="s">
        <v>44</v>
      </c>
      <c r="C27" s="82" t="s">
        <v>299</v>
      </c>
      <c r="D27" s="83">
        <f t="shared" si="3"/>
        <v>1.8571428571428572</v>
      </c>
      <c r="E27" s="16"/>
      <c r="F27" s="16"/>
    </row>
    <row r="28" spans="2:6" ht="51" x14ac:dyDescent="0.25">
      <c r="B28" s="81" t="s">
        <v>45</v>
      </c>
      <c r="C28" s="82" t="s">
        <v>300</v>
      </c>
      <c r="D28" s="83">
        <f t="shared" si="3"/>
        <v>1.8571428571428572</v>
      </c>
      <c r="E28" s="16"/>
      <c r="F28" s="16"/>
    </row>
    <row r="29" spans="2:6" ht="25.5" x14ac:dyDescent="0.25">
      <c r="B29" s="81" t="s">
        <v>46</v>
      </c>
      <c r="C29" s="82" t="s">
        <v>47</v>
      </c>
      <c r="D29" s="83">
        <f>$H$3</f>
        <v>1.8571428571428572</v>
      </c>
      <c r="E29" s="16"/>
      <c r="F29" s="16"/>
    </row>
    <row r="30" spans="2:6" s="84" customFormat="1" ht="38.25" x14ac:dyDescent="0.25">
      <c r="B30" s="7">
        <v>4.2</v>
      </c>
      <c r="C30" s="8" t="s">
        <v>301</v>
      </c>
      <c r="D30" s="12">
        <f>SUM(D31:D35)</f>
        <v>11</v>
      </c>
      <c r="E30" s="12">
        <v>11</v>
      </c>
    </row>
    <row r="31" spans="2:6" ht="30" x14ac:dyDescent="0.25">
      <c r="B31" s="7" t="s">
        <v>83</v>
      </c>
      <c r="C31" s="7" t="s">
        <v>84</v>
      </c>
      <c r="D31" s="12">
        <f>$E$30/5</f>
        <v>2.2000000000000002</v>
      </c>
    </row>
    <row r="32" spans="2:6" ht="25.5" x14ac:dyDescent="0.25">
      <c r="B32" s="7" t="s">
        <v>85</v>
      </c>
      <c r="C32" s="8" t="s">
        <v>86</v>
      </c>
      <c r="D32" s="12">
        <f t="shared" ref="D32:D35" si="4">$E$30/5</f>
        <v>2.2000000000000002</v>
      </c>
    </row>
    <row r="33" spans="2:5" x14ac:dyDescent="0.25">
      <c r="B33" s="7" t="s">
        <v>87</v>
      </c>
      <c r="C33" s="8" t="s">
        <v>88</v>
      </c>
      <c r="D33" s="12">
        <f t="shared" si="4"/>
        <v>2.2000000000000002</v>
      </c>
    </row>
    <row r="34" spans="2:5" ht="25.5" x14ac:dyDescent="0.25">
      <c r="B34" s="7" t="s">
        <v>89</v>
      </c>
      <c r="C34" s="8" t="s">
        <v>90</v>
      </c>
      <c r="D34" s="12">
        <f t="shared" si="4"/>
        <v>2.2000000000000002</v>
      </c>
    </row>
    <row r="35" spans="2:5" ht="25.5" x14ac:dyDescent="0.25">
      <c r="B35" s="7" t="s">
        <v>91</v>
      </c>
      <c r="C35" s="8" t="s">
        <v>92</v>
      </c>
      <c r="D35" s="12">
        <f t="shared" si="4"/>
        <v>2.2000000000000002</v>
      </c>
    </row>
    <row r="36" spans="2:5" x14ac:dyDescent="0.25">
      <c r="B36" s="6">
        <v>4.3</v>
      </c>
      <c r="C36" s="8" t="s">
        <v>302</v>
      </c>
      <c r="D36" s="11">
        <f>SUM(D37:D41)</f>
        <v>7</v>
      </c>
      <c r="E36" s="11">
        <v>7</v>
      </c>
    </row>
    <row r="37" spans="2:5" ht="25.5" x14ac:dyDescent="0.25">
      <c r="B37" s="6" t="s">
        <v>93</v>
      </c>
      <c r="C37" s="8" t="s">
        <v>303</v>
      </c>
      <c r="D37" s="11">
        <f>$E$36/5</f>
        <v>1.4</v>
      </c>
    </row>
    <row r="38" spans="2:5" ht="25.5" x14ac:dyDescent="0.25">
      <c r="B38" s="6" t="s">
        <v>94</v>
      </c>
      <c r="C38" s="8" t="s">
        <v>304</v>
      </c>
      <c r="D38" s="11">
        <f t="shared" ref="D38:D41" si="5">$E$36/5</f>
        <v>1.4</v>
      </c>
    </row>
    <row r="39" spans="2:5" x14ac:dyDescent="0.25">
      <c r="B39" s="6" t="s">
        <v>95</v>
      </c>
      <c r="C39" s="8" t="s">
        <v>96</v>
      </c>
      <c r="D39" s="11">
        <f t="shared" si="5"/>
        <v>1.4</v>
      </c>
    </row>
    <row r="40" spans="2:5" x14ac:dyDescent="0.25">
      <c r="B40" s="6" t="s">
        <v>97</v>
      </c>
      <c r="C40" s="8" t="s">
        <v>98</v>
      </c>
      <c r="D40" s="11">
        <f t="shared" si="5"/>
        <v>1.4</v>
      </c>
    </row>
    <row r="41" spans="2:5" ht="25.5" x14ac:dyDescent="0.25">
      <c r="B41" s="6" t="s">
        <v>99</v>
      </c>
      <c r="C41" s="8" t="s">
        <v>100</v>
      </c>
      <c r="D41" s="11">
        <f t="shared" si="5"/>
        <v>1.4</v>
      </c>
    </row>
    <row r="42" spans="2:5" ht="38.25" x14ac:dyDescent="0.25">
      <c r="B42" s="6">
        <v>4.4000000000000004</v>
      </c>
      <c r="C42" s="8" t="s">
        <v>305</v>
      </c>
      <c r="D42" s="11">
        <v>12</v>
      </c>
      <c r="E42" s="11">
        <v>12</v>
      </c>
    </row>
    <row r="43" spans="2:5" x14ac:dyDescent="0.25">
      <c r="B43" s="6">
        <v>4.5</v>
      </c>
      <c r="C43" s="8" t="s">
        <v>306</v>
      </c>
      <c r="D43" s="11">
        <f>SUM(D44:D48)</f>
        <v>9</v>
      </c>
      <c r="E43" s="11">
        <v>9</v>
      </c>
    </row>
    <row r="44" spans="2:5" x14ac:dyDescent="0.25">
      <c r="B44" s="6" t="s">
        <v>142</v>
      </c>
      <c r="C44" s="8" t="s">
        <v>307</v>
      </c>
      <c r="D44" s="11">
        <f>$E$43/5</f>
        <v>1.8</v>
      </c>
    </row>
    <row r="45" spans="2:5" ht="25.5" x14ac:dyDescent="0.25">
      <c r="B45" s="6" t="s">
        <v>143</v>
      </c>
      <c r="C45" s="8" t="s">
        <v>308</v>
      </c>
      <c r="D45" s="11">
        <f t="shared" ref="D45:D48" si="6">$E$43/5</f>
        <v>1.8</v>
      </c>
    </row>
    <row r="46" spans="2:5" x14ac:dyDescent="0.25">
      <c r="B46" s="6" t="s">
        <v>144</v>
      </c>
      <c r="C46" s="8" t="s">
        <v>309</v>
      </c>
      <c r="D46" s="11">
        <f t="shared" si="6"/>
        <v>1.8</v>
      </c>
    </row>
    <row r="47" spans="2:5" ht="25.5" x14ac:dyDescent="0.25">
      <c r="B47" s="6" t="s">
        <v>145</v>
      </c>
      <c r="C47" s="8" t="s">
        <v>310</v>
      </c>
      <c r="D47" s="11">
        <f t="shared" si="6"/>
        <v>1.8</v>
      </c>
    </row>
    <row r="48" spans="2:5" ht="25.5" x14ac:dyDescent="0.25">
      <c r="B48" s="6" t="s">
        <v>146</v>
      </c>
      <c r="C48" s="8" t="s">
        <v>147</v>
      </c>
      <c r="D48" s="11">
        <f t="shared" si="6"/>
        <v>1.8</v>
      </c>
    </row>
    <row r="49" spans="2:5" ht="38.25" x14ac:dyDescent="0.25">
      <c r="B49" s="6">
        <v>4.5999999999999996</v>
      </c>
      <c r="C49" s="8" t="s">
        <v>311</v>
      </c>
      <c r="D49" s="11">
        <v>9</v>
      </c>
      <c r="E49" s="11">
        <v>9</v>
      </c>
    </row>
    <row r="50" spans="2:5" ht="38.25" x14ac:dyDescent="0.25">
      <c r="B50" s="6">
        <v>4.7</v>
      </c>
      <c r="C50" s="8" t="s">
        <v>312</v>
      </c>
      <c r="D50" s="11">
        <v>10</v>
      </c>
      <c r="E50" s="11">
        <v>10</v>
      </c>
    </row>
    <row r="51" spans="2:5" ht="25.5" x14ac:dyDescent="0.25">
      <c r="B51" s="6">
        <v>4.8</v>
      </c>
      <c r="C51" s="8" t="s">
        <v>313</v>
      </c>
      <c r="D51" s="11">
        <v>8</v>
      </c>
      <c r="E51" s="11">
        <v>8</v>
      </c>
    </row>
    <row r="52" spans="2:5" ht="25.5" x14ac:dyDescent="0.25">
      <c r="B52" s="6">
        <v>4.9000000000000004</v>
      </c>
      <c r="C52" s="8" t="s">
        <v>314</v>
      </c>
      <c r="D52" s="11">
        <v>9</v>
      </c>
      <c r="E52" s="11">
        <v>9</v>
      </c>
    </row>
    <row r="53" spans="2:5" ht="51" x14ac:dyDescent="0.25">
      <c r="B53" s="6" t="s">
        <v>79</v>
      </c>
      <c r="C53" s="8" t="s">
        <v>315</v>
      </c>
      <c r="D53" s="11">
        <v>7</v>
      </c>
      <c r="E53" s="11">
        <v>7</v>
      </c>
    </row>
    <row r="54" spans="2:5" ht="25.5" x14ac:dyDescent="0.25">
      <c r="B54" s="6">
        <v>4.1100000000000003</v>
      </c>
      <c r="C54" s="8" t="s">
        <v>48</v>
      </c>
      <c r="D54" s="11">
        <v>5</v>
      </c>
      <c r="E54" s="11">
        <v>5</v>
      </c>
    </row>
    <row r="55" spans="2:5" x14ac:dyDescent="0.25">
      <c r="B55" s="6">
        <v>5.0999999999999996</v>
      </c>
      <c r="C55" s="6" t="s">
        <v>278</v>
      </c>
      <c r="D55" s="11"/>
    </row>
    <row r="56" spans="2:5" x14ac:dyDescent="0.25">
      <c r="B56" s="6" t="s">
        <v>151</v>
      </c>
      <c r="C56" s="8" t="s">
        <v>152</v>
      </c>
      <c r="D56" s="11">
        <v>5</v>
      </c>
      <c r="E56" s="11">
        <v>5</v>
      </c>
    </row>
    <row r="57" spans="2:5" x14ac:dyDescent="0.25">
      <c r="B57" s="6" t="s">
        <v>153</v>
      </c>
      <c r="C57" s="8" t="s">
        <v>154</v>
      </c>
      <c r="D57" s="11">
        <f>SUM(D58:D60)</f>
        <v>6</v>
      </c>
      <c r="E57" s="11">
        <v>6</v>
      </c>
    </row>
    <row r="58" spans="2:5" x14ac:dyDescent="0.25">
      <c r="B58" s="6" t="s">
        <v>155</v>
      </c>
      <c r="C58" s="8" t="s">
        <v>316</v>
      </c>
      <c r="D58" s="11">
        <f>$E$57/3</f>
        <v>2</v>
      </c>
    </row>
    <row r="59" spans="2:5" x14ac:dyDescent="0.25">
      <c r="B59" s="6" t="s">
        <v>156</v>
      </c>
      <c r="C59" s="8" t="s">
        <v>157</v>
      </c>
      <c r="D59" s="11">
        <f t="shared" ref="D59:D60" si="7">$E$57/3</f>
        <v>2</v>
      </c>
    </row>
    <row r="60" spans="2:5" x14ac:dyDescent="0.25">
      <c r="B60" s="6" t="s">
        <v>158</v>
      </c>
      <c r="C60" s="8" t="s">
        <v>159</v>
      </c>
      <c r="D60" s="11">
        <f t="shared" si="7"/>
        <v>2</v>
      </c>
    </row>
    <row r="61" spans="2:5" ht="63.75" x14ac:dyDescent="0.25">
      <c r="B61" s="6" t="s">
        <v>160</v>
      </c>
      <c r="C61" s="8" t="s">
        <v>161</v>
      </c>
      <c r="D61" s="11">
        <v>5</v>
      </c>
      <c r="E61" s="11">
        <v>5</v>
      </c>
    </row>
    <row r="62" spans="2:5" x14ac:dyDescent="0.25">
      <c r="B62" s="6" t="s">
        <v>162</v>
      </c>
      <c r="C62" s="8" t="s">
        <v>317</v>
      </c>
      <c r="D62" s="11">
        <v>4</v>
      </c>
      <c r="E62" s="11">
        <v>4</v>
      </c>
    </row>
    <row r="63" spans="2:5" x14ac:dyDescent="0.25">
      <c r="B63" s="6" t="s">
        <v>163</v>
      </c>
      <c r="C63" s="8" t="s">
        <v>164</v>
      </c>
      <c r="D63" s="11">
        <v>5</v>
      </c>
      <c r="E63" s="11">
        <v>5</v>
      </c>
    </row>
    <row r="64" spans="2:5" x14ac:dyDescent="0.25">
      <c r="B64" s="6" t="s">
        <v>165</v>
      </c>
      <c r="C64" s="8" t="s">
        <v>166</v>
      </c>
      <c r="D64" s="11">
        <v>5</v>
      </c>
      <c r="E64" s="11">
        <v>5</v>
      </c>
    </row>
    <row r="65" spans="2:5" x14ac:dyDescent="0.25">
      <c r="B65" s="6">
        <v>5.2</v>
      </c>
      <c r="C65" s="6" t="s">
        <v>279</v>
      </c>
      <c r="D65" s="11"/>
    </row>
    <row r="66" spans="2:5" ht="25.5" x14ac:dyDescent="0.25">
      <c r="B66" s="6" t="s">
        <v>167</v>
      </c>
      <c r="C66" s="8" t="s">
        <v>318</v>
      </c>
      <c r="D66" s="11">
        <v>6</v>
      </c>
      <c r="E66" s="11">
        <v>6</v>
      </c>
    </row>
    <row r="67" spans="2:5" ht="25.5" x14ac:dyDescent="0.25">
      <c r="B67" s="6" t="s">
        <v>168</v>
      </c>
      <c r="C67" s="8" t="s">
        <v>319</v>
      </c>
      <c r="D67" s="11">
        <v>5</v>
      </c>
      <c r="E67" s="11">
        <v>5</v>
      </c>
    </row>
    <row r="68" spans="2:5" ht="25.5" x14ac:dyDescent="0.25">
      <c r="B68" s="6" t="s">
        <v>169</v>
      </c>
      <c r="C68" s="8" t="s">
        <v>170</v>
      </c>
      <c r="D68" s="11">
        <v>6</v>
      </c>
      <c r="E68" s="11">
        <v>6</v>
      </c>
    </row>
    <row r="69" spans="2:5" ht="38.25" x14ac:dyDescent="0.25">
      <c r="B69" s="6" t="s">
        <v>171</v>
      </c>
      <c r="C69" s="8" t="s">
        <v>172</v>
      </c>
      <c r="D69" s="11">
        <v>5</v>
      </c>
      <c r="E69" s="11">
        <v>5</v>
      </c>
    </row>
    <row r="70" spans="2:5" x14ac:dyDescent="0.25">
      <c r="B70" s="6" t="s">
        <v>173</v>
      </c>
      <c r="C70" s="8" t="s">
        <v>174</v>
      </c>
      <c r="D70" s="11">
        <v>5</v>
      </c>
      <c r="E70" s="11">
        <v>5</v>
      </c>
    </row>
    <row r="71" spans="2:5" x14ac:dyDescent="0.25">
      <c r="B71" s="6" t="s">
        <v>175</v>
      </c>
      <c r="C71" s="8" t="s">
        <v>176</v>
      </c>
      <c r="D71" s="11">
        <v>3</v>
      </c>
      <c r="E71" s="11">
        <v>3</v>
      </c>
    </row>
    <row r="72" spans="2:5" x14ac:dyDescent="0.25">
      <c r="B72" s="6">
        <v>5.3</v>
      </c>
      <c r="C72" s="6" t="s">
        <v>280</v>
      </c>
      <c r="D72" s="11"/>
    </row>
    <row r="73" spans="2:5" ht="25.5" x14ac:dyDescent="0.25">
      <c r="B73" s="6" t="s">
        <v>177</v>
      </c>
      <c r="C73" s="8" t="s">
        <v>178</v>
      </c>
      <c r="D73" s="11">
        <f>SUM(D74:D77)</f>
        <v>8</v>
      </c>
      <c r="E73" s="11">
        <v>4</v>
      </c>
    </row>
    <row r="74" spans="2:5" x14ac:dyDescent="0.25">
      <c r="B74" s="6" t="s">
        <v>179</v>
      </c>
      <c r="C74" s="8" t="s">
        <v>180</v>
      </c>
      <c r="D74" s="11">
        <f>$E$73/2</f>
        <v>2</v>
      </c>
    </row>
    <row r="75" spans="2:5" x14ac:dyDescent="0.25">
      <c r="B75" s="6" t="s">
        <v>181</v>
      </c>
      <c r="C75" s="8" t="s">
        <v>182</v>
      </c>
      <c r="D75" s="11">
        <f t="shared" ref="D75:D77" si="8">$E$73/2</f>
        <v>2</v>
      </c>
    </row>
    <row r="76" spans="2:5" x14ac:dyDescent="0.25">
      <c r="B76" s="6" t="s">
        <v>183</v>
      </c>
      <c r="C76" s="8" t="s">
        <v>321</v>
      </c>
      <c r="D76" s="11">
        <f t="shared" si="8"/>
        <v>2</v>
      </c>
    </row>
    <row r="77" spans="2:5" x14ac:dyDescent="0.25">
      <c r="B77" s="6" t="s">
        <v>184</v>
      </c>
      <c r="C77" s="8" t="s">
        <v>185</v>
      </c>
      <c r="D77" s="11">
        <f t="shared" si="8"/>
        <v>2</v>
      </c>
    </row>
    <row r="78" spans="2:5" x14ac:dyDescent="0.25">
      <c r="B78" s="6">
        <v>5.4</v>
      </c>
      <c r="C78" s="8" t="s">
        <v>281</v>
      </c>
      <c r="D78" s="11"/>
    </row>
    <row r="79" spans="2:5" ht="25.5" x14ac:dyDescent="0.25">
      <c r="B79" s="6" t="s">
        <v>186</v>
      </c>
      <c r="C79" s="8" t="s">
        <v>187</v>
      </c>
      <c r="D79" s="11">
        <v>5</v>
      </c>
      <c r="E79" s="11">
        <v>5</v>
      </c>
    </row>
    <row r="80" spans="2:5" x14ac:dyDescent="0.25">
      <c r="B80" s="6" t="s">
        <v>188</v>
      </c>
      <c r="C80" s="8" t="s">
        <v>189</v>
      </c>
      <c r="D80" s="11">
        <v>3</v>
      </c>
      <c r="E80" s="11">
        <v>3</v>
      </c>
    </row>
    <row r="81" spans="2:5" x14ac:dyDescent="0.25">
      <c r="B81" s="6">
        <v>5.5</v>
      </c>
      <c r="C81" s="6" t="s">
        <v>282</v>
      </c>
      <c r="D81" s="11"/>
    </row>
    <row r="82" spans="2:5" ht="25.5" x14ac:dyDescent="0.25">
      <c r="B82" s="6" t="s">
        <v>190</v>
      </c>
      <c r="C82" s="9" t="s">
        <v>320</v>
      </c>
      <c r="D82" s="11">
        <f>SUM(D83:D85)</f>
        <v>4</v>
      </c>
      <c r="E82" s="11">
        <v>4</v>
      </c>
    </row>
    <row r="83" spans="2:5" x14ac:dyDescent="0.25">
      <c r="B83" s="6" t="s">
        <v>191</v>
      </c>
      <c r="C83" s="8" t="s">
        <v>192</v>
      </c>
      <c r="D83" s="11">
        <f>$E$82/3</f>
        <v>1.3333333333333333</v>
      </c>
    </row>
    <row r="84" spans="2:5" x14ac:dyDescent="0.25">
      <c r="B84" s="6" t="s">
        <v>193</v>
      </c>
      <c r="C84" s="6" t="s">
        <v>194</v>
      </c>
      <c r="D84" s="11">
        <f t="shared" ref="D84:D85" si="9">$E$82/3</f>
        <v>1.3333333333333333</v>
      </c>
    </row>
    <row r="85" spans="2:5" ht="38.25" x14ac:dyDescent="0.25">
      <c r="B85" s="6" t="s">
        <v>101</v>
      </c>
      <c r="C85" s="6" t="s">
        <v>102</v>
      </c>
      <c r="D85" s="11">
        <f t="shared" si="9"/>
        <v>1.3333333333333333</v>
      </c>
    </row>
    <row r="86" spans="2:5" ht="25.5" x14ac:dyDescent="0.25">
      <c r="B86" s="6" t="s">
        <v>195</v>
      </c>
      <c r="C86" s="8" t="s">
        <v>196</v>
      </c>
      <c r="D86" s="11">
        <v>4</v>
      </c>
      <c r="E86" s="11">
        <v>4</v>
      </c>
    </row>
    <row r="87" spans="2:5" x14ac:dyDescent="0.25">
      <c r="B87" s="6" t="s">
        <v>197</v>
      </c>
      <c r="C87" s="8" t="s">
        <v>198</v>
      </c>
      <c r="D87" s="11">
        <f>SUM(D88:D90)</f>
        <v>3</v>
      </c>
      <c r="E87" s="11">
        <v>3</v>
      </c>
    </row>
    <row r="88" spans="2:5" x14ac:dyDescent="0.25">
      <c r="B88" s="6" t="s">
        <v>199</v>
      </c>
      <c r="C88" s="8" t="s">
        <v>200</v>
      </c>
      <c r="D88" s="11">
        <f>$E$87/3</f>
        <v>1</v>
      </c>
    </row>
    <row r="89" spans="2:5" x14ac:dyDescent="0.25">
      <c r="B89" s="6" t="s">
        <v>201</v>
      </c>
      <c r="C89" s="8" t="s">
        <v>202</v>
      </c>
      <c r="D89" s="11">
        <f t="shared" ref="D89:D90" si="10">$E$87/3</f>
        <v>1</v>
      </c>
    </row>
    <row r="90" spans="2:5" x14ac:dyDescent="0.25">
      <c r="B90" s="6" t="s">
        <v>203</v>
      </c>
      <c r="C90" s="8" t="s">
        <v>204</v>
      </c>
      <c r="D90" s="11">
        <f t="shared" si="10"/>
        <v>1</v>
      </c>
    </row>
    <row r="91" spans="2:5" x14ac:dyDescent="0.25">
      <c r="B91" s="6" t="s">
        <v>205</v>
      </c>
      <c r="C91" s="8" t="s">
        <v>206</v>
      </c>
      <c r="D91" s="11">
        <f>SUM(D92:D95)</f>
        <v>4</v>
      </c>
      <c r="E91" s="11">
        <v>4</v>
      </c>
    </row>
    <row r="92" spans="2:5" x14ac:dyDescent="0.25">
      <c r="B92" s="6" t="s">
        <v>207</v>
      </c>
      <c r="C92" s="8" t="s">
        <v>208</v>
      </c>
      <c r="D92" s="11">
        <f>$E$91/4</f>
        <v>1</v>
      </c>
    </row>
    <row r="93" spans="2:5" x14ac:dyDescent="0.25">
      <c r="B93" s="6" t="s">
        <v>209</v>
      </c>
      <c r="C93" s="8" t="s">
        <v>210</v>
      </c>
      <c r="D93" s="11">
        <f t="shared" ref="D93:D95" si="11">$E$91/4</f>
        <v>1</v>
      </c>
    </row>
    <row r="94" spans="2:5" ht="38.25" x14ac:dyDescent="0.25">
      <c r="B94" s="6" t="s">
        <v>261</v>
      </c>
      <c r="C94" s="8" t="s">
        <v>262</v>
      </c>
      <c r="D94" s="11">
        <f t="shared" si="11"/>
        <v>1</v>
      </c>
    </row>
    <row r="95" spans="2:5" ht="25.5" x14ac:dyDescent="0.25">
      <c r="B95" s="6" t="s">
        <v>103</v>
      </c>
      <c r="C95" s="8" t="s">
        <v>104</v>
      </c>
      <c r="D95" s="11">
        <f t="shared" si="11"/>
        <v>1</v>
      </c>
    </row>
    <row r="96" spans="2:5" x14ac:dyDescent="0.25">
      <c r="B96" s="6">
        <v>5.6</v>
      </c>
      <c r="C96" s="6" t="s">
        <v>283</v>
      </c>
      <c r="D96" s="11"/>
    </row>
    <row r="97" spans="2:5" x14ac:dyDescent="0.25">
      <c r="B97" s="6" t="s">
        <v>211</v>
      </c>
      <c r="C97" s="8" t="s">
        <v>212</v>
      </c>
      <c r="D97" s="11">
        <v>4</v>
      </c>
      <c r="E97" s="11">
        <v>4</v>
      </c>
    </row>
    <row r="98" spans="2:5" x14ac:dyDescent="0.25">
      <c r="B98" s="6" t="s">
        <v>105</v>
      </c>
      <c r="C98" s="8" t="s">
        <v>106</v>
      </c>
      <c r="D98" s="11">
        <v>3</v>
      </c>
      <c r="E98" s="11">
        <v>3</v>
      </c>
    </row>
    <row r="99" spans="2:5" ht="25.5" x14ac:dyDescent="0.25">
      <c r="B99" s="6" t="s">
        <v>148</v>
      </c>
      <c r="C99" s="8" t="s">
        <v>149</v>
      </c>
      <c r="D99" s="11">
        <v>3</v>
      </c>
      <c r="E99" s="11">
        <v>3</v>
      </c>
    </row>
    <row r="100" spans="2:5" x14ac:dyDescent="0.25">
      <c r="B100" s="6" t="s">
        <v>80</v>
      </c>
      <c r="C100" s="8" t="s">
        <v>81</v>
      </c>
      <c r="D100" s="11">
        <v>3</v>
      </c>
      <c r="E100" s="11">
        <v>3</v>
      </c>
    </row>
    <row r="101" spans="2:5" x14ac:dyDescent="0.25">
      <c r="B101" s="6">
        <v>6.1</v>
      </c>
      <c r="C101" s="6" t="s">
        <v>284</v>
      </c>
      <c r="D101" s="11"/>
    </row>
    <row r="102" spans="2:5" ht="38.25" x14ac:dyDescent="0.25">
      <c r="B102" s="6" t="s">
        <v>107</v>
      </c>
      <c r="C102" s="8" t="s">
        <v>108</v>
      </c>
      <c r="D102" s="11">
        <v>3</v>
      </c>
      <c r="E102" s="11">
        <v>3</v>
      </c>
    </row>
    <row r="103" spans="2:5" x14ac:dyDescent="0.25">
      <c r="B103" s="6" t="s">
        <v>244</v>
      </c>
      <c r="C103" s="8" t="s">
        <v>245</v>
      </c>
      <c r="D103" s="11">
        <v>3</v>
      </c>
      <c r="E103" s="11">
        <v>3</v>
      </c>
    </row>
    <row r="104" spans="2:5" ht="25.5" x14ac:dyDescent="0.25">
      <c r="B104" s="6" t="s">
        <v>246</v>
      </c>
      <c r="C104" s="8" t="s">
        <v>247</v>
      </c>
      <c r="D104" s="11">
        <v>3</v>
      </c>
      <c r="E104" s="11">
        <v>3</v>
      </c>
    </row>
    <row r="105" spans="2:5" x14ac:dyDescent="0.25">
      <c r="B105" s="6" t="s">
        <v>248</v>
      </c>
      <c r="C105" s="8" t="s">
        <v>249</v>
      </c>
      <c r="D105" s="11">
        <f>SUM(D106:D110)</f>
        <v>2.5</v>
      </c>
      <c r="E105" s="11">
        <v>3</v>
      </c>
    </row>
    <row r="106" spans="2:5" x14ac:dyDescent="0.25">
      <c r="B106" s="6" t="s">
        <v>250</v>
      </c>
      <c r="C106" s="8" t="s">
        <v>251</v>
      </c>
      <c r="D106" s="11">
        <f>$E$105/6</f>
        <v>0.5</v>
      </c>
    </row>
    <row r="107" spans="2:5" x14ac:dyDescent="0.25">
      <c r="B107" s="6" t="s">
        <v>252</v>
      </c>
      <c r="C107" s="8" t="s">
        <v>253</v>
      </c>
      <c r="D107" s="11">
        <f t="shared" ref="D107:D110" si="12">$E$105/6</f>
        <v>0.5</v>
      </c>
    </row>
    <row r="108" spans="2:5" ht="25.5" x14ac:dyDescent="0.25">
      <c r="B108" s="6" t="s">
        <v>254</v>
      </c>
      <c r="C108" s="8" t="s">
        <v>255</v>
      </c>
      <c r="D108" s="11">
        <f t="shared" si="12"/>
        <v>0.5</v>
      </c>
    </row>
    <row r="109" spans="2:5" x14ac:dyDescent="0.25">
      <c r="B109" s="6" t="s">
        <v>256</v>
      </c>
      <c r="C109" s="8" t="s">
        <v>257</v>
      </c>
      <c r="D109" s="11">
        <f t="shared" si="12"/>
        <v>0.5</v>
      </c>
    </row>
    <row r="110" spans="2:5" ht="25.5" x14ac:dyDescent="0.25">
      <c r="B110" s="6" t="s">
        <v>258</v>
      </c>
      <c r="C110" s="8" t="s">
        <v>259</v>
      </c>
      <c r="D110" s="11">
        <f t="shared" si="12"/>
        <v>0.5</v>
      </c>
    </row>
    <row r="111" spans="2:5" x14ac:dyDescent="0.25">
      <c r="B111" s="6">
        <v>6.2</v>
      </c>
      <c r="C111" s="6" t="s">
        <v>285</v>
      </c>
      <c r="D111" s="11"/>
    </row>
    <row r="112" spans="2:5" x14ac:dyDescent="0.25">
      <c r="B112" s="6" t="s">
        <v>49</v>
      </c>
      <c r="C112" s="8" t="s">
        <v>50</v>
      </c>
      <c r="D112" s="11">
        <v>3</v>
      </c>
      <c r="E112" s="11">
        <v>3</v>
      </c>
    </row>
    <row r="113" spans="2:5" x14ac:dyDescent="0.25">
      <c r="B113" s="6" t="s">
        <v>51</v>
      </c>
      <c r="C113" s="8" t="s">
        <v>52</v>
      </c>
      <c r="D113" s="11">
        <v>2</v>
      </c>
      <c r="E113" s="11">
        <v>2</v>
      </c>
    </row>
    <row r="114" spans="2:5" x14ac:dyDescent="0.25">
      <c r="B114" s="6" t="s">
        <v>109</v>
      </c>
      <c r="C114" s="8" t="s">
        <v>110</v>
      </c>
      <c r="D114" s="11">
        <v>2</v>
      </c>
      <c r="E114" s="11">
        <v>2</v>
      </c>
    </row>
    <row r="115" spans="2:5" x14ac:dyDescent="0.25">
      <c r="B115" s="6" t="s">
        <v>53</v>
      </c>
      <c r="C115" s="8" t="s">
        <v>54</v>
      </c>
      <c r="D115" s="11">
        <v>2</v>
      </c>
      <c r="E115" s="11">
        <v>2</v>
      </c>
    </row>
    <row r="116" spans="2:5" x14ac:dyDescent="0.25">
      <c r="B116" s="6" t="s">
        <v>111</v>
      </c>
      <c r="C116" s="8" t="s">
        <v>112</v>
      </c>
      <c r="D116" s="11">
        <v>1</v>
      </c>
      <c r="E116" s="11">
        <v>1</v>
      </c>
    </row>
    <row r="117" spans="2:5" x14ac:dyDescent="0.25">
      <c r="B117" s="6" t="s">
        <v>113</v>
      </c>
      <c r="C117" s="8" t="s">
        <v>114</v>
      </c>
      <c r="D117" s="11">
        <v>1</v>
      </c>
      <c r="E117" s="11">
        <v>1</v>
      </c>
    </row>
    <row r="118" spans="2:5" x14ac:dyDescent="0.25">
      <c r="B118" s="6">
        <v>6.3</v>
      </c>
      <c r="C118" s="6" t="s">
        <v>286</v>
      </c>
      <c r="D118" s="11"/>
    </row>
    <row r="119" spans="2:5" x14ac:dyDescent="0.25">
      <c r="B119" s="6" t="s">
        <v>263</v>
      </c>
      <c r="C119" s="8" t="s">
        <v>264</v>
      </c>
      <c r="D119" s="11">
        <v>8</v>
      </c>
      <c r="E119" s="11">
        <v>8</v>
      </c>
    </row>
    <row r="120" spans="2:5" ht="38.25" x14ac:dyDescent="0.25">
      <c r="B120" s="6" t="s">
        <v>55</v>
      </c>
      <c r="C120" s="8" t="s">
        <v>56</v>
      </c>
      <c r="D120" s="11">
        <v>7</v>
      </c>
      <c r="E120" s="11">
        <v>7</v>
      </c>
    </row>
    <row r="121" spans="2:5" x14ac:dyDescent="0.25">
      <c r="B121" s="6">
        <v>6.4</v>
      </c>
      <c r="C121" s="6" t="s">
        <v>287</v>
      </c>
      <c r="D121" s="11"/>
    </row>
    <row r="122" spans="2:5" ht="38.25" x14ac:dyDescent="0.25">
      <c r="B122" s="6" t="s">
        <v>57</v>
      </c>
      <c r="C122" s="6" t="s">
        <v>58</v>
      </c>
      <c r="D122" s="11">
        <v>2</v>
      </c>
      <c r="E122" s="11">
        <v>2</v>
      </c>
    </row>
    <row r="123" spans="2:5" ht="25.5" x14ac:dyDescent="0.25">
      <c r="B123" s="6" t="s">
        <v>115</v>
      </c>
      <c r="C123" s="8" t="s">
        <v>116</v>
      </c>
      <c r="D123" s="11">
        <v>3</v>
      </c>
      <c r="E123" s="11">
        <v>3</v>
      </c>
    </row>
    <row r="124" spans="2:5" ht="25.5" x14ac:dyDescent="0.25">
      <c r="B124" s="6" t="s">
        <v>59</v>
      </c>
      <c r="C124" s="8" t="s">
        <v>60</v>
      </c>
      <c r="D124" s="11">
        <v>2</v>
      </c>
      <c r="E124" s="11">
        <v>2</v>
      </c>
    </row>
    <row r="125" spans="2:5" ht="25.5" x14ac:dyDescent="0.25">
      <c r="B125" s="6" t="s">
        <v>117</v>
      </c>
      <c r="C125" s="8" t="s">
        <v>118</v>
      </c>
      <c r="D125" s="11">
        <v>2</v>
      </c>
      <c r="E125" s="11">
        <v>2</v>
      </c>
    </row>
    <row r="126" spans="2:5" x14ac:dyDescent="0.25">
      <c r="B126" s="6">
        <v>6.5</v>
      </c>
      <c r="C126" s="6" t="s">
        <v>279</v>
      </c>
      <c r="D126" s="11"/>
    </row>
    <row r="127" spans="2:5" x14ac:dyDescent="0.25">
      <c r="B127" s="6" t="s">
        <v>213</v>
      </c>
      <c r="C127" s="8" t="s">
        <v>214</v>
      </c>
      <c r="D127" s="11">
        <v>2</v>
      </c>
      <c r="E127" s="11">
        <v>2</v>
      </c>
    </row>
    <row r="128" spans="2:5" x14ac:dyDescent="0.25">
      <c r="B128" s="6" t="s">
        <v>215</v>
      </c>
      <c r="C128" s="8" t="s">
        <v>216</v>
      </c>
      <c r="D128" s="11">
        <v>2</v>
      </c>
      <c r="E128" s="11">
        <v>2</v>
      </c>
    </row>
    <row r="129" spans="2:5" x14ac:dyDescent="0.25">
      <c r="B129" s="7" t="s">
        <v>119</v>
      </c>
      <c r="C129" s="8" t="s">
        <v>120</v>
      </c>
      <c r="D129" s="12">
        <v>2</v>
      </c>
      <c r="E129" s="12">
        <v>2</v>
      </c>
    </row>
    <row r="130" spans="2:5" x14ac:dyDescent="0.25">
      <c r="B130" s="7" t="s">
        <v>61</v>
      </c>
      <c r="C130" s="8" t="s">
        <v>62</v>
      </c>
      <c r="D130" s="12">
        <v>1</v>
      </c>
      <c r="E130" s="12">
        <v>1</v>
      </c>
    </row>
    <row r="131" spans="2:5" x14ac:dyDescent="0.25">
      <c r="B131" s="7" t="s">
        <v>121</v>
      </c>
      <c r="C131" s="8" t="s">
        <v>122</v>
      </c>
      <c r="D131" s="12">
        <v>2</v>
      </c>
      <c r="E131" s="12">
        <v>2</v>
      </c>
    </row>
    <row r="132" spans="2:5" x14ac:dyDescent="0.25">
      <c r="B132" s="7" t="s">
        <v>63</v>
      </c>
      <c r="C132" s="8" t="s">
        <v>64</v>
      </c>
      <c r="D132" s="12">
        <v>2</v>
      </c>
      <c r="E132" s="12">
        <v>2</v>
      </c>
    </row>
    <row r="133" spans="2:5" x14ac:dyDescent="0.25">
      <c r="B133" s="7" t="s">
        <v>217</v>
      </c>
      <c r="C133" s="8" t="s">
        <v>218</v>
      </c>
      <c r="D133" s="12">
        <f>SUM(D134:D136)</f>
        <v>2</v>
      </c>
      <c r="E133" s="12">
        <v>2</v>
      </c>
    </row>
    <row r="134" spans="2:5" x14ac:dyDescent="0.25">
      <c r="B134" s="7" t="s">
        <v>219</v>
      </c>
      <c r="C134" s="8" t="s">
        <v>220</v>
      </c>
      <c r="D134" s="12">
        <f>$E$133/3</f>
        <v>0.66666666666666663</v>
      </c>
    </row>
    <row r="135" spans="2:5" ht="25.5" x14ac:dyDescent="0.25">
      <c r="B135" s="7" t="s">
        <v>65</v>
      </c>
      <c r="C135" s="8" t="s">
        <v>66</v>
      </c>
      <c r="D135" s="12">
        <f t="shared" ref="D135:D136" si="13">$E$133/3</f>
        <v>0.66666666666666663</v>
      </c>
    </row>
    <row r="136" spans="2:5" x14ac:dyDescent="0.25">
      <c r="B136" s="7" t="s">
        <v>221</v>
      </c>
      <c r="C136" s="8" t="s">
        <v>222</v>
      </c>
      <c r="D136" s="12">
        <f t="shared" si="13"/>
        <v>0.66666666666666663</v>
      </c>
    </row>
    <row r="137" spans="2:5" x14ac:dyDescent="0.25">
      <c r="B137" s="7" t="s">
        <v>223</v>
      </c>
      <c r="C137" s="8" t="s">
        <v>224</v>
      </c>
      <c r="D137" s="12">
        <f>SUM(D138:D140)</f>
        <v>2</v>
      </c>
      <c r="E137" s="12">
        <v>2</v>
      </c>
    </row>
    <row r="138" spans="2:5" ht="38.25" x14ac:dyDescent="0.25">
      <c r="B138" s="7" t="s">
        <v>225</v>
      </c>
      <c r="C138" s="8" t="s">
        <v>226</v>
      </c>
      <c r="D138" s="12">
        <f>$E$137/3</f>
        <v>0.66666666666666663</v>
      </c>
    </row>
    <row r="139" spans="2:5" ht="25.5" x14ac:dyDescent="0.25">
      <c r="B139" s="7" t="s">
        <v>227</v>
      </c>
      <c r="C139" s="8" t="s">
        <v>228</v>
      </c>
      <c r="D139" s="12">
        <f t="shared" ref="D139:D140" si="14">$E$137/3</f>
        <v>0.66666666666666663</v>
      </c>
    </row>
    <row r="140" spans="2:5" ht="25.5" x14ac:dyDescent="0.25">
      <c r="B140" s="7" t="s">
        <v>229</v>
      </c>
      <c r="C140" s="8" t="s">
        <v>230</v>
      </c>
      <c r="D140" s="12">
        <f t="shared" si="14"/>
        <v>0.66666666666666663</v>
      </c>
    </row>
    <row r="141" spans="2:5" x14ac:dyDescent="0.25">
      <c r="B141" s="7" t="s">
        <v>266</v>
      </c>
      <c r="C141" s="8" t="s">
        <v>267</v>
      </c>
      <c r="D141" s="12">
        <f>SUM(D142:D147)</f>
        <v>1.9999999999999998</v>
      </c>
      <c r="E141" s="12">
        <v>2</v>
      </c>
    </row>
    <row r="142" spans="2:5" x14ac:dyDescent="0.25">
      <c r="B142" s="7" t="s">
        <v>268</v>
      </c>
      <c r="C142" s="8" t="s">
        <v>269</v>
      </c>
      <c r="D142" s="12">
        <f>$E$141/6</f>
        <v>0.33333333333333331</v>
      </c>
    </row>
    <row r="143" spans="2:5" ht="25.5" x14ac:dyDescent="0.25">
      <c r="B143" s="7" t="s">
        <v>270</v>
      </c>
      <c r="C143" s="8" t="s">
        <v>271</v>
      </c>
      <c r="D143" s="12">
        <f t="shared" ref="D143:D147" si="15">$E$141/6</f>
        <v>0.33333333333333331</v>
      </c>
    </row>
    <row r="144" spans="2:5" ht="25.5" x14ac:dyDescent="0.25">
      <c r="B144" s="7" t="s">
        <v>272</v>
      </c>
      <c r="C144" s="8" t="s">
        <v>273</v>
      </c>
      <c r="D144" s="12">
        <f t="shared" si="15"/>
        <v>0.33333333333333331</v>
      </c>
    </row>
    <row r="145" spans="2:5" ht="25.5" x14ac:dyDescent="0.25">
      <c r="B145" s="7" t="s">
        <v>274</v>
      </c>
      <c r="C145" s="8" t="s">
        <v>275</v>
      </c>
      <c r="D145" s="12">
        <f t="shared" si="15"/>
        <v>0.33333333333333331</v>
      </c>
    </row>
    <row r="146" spans="2:5" ht="51" x14ac:dyDescent="0.25">
      <c r="B146" s="7" t="s">
        <v>276</v>
      </c>
      <c r="C146" s="8" t="s">
        <v>277</v>
      </c>
      <c r="D146" s="12">
        <f t="shared" si="15"/>
        <v>0.33333333333333331</v>
      </c>
    </row>
    <row r="147" spans="2:5" x14ac:dyDescent="0.25">
      <c r="B147" s="7" t="s">
        <v>123</v>
      </c>
      <c r="C147" s="8" t="s">
        <v>124</v>
      </c>
      <c r="D147" s="12">
        <f t="shared" si="15"/>
        <v>0.33333333333333331</v>
      </c>
    </row>
    <row r="148" spans="2:5" x14ac:dyDescent="0.25">
      <c r="B148" s="7">
        <v>6.6</v>
      </c>
      <c r="C148" s="7" t="s">
        <v>288</v>
      </c>
      <c r="D148" s="12"/>
    </row>
    <row r="149" spans="2:5" x14ac:dyDescent="0.25">
      <c r="B149" s="7" t="s">
        <v>231</v>
      </c>
      <c r="C149" s="8" t="s">
        <v>232</v>
      </c>
      <c r="D149" s="12">
        <v>3</v>
      </c>
      <c r="E149" s="12">
        <v>3</v>
      </c>
    </row>
    <row r="150" spans="2:5" x14ac:dyDescent="0.25">
      <c r="B150" s="7" t="s">
        <v>233</v>
      </c>
      <c r="C150" s="8" t="s">
        <v>234</v>
      </c>
      <c r="D150" s="12">
        <f>SUM(D151:D152)</f>
        <v>3</v>
      </c>
      <c r="E150" s="12">
        <v>3</v>
      </c>
    </row>
    <row r="151" spans="2:5" x14ac:dyDescent="0.25">
      <c r="B151" s="7" t="s">
        <v>235</v>
      </c>
      <c r="C151" s="8" t="s">
        <v>236</v>
      </c>
      <c r="D151" s="12">
        <f>$E$150/2</f>
        <v>1.5</v>
      </c>
    </row>
    <row r="152" spans="2:5" x14ac:dyDescent="0.25">
      <c r="B152" s="7" t="s">
        <v>237</v>
      </c>
      <c r="C152" s="8" t="s">
        <v>238</v>
      </c>
      <c r="D152" s="12">
        <f>$E$150/2</f>
        <v>1.5</v>
      </c>
    </row>
    <row r="153" spans="2:5" x14ac:dyDescent="0.25">
      <c r="B153" s="7" t="s">
        <v>239</v>
      </c>
      <c r="C153" s="8" t="s">
        <v>240</v>
      </c>
      <c r="D153" s="12">
        <f>SUM(D154:D156)</f>
        <v>3</v>
      </c>
      <c r="E153" s="12">
        <v>3</v>
      </c>
    </row>
    <row r="154" spans="2:5" ht="25.5" x14ac:dyDescent="0.25">
      <c r="B154" s="7" t="s">
        <v>67</v>
      </c>
      <c r="C154" s="8" t="s">
        <v>68</v>
      </c>
      <c r="D154" s="12">
        <f>$E$153/3</f>
        <v>1</v>
      </c>
    </row>
    <row r="155" spans="2:5" ht="38.25" x14ac:dyDescent="0.25">
      <c r="B155" s="7" t="s">
        <v>69</v>
      </c>
      <c r="C155" s="8" t="s">
        <v>70</v>
      </c>
      <c r="D155" s="12">
        <f t="shared" ref="D155:D156" si="16">$E$153/3</f>
        <v>1</v>
      </c>
    </row>
    <row r="156" spans="2:5" ht="25.5" x14ac:dyDescent="0.25">
      <c r="B156" s="7" t="s">
        <v>241</v>
      </c>
      <c r="C156" s="8" t="s">
        <v>242</v>
      </c>
      <c r="D156" s="12">
        <f t="shared" si="16"/>
        <v>1</v>
      </c>
    </row>
    <row r="157" spans="2:5" x14ac:dyDescent="0.25">
      <c r="B157" s="7" t="s">
        <v>334</v>
      </c>
      <c r="C157" s="8" t="s">
        <v>335</v>
      </c>
      <c r="D157" s="12">
        <f>SUM(D158:D162)</f>
        <v>2</v>
      </c>
      <c r="E157" s="12">
        <v>2</v>
      </c>
    </row>
    <row r="158" spans="2:5" ht="165.75" x14ac:dyDescent="0.25">
      <c r="B158" s="7" t="s">
        <v>125</v>
      </c>
      <c r="C158" s="8" t="s">
        <v>126</v>
      </c>
      <c r="D158" s="12">
        <f>$E$157/5</f>
        <v>0.4</v>
      </c>
    </row>
    <row r="159" spans="2:5" ht="102" x14ac:dyDescent="0.25">
      <c r="B159" s="7" t="s">
        <v>127</v>
      </c>
      <c r="C159" s="8" t="s">
        <v>128</v>
      </c>
      <c r="D159" s="12">
        <f t="shared" ref="D159:D162" si="17">$E$157/5</f>
        <v>0.4</v>
      </c>
    </row>
    <row r="160" spans="2:5" x14ac:dyDescent="0.25">
      <c r="B160" s="7" t="s">
        <v>71</v>
      </c>
      <c r="C160" s="8" t="s">
        <v>72</v>
      </c>
      <c r="D160" s="12">
        <f t="shared" si="17"/>
        <v>0.4</v>
      </c>
    </row>
    <row r="161" spans="2:6" x14ac:dyDescent="0.25">
      <c r="B161" s="7" t="s">
        <v>73</v>
      </c>
      <c r="C161" s="8" t="s">
        <v>74</v>
      </c>
      <c r="D161" s="12">
        <f t="shared" si="17"/>
        <v>0.4</v>
      </c>
    </row>
    <row r="162" spans="2:6" ht="25.5" x14ac:dyDescent="0.25">
      <c r="B162" s="7" t="s">
        <v>75</v>
      </c>
      <c r="C162" s="8" t="s">
        <v>76</v>
      </c>
      <c r="D162" s="12">
        <f t="shared" si="17"/>
        <v>0.4</v>
      </c>
    </row>
    <row r="163" spans="2:6" x14ac:dyDescent="0.25">
      <c r="B163" s="7">
        <v>6.7</v>
      </c>
      <c r="C163" s="7" t="s">
        <v>289</v>
      </c>
      <c r="D163" s="12"/>
    </row>
    <row r="164" spans="2:6" ht="30" x14ac:dyDescent="0.25">
      <c r="B164" s="7" t="s">
        <v>129</v>
      </c>
      <c r="C164" s="7" t="s">
        <v>130</v>
      </c>
      <c r="D164" s="12">
        <f>SUM(D165:D166)</f>
        <v>12</v>
      </c>
      <c r="E164" s="12">
        <v>12</v>
      </c>
    </row>
    <row r="165" spans="2:6" x14ac:dyDescent="0.25">
      <c r="B165" s="7" t="s">
        <v>131</v>
      </c>
      <c r="C165" s="8" t="s">
        <v>132</v>
      </c>
      <c r="D165" s="12">
        <f>$E$164/2</f>
        <v>6</v>
      </c>
    </row>
    <row r="166" spans="2:6" x14ac:dyDescent="0.25">
      <c r="B166" s="7" t="s">
        <v>133</v>
      </c>
      <c r="C166" s="8" t="s">
        <v>134</v>
      </c>
      <c r="D166" s="12">
        <f>$E$164/2</f>
        <v>6</v>
      </c>
    </row>
    <row r="167" spans="2:6" x14ac:dyDescent="0.25">
      <c r="B167" s="7">
        <v>6.8</v>
      </c>
      <c r="C167" s="7" t="s">
        <v>290</v>
      </c>
      <c r="D167" s="12"/>
    </row>
    <row r="168" spans="2:6" ht="25.5" x14ac:dyDescent="0.25">
      <c r="B168" s="7" t="s">
        <v>135</v>
      </c>
      <c r="C168" s="8" t="s">
        <v>136</v>
      </c>
      <c r="D168" s="12">
        <f>SUM(D169:D171)</f>
        <v>13</v>
      </c>
      <c r="E168" s="12">
        <v>13</v>
      </c>
    </row>
    <row r="169" spans="2:6" ht="25.5" x14ac:dyDescent="0.25">
      <c r="B169" s="7" t="s">
        <v>137</v>
      </c>
      <c r="C169" s="8" t="s">
        <v>138</v>
      </c>
      <c r="D169" s="12">
        <f>$E$168/3</f>
        <v>4.333333333333333</v>
      </c>
    </row>
    <row r="170" spans="2:6" x14ac:dyDescent="0.25">
      <c r="B170" s="7" t="s">
        <v>139</v>
      </c>
      <c r="C170" s="8" t="s">
        <v>140</v>
      </c>
      <c r="D170" s="12">
        <f t="shared" ref="D170:D171" si="18">$E$168/3</f>
        <v>4.333333333333333</v>
      </c>
    </row>
    <row r="171" spans="2:6" ht="25.5" x14ac:dyDescent="0.25">
      <c r="B171" s="7" t="s">
        <v>77</v>
      </c>
      <c r="C171" s="8" t="s">
        <v>332</v>
      </c>
      <c r="D171" s="12">
        <f t="shared" si="18"/>
        <v>4.333333333333333</v>
      </c>
    </row>
    <row r="172" spans="2:6" x14ac:dyDescent="0.25">
      <c r="D172" s="15">
        <f>SUM(D3:D171)</f>
        <v>415.5714285714285</v>
      </c>
      <c r="E172" s="15">
        <f>SUM(E3:E171)</f>
        <v>305.57142857142856</v>
      </c>
      <c r="F172" s="16">
        <f>D172-E172</f>
        <v>109.99999999999994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13"/>
  <sheetViews>
    <sheetView workbookViewId="0">
      <selection activeCell="B5" sqref="B5"/>
    </sheetView>
  </sheetViews>
  <sheetFormatPr defaultRowHeight="15" x14ac:dyDescent="0.25"/>
  <cols>
    <col min="1" max="1" width="29.85546875" customWidth="1"/>
    <col min="2" max="2" width="22.7109375" customWidth="1"/>
  </cols>
  <sheetData>
    <row r="1" spans="1:2" x14ac:dyDescent="0.25">
      <c r="A1" t="s">
        <v>322</v>
      </c>
      <c r="B1" t="s">
        <v>323</v>
      </c>
    </row>
    <row r="2" spans="1:2" x14ac:dyDescent="0.25">
      <c r="A2" t="s">
        <v>324</v>
      </c>
      <c r="B2" t="s">
        <v>325</v>
      </c>
    </row>
    <row r="3" spans="1:2" x14ac:dyDescent="0.25">
      <c r="A3" t="s">
        <v>326</v>
      </c>
      <c r="B3" t="s">
        <v>327</v>
      </c>
    </row>
    <row r="4" spans="1:2" x14ac:dyDescent="0.25">
      <c r="A4" t="s">
        <v>328</v>
      </c>
      <c r="B4" t="s">
        <v>329</v>
      </c>
    </row>
    <row r="5" spans="1:2" x14ac:dyDescent="0.25">
      <c r="A5" t="s">
        <v>330</v>
      </c>
      <c r="B5" t="s">
        <v>331</v>
      </c>
    </row>
    <row r="7" spans="1:2" x14ac:dyDescent="0.25">
      <c r="A7" t="s">
        <v>374</v>
      </c>
    </row>
    <row r="8" spans="1:2" x14ac:dyDescent="0.25">
      <c r="A8" t="s">
        <v>375</v>
      </c>
    </row>
    <row r="9" spans="1:2" x14ac:dyDescent="0.25">
      <c r="A9" t="s">
        <v>376</v>
      </c>
    </row>
    <row r="10" spans="1:2" x14ac:dyDescent="0.25">
      <c r="A10" t="s">
        <v>377</v>
      </c>
    </row>
    <row r="12" spans="1:2" x14ac:dyDescent="0.25">
      <c r="A12" t="s">
        <v>385</v>
      </c>
    </row>
    <row r="13" spans="1:2" x14ac:dyDescent="0.25">
      <c r="A13" t="s">
        <v>386</v>
      </c>
    </row>
  </sheetData>
  <sheetProtection password="A82C"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28</vt:i4>
      </vt:variant>
    </vt:vector>
  </HeadingPairs>
  <TitlesOfParts>
    <vt:vector size="32" baseType="lpstr">
      <vt:lpstr>Plan de acción</vt:lpstr>
      <vt:lpstr>Evaluación</vt:lpstr>
      <vt:lpstr>Valor de ponderación</vt:lpstr>
      <vt:lpstr>Drop-downs</vt:lpstr>
      <vt:lpstr>A6.1</vt:lpstr>
      <vt:lpstr>A6.2</vt:lpstr>
      <vt:lpstr>A6.3</vt:lpstr>
      <vt:lpstr>A6.4</vt:lpstr>
      <vt:lpstr>A6.5</vt:lpstr>
      <vt:lpstr>A6.6</vt:lpstr>
      <vt:lpstr>A6.7</vt:lpstr>
      <vt:lpstr>A6.8</vt:lpstr>
      <vt:lpstr>G4.1</vt:lpstr>
      <vt:lpstr>G4.10</vt:lpstr>
      <vt:lpstr>G4.11</vt:lpstr>
      <vt:lpstr>G4.2</vt:lpstr>
      <vt:lpstr>G4.3</vt:lpstr>
      <vt:lpstr>G4.4</vt:lpstr>
      <vt:lpstr>G4.5</vt:lpstr>
      <vt:lpstr>g4.6</vt:lpstr>
      <vt:lpstr>G4.7</vt:lpstr>
      <vt:lpstr>G4.8</vt:lpstr>
      <vt:lpstr>G4.9</vt:lpstr>
      <vt:lpstr>I5.1</vt:lpstr>
      <vt:lpstr>I5.2</vt:lpstr>
      <vt:lpstr>I5.3</vt:lpstr>
      <vt:lpstr>I5.4</vt:lpstr>
      <vt:lpstr>I5.5</vt:lpstr>
      <vt:lpstr>I5.6</vt:lpstr>
      <vt:lpstr>Evaluación!Print_Area</vt:lpstr>
      <vt:lpstr>'Plan de acción'!Print_Area</vt:lpstr>
      <vt:lpstr>'Plan de acción'!Print_Titles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Gloria Godinez</dc:creator>
  <cp:lastModifiedBy>Gloria Godinez</cp:lastModifiedBy>
  <cp:lastPrinted>2012-08-01T01:19:59Z</cp:lastPrinted>
  <dcterms:created xsi:type="dcterms:W3CDTF">2012-07-23T20:02:29Z</dcterms:created>
  <dcterms:modified xsi:type="dcterms:W3CDTF">2012-08-23T22:51:03Z</dcterms:modified>
</cp:coreProperties>
</file>