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200" windowHeight="7640"/>
  </bookViews>
  <sheets>
    <sheet sheetId="6" name="Inversión inicial" state="visible" r:id="rId4"/>
    <sheet sheetId="1" name="Estándar de comportamiento 1" state="visible" r:id="rId5"/>
    <sheet sheetId="2" name="Proyeccion anual" state="visible" r:id="rId6"/>
    <sheet sheetId="4" name="Hoja2" state="visible" r:id="rId7"/>
    <sheet sheetId="5" name="Hoja3" state="visible" r:id="rId8"/>
  </sheets>
  <calcPr calcId="171027" fullCalcOnLoad="1"/>
</workbook>
</file>

<file path=xl/sharedStrings.xml><?xml version="1.0" encoding="utf-8"?>
<sst xmlns="http://schemas.openxmlformats.org/spreadsheetml/2006/main" count="188" uniqueCount="153">
  <si>
    <t>INVERSIÓN INICIAL</t>
  </si>
  <si>
    <t>C</t>
  </si>
  <si>
    <t>Inversión Mínima</t>
  </si>
  <si>
    <t>Inversión Máxima</t>
  </si>
  <si>
    <t xml:space="preserve">1. Obra de Remodelación e  Instalaciones </t>
  </si>
  <si>
    <t xml:space="preserve">   </t>
  </si>
  <si>
    <t>Remodelación y acondicionamiento</t>
  </si>
  <si>
    <t>INDICADORES DE INVERSIÓN INICIAL</t>
  </si>
  <si>
    <t>Proyecto Arquitectónico y supervisión / Decoración /obra</t>
  </si>
  <si>
    <t>IVA</t>
  </si>
  <si>
    <t>2. Equipamiento y Mobiliario</t>
  </si>
  <si>
    <t>Superficie aproximada de construcción (m2)</t>
  </si>
  <si>
    <t>Sillas y sillones</t>
  </si>
  <si>
    <t>Costo de m2 de Inversión Total</t>
  </si>
  <si>
    <t>lavacabezas</t>
  </si>
  <si>
    <t>Audio e iluminación /artículos electrónicos /aire acodicionado? Sillas? Espejos?</t>
  </si>
  <si>
    <t>3. Inventario Inicial</t>
  </si>
  <si>
    <t>Secadoras, Planchas, pinzas, cepillos, aplicadores y recipientes.</t>
  </si>
  <si>
    <t xml:space="preserve">Inventario inicial de envases/insumos </t>
  </si>
  <si>
    <t>4. Otras Inversiones Preoperativas</t>
  </si>
  <si>
    <t xml:space="preserve">Seguro mantenimiento de maquinaria </t>
  </si>
  <si>
    <t>Seguro del negocio</t>
  </si>
  <si>
    <t>Uniformes, papeleria e insumos</t>
  </si>
  <si>
    <t>Campaña de publicidad preventiva (inicial) (con fotos y video)</t>
  </si>
  <si>
    <t>Licencias y permisos</t>
  </si>
  <si>
    <t>Contratación de servicios (teléfono, internet, otros).</t>
  </si>
  <si>
    <t>Depósitos en garantía (arrendamiento)</t>
  </si>
  <si>
    <t>*Nómina preoperativa</t>
  </si>
  <si>
    <t>Guante/Traspaso</t>
  </si>
  <si>
    <t>Sistema Web y Software</t>
  </si>
  <si>
    <t xml:space="preserve"> $            - </t>
  </si>
  <si>
    <t>Viáticos y otros gastos por capacitación inicial</t>
  </si>
  <si>
    <t>Gastos Notariales</t>
  </si>
  <si>
    <t>Otras inversiones</t>
  </si>
  <si>
    <t xml:space="preserve"> Mensualidad de renta</t>
  </si>
  <si>
    <t>TOTAL INVERSION SIN CUOTA INICIAL</t>
  </si>
  <si>
    <t>5.  Cuota Inicial de Franquicia</t>
  </si>
  <si>
    <t>TOTAL DE LA INVERSIÓN  (SIN IVA)</t>
  </si>
  <si>
    <t>6. IVA por pagar</t>
  </si>
  <si>
    <t>TOTAL DE LA INVERSIÓN  (CON  IVA)</t>
  </si>
  <si>
    <t>7.  Capital de Trabajo inicial</t>
  </si>
  <si>
    <t>TOTAL DE LA INVERSIÓN CON CAPITAL DE TRABAJO</t>
  </si>
  <si>
    <t>PROYECCIÓN MENSUAL. Año 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</si>
  <si>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</si>
  <si>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</si>
  <si>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</si>
  <si>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</si>
  <si>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</si>
  <si>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</si>
  <si>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</si>
  <si>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</si>
  <si>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</si>
  <si>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</si>
  <si>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</si>
  <si>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</si>
  <si>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</t>
  </si>
  <si>
    <t>COSTOS DIRECTOS</t>
  </si>
  <si>
    <t>Costo de Ventas</t>
  </si>
  <si>
    <t>UTILIDAD BRUTA</t>
  </si>
  <si>
    <t>% Utilidad bruta</t>
  </si>
  <si>
    <t>GASTOS VARIABLES</t>
  </si>
  <si>
    <t xml:space="preserve">Regalías </t>
  </si>
  <si>
    <t>Publicidad corporativa</t>
  </si>
  <si>
    <t>CONTRIBUCIÓN MARGINAL</t>
  </si>
  <si>
    <t>% Contribución Marginal</t>
  </si>
  <si>
    <t>GASTOS FIJOS</t>
  </si>
  <si>
    <t>Arrendamiento</t>
  </si>
  <si>
    <t>Energía Eléctrica, teléfono, agua e internet (servicios)</t>
  </si>
  <si>
    <t>Papelería y otros artículos e insumos</t>
  </si>
  <si>
    <t>Sueldos con carga social</t>
  </si>
  <si>
    <t>Otros</t>
  </si>
  <si>
    <t>UTILIDAD ANTES DE IMPUESTOS</t>
  </si>
  <si>
    <t>% Utiidad antes de impuestos</t>
  </si>
  <si>
    <t>**cantidades unicamente de tratamientos capilares</t>
  </si>
  <si>
    <t>PROYECCIÓN FINANCIERA</t>
  </si>
  <si>
    <t>Año 1</t>
  </si>
  <si>
    <t>Año 2</t>
  </si>
  <si>
    <t>Año 3</t>
  </si>
  <si>
    <t>Año 4</t>
  </si>
  <si>
    <t>VARIABLES E INDICADORES</t>
  </si>
  <si>
    <t>Año 5</t>
  </si>
  <si>
    <t xml:space="preserve">% Crecimiento en ventas </t>
  </si>
  <si>
    <t>NA</t>
  </si>
  <si>
    <t>% Crecimiento por inflación</t>
  </si>
  <si>
    <t>% Costos Directos / Ventas</t>
  </si>
  <si>
    <t xml:space="preserve">Ventas promedio diarias </t>
  </si>
  <si>
    <t xml:space="preserve">Ventas promedio mensuales </t>
  </si>
  <si>
    <t xml:space="preserve">Utilidad promedio mensual (antes de impuestos) </t>
  </si>
  <si>
    <t>Tasa ISR</t>
  </si>
  <si>
    <t>Aportación publicidad corporativa</t>
  </si>
  <si>
    <t>Tasa promedio depreciación fiscal</t>
  </si>
  <si>
    <t>Energía Eléctrica</t>
  </si>
  <si>
    <t>% Costo de Asistencia vs Ingresos de una Franquicia</t>
  </si>
  <si>
    <t>Mensual</t>
  </si>
  <si>
    <t>AÑO 1</t>
  </si>
  <si>
    <t>AÑO 2</t>
  </si>
  <si>
    <t>AÑO 3</t>
  </si>
  <si>
    <t>AÑO 4</t>
  </si>
  <si>
    <t>AÑO 5</t>
  </si>
  <si>
    <t>Teléfonos/ internet</t>
  </si>
  <si>
    <t xml:space="preserve">Ingresos promedio de una Franquicia </t>
  </si>
  <si>
    <t xml:space="preserve"> $ </t>
  </si>
  <si>
    <t>Costo de Asistencia y Soporte</t>
  </si>
  <si>
    <t>Contador</t>
  </si>
  <si>
    <t>Mantenimiento y limpieza</t>
  </si>
  <si>
    <t>% Costo de Asistencia / Ingresos de una Franquicia</t>
  </si>
  <si>
    <t xml:space="preserve">Promoción y publicidad </t>
  </si>
  <si>
    <t>Regalías %</t>
  </si>
  <si>
    <t>Seguros y Fianzas</t>
  </si>
  <si>
    <t>Regalías $</t>
  </si>
  <si>
    <t>Software</t>
  </si>
  <si>
    <t>Margen %</t>
  </si>
  <si>
    <t>barra</t>
  </si>
  <si>
    <t>Margen $</t>
  </si>
  <si>
    <t>Audio y entretenimiento</t>
  </si>
  <si>
    <t xml:space="preserve">ISR </t>
  </si>
  <si>
    <t>UTILIDAD NETA</t>
  </si>
  <si>
    <t>% Utiidad neta</t>
  </si>
  <si>
    <t>DETERMINACIÓN DE CUOTA DE FRANQUICIA</t>
  </si>
  <si>
    <t>Costo por</t>
  </si>
  <si>
    <t>Franquicia</t>
  </si>
  <si>
    <t xml:space="preserve"> + Costo de Otorgamiento</t>
  </si>
  <si>
    <t xml:space="preserve"> + Comisión por venta de Franquicia</t>
  </si>
  <si>
    <t xml:space="preserve"> + Inversión por el Desarrollo (amortización)</t>
  </si>
  <si>
    <t>VALOR PISO DE LA CUOTA INICIAL</t>
  </si>
  <si>
    <t xml:space="preserve">CUOTA INICIAL DE FRANQUICIA </t>
  </si>
  <si>
    <t xml:space="preserve"> $  215,000*</t>
  </si>
  <si>
    <t>Margen</t>
  </si>
  <si>
    <t>Año</t>
  </si>
  <si>
    <t>Implementaciones</t>
  </si>
  <si>
    <t>Total Acumulado</t>
  </si>
  <si>
    <t>Total</t>
  </si>
  <si>
    <t>INGRESOS FRANQUICIANTE</t>
  </si>
  <si>
    <t xml:space="preserve">INGRESOS UNITARIOS </t>
  </si>
  <si>
    <t>Cuota de Franquicia</t>
  </si>
  <si>
    <t>Regalías</t>
  </si>
  <si>
    <t xml:space="preserve">Aportación Publicidad </t>
  </si>
  <si>
    <t xml:space="preserve">INGRESOS POR EL SISTEMA DE FRANQUICIAS   </t>
  </si>
  <si>
    <t>Aportación para Publicidad Corporativa</t>
  </si>
  <si>
    <t>Margen por venta de insumos</t>
  </si>
  <si>
    <t xml:space="preserve"> $-</t>
  </si>
  <si>
    <t xml:space="preserve"> $ - </t>
  </si>
  <si>
    <t>Suma</t>
  </si>
  <si>
    <t>Antes de impuestos</t>
  </si>
  <si>
    <t>Después de impuestos</t>
  </si>
  <si>
    <t>$ 1´012,857.15</t>
  </si>
  <si>
    <t>PUNTO DE EQUILIBRIO</t>
  </si>
  <si>
    <t>ANUAL</t>
  </si>
  <si>
    <t>Prom. Mensual</t>
  </si>
  <si>
    <t>Punto de equlibrio en ventas</t>
  </si>
  <si>
    <t>Punto de equlibrio en ventas diario</t>
  </si>
  <si>
    <t xml:space="preserve">   </t>
  </si>
  <si>
    <t xml:space="preserve">$2,343.48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</si>
</sst>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.00_-;-&quot;$&quot;* #,##0.00_-;_-&quot;$&quot;* &quot;-&quot;??_-;_-@_-"/>
    <numFmt numFmtId="165" formatCode="_-&quot;$&quot;* #,##0_-;-&quot;$&quot;* #,##0_-;_-&quot;$&quot;* &quot;-&quot;??_-;_-@_-"/>
    <numFmt numFmtId="166" formatCode="&quot;$&quot;#,##0;[Red]-&quot;$&quot;#,##0"/>
    <numFmt numFmtId="167" formatCode="&quot;$&quot;#,##0.00;[Red]-&quot;$&quot;#,##0.00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rgb="FFFFFFFF"/>
      <family val="2"/>
      <sz val="9"/>
      <name val="Arial"/>
    </font>
    <font>
      <color theme="1"/>
      <scheme val="minor"/>
      <sz val="10"/>
      <name val="Calibri"/>
    </font>
    <font>
      <b/>
      <color theme="1"/>
      <sz val="9"/>
      <name val="Arial"/>
    </font>
    <font>
      <b/>
      <color theme="1"/>
      <sz val="8"/>
      <name val="Arial"/>
    </font>
    <font>
      <color theme="1"/>
      <sz val="8"/>
      <name val="Arial"/>
    </font>
    <font>
      <color theme="1"/>
      <family val="2"/>
      <sz val="9"/>
      <name val="Arial"/>
    </font>
    <font>
      <color rgb="FF000000"/>
      <family val="2"/>
      <sz val="9"/>
      <name val="Arial"/>
    </font>
    <font>
      <color rgb="FFFFFFFF"/>
      <sz val="8"/>
      <name val="Arial"/>
    </font>
    <font>
      <b/>
      <color rgb="FFFFFFFF"/>
      <sz val="8"/>
      <name val="Arial"/>
    </font>
    <font>
      <b/>
      <color rgb="FFFF0000"/>
      <sz val="9"/>
      <name val="Arial"/>
    </font>
    <font>
      <color rgb="FFFF0000"/>
      <sz val="8"/>
      <name val="Arial"/>
    </font>
    <font>
      <b/>
      <color rgb="FFFF0000"/>
      <sz val="8"/>
      <name val="Arial"/>
    </font>
    <font>
      <b/>
      <color rgb="FFFFFFFF"/>
      <family val="2"/>
      <sz val="6"/>
      <name val="Arial"/>
    </font>
    <font>
      <b/>
      <color rgb="FF000000"/>
      <family val="2"/>
      <sz val="6"/>
      <name val="Arial"/>
    </font>
    <font>
      <color rgb="FF000000"/>
      <family val="2"/>
      <sz val="6"/>
      <name val="Arial"/>
    </font>
    <font>
      <i/>
      <color rgb="FF000000"/>
      <family val="2"/>
      <sz val="6"/>
      <name val="Arial"/>
    </font>
    <font>
      <color theme="1"/>
      <family val="2"/>
      <sz val="6"/>
      <name val="Arial"/>
    </font>
    <font>
      <i/>
      <color rgb="FFFFFFFF"/>
      <family val="2"/>
      <sz val="6"/>
      <name val="Arial"/>
    </font>
    <font>
      <b/>
      <color rgb="FF000000"/>
      <family val="2"/>
      <sz val="10"/>
      <name val="Arial"/>
    </font>
    <font>
      <b/>
      <color rgb="FF000000"/>
      <family val="2"/>
      <sz val="9"/>
      <name val="Arial"/>
    </font>
    <font>
      <b/>
      <color rgb="FFFF0000"/>
      <sz val="12"/>
      <name val="Arial"/>
    </font>
    <font>
      <color rgb="FFFFFFFF"/>
      <sz val="9"/>
      <name val="Arial"/>
    </font>
    <font>
      <b/>
      <color rgb="FFFFFFFF"/>
      <sz val="14"/>
      <name val="Arial"/>
    </font>
    <font>
      <color rgb="FF000000"/>
      <sz val="14"/>
      <name val="Arial"/>
    </font>
    <font>
      <b/>
      <color rgb="FF000000"/>
      <sz val="14"/>
      <name val="Arial"/>
    </font>
    <font>
      <color rgb="FF000000"/>
      <sz val="10"/>
      <name val="Calibri"/>
    </font>
    <font>
      <b/>
      <i/>
      <color rgb="FFFFFFFF"/>
      <sz val="12"/>
      <name val="Arial"/>
    </font>
    <font>
      <color theme="1"/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rgb="FFBC2A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</fills>
  <borders count="25">
    <border>
      <left/>
      <right/>
      <top/>
      <bottom/>
      <diagonal/>
    </border>
    <border>
      <left style="medium"/>
      <right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 style="medium"/>
      <diagonal/>
    </border>
    <border>
      <left/>
      <right style="medium">
        <color rgb="FF000000"/>
      </right>
      <top style="medium"/>
      <bottom style="medium"/>
      <diagonal/>
    </border>
    <border>
      <left style="medium">
        <color rgb="FF000000"/>
      </left>
      <right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/>
      <right/>
      <top style="medium"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medium"/>
      <right style="medium"/>
      <top/>
      <bottom/>
      <diagonal/>
    </border>
    <border>
      <left style="medium"/>
      <right style="medium"/>
      <top style="medium"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164" fontId="5" fillId="3" borderId="7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left" vertical="center"/>
    </xf>
    <xf numFmtId="164" fontId="6" fillId="3" borderId="9" xfId="0" applyNumberFormat="1" applyFont="1" applyFill="1" applyBorder="1" applyAlignment="1">
      <alignment horizontal="justify" vertical="center"/>
    </xf>
    <xf numFmtId="164" fontId="5" fillId="3" borderId="10" xfId="0" applyNumberFormat="1" applyFont="1" applyFill="1" applyBorder="1" applyAlignment="1">
      <alignment horizontal="justify" vertical="center"/>
    </xf>
    <xf numFmtId="0" fontId="7" fillId="3" borderId="7" xfId="0" applyFont="1" applyFill="1" applyBorder="1" applyAlignment="1">
      <alignment horizontal="justify" vertical="center"/>
    </xf>
    <xf numFmtId="164" fontId="6" fillId="3" borderId="7" xfId="0" applyNumberFormat="1" applyFont="1" applyFill="1" applyBorder="1" applyAlignment="1">
      <alignment horizontal="justify" vertical="center"/>
    </xf>
    <xf numFmtId="164" fontId="6" fillId="3" borderId="8" xfId="0" applyNumberFormat="1" applyFont="1" applyFill="1" applyBorder="1" applyAlignment="1">
      <alignment horizontal="justify" vertical="center"/>
    </xf>
    <xf numFmtId="164" fontId="6" fillId="3" borderId="0" xfId="0" applyNumberFormat="1" applyFont="1" applyFill="1" applyAlignment="1">
      <alignment horizontal="justify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justify" vertical="center"/>
    </xf>
    <xf numFmtId="164" fontId="6" fillId="3" borderId="4" xfId="0" applyNumberFormat="1" applyFont="1" applyFill="1" applyBorder="1" applyAlignment="1">
      <alignment horizontal="justify" vertical="center"/>
    </xf>
    <xf numFmtId="164" fontId="6" fillId="3" borderId="13" xfId="0" applyNumberFormat="1" applyFont="1" applyFill="1" applyBorder="1" applyAlignment="1">
      <alignment horizontal="justify" vertical="center"/>
    </xf>
    <xf numFmtId="164" fontId="6" fillId="3" borderId="14" xfId="0" applyNumberFormat="1" applyFont="1" applyFill="1" applyBorder="1" applyAlignment="1">
      <alignment horizontal="justify" vertical="center"/>
    </xf>
    <xf numFmtId="0" fontId="7" fillId="3" borderId="15" xfId="0" applyFont="1" applyFill="1" applyBorder="1" applyAlignment="1">
      <alignment horizontal="left" vertical="center"/>
    </xf>
    <xf numFmtId="10" fontId="7" fillId="3" borderId="16" xfId="0" applyNumberFormat="1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justify" vertical="center"/>
    </xf>
    <xf numFmtId="164" fontId="5" fillId="3" borderId="8" xfId="0" applyNumberFormat="1" applyFont="1" applyFill="1" applyBorder="1" applyAlignment="1">
      <alignment horizontal="justify" vertical="center"/>
    </xf>
    <xf numFmtId="0" fontId="7" fillId="3" borderId="15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justify" vertical="center"/>
    </xf>
    <xf numFmtId="165" fontId="7" fillId="3" borderId="16" xfId="0" applyNumberFormat="1" applyFont="1" applyFill="1" applyBorder="1" applyAlignment="1">
      <alignment horizontal="right" vertical="center"/>
    </xf>
    <xf numFmtId="0" fontId="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64" fontId="5" fillId="3" borderId="0" xfId="0" applyNumberFormat="1" applyFont="1" applyFill="1" applyAlignment="1">
      <alignment horizontal="justify" vertical="center"/>
    </xf>
    <xf numFmtId="164" fontId="6" fillId="3" borderId="17" xfId="0" applyNumberFormat="1" applyFont="1" applyFill="1" applyBorder="1" applyAlignment="1">
      <alignment horizontal="justify" vertical="center"/>
    </xf>
    <xf numFmtId="0" fontId="4" fillId="3" borderId="17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justify" vertical="center"/>
    </xf>
    <xf numFmtId="164" fontId="9" fillId="2" borderId="1" xfId="0" applyNumberFormat="1" applyFont="1" applyFill="1" applyBorder="1" applyAlignment="1">
      <alignment horizontal="justify" vertical="center"/>
    </xf>
    <xf numFmtId="164" fontId="10" fillId="2" borderId="3" xfId="0" applyNumberFormat="1" applyFont="1" applyFill="1" applyBorder="1" applyAlignment="1">
      <alignment horizontal="justify" vertical="center"/>
    </xf>
    <xf numFmtId="164" fontId="9" fillId="2" borderId="2" xfId="0" applyNumberFormat="1" applyFont="1" applyFill="1" applyBorder="1" applyAlignment="1">
      <alignment horizontal="justify" vertical="center"/>
    </xf>
    <xf numFmtId="0" fontId="11" fillId="3" borderId="4" xfId="0" applyFont="1" applyFill="1" applyBorder="1" applyAlignment="1">
      <alignment horizontal="justify" vertical="center"/>
    </xf>
    <xf numFmtId="164" fontId="12" fillId="3" borderId="4" xfId="0" applyNumberFormat="1" applyFont="1" applyFill="1" applyBorder="1" applyAlignment="1">
      <alignment horizontal="justify" vertical="center"/>
    </xf>
    <xf numFmtId="164" fontId="13" fillId="3" borderId="13" xfId="0" applyNumberFormat="1" applyFont="1" applyFill="1" applyBorder="1" applyAlignment="1">
      <alignment horizontal="justify" vertical="center"/>
    </xf>
    <xf numFmtId="164" fontId="12" fillId="3" borderId="14" xfId="0" applyNumberFormat="1" applyFont="1" applyFill="1" applyBorder="1" applyAlignment="1">
      <alignment horizontal="justify" vertical="center"/>
    </xf>
    <xf numFmtId="0" fontId="2" fillId="2" borderId="4" xfId="0" applyFont="1" applyFill="1" applyBorder="1" applyAlignment="1">
      <alignment horizontal="justify" vertical="center"/>
    </xf>
    <xf numFmtId="164" fontId="9" fillId="2" borderId="4" xfId="0" applyNumberFormat="1" applyFont="1" applyFill="1" applyBorder="1" applyAlignment="1">
      <alignment horizontal="justify" vertical="center"/>
    </xf>
    <xf numFmtId="164" fontId="10" fillId="2" borderId="13" xfId="0" applyNumberFormat="1" applyFont="1" applyFill="1" applyBorder="1" applyAlignment="1">
      <alignment horizontal="justify" vertical="center"/>
    </xf>
    <xf numFmtId="164" fontId="3" fillId="2" borderId="14" xfId="0" applyNumberFormat="1" applyFont="1" applyFill="1" applyBorder="1"/>
    <xf numFmtId="0" fontId="4" fillId="3" borderId="4" xfId="0" applyFont="1" applyFill="1" applyBorder="1" applyAlignment="1">
      <alignment horizontal="justify" vertical="center"/>
    </xf>
    <xf numFmtId="164" fontId="5" fillId="3" borderId="13" xfId="0" applyNumberFormat="1" applyFont="1" applyFill="1" applyBorder="1" applyAlignment="1">
      <alignment horizontal="justify" vertical="center"/>
    </xf>
    <xf numFmtId="164" fontId="9" fillId="2" borderId="14" xfId="0" applyNumberFormat="1" applyFont="1" applyFill="1" applyBorder="1" applyAlignment="1">
      <alignment horizontal="justify" vertical="center"/>
    </xf>
    <xf numFmtId="0" fontId="4" fillId="4" borderId="4" xfId="0" applyFont="1" applyFill="1" applyBorder="1" applyAlignment="1">
      <alignment horizontal="justify" vertical="center"/>
    </xf>
    <xf numFmtId="164" fontId="6" fillId="4" borderId="4" xfId="0" applyNumberFormat="1" applyFont="1" applyFill="1" applyBorder="1" applyAlignment="1">
      <alignment horizontal="justify" vertic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4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14" fillId="2" borderId="18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left" vertical="center"/>
    </xf>
    <xf numFmtId="0" fontId="16" fillId="3" borderId="16" xfId="0" applyFont="1" applyFill="1" applyBorder="1" applyAlignment="1">
      <alignment horizontal="justify" vertical="center"/>
    </xf>
    <xf numFmtId="166" fontId="15" fillId="3" borderId="16" xfId="0" applyNumberFormat="1" applyFont="1" applyFill="1" applyBorder="1" applyAlignment="1">
      <alignment horizontal="right" vertical="center"/>
    </xf>
    <xf numFmtId="167" fontId="1" fillId="5" borderId="0" xfId="0" applyNumberFormat="1" applyFont="1" applyFill="1"/>
    <xf numFmtId="166" fontId="1" fillId="5" borderId="0" xfId="0" applyNumberFormat="1" applyFont="1" applyFill="1"/>
    <xf numFmtId="0" fontId="15" fillId="3" borderId="16" xfId="0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left" vertical="center" indent="1"/>
    </xf>
    <xf numFmtId="10" fontId="16" fillId="3" borderId="16" xfId="0" applyNumberFormat="1" applyFont="1" applyFill="1" applyBorder="1" applyAlignment="1">
      <alignment horizontal="center" vertical="center"/>
    </xf>
    <xf numFmtId="166" fontId="16" fillId="3" borderId="16" xfId="0" applyNumberFormat="1" applyFont="1" applyFill="1" applyBorder="1" applyAlignment="1">
      <alignment horizontal="right" vertical="center"/>
    </xf>
    <xf numFmtId="0" fontId="15" fillId="3" borderId="16" xfId="0" applyFont="1" applyFill="1" applyBorder="1" applyAlignment="1">
      <alignment horizontal="left" vertical="center"/>
    </xf>
    <xf numFmtId="9" fontId="17" fillId="3" borderId="16" xfId="0" applyNumberFormat="1" applyFont="1" applyFill="1" applyBorder="1" applyAlignment="1">
      <alignment horizontal="right" vertical="center"/>
    </xf>
    <xf numFmtId="9" fontId="1" fillId="5" borderId="0" xfId="0" applyNumberFormat="1" applyFont="1" applyFill="1"/>
    <xf numFmtId="10" fontId="15" fillId="3" borderId="16" xfId="0" applyNumberFormat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10" fontId="1" fillId="5" borderId="0" xfId="0" applyNumberFormat="1" applyFont="1" applyFill="1"/>
    <xf numFmtId="0" fontId="16" fillId="3" borderId="16" xfId="0" applyFont="1" applyFill="1" applyBorder="1" applyAlignment="1">
      <alignment horizontal="left" vertical="center"/>
    </xf>
    <xf numFmtId="166" fontId="18" fillId="0" borderId="16" xfId="0" applyNumberFormat="1" applyFont="1" applyBorder="1" applyAlignment="1">
      <alignment horizontal="right" vertical="center"/>
    </xf>
    <xf numFmtId="0" fontId="16" fillId="3" borderId="19" xfId="0" applyFont="1" applyFill="1" applyBorder="1" applyAlignment="1">
      <alignment horizontal="justify" vertical="center"/>
    </xf>
    <xf numFmtId="0" fontId="16" fillId="3" borderId="20" xfId="0" applyFont="1" applyFill="1" applyBorder="1" applyAlignment="1">
      <alignment vertical="center"/>
    </xf>
    <xf numFmtId="0" fontId="16" fillId="3" borderId="12" xfId="0" applyFont="1" applyFill="1" applyBorder="1" applyAlignment="1">
      <alignment vertical="center"/>
    </xf>
    <xf numFmtId="0" fontId="16" fillId="3" borderId="15" xfId="0" applyFont="1" applyFill="1" applyBorder="1" applyAlignment="1">
      <alignment horizontal="justify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16" xfId="0" applyFont="1" applyFill="1" applyBorder="1" applyAlignment="1">
      <alignment horizontal="left" vertical="center"/>
    </xf>
    <xf numFmtId="166" fontId="14" fillId="2" borderId="16" xfId="0" applyNumberFormat="1" applyFont="1" applyFill="1" applyBorder="1" applyAlignment="1">
      <alignment horizontal="right" vertical="center"/>
    </xf>
    <xf numFmtId="10" fontId="19" fillId="2" borderId="16" xfId="0" applyNumberFormat="1" applyFont="1" applyFill="1" applyBorder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166" fontId="21" fillId="3" borderId="20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 indent="1"/>
    </xf>
    <xf numFmtId="0" fontId="8" fillId="3" borderId="14" xfId="0" applyFont="1" applyFill="1" applyBorder="1" applyAlignment="1">
      <alignment horizontal="left" vertical="center"/>
    </xf>
    <xf numFmtId="166" fontId="8" fillId="3" borderId="21" xfId="0" applyNumberFormat="1" applyFont="1" applyFill="1" applyBorder="1" applyAlignment="1">
      <alignment horizontal="right" vertical="center"/>
    </xf>
    <xf numFmtId="166" fontId="8" fillId="3" borderId="13" xfId="0" applyNumberFormat="1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right" vertical="center"/>
    </xf>
    <xf numFmtId="10" fontId="8" fillId="3" borderId="22" xfId="0" applyNumberFormat="1" applyFont="1" applyFill="1" applyBorder="1" applyAlignment="1">
      <alignment horizontal="right" vertical="center"/>
    </xf>
    <xf numFmtId="10" fontId="8" fillId="3" borderId="8" xfId="0" applyNumberFormat="1" applyFont="1" applyFill="1" applyBorder="1" applyAlignment="1">
      <alignment horizontal="right" vertical="center"/>
    </xf>
    <xf numFmtId="0" fontId="20" fillId="3" borderId="4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right" vertical="center"/>
    </xf>
    <xf numFmtId="166" fontId="21" fillId="3" borderId="21" xfId="0" applyNumberFormat="1" applyFont="1" applyFill="1" applyBorder="1" applyAlignment="1">
      <alignment horizontal="right" vertical="center"/>
    </xf>
    <xf numFmtId="166" fontId="21" fillId="3" borderId="13" xfId="0" applyNumberFormat="1" applyFont="1" applyFill="1" applyBorder="1" applyAlignment="1">
      <alignment horizontal="right" vertical="center"/>
    </xf>
    <xf numFmtId="9" fontId="8" fillId="3" borderId="0" xfId="0" applyNumberFormat="1" applyFont="1" applyFill="1" applyAlignment="1">
      <alignment horizontal="right" vertical="center"/>
    </xf>
    <xf numFmtId="10" fontId="8" fillId="3" borderId="1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left" vertical="center"/>
    </xf>
    <xf numFmtId="0" fontId="21" fillId="3" borderId="14" xfId="0" applyFont="1" applyFill="1" applyBorder="1" applyAlignment="1">
      <alignment horizontal="left" vertical="center"/>
    </xf>
    <xf numFmtId="166" fontId="8" fillId="3" borderId="8" xfId="0" applyNumberFormat="1" applyFont="1" applyFill="1" applyBorder="1" applyAlignment="1">
      <alignment horizontal="right" vertical="center"/>
    </xf>
    <xf numFmtId="10" fontId="21" fillId="3" borderId="21" xfId="0" applyNumberFormat="1" applyFont="1" applyFill="1" applyBorder="1" applyAlignment="1">
      <alignment horizontal="right" vertical="center"/>
    </xf>
    <xf numFmtId="10" fontId="21" fillId="3" borderId="13" xfId="0" applyNumberFormat="1" applyFont="1" applyFill="1" applyBorder="1" applyAlignment="1">
      <alignment horizontal="right" vertical="center"/>
    </xf>
    <xf numFmtId="0" fontId="8" fillId="6" borderId="7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166" fontId="8" fillId="6" borderId="8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9" fontId="8" fillId="3" borderId="3" xfId="0" applyNumberFormat="1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9" fontId="8" fillId="3" borderId="13" xfId="0" applyNumberFormat="1" applyFont="1" applyFill="1" applyBorder="1" applyAlignment="1">
      <alignment horizontal="right" vertical="center"/>
    </xf>
    <xf numFmtId="0" fontId="8" fillId="3" borderId="14" xfId="0" applyFont="1" applyFill="1" applyBorder="1" applyAlignment="1">
      <alignment horizontal="justify" vertical="center"/>
    </xf>
    <xf numFmtId="0" fontId="8" fillId="7" borderId="4" xfId="0" applyFont="1" applyFill="1" applyBorder="1" applyAlignment="1">
      <alignment horizontal="justify" vertical="center"/>
    </xf>
    <xf numFmtId="0" fontId="2" fillId="2" borderId="2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22" xfId="0" applyFont="1" applyFill="1" applyBorder="1" applyAlignment="1">
      <alignment horizontal="right" vertical="center"/>
    </xf>
    <xf numFmtId="166" fontId="7" fillId="3" borderId="8" xfId="0" applyNumberFormat="1" applyFont="1" applyFill="1" applyBorder="1" applyAlignment="1">
      <alignment horizontal="right" vertical="center"/>
    </xf>
    <xf numFmtId="166" fontId="7" fillId="3" borderId="22" xfId="0" applyNumberFormat="1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right" vertical="center"/>
    </xf>
    <xf numFmtId="10" fontId="7" fillId="3" borderId="22" xfId="0" applyNumberFormat="1" applyFont="1" applyFill="1" applyBorder="1" applyAlignment="1">
      <alignment horizontal="right" vertical="center"/>
    </xf>
    <xf numFmtId="10" fontId="7" fillId="3" borderId="8" xfId="0" applyNumberFormat="1" applyFont="1" applyFill="1" applyBorder="1" applyAlignment="1">
      <alignment horizontal="right" vertical="center"/>
    </xf>
    <xf numFmtId="0" fontId="22" fillId="3" borderId="7" xfId="0" applyFont="1" applyFill="1" applyBorder="1" applyAlignment="1">
      <alignment horizontal="left" vertical="center"/>
    </xf>
    <xf numFmtId="10" fontId="22" fillId="3" borderId="22" xfId="0" applyNumberFormat="1" applyFont="1" applyFill="1" applyBorder="1" applyAlignment="1">
      <alignment horizontal="right" vertical="center"/>
    </xf>
    <xf numFmtId="10" fontId="22" fillId="3" borderId="8" xfId="0" applyNumberFormat="1" applyFont="1" applyFill="1" applyBorder="1" applyAlignment="1">
      <alignment horizontal="right" vertical="center"/>
    </xf>
    <xf numFmtId="0" fontId="4" fillId="3" borderId="17" xfId="0" applyFont="1" applyFill="1" applyBorder="1" applyAlignment="1">
      <alignment horizontal="left" vertical="center"/>
    </xf>
    <xf numFmtId="10" fontId="7" fillId="3" borderId="23" xfId="0" applyNumberFormat="1" applyFont="1" applyFill="1" applyBorder="1" applyAlignment="1">
      <alignment horizontal="right" vertical="center"/>
    </xf>
    <xf numFmtId="10" fontId="7" fillId="3" borderId="10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left" vertical="center"/>
    </xf>
    <xf numFmtId="166" fontId="4" fillId="3" borderId="21" xfId="0" applyNumberFormat="1" applyFont="1" applyFill="1" applyBorder="1" applyAlignment="1">
      <alignment horizontal="right" vertical="center"/>
    </xf>
    <xf numFmtId="166" fontId="4" fillId="3" borderId="13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horizontal="justify" vertical="center"/>
    </xf>
    <xf numFmtId="0" fontId="2" fillId="2" borderId="14" xfId="0" applyFont="1" applyFill="1" applyBorder="1" applyAlignment="1">
      <alignment horizontal="justify" vertical="center"/>
    </xf>
    <xf numFmtId="166" fontId="2" fillId="2" borderId="21" xfId="0" applyNumberFormat="1" applyFont="1" applyFill="1" applyBorder="1" applyAlignment="1">
      <alignment horizontal="right" vertical="center"/>
    </xf>
    <xf numFmtId="166" fontId="2" fillId="2" borderId="13" xfId="0" applyNumberFormat="1" applyFont="1" applyFill="1" applyBorder="1" applyAlignment="1">
      <alignment horizontal="right" vertical="center"/>
    </xf>
    <xf numFmtId="0" fontId="21" fillId="3" borderId="4" xfId="0" applyFont="1" applyFill="1" applyBorder="1" applyAlignment="1">
      <alignment horizontal="justify" vertical="center"/>
    </xf>
    <xf numFmtId="0" fontId="21" fillId="3" borderId="13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9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6" fontId="4" fillId="3" borderId="22" xfId="0" applyNumberFormat="1" applyFont="1" applyFill="1" applyBorder="1" applyAlignment="1">
      <alignment horizontal="righ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13" xfId="0" applyFont="1" applyFill="1" applyBorder="1" applyAlignment="1">
      <alignment horizontal="right" vertical="center"/>
    </xf>
    <xf numFmtId="0" fontId="4" fillId="3" borderId="14" xfId="0" applyFont="1" applyFill="1" applyBorder="1" applyAlignment="1">
      <alignment horizontal="left" vertical="center"/>
    </xf>
    <xf numFmtId="9" fontId="4" fillId="3" borderId="21" xfId="0" applyNumberFormat="1" applyFont="1" applyFill="1" applyBorder="1" applyAlignment="1">
      <alignment horizontal="right" vertical="center"/>
    </xf>
    <xf numFmtId="3" fontId="7" fillId="0" borderId="0" xfId="0" applyNumberFormat="1" applyFont="1"/>
    <xf numFmtId="0" fontId="24" fillId="2" borderId="20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8" borderId="21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left" vertical="center"/>
    </xf>
    <xf numFmtId="0" fontId="23" fillId="2" borderId="3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66" fontId="4" fillId="3" borderId="3" xfId="0" applyNumberFormat="1" applyFont="1" applyFill="1" applyBorder="1" applyAlignment="1">
      <alignment horizontal="right" vertical="center"/>
    </xf>
    <xf numFmtId="0" fontId="28" fillId="2" borderId="20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167" fontId="29" fillId="0" borderId="21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7" fontId="7" fillId="3" borderId="20" xfId="0" applyNumberFormat="1" applyFont="1" applyFill="1" applyBorder="1" applyAlignment="1">
      <alignment horizontal="right" vertical="center"/>
    </xf>
    <xf numFmtId="167" fontId="7" fillId="3" borderId="3" xfId="0" applyNumberFormat="1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right" vertical="center"/>
    </xf>
    <xf numFmtId="0" fontId="7" fillId="3" borderId="1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workbookViewId="0" zoomScale="137" zoomScaleNormal="200">
      <selection activeCell="H15" sqref="H15"/>
    </sheetView>
  </sheetViews>
  <sheetFormatPr defaultRowHeight="15.5" outlineLevelRow="0" outlineLevelCol="0" x14ac:dyDescent="0.35" customHeight="1"/>
  <cols>
    <col min="1" max="1" width="10.83203125" style="57" customWidth="1"/>
    <col min="2" max="2" width="22.5" customWidth="1"/>
    <col min="3" max="3" width="5.08203125" customWidth="1"/>
    <col min="4" max="15" width="6.33203125" customWidth="1"/>
    <col min="16" max="17" width="10.83203125" style="57" customWidth="1"/>
    <col min="18" max="18" width="12.58203125" style="57" customWidth="1"/>
    <col min="19" max="24" width="10.83203125" style="57" customWidth="1"/>
  </cols>
  <sheetData>
    <row r="1" ht="16" customHeight="1" spans="14:15" s="57" customFormat="1" x14ac:dyDescent="0.25">
      <c r="N1" s="57">
        <v>2021</v>
      </c>
      <c r="O1" s="57">
        <v>2021</v>
      </c>
    </row>
    <row r="2" ht="16" customHeight="1" spans="2:15" x14ac:dyDescent="0.25">
      <c r="B2" s="58" t="s">
        <v>42</v>
      </c>
      <c r="C2" s="59"/>
      <c r="D2" s="59" t="s">
        <v>43</v>
      </c>
      <c r="E2" s="59" t="s">
        <v>44</v>
      </c>
      <c r="F2" s="59" t="s">
        <v>45</v>
      </c>
      <c r="G2" s="59" t="s">
        <v>46</v>
      </c>
      <c r="H2" s="59" t="s">
        <v>47</v>
      </c>
      <c r="I2" s="59" t="s">
        <v>48</v>
      </c>
      <c r="J2" s="59" t="s">
        <v>49</v>
      </c>
      <c r="K2" s="59" t="s">
        <v>50</v>
      </c>
      <c r="L2" s="59" t="s">
        <v>51</v>
      </c>
      <c r="M2" s="59" t="s">
        <v>52</v>
      </c>
      <c r="N2" s="59" t="s">
        <v>53</v>
      </c>
      <c r="O2" s="59" t="s">
        <v>54</v>
      </c>
    </row>
    <row r="3" ht="16" customHeight="1" spans="2:21" x14ac:dyDescent="0.25">
      <c r="B3" s="60" t="s">
        <v>55</v>
      </c>
      <c r="C3" s="61"/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3">
        <f>SUM(D3:O3)/12</f>
        <v>0</v>
      </c>
      <c r="Q3" s="57">
        <f>(P3*12)</f>
        <v>0</v>
      </c>
      <c r="R3" s="64">
        <f>(N3+12)</f>
        <v>12</v>
      </c>
      <c r="T3" s="62">
        <v>0</v>
      </c>
      <c r="U3" s="57">
        <f>(T3*12)</f>
        <v>0</v>
      </c>
    </row>
    <row r="4" ht="16" customHeight="1" spans="2:21" x14ac:dyDescent="0.25">
      <c r="B4" s="60" t="s">
        <v>56</v>
      </c>
      <c r="C4" s="65"/>
      <c r="D4" s="62">
        <f>(H4*0.45)</f>
        <v>0</v>
      </c>
      <c r="E4" s="62">
        <f>(H4*0.55)</f>
        <v>0</v>
      </c>
      <c r="F4" s="62">
        <f>(H4*0.7)</f>
        <v>0</v>
      </c>
      <c r="G4" s="62">
        <f>(H4*0.85)</f>
        <v>0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63">
        <f>SUM(D4:O4)/12</f>
        <v>0</v>
      </c>
      <c r="T4" s="62">
        <v>0</v>
      </c>
      <c r="U4" s="57">
        <f t="shared" ref="U4:U17" si="0">(T4*12)</f>
        <v>0</v>
      </c>
    </row>
    <row r="5" ht="16" customHeight="1" spans="2:21" x14ac:dyDescent="0.25">
      <c r="B5" s="66" t="s">
        <v>57</v>
      </c>
      <c r="C5" s="67"/>
      <c r="D5" s="68">
        <v>0</v>
      </c>
      <c r="E5" s="68">
        <v>0</v>
      </c>
      <c r="F5" s="68">
        <v>0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68">
        <v>0</v>
      </c>
      <c r="O5" s="68">
        <v>0</v>
      </c>
      <c r="T5" s="68">
        <v>0</v>
      </c>
      <c r="U5" s="57">
        <f t="shared" si="0"/>
        <v>0</v>
      </c>
    </row>
    <row r="6" ht="16" customHeight="1" spans="2:21" x14ac:dyDescent="0.25">
      <c r="B6" s="60" t="s">
        <v>58</v>
      </c>
      <c r="C6" s="69"/>
      <c r="D6" s="62">
        <f t="shared" ref="D6:O6" si="1">(D3-D5)</f>
        <v>0</v>
      </c>
      <c r="E6" s="62">
        <f t="shared" si="1"/>
        <v>0</v>
      </c>
      <c r="F6" s="62">
        <f t="shared" si="1"/>
        <v>0</v>
      </c>
      <c r="G6" s="62">
        <f t="shared" si="1"/>
        <v>0</v>
      </c>
      <c r="H6" s="62">
        <f>(H3-H5)</f>
        <v>0</v>
      </c>
      <c r="I6" s="62">
        <f t="shared" si="1"/>
        <v>0</v>
      </c>
      <c r="J6" s="62">
        <f t="shared" si="1"/>
        <v>0</v>
      </c>
      <c r="K6" s="62">
        <f t="shared" si="1"/>
        <v>0</v>
      </c>
      <c r="L6" s="62">
        <f t="shared" si="1"/>
        <v>0</v>
      </c>
      <c r="M6" s="62">
        <f t="shared" si="1"/>
        <v>0</v>
      </c>
      <c r="N6" s="62">
        <f t="shared" si="1"/>
        <v>0</v>
      </c>
      <c r="O6" s="62">
        <f t="shared" si="1"/>
        <v>0</v>
      </c>
      <c r="P6" s="64">
        <f>SUM(D6:O6)/12</f>
        <v>0</v>
      </c>
      <c r="T6" s="62">
        <f t="shared" ref="T6" si="2">(T3-T5)</f>
        <v>0</v>
      </c>
      <c r="U6" s="57">
        <f t="shared" si="0"/>
        <v>0</v>
      </c>
    </row>
    <row r="7" ht="16" customHeight="1" spans="2:21" x14ac:dyDescent="0.25">
      <c r="B7" s="60" t="s">
        <v>59</v>
      </c>
      <c r="C7" s="69"/>
      <c r="D7" s="70" t="e">
        <f>(D6*1)/D3</f>
        <v>#DIV/0!</v>
      </c>
      <c r="E7" s="70" t="e">
        <f>(E6*1)/E3</f>
        <v>#DIV/0!</v>
      </c>
      <c r="F7" s="70" t="e">
        <f t="shared" ref="F7:O7" si="3">(F6*1)/F3</f>
        <v>#DIV/0!</v>
      </c>
      <c r="G7" s="70" t="e">
        <f t="shared" si="3"/>
        <v>#DIV/0!</v>
      </c>
      <c r="H7" s="70" t="e">
        <f>(H6*1)/H3</f>
        <v>#DIV/0!</v>
      </c>
      <c r="I7" s="70" t="e">
        <f t="shared" si="3"/>
        <v>#DIV/0!</v>
      </c>
      <c r="J7" s="70" t="e">
        <f t="shared" si="3"/>
        <v>#DIV/0!</v>
      </c>
      <c r="K7" s="70" t="e">
        <f t="shared" si="3"/>
        <v>#DIV/0!</v>
      </c>
      <c r="L7" s="70" t="e">
        <f t="shared" si="3"/>
        <v>#DIV/0!</v>
      </c>
      <c r="M7" s="70" t="e">
        <f t="shared" si="3"/>
        <v>#DIV/0!</v>
      </c>
      <c r="N7" s="70" t="e">
        <f t="shared" si="3"/>
        <v>#DIV/0!</v>
      </c>
      <c r="O7" s="70" t="e">
        <f t="shared" si="3"/>
        <v>#DIV/0!</v>
      </c>
      <c r="T7" s="70" t="e">
        <f t="shared" ref="T7" si="4">(T6*1)/T3</f>
        <v>#DIV/0!</v>
      </c>
      <c r="U7" s="71">
        <v>0.53</v>
      </c>
    </row>
    <row r="8" ht="16" customHeight="1" spans="2:21" x14ac:dyDescent="0.25">
      <c r="B8" s="60" t="s">
        <v>60</v>
      </c>
      <c r="C8" s="72"/>
      <c r="D8" s="62">
        <f>D9+D10</f>
        <v>0</v>
      </c>
      <c r="E8" s="62">
        <f t="shared" ref="E8:O8" si="5">E9+E10</f>
        <v>0</v>
      </c>
      <c r="F8" s="62">
        <f t="shared" si="5"/>
        <v>0</v>
      </c>
      <c r="G8" s="62">
        <f t="shared" si="5"/>
        <v>0</v>
      </c>
      <c r="H8" s="62">
        <f t="shared" si="5"/>
        <v>0</v>
      </c>
      <c r="I8" s="62">
        <f t="shared" si="5"/>
        <v>0</v>
      </c>
      <c r="J8" s="62">
        <f t="shared" si="5"/>
        <v>0</v>
      </c>
      <c r="K8" s="62">
        <f t="shared" si="5"/>
        <v>0</v>
      </c>
      <c r="L8" s="62">
        <f t="shared" si="5"/>
        <v>0</v>
      </c>
      <c r="M8" s="62">
        <f t="shared" si="5"/>
        <v>0</v>
      </c>
      <c r="N8" s="62">
        <f t="shared" si="5"/>
        <v>0</v>
      </c>
      <c r="O8" s="62">
        <f t="shared" si="5"/>
        <v>0</v>
      </c>
      <c r="P8" s="64">
        <f>SUM(D8:O8)</f>
        <v>0</v>
      </c>
      <c r="Q8" s="64">
        <f>SUM(E8:P8)/12</f>
        <v>0</v>
      </c>
      <c r="T8" s="62">
        <f>T9+T10</f>
        <v>0</v>
      </c>
      <c r="U8" s="57">
        <f t="shared" si="0"/>
        <v>0</v>
      </c>
    </row>
    <row r="9" ht="16" customHeight="1" spans="2:21" x14ac:dyDescent="0.25">
      <c r="B9" s="66" t="s">
        <v>61</v>
      </c>
      <c r="C9" s="67"/>
      <c r="D9" s="68">
        <v>0</v>
      </c>
      <c r="E9" s="68">
        <v>0</v>
      </c>
      <c r="F9" s="68">
        <v>0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4">
        <f>SUM(D9:O9)</f>
        <v>0</v>
      </c>
      <c r="Q9" s="64">
        <f>(P9/12)</f>
        <v>0</v>
      </c>
      <c r="T9" s="68">
        <f t="shared" ref="T9" si="6">(T3*0.04)</f>
        <v>0</v>
      </c>
      <c r="U9" s="57">
        <f t="shared" si="0"/>
        <v>0</v>
      </c>
    </row>
    <row r="10" ht="16" customHeight="1" spans="2:21" x14ac:dyDescent="0.25">
      <c r="B10" s="73" t="s">
        <v>62</v>
      </c>
      <c r="C10" s="67"/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  <c r="N10" s="68">
        <v>0</v>
      </c>
      <c r="O10" s="68">
        <v>0</v>
      </c>
      <c r="P10" s="64">
        <f>SUM(D10:O10)</f>
        <v>0</v>
      </c>
      <c r="Q10" s="64">
        <f t="shared" ref="Q10:R19" si="7">(P10/12)</f>
        <v>0</v>
      </c>
      <c r="T10" s="68"/>
      <c r="U10" s="57">
        <f t="shared" si="0"/>
        <v>0</v>
      </c>
    </row>
    <row r="11" ht="16" customHeight="1" spans="2:21" x14ac:dyDescent="0.25">
      <c r="B11" s="60" t="s">
        <v>63</v>
      </c>
      <c r="C11" s="69"/>
      <c r="D11" s="62">
        <f>(D6-D8)</f>
        <v>0</v>
      </c>
      <c r="E11" s="62">
        <f t="shared" ref="E11:O11" si="8">(E6-E8)</f>
        <v>0</v>
      </c>
      <c r="F11" s="62">
        <f t="shared" si="8"/>
        <v>0</v>
      </c>
      <c r="G11" s="62">
        <f t="shared" si="8"/>
        <v>0</v>
      </c>
      <c r="H11" s="62">
        <f t="shared" si="8"/>
        <v>0</v>
      </c>
      <c r="I11" s="62">
        <f t="shared" si="8"/>
        <v>0</v>
      </c>
      <c r="J11" s="62">
        <f t="shared" si="8"/>
        <v>0</v>
      </c>
      <c r="K11" s="62">
        <f t="shared" si="8"/>
        <v>0</v>
      </c>
      <c r="L11" s="62">
        <f t="shared" si="8"/>
        <v>0</v>
      </c>
      <c r="M11" s="62">
        <f t="shared" si="8"/>
        <v>0</v>
      </c>
      <c r="N11" s="62">
        <f t="shared" si="8"/>
        <v>0</v>
      </c>
      <c r="O11" s="62">
        <f t="shared" si="8"/>
        <v>0</v>
      </c>
      <c r="P11" s="64">
        <f>SUM(D11:O11)</f>
        <v>0</v>
      </c>
      <c r="Q11" s="64">
        <f t="shared" si="7"/>
        <v>0</v>
      </c>
      <c r="T11" s="62">
        <f>(T6-T8)</f>
        <v>0</v>
      </c>
      <c r="U11" s="57">
        <f t="shared" si="0"/>
        <v>0</v>
      </c>
    </row>
    <row r="12" ht="16" customHeight="1" spans="2:21" x14ac:dyDescent="0.25">
      <c r="B12" s="60" t="s">
        <v>64</v>
      </c>
      <c r="C12" s="72"/>
      <c r="D12" s="70" t="e">
        <f t="shared" ref="D12:O12" si="9">(D11*1)/D3</f>
        <v>#DIV/0!</v>
      </c>
      <c r="E12" s="70" t="e">
        <f t="shared" si="9"/>
        <v>#DIV/0!</v>
      </c>
      <c r="F12" s="70" t="e">
        <f t="shared" si="9"/>
        <v>#DIV/0!</v>
      </c>
      <c r="G12" s="70" t="e">
        <f t="shared" si="9"/>
        <v>#DIV/0!</v>
      </c>
      <c r="H12" s="70" t="e">
        <f t="shared" si="9"/>
        <v>#DIV/0!</v>
      </c>
      <c r="I12" s="70" t="e">
        <f t="shared" si="9"/>
        <v>#DIV/0!</v>
      </c>
      <c r="J12" s="70" t="e">
        <f t="shared" si="9"/>
        <v>#DIV/0!</v>
      </c>
      <c r="K12" s="70" t="e">
        <f t="shared" si="9"/>
        <v>#DIV/0!</v>
      </c>
      <c r="L12" s="70" t="e">
        <f t="shared" si="9"/>
        <v>#DIV/0!</v>
      </c>
      <c r="M12" s="70" t="e">
        <f t="shared" si="9"/>
        <v>#DIV/0!</v>
      </c>
      <c r="N12" s="70" t="e">
        <f t="shared" si="9"/>
        <v>#DIV/0!</v>
      </c>
      <c r="O12" s="70" t="e">
        <f t="shared" si="9"/>
        <v>#DIV/0!</v>
      </c>
      <c r="P12" s="74"/>
      <c r="Q12" s="64"/>
      <c r="T12" s="70" t="e">
        <f>(T11*1)/T3</f>
        <v>#DIV/0!</v>
      </c>
      <c r="U12" s="71">
        <v>0.49</v>
      </c>
    </row>
    <row r="13" ht="16" customHeight="1" spans="2:21" x14ac:dyDescent="0.25">
      <c r="B13" s="60" t="s">
        <v>65</v>
      </c>
      <c r="C13" s="69"/>
      <c r="D13" s="62">
        <v>0</v>
      </c>
      <c r="E13" s="62">
        <v>0</v>
      </c>
      <c r="F13" s="62">
        <v>0</v>
      </c>
      <c r="G13" s="62">
        <f t="shared" ref="G13:O13" si="10">(G14+G15+G16+G17)</f>
        <v>0</v>
      </c>
      <c r="H13" s="62">
        <f t="shared" si="10"/>
        <v>0</v>
      </c>
      <c r="I13" s="62">
        <f t="shared" si="10"/>
        <v>0</v>
      </c>
      <c r="J13" s="62">
        <f t="shared" si="10"/>
        <v>0</v>
      </c>
      <c r="K13" s="62">
        <f t="shared" si="10"/>
        <v>0</v>
      </c>
      <c r="L13" s="62">
        <f t="shared" si="10"/>
        <v>0</v>
      </c>
      <c r="M13" s="62">
        <f t="shared" si="10"/>
        <v>0</v>
      </c>
      <c r="N13" s="62">
        <f t="shared" si="10"/>
        <v>0</v>
      </c>
      <c r="O13" s="62">
        <f t="shared" si="10"/>
        <v>0</v>
      </c>
      <c r="P13" s="64">
        <f t="shared" ref="P13:P17" si="11">SUM(D13:O13)</f>
        <v>0</v>
      </c>
      <c r="Q13" s="64">
        <f t="shared" si="7"/>
        <v>0</v>
      </c>
      <c r="R13" s="64">
        <f t="shared" si="7"/>
        <v>0</v>
      </c>
      <c r="T13" s="62">
        <f t="shared" ref="T13" si="12">(T14+T15+T16+T17)</f>
        <v>0</v>
      </c>
      <c r="U13" s="57">
        <f t="shared" si="0"/>
        <v>0</v>
      </c>
    </row>
    <row r="14" ht="16" customHeight="1" spans="2:21" x14ac:dyDescent="0.25">
      <c r="B14" s="73" t="s">
        <v>66</v>
      </c>
      <c r="C14" s="75"/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64">
        <f t="shared" si="11"/>
        <v>0</v>
      </c>
      <c r="Q14" s="64">
        <f t="shared" si="7"/>
        <v>0</v>
      </c>
      <c r="T14" s="76">
        <v>0</v>
      </c>
      <c r="U14" s="57">
        <f t="shared" si="0"/>
        <v>0</v>
      </c>
    </row>
    <row r="15" ht="16.5" customHeight="1" spans="2:21" x14ac:dyDescent="0.25">
      <c r="B15" s="77" t="s">
        <v>67</v>
      </c>
      <c r="C15" s="75"/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64">
        <f t="shared" si="11"/>
        <v>0</v>
      </c>
      <c r="Q15" s="64">
        <f t="shared" si="7"/>
        <v>0</v>
      </c>
      <c r="T15" s="76">
        <v>0</v>
      </c>
      <c r="U15" s="57">
        <f t="shared" si="0"/>
        <v>0</v>
      </c>
    </row>
    <row r="16" ht="16" customHeight="1" spans="2:21" x14ac:dyDescent="0.25">
      <c r="B16" s="78" t="s">
        <v>68</v>
      </c>
      <c r="C16" s="79"/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64">
        <f t="shared" si="11"/>
        <v>0</v>
      </c>
      <c r="Q16" s="64">
        <f t="shared" si="7"/>
        <v>0</v>
      </c>
      <c r="T16" s="76">
        <v>0</v>
      </c>
      <c r="U16" s="57">
        <f t="shared" si="0"/>
        <v>0</v>
      </c>
    </row>
    <row r="17" ht="16" customHeight="1" spans="2:21" x14ac:dyDescent="0.25">
      <c r="B17" s="80" t="s">
        <v>69</v>
      </c>
      <c r="C17" s="75"/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64">
        <f t="shared" si="11"/>
        <v>0</v>
      </c>
      <c r="Q17" s="64">
        <f t="shared" si="7"/>
        <v>0</v>
      </c>
      <c r="T17" s="76">
        <v>0</v>
      </c>
      <c r="U17" s="57">
        <f t="shared" si="0"/>
        <v>0</v>
      </c>
    </row>
    <row r="18" ht="16" customHeight="1" spans="2:17" x14ac:dyDescent="0.25">
      <c r="B18" s="80" t="s">
        <v>70</v>
      </c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Q18" s="64">
        <f t="shared" si="7"/>
        <v>0</v>
      </c>
    </row>
    <row r="19" ht="16" customHeight="1" spans="2:17" x14ac:dyDescent="0.25">
      <c r="B19" s="81" t="s">
        <v>71</v>
      </c>
      <c r="C19" s="82"/>
      <c r="D19" s="83">
        <f>(D11-D13)</f>
        <v>0</v>
      </c>
      <c r="E19" s="83">
        <f t="shared" ref="E19:O19" si="13">(E11-E13)</f>
        <v>0</v>
      </c>
      <c r="F19" s="83">
        <f t="shared" si="13"/>
        <v>0</v>
      </c>
      <c r="G19" s="83">
        <f>(G11-G13)</f>
        <v>0</v>
      </c>
      <c r="H19" s="83">
        <f t="shared" si="13"/>
        <v>0</v>
      </c>
      <c r="I19" s="83">
        <f t="shared" si="13"/>
        <v>0</v>
      </c>
      <c r="J19" s="83">
        <f t="shared" si="13"/>
        <v>0</v>
      </c>
      <c r="K19" s="83">
        <f t="shared" si="13"/>
        <v>0</v>
      </c>
      <c r="L19" s="83">
        <f t="shared" si="13"/>
        <v>0</v>
      </c>
      <c r="M19" s="83">
        <f t="shared" si="13"/>
        <v>0</v>
      </c>
      <c r="N19" s="83">
        <f t="shared" si="13"/>
        <v>0</v>
      </c>
      <c r="O19" s="83">
        <f t="shared" si="13"/>
        <v>0</v>
      </c>
      <c r="P19" s="64">
        <f>SUM(D19:O19)</f>
        <v>0</v>
      </c>
      <c r="Q19" s="57">
        <f t="shared" si="7"/>
        <v>0</v>
      </c>
    </row>
    <row r="20" ht="16" customHeight="1" spans="2:15" x14ac:dyDescent="0.25">
      <c r="B20" s="81" t="s">
        <v>72</v>
      </c>
      <c r="C20" s="84"/>
      <c r="D20" s="84" t="e">
        <f t="shared" ref="D20:O20" si="14">(D19+100)/D3</f>
        <v>#DIV/0!</v>
      </c>
      <c r="E20" s="84" t="e">
        <f t="shared" si="14"/>
        <v>#DIV/0!</v>
      </c>
      <c r="F20" s="84" t="e">
        <f t="shared" si="14"/>
        <v>#DIV/0!</v>
      </c>
      <c r="G20" s="84" t="e">
        <f t="shared" si="14"/>
        <v>#DIV/0!</v>
      </c>
      <c r="H20" s="84" t="e">
        <f t="shared" si="14"/>
        <v>#DIV/0!</v>
      </c>
      <c r="I20" s="84" t="e">
        <f t="shared" si="14"/>
        <v>#DIV/0!</v>
      </c>
      <c r="J20" s="84" t="e">
        <f t="shared" si="14"/>
        <v>#DIV/0!</v>
      </c>
      <c r="K20" s="84" t="e">
        <f t="shared" si="14"/>
        <v>#DIV/0!</v>
      </c>
      <c r="L20" s="84" t="e">
        <f t="shared" si="14"/>
        <v>#DIV/0!</v>
      </c>
      <c r="M20" s="84" t="e">
        <f t="shared" si="14"/>
        <v>#DIV/0!</v>
      </c>
      <c r="N20" s="84" t="e">
        <f t="shared" si="14"/>
        <v>#DIV/0!</v>
      </c>
      <c r="O20" s="84" t="e">
        <f t="shared" si="14"/>
        <v>#DIV/0!</v>
      </c>
    </row>
    <row r="22" spans="2:2" s="57" customFormat="1" x14ac:dyDescent="0.25">
      <c r="B22" s="57" t="s">
        <v>73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4"/>
  <sheetViews>
    <sheetView workbookViewId="0" zoomScale="100" zoomScaleNormal="100">
      <selection activeCell="L24" sqref="L24"/>
    </sheetView>
  </sheetViews>
  <sheetFormatPr defaultRowHeight="15.5" outlineLevelRow="0" outlineLevelCol="0" x14ac:dyDescent="0.35" customHeight="1"/>
  <cols>
    <col min="10" max="10" width="43" customWidth="1"/>
  </cols>
  <sheetData>
    <row r="3" ht="16" customHeight="1" spans="2:7" x14ac:dyDescent="0.25">
      <c r="B3" s="33"/>
      <c r="C3" s="85"/>
      <c r="D3" s="85"/>
      <c r="E3" s="85"/>
      <c r="F3" s="85"/>
      <c r="G3" s="85"/>
    </row>
    <row r="4" ht="16" customHeight="1" spans="2:7" x14ac:dyDescent="0.25">
      <c r="B4" s="86" t="s">
        <v>74</v>
      </c>
      <c r="C4" s="87"/>
      <c r="D4" s="87" t="s">
        <v>75</v>
      </c>
      <c r="E4" s="87" t="s">
        <v>76</v>
      </c>
      <c r="F4" s="87" t="s">
        <v>77</v>
      </c>
      <c r="G4" s="87" t="s">
        <v>78</v>
      </c>
    </row>
    <row r="5" ht="16" customHeight="1" spans="2:16" x14ac:dyDescent="0.25">
      <c r="B5" s="88" t="s">
        <v>55</v>
      </c>
      <c r="C5" s="89"/>
      <c r="D5" s="90">
        <v>0</v>
      </c>
      <c r="E5" s="90">
        <v>0</v>
      </c>
      <c r="F5" s="90">
        <v>0</v>
      </c>
      <c r="G5" s="90">
        <v>0</v>
      </c>
      <c r="J5" s="91" t="s">
        <v>79</v>
      </c>
      <c r="K5" s="92"/>
      <c r="L5" s="4" t="s">
        <v>75</v>
      </c>
      <c r="M5" s="4" t="s">
        <v>76</v>
      </c>
      <c r="N5" s="4" t="s">
        <v>77</v>
      </c>
      <c r="O5" s="4" t="s">
        <v>78</v>
      </c>
      <c r="P5" s="4" t="s">
        <v>80</v>
      </c>
    </row>
    <row r="6" ht="16" customHeight="1" spans="2:16" x14ac:dyDescent="0.25">
      <c r="B6" s="93" t="s">
        <v>55</v>
      </c>
      <c r="C6" s="94"/>
      <c r="D6" s="95">
        <v>0</v>
      </c>
      <c r="E6" s="96">
        <v>0</v>
      </c>
      <c r="F6" s="96">
        <v>0</v>
      </c>
      <c r="G6" s="96">
        <v>0</v>
      </c>
      <c r="J6" s="97" t="s">
        <v>81</v>
      </c>
      <c r="K6" s="98"/>
      <c r="L6" s="99" t="s">
        <v>82</v>
      </c>
      <c r="M6" s="100">
        <v>0.1</v>
      </c>
      <c r="N6" s="101">
        <v>0.07</v>
      </c>
      <c r="O6" s="101">
        <v>0.05</v>
      </c>
      <c r="P6" s="101">
        <v>0.05</v>
      </c>
    </row>
    <row r="7" ht="16" customHeight="1" spans="2:16" x14ac:dyDescent="0.25">
      <c r="B7" s="102" t="s">
        <v>56</v>
      </c>
      <c r="C7" s="103"/>
      <c r="D7" s="104">
        <v>0</v>
      </c>
      <c r="E7" s="105">
        <v>0</v>
      </c>
      <c r="F7" s="105">
        <v>0</v>
      </c>
      <c r="G7" s="105">
        <v>0</v>
      </c>
      <c r="J7" s="97" t="s">
        <v>83</v>
      </c>
      <c r="K7" s="98"/>
      <c r="L7" s="106">
        <v>0.04</v>
      </c>
      <c r="M7" s="100">
        <v>0.04</v>
      </c>
      <c r="N7" s="101">
        <v>0.04</v>
      </c>
      <c r="O7" s="101">
        <v>0.04</v>
      </c>
      <c r="P7" s="101">
        <v>0.04</v>
      </c>
    </row>
    <row r="8" ht="16" customHeight="1" spans="2:16" x14ac:dyDescent="0.25">
      <c r="B8" s="93" t="s">
        <v>57</v>
      </c>
      <c r="C8" s="107">
        <v>0.16</v>
      </c>
      <c r="D8" s="95">
        <v>0</v>
      </c>
      <c r="E8" s="96">
        <v>0</v>
      </c>
      <c r="F8" s="96">
        <v>0</v>
      </c>
      <c r="G8" s="96">
        <v>0</v>
      </c>
      <c r="J8" s="97" t="s">
        <v>84</v>
      </c>
      <c r="K8" s="98"/>
      <c r="L8" s="101">
        <v>0.84</v>
      </c>
      <c r="M8" s="101">
        <v>0.84</v>
      </c>
      <c r="N8" s="101">
        <v>0.84</v>
      </c>
      <c r="O8" s="101">
        <v>0.84</v>
      </c>
      <c r="P8" s="101">
        <v>0.84</v>
      </c>
    </row>
    <row r="9" ht="16" customHeight="1" spans="2:16" x14ac:dyDescent="0.25">
      <c r="B9" s="108" t="s">
        <v>58</v>
      </c>
      <c r="C9" s="109"/>
      <c r="D9" s="104">
        <v>0</v>
      </c>
      <c r="E9" s="105">
        <v>0</v>
      </c>
      <c r="F9" s="105">
        <v>0</v>
      </c>
      <c r="G9" s="105">
        <v>0</v>
      </c>
      <c r="J9" s="97" t="s">
        <v>85</v>
      </c>
      <c r="K9" s="98"/>
      <c r="L9" s="110">
        <v>0</v>
      </c>
      <c r="M9" s="110">
        <v>0</v>
      </c>
      <c r="N9" s="110">
        <v>0</v>
      </c>
      <c r="O9" s="110">
        <v>0</v>
      </c>
      <c r="P9" s="110">
        <v>0</v>
      </c>
    </row>
    <row r="10" ht="16" customHeight="1" spans="2:16" x14ac:dyDescent="0.25">
      <c r="B10" s="108" t="s">
        <v>59</v>
      </c>
      <c r="C10" s="109"/>
      <c r="D10" s="111">
        <v>0</v>
      </c>
      <c r="E10" s="112">
        <v>0</v>
      </c>
      <c r="F10" s="112">
        <v>0</v>
      </c>
      <c r="G10" s="112">
        <v>0</v>
      </c>
      <c r="J10" s="113" t="s">
        <v>86</v>
      </c>
      <c r="K10" s="114"/>
      <c r="L10" s="115">
        <v>0</v>
      </c>
      <c r="M10" s="115">
        <v>0</v>
      </c>
      <c r="N10" s="115">
        <v>0</v>
      </c>
      <c r="O10" s="115">
        <v>0</v>
      </c>
      <c r="P10" s="115">
        <v>0</v>
      </c>
    </row>
    <row r="11" ht="16" customHeight="1" spans="2:16" x14ac:dyDescent="0.25">
      <c r="B11" s="108" t="s">
        <v>60</v>
      </c>
      <c r="C11" s="94"/>
      <c r="D11" s="104">
        <v>0</v>
      </c>
      <c r="E11" s="105">
        <v>0</v>
      </c>
      <c r="F11" s="105">
        <v>0</v>
      </c>
      <c r="G11" s="105">
        <v>0</v>
      </c>
      <c r="J11" s="97" t="s">
        <v>87</v>
      </c>
      <c r="K11" s="98"/>
      <c r="L11" s="110">
        <v>0</v>
      </c>
      <c r="M11" s="110">
        <v>0</v>
      </c>
      <c r="N11" s="110">
        <v>0</v>
      </c>
      <c r="O11" s="110">
        <v>0</v>
      </c>
      <c r="P11" s="110">
        <v>0</v>
      </c>
    </row>
    <row r="12" ht="16" customHeight="1" spans="2:16" x14ac:dyDescent="0.25">
      <c r="B12" s="93" t="s">
        <v>61</v>
      </c>
      <c r="C12" s="107">
        <v>0.05</v>
      </c>
      <c r="D12" s="95">
        <v>0</v>
      </c>
      <c r="E12" s="96">
        <v>0</v>
      </c>
      <c r="F12" s="96">
        <v>0</v>
      </c>
      <c r="G12" s="96">
        <v>0</v>
      </c>
      <c r="J12" s="116" t="s">
        <v>88</v>
      </c>
      <c r="K12" s="117"/>
      <c r="L12" s="118">
        <v>0.3</v>
      </c>
      <c r="M12" s="118">
        <v>0.3</v>
      </c>
      <c r="N12" s="118">
        <v>0.3</v>
      </c>
      <c r="O12" s="118">
        <v>0.3</v>
      </c>
      <c r="P12" s="118">
        <v>0.3</v>
      </c>
    </row>
    <row r="13" ht="16" customHeight="1" spans="2:16" x14ac:dyDescent="0.25">
      <c r="B13" s="93" t="s">
        <v>89</v>
      </c>
      <c r="C13" s="107">
        <v>0.02</v>
      </c>
      <c r="D13" s="95">
        <v>0</v>
      </c>
      <c r="E13" s="95">
        <v>0</v>
      </c>
      <c r="F13" s="95">
        <v>0</v>
      </c>
      <c r="G13" s="95">
        <v>0</v>
      </c>
      <c r="J13" s="119" t="s">
        <v>90</v>
      </c>
      <c r="K13" s="120"/>
      <c r="L13" s="121">
        <v>0.2</v>
      </c>
      <c r="M13" s="121">
        <v>0.2</v>
      </c>
      <c r="N13" s="121">
        <v>0.2</v>
      </c>
      <c r="O13" s="121">
        <v>0.2</v>
      </c>
      <c r="P13" s="121">
        <v>0.2</v>
      </c>
    </row>
    <row r="14" ht="16" customHeight="1" spans="2:7" x14ac:dyDescent="0.25">
      <c r="B14" s="108" t="s">
        <v>63</v>
      </c>
      <c r="C14" s="109"/>
      <c r="D14" s="104">
        <v>0</v>
      </c>
      <c r="E14" s="105">
        <v>0</v>
      </c>
      <c r="F14" s="105">
        <v>0</v>
      </c>
      <c r="G14" s="105">
        <v>0</v>
      </c>
    </row>
    <row r="15" ht="16" customHeight="1" spans="2:7" x14ac:dyDescent="0.25">
      <c r="B15" s="108" t="s">
        <v>59</v>
      </c>
      <c r="C15" s="109"/>
      <c r="D15" s="111">
        <v>0</v>
      </c>
      <c r="E15" s="112">
        <v>0</v>
      </c>
      <c r="F15" s="112">
        <v>0</v>
      </c>
      <c r="G15" s="112">
        <v>0</v>
      </c>
    </row>
    <row r="16" ht="16" customHeight="1" spans="2:7" x14ac:dyDescent="0.25">
      <c r="B16" s="108" t="s">
        <v>65</v>
      </c>
      <c r="C16" s="122"/>
      <c r="D16" s="104">
        <f>SUM(D17:D29)</f>
        <v>0</v>
      </c>
      <c r="E16" s="104">
        <f>SUM(E17:E29)</f>
        <v>0</v>
      </c>
      <c r="F16" s="104">
        <f t="shared" ref="F16:G16" si="0">SUM(F17:F29)</f>
        <v>0</v>
      </c>
      <c r="G16" s="104">
        <f t="shared" si="0"/>
        <v>0</v>
      </c>
    </row>
    <row r="17" ht="16" customHeight="1" spans="2:7" x14ac:dyDescent="0.25">
      <c r="B17" s="123" t="s">
        <v>66</v>
      </c>
      <c r="C17" s="122"/>
      <c r="D17" s="95">
        <v>0</v>
      </c>
      <c r="E17" s="95">
        <v>0</v>
      </c>
      <c r="F17" s="95">
        <v>0</v>
      </c>
      <c r="G17" s="95">
        <v>0</v>
      </c>
    </row>
    <row r="18" ht="23.5" customHeight="1" spans="2:16" x14ac:dyDescent="0.25">
      <c r="B18" s="123" t="s">
        <v>91</v>
      </c>
      <c r="C18" s="122"/>
      <c r="D18" s="95">
        <v>0</v>
      </c>
      <c r="E18" s="96">
        <v>0</v>
      </c>
      <c r="F18" s="96">
        <v>0</v>
      </c>
      <c r="G18" s="96">
        <v>0</v>
      </c>
      <c r="J18" s="91" t="s">
        <v>92</v>
      </c>
      <c r="K18" s="124" t="s">
        <v>93</v>
      </c>
      <c r="L18" s="4" t="s">
        <v>94</v>
      </c>
      <c r="M18" s="4" t="s">
        <v>95</v>
      </c>
      <c r="N18" s="4" t="s">
        <v>96</v>
      </c>
      <c r="O18" s="4" t="s">
        <v>97</v>
      </c>
      <c r="P18" s="4" t="s">
        <v>98</v>
      </c>
    </row>
    <row r="19" ht="23.5" customHeight="1" spans="2:16" x14ac:dyDescent="0.25">
      <c r="B19" s="123" t="s">
        <v>99</v>
      </c>
      <c r="C19" s="122"/>
      <c r="D19" s="95">
        <v>0</v>
      </c>
      <c r="E19" s="95">
        <v>0</v>
      </c>
      <c r="F19" s="95">
        <v>0</v>
      </c>
      <c r="G19" s="95">
        <v>0</v>
      </c>
      <c r="J19" s="125" t="s">
        <v>100</v>
      </c>
      <c r="K19" s="126" t="s">
        <v>101</v>
      </c>
      <c r="L19" s="127">
        <v>5724000</v>
      </c>
      <c r="M19" s="127">
        <v>6378000</v>
      </c>
      <c r="N19" s="127">
        <v>8424000</v>
      </c>
      <c r="O19" s="127">
        <v>10470000</v>
      </c>
      <c r="P19" s="127">
        <v>11726400</v>
      </c>
    </row>
    <row r="20" ht="35" customHeight="1" spans="2:16" x14ac:dyDescent="0.25">
      <c r="B20" s="123" t="s">
        <v>68</v>
      </c>
      <c r="C20" s="122"/>
      <c r="D20" s="95">
        <v>0</v>
      </c>
      <c r="E20" s="95">
        <v>0</v>
      </c>
      <c r="F20" s="95">
        <v>0</v>
      </c>
      <c r="G20" s="95">
        <v>0</v>
      </c>
      <c r="J20" s="125" t="s">
        <v>102</v>
      </c>
      <c r="K20" s="128">
        <v>5600</v>
      </c>
      <c r="L20" s="127">
        <v>67200</v>
      </c>
      <c r="M20" s="127">
        <v>67200</v>
      </c>
      <c r="N20" s="127">
        <v>67200</v>
      </c>
      <c r="O20" s="127">
        <v>67200</v>
      </c>
      <c r="P20" s="127">
        <v>67200</v>
      </c>
    </row>
    <row r="21" ht="16" customHeight="1" spans="2:16" x14ac:dyDescent="0.25">
      <c r="B21" s="21" t="s">
        <v>103</v>
      </c>
      <c r="C21" s="122"/>
      <c r="D21" s="95">
        <v>0</v>
      </c>
      <c r="E21" s="96">
        <v>0</v>
      </c>
      <c r="F21" s="96">
        <v>0</v>
      </c>
      <c r="G21" s="96">
        <v>0</v>
      </c>
      <c r="J21" s="125"/>
      <c r="K21" s="126"/>
      <c r="L21" s="129"/>
      <c r="M21" s="129"/>
      <c r="N21" s="129"/>
      <c r="O21" s="129"/>
      <c r="P21" s="129"/>
    </row>
    <row r="22" ht="23.5" customHeight="1" spans="2:16" x14ac:dyDescent="0.25">
      <c r="B22" s="123" t="s">
        <v>104</v>
      </c>
      <c r="C22" s="122"/>
      <c r="D22" s="95">
        <v>0</v>
      </c>
      <c r="E22" s="95">
        <v>0</v>
      </c>
      <c r="F22" s="95">
        <v>0</v>
      </c>
      <c r="G22" s="95">
        <v>0</v>
      </c>
      <c r="J22" s="125" t="s">
        <v>105</v>
      </c>
      <c r="K22" s="130"/>
      <c r="L22" s="131">
        <v>0.0117</v>
      </c>
      <c r="M22" s="131">
        <v>0.0105</v>
      </c>
      <c r="N22" s="131">
        <v>0.008</v>
      </c>
      <c r="O22" s="131">
        <v>0.0064</v>
      </c>
      <c r="P22" s="131">
        <v>0.0057</v>
      </c>
    </row>
    <row r="23" ht="23.5" customHeight="1" spans="2:16" x14ac:dyDescent="0.25">
      <c r="B23" s="123" t="s">
        <v>106</v>
      </c>
      <c r="C23" s="122"/>
      <c r="D23" s="95">
        <v>0</v>
      </c>
      <c r="E23" s="95">
        <v>0</v>
      </c>
      <c r="F23" s="95">
        <v>0</v>
      </c>
      <c r="G23" s="95">
        <v>0</v>
      </c>
      <c r="J23" s="125"/>
      <c r="K23" s="126"/>
      <c r="L23" s="129"/>
      <c r="M23" s="129"/>
      <c r="N23" s="129"/>
      <c r="O23" s="129"/>
      <c r="P23" s="129"/>
    </row>
    <row r="24" ht="23.5" customHeight="1" spans="2:16" x14ac:dyDescent="0.25">
      <c r="B24" s="123" t="s">
        <v>69</v>
      </c>
      <c r="C24" s="122"/>
      <c r="D24" s="95">
        <v>0</v>
      </c>
      <c r="E24" s="95">
        <v>0</v>
      </c>
      <c r="F24" s="96">
        <v>0</v>
      </c>
      <c r="G24" s="96">
        <v>0</v>
      </c>
      <c r="J24" s="132" t="s">
        <v>107</v>
      </c>
      <c r="K24" s="133">
        <v>0.05</v>
      </c>
      <c r="L24" s="134">
        <v>0.05</v>
      </c>
      <c r="M24" s="134">
        <v>0.05</v>
      </c>
      <c r="N24" s="134">
        <v>0.05</v>
      </c>
      <c r="O24" s="134">
        <v>0.05</v>
      </c>
      <c r="P24" s="134">
        <v>0.05</v>
      </c>
    </row>
    <row r="25" ht="23.5" customHeight="1" spans="2:16" x14ac:dyDescent="0.25">
      <c r="B25" s="21" t="s">
        <v>108</v>
      </c>
      <c r="C25" s="122"/>
      <c r="D25" s="95">
        <v>0</v>
      </c>
      <c r="E25" s="95">
        <v>0</v>
      </c>
      <c r="F25" s="95">
        <v>0</v>
      </c>
      <c r="G25" s="95">
        <v>0</v>
      </c>
      <c r="J25" s="125" t="s">
        <v>109</v>
      </c>
      <c r="K25" s="128">
        <v>23850</v>
      </c>
      <c r="L25" s="127">
        <v>286200</v>
      </c>
      <c r="M25" s="127">
        <v>318900</v>
      </c>
      <c r="N25" s="127">
        <v>421200</v>
      </c>
      <c r="O25" s="127">
        <v>523500</v>
      </c>
      <c r="P25" s="127">
        <v>586320</v>
      </c>
    </row>
    <row r="26" ht="16" customHeight="1" spans="2:16" x14ac:dyDescent="0.25">
      <c r="B26" s="21" t="s">
        <v>110</v>
      </c>
      <c r="C26" s="122"/>
      <c r="D26" s="95">
        <v>0</v>
      </c>
      <c r="E26" s="95">
        <v>0</v>
      </c>
      <c r="F26" s="95">
        <v>0</v>
      </c>
      <c r="G26" s="95">
        <v>0</v>
      </c>
      <c r="J26" s="125"/>
      <c r="K26" s="126"/>
      <c r="L26" s="129"/>
      <c r="M26" s="129"/>
      <c r="N26" s="129"/>
      <c r="O26" s="129"/>
      <c r="P26" s="129"/>
    </row>
    <row r="27" ht="16" customHeight="1" spans="2:16" x14ac:dyDescent="0.25">
      <c r="B27" s="21" t="s">
        <v>70</v>
      </c>
      <c r="C27" s="122"/>
      <c r="D27" s="95">
        <v>0</v>
      </c>
      <c r="E27" s="95">
        <v>0</v>
      </c>
      <c r="F27" s="95">
        <v>0</v>
      </c>
      <c r="G27" s="95">
        <v>0</v>
      </c>
      <c r="J27" s="135" t="s">
        <v>111</v>
      </c>
      <c r="K27" s="136">
        <v>0.0383</v>
      </c>
      <c r="L27" s="137">
        <v>0.0383</v>
      </c>
      <c r="M27" s="137">
        <v>0.0395</v>
      </c>
      <c r="N27" s="137">
        <v>0.042</v>
      </c>
      <c r="O27" s="137">
        <v>0.0436</v>
      </c>
      <c r="P27" s="137">
        <v>0.0443</v>
      </c>
    </row>
    <row r="28" ht="16" customHeight="1" spans="2:16" x14ac:dyDescent="0.25">
      <c r="B28" s="21" t="s">
        <v>112</v>
      </c>
      <c r="C28" s="122"/>
      <c r="D28" s="95">
        <v>0</v>
      </c>
      <c r="E28" s="95">
        <v>0</v>
      </c>
      <c r="F28" s="95">
        <v>0</v>
      </c>
      <c r="G28" s="95">
        <v>0</v>
      </c>
      <c r="J28" s="138" t="s">
        <v>113</v>
      </c>
      <c r="K28" s="139">
        <v>18250</v>
      </c>
      <c r="L28" s="140">
        <v>219000</v>
      </c>
      <c r="M28" s="140">
        <v>251700</v>
      </c>
      <c r="N28" s="140">
        <v>354000</v>
      </c>
      <c r="O28" s="140">
        <v>456300</v>
      </c>
      <c r="P28" s="140">
        <v>519120</v>
      </c>
    </row>
    <row r="29" ht="35" customHeight="1" spans="2:7" x14ac:dyDescent="0.25">
      <c r="B29" s="123" t="s">
        <v>114</v>
      </c>
      <c r="C29" s="141"/>
      <c r="D29" s="95">
        <v>0</v>
      </c>
      <c r="E29" s="96">
        <v>0</v>
      </c>
      <c r="F29" s="96">
        <v>0</v>
      </c>
      <c r="G29" s="96">
        <v>0</v>
      </c>
    </row>
    <row r="30" ht="35" customHeight="1" spans="2:7" x14ac:dyDescent="0.25">
      <c r="B30" s="46" t="s">
        <v>71</v>
      </c>
      <c r="C30" s="142"/>
      <c r="D30" s="143">
        <v>0</v>
      </c>
      <c r="E30" s="144">
        <v>0</v>
      </c>
      <c r="F30" s="144">
        <v>0</v>
      </c>
      <c r="G30" s="144">
        <v>0</v>
      </c>
    </row>
    <row r="31" ht="35" customHeight="1" spans="2:7" x14ac:dyDescent="0.25">
      <c r="B31" s="145" t="s">
        <v>72</v>
      </c>
      <c r="C31" s="141"/>
      <c r="D31" s="111">
        <v>0.378</v>
      </c>
      <c r="E31" s="112">
        <v>0.408</v>
      </c>
      <c r="F31" s="112">
        <v>0.418</v>
      </c>
      <c r="G31" s="112">
        <v>0.422</v>
      </c>
    </row>
    <row r="32" ht="16" customHeight="1" spans="2:7" x14ac:dyDescent="0.25">
      <c r="B32" s="119" t="s">
        <v>115</v>
      </c>
      <c r="C32" s="120"/>
      <c r="D32" s="96">
        <v>0</v>
      </c>
      <c r="E32" s="96">
        <v>0</v>
      </c>
      <c r="F32" s="96">
        <v>0</v>
      </c>
      <c r="G32" s="96">
        <v>0</v>
      </c>
    </row>
    <row r="33" ht="16" customHeight="1" spans="2:7" x14ac:dyDescent="0.25">
      <c r="B33" s="108" t="s">
        <v>116</v>
      </c>
      <c r="C33" s="146"/>
      <c r="D33" s="105">
        <v>0</v>
      </c>
      <c r="E33" s="105">
        <v>0</v>
      </c>
      <c r="F33" s="105">
        <v>0</v>
      </c>
      <c r="G33" s="105">
        <v>0</v>
      </c>
    </row>
    <row r="34" ht="16" customHeight="1" spans="2:7" x14ac:dyDescent="0.25">
      <c r="B34" s="108" t="s">
        <v>117</v>
      </c>
      <c r="C34" s="109"/>
      <c r="D34" s="111">
        <v>0.26</v>
      </c>
      <c r="E34" s="112">
        <v>0.291</v>
      </c>
      <c r="F34" s="112">
        <v>0.317</v>
      </c>
      <c r="G34" s="112">
        <v>0.318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3"/>
  <sheetViews>
    <sheetView workbookViewId="0" zoomScale="100" zoomScaleNormal="100">
      <selection activeCell="G50" sqref="G50"/>
    </sheetView>
  </sheetViews>
  <sheetFormatPr defaultRowHeight="15.5" outlineLevelRow="0" outlineLevelCol="0" x14ac:dyDescent="0.35" customHeight="1"/>
  <cols>
    <col min="3" max="3" width="10.83203125" customWidth="1"/>
    <col min="4" max="4" width="27.83203125" customWidth="1"/>
    <col min="5" max="5" width="12.08203125" customWidth="1"/>
  </cols>
  <sheetData>
    <row r="3" ht="16" customHeight="1" x14ac:dyDescent="0.25"/>
    <row r="4" spans="3:5" x14ac:dyDescent="0.25">
      <c r="C4" s="147" t="s">
        <v>118</v>
      </c>
      <c r="D4" s="148"/>
      <c r="E4" s="149" t="s">
        <v>119</v>
      </c>
    </row>
    <row r="5" ht="16" customHeight="1" spans="3:5" x14ac:dyDescent="0.25">
      <c r="C5" s="150"/>
      <c r="D5" s="151"/>
      <c r="E5" s="152" t="s">
        <v>120</v>
      </c>
    </row>
    <row r="6" spans="3:5" x14ac:dyDescent="0.25">
      <c r="C6" s="125" t="s">
        <v>121</v>
      </c>
      <c r="D6" s="33"/>
      <c r="E6" s="128">
        <v>113000</v>
      </c>
    </row>
    <row r="7" spans="3:5" x14ac:dyDescent="0.25">
      <c r="C7" s="125" t="s">
        <v>122</v>
      </c>
      <c r="D7" s="153">
        <v>0.15</v>
      </c>
      <c r="E7" s="128">
        <v>60000</v>
      </c>
    </row>
    <row r="8" spans="3:5" x14ac:dyDescent="0.25">
      <c r="C8" s="125" t="s">
        <v>123</v>
      </c>
      <c r="D8" s="154"/>
      <c r="E8" s="128">
        <v>42000</v>
      </c>
    </row>
    <row r="9" ht="16" customHeight="1" spans="3:5" x14ac:dyDescent="0.25">
      <c r="C9" s="125" t="s">
        <v>124</v>
      </c>
      <c r="D9" s="33"/>
      <c r="E9" s="155">
        <v>215000</v>
      </c>
    </row>
    <row r="10" ht="16" customHeight="1" spans="3:5" x14ac:dyDescent="0.25">
      <c r="C10" s="156"/>
      <c r="D10" s="157"/>
      <c r="E10" s="158" t="s">
        <v>75</v>
      </c>
    </row>
    <row r="11" ht="16" customHeight="1" spans="3:5" x14ac:dyDescent="0.25">
      <c r="C11" s="159" t="s">
        <v>125</v>
      </c>
      <c r="D11" s="160"/>
      <c r="E11" s="161" t="s">
        <v>126</v>
      </c>
    </row>
    <row r="12" ht="16" customHeight="1" spans="3:5" x14ac:dyDescent="0.25">
      <c r="C12" s="138" t="s">
        <v>127</v>
      </c>
      <c r="D12" s="162"/>
      <c r="E12" s="139">
        <v>42000</v>
      </c>
    </row>
    <row r="13" ht="16" customHeight="1" spans="3:5" x14ac:dyDescent="0.25">
      <c r="C13" s="138"/>
      <c r="D13" s="162"/>
      <c r="E13" s="163">
        <v>0.25</v>
      </c>
    </row>
    <row r="20" ht="16" customHeight="1" x14ac:dyDescent="0.25"/>
    <row r="21" ht="18.5" customHeight="1" spans="4:9" x14ac:dyDescent="0.25">
      <c r="D21" s="164">
        <v>62400</v>
      </c>
      <c r="E21">
        <f>(D21*10)</f>
        <v>624000</v>
      </c>
      <c r="G21" s="165" t="s">
        <v>128</v>
      </c>
      <c r="H21" s="166" t="s">
        <v>129</v>
      </c>
      <c r="I21" s="166" t="s">
        <v>130</v>
      </c>
    </row>
    <row r="22" ht="18" customHeight="1" spans="4:9" x14ac:dyDescent="0.25">
      <c r="D22">
        <v>31200</v>
      </c>
      <c r="E22">
        <f>(D22*10)</f>
        <v>312000</v>
      </c>
      <c r="G22" s="167">
        <v>1</v>
      </c>
      <c r="H22" s="168">
        <v>1</v>
      </c>
      <c r="I22" s="168">
        <v>1</v>
      </c>
    </row>
    <row r="23" ht="18" customHeight="1" spans="7:9" x14ac:dyDescent="0.25">
      <c r="G23" s="167">
        <v>2</v>
      </c>
      <c r="H23" s="168">
        <v>2</v>
      </c>
      <c r="I23" s="168">
        <v>3</v>
      </c>
    </row>
    <row r="24" ht="18" customHeight="1" spans="7:9" x14ac:dyDescent="0.25">
      <c r="G24" s="167">
        <v>3</v>
      </c>
      <c r="H24" s="168">
        <v>2</v>
      </c>
      <c r="I24" s="168">
        <v>5</v>
      </c>
    </row>
    <row r="25" ht="18" customHeight="1" spans="7:9" x14ac:dyDescent="0.25">
      <c r="G25" s="167">
        <v>4</v>
      </c>
      <c r="H25" s="168">
        <v>2</v>
      </c>
      <c r="I25" s="168">
        <v>7</v>
      </c>
    </row>
    <row r="26" ht="18" customHeight="1" spans="7:9" x14ac:dyDescent="0.25">
      <c r="G26" s="167">
        <v>5</v>
      </c>
      <c r="H26" s="168">
        <v>3</v>
      </c>
      <c r="I26" s="168">
        <v>10</v>
      </c>
    </row>
    <row r="27" ht="18.5" customHeight="1" spans="7:9" x14ac:dyDescent="0.25">
      <c r="G27" s="167" t="s">
        <v>131</v>
      </c>
      <c r="H27" s="169">
        <v>10</v>
      </c>
      <c r="I27" s="170"/>
    </row>
    <row r="31" ht="16" customHeight="1" x14ac:dyDescent="0.25"/>
    <row r="32" ht="16" customHeight="1" spans="3:9" x14ac:dyDescent="0.25">
      <c r="C32" s="91" t="s">
        <v>132</v>
      </c>
      <c r="D32" s="171"/>
      <c r="E32" s="4" t="s">
        <v>75</v>
      </c>
      <c r="F32" s="4" t="s">
        <v>76</v>
      </c>
      <c r="G32" s="4" t="s">
        <v>77</v>
      </c>
      <c r="H32" s="4" t="s">
        <v>78</v>
      </c>
      <c r="I32" s="4" t="s">
        <v>80</v>
      </c>
    </row>
    <row r="33" spans="3:9" x14ac:dyDescent="0.25">
      <c r="C33" s="9" t="s">
        <v>133</v>
      </c>
      <c r="D33" s="172"/>
      <c r="E33" s="173"/>
      <c r="F33" s="173"/>
      <c r="G33" s="173"/>
      <c r="H33" s="173"/>
      <c r="I33" s="173"/>
    </row>
    <row r="34" spans="3:9" x14ac:dyDescent="0.25">
      <c r="C34" s="125" t="s">
        <v>134</v>
      </c>
      <c r="D34" s="174"/>
      <c r="E34" s="127">
        <v>215000</v>
      </c>
      <c r="F34" s="127">
        <f>(E34*0.04)+E34</f>
        <v>223600</v>
      </c>
      <c r="G34" s="127">
        <f>(F34*0.04)+F34</f>
        <v>232544</v>
      </c>
      <c r="H34" s="127">
        <f t="shared" ref="H34:I34" si="0">(G34*0.04)+G34</f>
        <v>241845.76</v>
      </c>
      <c r="I34" s="127">
        <f t="shared" si="0"/>
        <v>251519.59040000002</v>
      </c>
    </row>
    <row r="35" spans="3:9" x14ac:dyDescent="0.25">
      <c r="C35" s="125" t="s">
        <v>135</v>
      </c>
      <c r="D35" s="174"/>
      <c r="E35" s="127">
        <v>62400</v>
      </c>
      <c r="F35" s="127">
        <f>(E35*0.04)+E35</f>
        <v>64896</v>
      </c>
      <c r="G35" s="127">
        <f t="shared" ref="G35:I35" si="1">(F35*0.04)+F35</f>
        <v>67491.84</v>
      </c>
      <c r="H35" s="127">
        <f t="shared" si="1"/>
        <v>70191.51359999999</v>
      </c>
      <c r="I35" s="127">
        <f t="shared" si="1"/>
        <v>72999.17414399999</v>
      </c>
    </row>
    <row r="36" spans="3:9" x14ac:dyDescent="0.25">
      <c r="C36" s="125" t="s">
        <v>136</v>
      </c>
      <c r="D36" s="174"/>
      <c r="E36" s="127">
        <v>31200</v>
      </c>
      <c r="F36" s="127">
        <f>(E36*0.04)+E36</f>
        <v>32448</v>
      </c>
      <c r="G36" s="127">
        <f t="shared" ref="G36:I36" si="2">(F36*0.04)+F36</f>
        <v>33745.92</v>
      </c>
      <c r="H36" s="127">
        <f t="shared" si="2"/>
        <v>35095.756799999996</v>
      </c>
      <c r="I36" s="127">
        <f t="shared" si="2"/>
        <v>36499.587071999995</v>
      </c>
    </row>
    <row r="37" spans="3:9" x14ac:dyDescent="0.25">
      <c r="C37" s="175"/>
      <c r="D37" s="176"/>
      <c r="E37" s="176"/>
      <c r="F37" s="176"/>
      <c r="G37" s="176"/>
      <c r="H37" s="176"/>
      <c r="I37" s="176"/>
    </row>
    <row r="38" spans="3:9" x14ac:dyDescent="0.25">
      <c r="C38" s="9" t="s">
        <v>137</v>
      </c>
      <c r="D38" s="177"/>
      <c r="E38" s="176"/>
      <c r="F38" s="176"/>
      <c r="G38" s="176"/>
      <c r="H38" s="176"/>
      <c r="I38" s="176"/>
    </row>
    <row r="39" spans="3:9" x14ac:dyDescent="0.25">
      <c r="C39" s="125" t="s">
        <v>134</v>
      </c>
      <c r="D39" s="174"/>
      <c r="E39" s="127">
        <v>215000</v>
      </c>
      <c r="F39" s="127">
        <v>430000</v>
      </c>
      <c r="G39" s="127">
        <v>430000</v>
      </c>
      <c r="H39" s="127">
        <v>430000</v>
      </c>
      <c r="I39" s="127">
        <v>645000</v>
      </c>
    </row>
    <row r="40" spans="3:9" x14ac:dyDescent="0.25">
      <c r="C40" s="125" t="s">
        <v>135</v>
      </c>
      <c r="D40" s="174"/>
      <c r="E40" s="127">
        <v>62400</v>
      </c>
      <c r="F40" s="127">
        <v>187200</v>
      </c>
      <c r="G40" s="127">
        <v>312000</v>
      </c>
      <c r="H40" s="127">
        <v>436800</v>
      </c>
      <c r="I40" s="127">
        <v>624000</v>
      </c>
    </row>
    <row r="41" spans="3:9" x14ac:dyDescent="0.25">
      <c r="C41" s="125" t="s">
        <v>138</v>
      </c>
      <c r="D41" s="174"/>
      <c r="E41" s="127">
        <v>31200</v>
      </c>
      <c r="F41" s="127">
        <v>93600</v>
      </c>
      <c r="G41" s="127">
        <v>156000</v>
      </c>
      <c r="H41" s="127">
        <v>218400</v>
      </c>
      <c r="I41" s="127">
        <v>312000</v>
      </c>
    </row>
    <row r="42" ht="16" customHeight="1" spans="3:9" x14ac:dyDescent="0.25">
      <c r="C42" s="125" t="s">
        <v>139</v>
      </c>
      <c r="D42" s="174"/>
      <c r="E42" s="129" t="s">
        <v>140</v>
      </c>
      <c r="F42" s="129" t="s">
        <v>141</v>
      </c>
      <c r="G42" s="129" t="s">
        <v>141</v>
      </c>
      <c r="H42" s="129" t="s">
        <v>141</v>
      </c>
      <c r="I42" s="129" t="s">
        <v>141</v>
      </c>
    </row>
    <row r="43" ht="16" customHeight="1" spans="3:9" x14ac:dyDescent="0.25">
      <c r="C43" s="178" t="s">
        <v>142</v>
      </c>
      <c r="D43" s="179"/>
      <c r="E43" s="180">
        <f>(E39+E40+E41)</f>
        <v>308600</v>
      </c>
      <c r="F43" s="180">
        <f t="shared" ref="F43:I43" si="3">(F39+F40+F41)</f>
        <v>710800</v>
      </c>
      <c r="G43" s="180">
        <f t="shared" si="3"/>
        <v>898000</v>
      </c>
      <c r="H43" s="180">
        <f t="shared" si="3"/>
        <v>1085200</v>
      </c>
      <c r="I43" s="180">
        <f t="shared" si="3"/>
        <v>1581000</v>
      </c>
    </row>
  </sheetData>
  <mergeCells count="3">
    <mergeCell ref="C4:C5"/>
    <mergeCell ref="C38:D38"/>
    <mergeCell ref="C43:D4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H18"/>
  <sheetViews>
    <sheetView workbookViewId="0" zoomScale="100" zoomScaleNormal="100">
      <selection activeCell="G8" sqref="G8"/>
    </sheetView>
  </sheetViews>
  <sheetFormatPr defaultRowHeight="15.5" outlineLevelRow="0" outlineLevelCol="0" x14ac:dyDescent="0.35" customHeight="1"/>
  <cols>
    <col min="6" max="6" width="27" customWidth="1"/>
    <col min="7" max="7" width="17.58203125" customWidth="1"/>
  </cols>
  <sheetData>
    <row r="6" ht="16" customHeight="1" x14ac:dyDescent="0.25"/>
    <row r="7" ht="16" customHeight="1" spans="6:7" x14ac:dyDescent="0.25">
      <c r="F7" s="181" t="s">
        <v>143</v>
      </c>
      <c r="G7" s="182" t="s">
        <v>144</v>
      </c>
    </row>
    <row r="8" ht="16" customHeight="1" spans="6:7" x14ac:dyDescent="0.25">
      <c r="F8" s="183">
        <v>1820868.18</v>
      </c>
      <c r="G8" s="184" t="s">
        <v>145</v>
      </c>
    </row>
    <row r="11" ht="16" customHeight="1" x14ac:dyDescent="0.25"/>
    <row r="12" ht="16" customHeight="1" spans="6:7" x14ac:dyDescent="0.25">
      <c r="F12" s="181" t="s">
        <v>143</v>
      </c>
      <c r="G12" s="182" t="s">
        <v>144</v>
      </c>
    </row>
    <row r="13" ht="16" customHeight="1" spans="6:7" x14ac:dyDescent="0.25">
      <c r="F13" s="185">
        <v>58.641</v>
      </c>
      <c r="G13" s="184">
        <v>37.425</v>
      </c>
    </row>
    <row r="15" ht="16" customHeight="1" x14ac:dyDescent="0.25"/>
    <row r="16" ht="16" customHeight="1" spans="6:8" x14ac:dyDescent="0.25">
      <c r="F16" s="86" t="s">
        <v>146</v>
      </c>
      <c r="G16" s="186" t="s">
        <v>147</v>
      </c>
      <c r="H16" s="187" t="s">
        <v>148</v>
      </c>
    </row>
    <row r="17" ht="16" customHeight="1" spans="6:8" x14ac:dyDescent="0.25">
      <c r="F17" s="188" t="s">
        <v>149</v>
      </c>
      <c r="G17" s="189">
        <v>855370.8</v>
      </c>
      <c r="H17" s="190">
        <v>71280.9</v>
      </c>
    </row>
    <row r="18" ht="16" customHeight="1" spans="6:8" x14ac:dyDescent="0.25">
      <c r="F18" s="191" t="s">
        <v>150</v>
      </c>
      <c r="G18" s="192" t="s">
        <v>151</v>
      </c>
      <c r="H18" s="193" t="s">
        <v>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 zoomScale="175" zoomScaleNormal="175">
      <selection activeCell="D5" sqref="D5"/>
    </sheetView>
  </sheetViews>
  <sheetFormatPr defaultRowHeight="15.5" outlineLevelRow="0" outlineLevelCol="0" x14ac:dyDescent="0.35" customHeight="1"/>
  <cols>
    <col min="1" max="1" width="4.83203125" customWidth="1"/>
    <col min="2" max="2" width="33.83203125" customWidth="1"/>
    <col min="3" max="3" width="8.33203125" style="1" customWidth="1"/>
    <col min="4" max="4" width="9.33203125" style="1" customWidth="1"/>
    <col min="5" max="5" width="8.33203125" style="1" customWidth="1"/>
    <col min="6" max="6" width="9.33203125" style="1" customWidth="1"/>
    <col min="7" max="7" width="4.83203125" customWidth="1"/>
    <col min="8" max="8" width="29" customWidth="1"/>
    <col min="9" max="9" width="14" customWidth="1"/>
  </cols>
  <sheetData>
    <row r="2" ht="16" customHeight="1" x14ac:dyDescent="0.25"/>
    <row r="3" ht="16" customHeight="1" spans="2:6" x14ac:dyDescent="0.25">
      <c r="B3" s="2" t="s">
        <v>0</v>
      </c>
      <c r="C3" s="3"/>
      <c r="D3" s="3"/>
      <c r="E3" s="3"/>
      <c r="F3" s="4"/>
    </row>
    <row r="4" ht="16" customHeight="1" spans="2:6" x14ac:dyDescent="0.25">
      <c r="B4" s="5" t="s">
        <v>1</v>
      </c>
      <c r="C4" s="6" t="s">
        <v>2</v>
      </c>
      <c r="D4" s="7"/>
      <c r="E4" s="8" t="s">
        <v>3</v>
      </c>
      <c r="F4" s="7"/>
    </row>
    <row r="5" ht="16" customHeight="1" spans="2:6" x14ac:dyDescent="0.25">
      <c r="B5" s="9" t="s">
        <v>4</v>
      </c>
      <c r="C5" s="10" t="s">
        <v>5</v>
      </c>
      <c r="D5" s="11">
        <f>SUM(C6,C7)</f>
        <v>0</v>
      </c>
      <c r="E5" s="12"/>
      <c r="F5" s="13">
        <f>SUM(E6+E7)</f>
        <v>0</v>
      </c>
    </row>
    <row r="6" ht="16" customHeight="1" spans="2:10" x14ac:dyDescent="0.25">
      <c r="B6" s="14" t="s">
        <v>6</v>
      </c>
      <c r="C6" s="15">
        <v>400</v>
      </c>
      <c r="D6" s="16"/>
      <c r="E6" s="17">
        <v>600</v>
      </c>
      <c r="F6" s="16"/>
      <c r="H6" s="18" t="s">
        <v>7</v>
      </c>
      <c r="I6" s="19"/>
      <c r="J6" s="20"/>
    </row>
    <row r="7" ht="23.5" customHeight="1" spans="2:10" x14ac:dyDescent="0.25">
      <c r="B7" s="21" t="s">
        <v>8</v>
      </c>
      <c r="C7" s="22">
        <v>700</v>
      </c>
      <c r="D7" s="23"/>
      <c r="E7" s="24">
        <v>900</v>
      </c>
      <c r="F7" s="23"/>
      <c r="H7" s="25" t="s">
        <v>9</v>
      </c>
      <c r="I7" s="26">
        <v>0.16</v>
      </c>
      <c r="J7" s="26">
        <v>0.16</v>
      </c>
    </row>
    <row r="8" ht="23.5" customHeight="1" spans="2:10" x14ac:dyDescent="0.25">
      <c r="B8" s="27" t="s">
        <v>10</v>
      </c>
      <c r="C8" s="15"/>
      <c r="D8" s="28">
        <f>SUM(C9:C11)</f>
        <v>0</v>
      </c>
      <c r="E8" s="17"/>
      <c r="F8" s="28">
        <f>SUM(E9:E11)</f>
        <v>0</v>
      </c>
      <c r="H8" s="29" t="s">
        <v>11</v>
      </c>
      <c r="I8" s="30">
        <v>0</v>
      </c>
      <c r="J8" s="30">
        <v>0</v>
      </c>
    </row>
    <row r="9" ht="16" customHeight="1" spans="2:10" x14ac:dyDescent="0.25">
      <c r="B9" s="31" t="s">
        <v>12</v>
      </c>
      <c r="C9" s="15">
        <v>0</v>
      </c>
      <c r="D9" s="16"/>
      <c r="E9" s="17">
        <v>0</v>
      </c>
      <c r="F9" s="16"/>
      <c r="H9" s="25" t="s">
        <v>13</v>
      </c>
      <c r="I9" s="32">
        <v>0</v>
      </c>
      <c r="J9" s="32">
        <v>0</v>
      </c>
    </row>
    <row r="10" spans="2:10" x14ac:dyDescent="0.25">
      <c r="B10" s="31" t="s">
        <v>14</v>
      </c>
      <c r="C10" s="15">
        <v>0</v>
      </c>
      <c r="D10" s="16"/>
      <c r="E10" s="17">
        <v>0</v>
      </c>
      <c r="F10" s="16"/>
      <c r="H10" s="33"/>
      <c r="I10" s="34"/>
      <c r="J10" s="34"/>
    </row>
    <row r="11" ht="23.5" customHeight="1" spans="2:6" x14ac:dyDescent="0.25">
      <c r="B11" s="21" t="s">
        <v>15</v>
      </c>
      <c r="C11" s="22">
        <v>0</v>
      </c>
      <c r="D11" s="23"/>
      <c r="E11" s="24">
        <v>0</v>
      </c>
      <c r="F11" s="23"/>
    </row>
    <row r="12" spans="2:6" x14ac:dyDescent="0.25">
      <c r="B12" s="27" t="s">
        <v>16</v>
      </c>
      <c r="C12" s="15"/>
      <c r="D12" s="35">
        <f>SUM(C13,C14)</f>
        <v>0</v>
      </c>
      <c r="E12" s="36"/>
      <c r="F12" s="13">
        <f>SUM(E13,E14)</f>
        <v>0</v>
      </c>
    </row>
    <row r="13" ht="23" customHeight="1" spans="2:6" x14ac:dyDescent="0.25">
      <c r="B13" s="14" t="s">
        <v>17</v>
      </c>
      <c r="C13" s="15">
        <v>0</v>
      </c>
      <c r="D13" s="35"/>
      <c r="E13" s="15">
        <v>0</v>
      </c>
      <c r="F13" s="28"/>
    </row>
    <row r="14" ht="16" customHeight="1" spans="2:6" x14ac:dyDescent="0.25">
      <c r="B14" s="31" t="s">
        <v>18</v>
      </c>
      <c r="C14" s="15">
        <v>0</v>
      </c>
      <c r="D14" s="17"/>
      <c r="E14" s="22">
        <v>0</v>
      </c>
      <c r="F14" s="23"/>
    </row>
    <row r="15" spans="2:6" x14ac:dyDescent="0.25">
      <c r="B15" s="37" t="s">
        <v>19</v>
      </c>
      <c r="C15" s="36"/>
      <c r="D15" s="13">
        <f>C16+C18+C20+C21+C22+C23+C26+C27+C29</f>
        <v>0</v>
      </c>
      <c r="E15" s="12"/>
      <c r="F15" s="13">
        <f>(E16+E18+E20+E21+E22+E23+E24+E26+E27+E29)</f>
        <v>0</v>
      </c>
    </row>
    <row r="16" spans="2:6" x14ac:dyDescent="0.25">
      <c r="B16" s="31" t="s">
        <v>20</v>
      </c>
      <c r="C16" s="15">
        <v>0</v>
      </c>
      <c r="D16" s="16"/>
      <c r="E16" s="15">
        <v>0</v>
      </c>
      <c r="F16" s="16"/>
    </row>
    <row r="17" spans="2:6" x14ac:dyDescent="0.25">
      <c r="B17" s="31" t="s">
        <v>21</v>
      </c>
      <c r="C17" s="15"/>
      <c r="D17" s="16"/>
      <c r="E17" s="15"/>
      <c r="F17" s="16"/>
    </row>
    <row r="18" spans="2:6" x14ac:dyDescent="0.25">
      <c r="B18" s="31" t="s">
        <v>22</v>
      </c>
      <c r="C18" s="15">
        <v>0</v>
      </c>
      <c r="D18" s="16"/>
      <c r="E18" s="17">
        <v>0</v>
      </c>
      <c r="F18" s="16"/>
    </row>
    <row r="19" ht="23" customHeight="1" spans="2:6" x14ac:dyDescent="0.25">
      <c r="B19" s="31" t="s">
        <v>23</v>
      </c>
      <c r="C19" s="15">
        <v>0</v>
      </c>
      <c r="D19" s="16"/>
      <c r="E19" s="17">
        <v>0</v>
      </c>
      <c r="F19" s="16"/>
    </row>
    <row r="20" spans="2:6" x14ac:dyDescent="0.25">
      <c r="B20" s="31" t="s">
        <v>24</v>
      </c>
      <c r="C20" s="15">
        <v>0</v>
      </c>
      <c r="D20" s="16"/>
      <c r="E20" s="17">
        <v>0</v>
      </c>
      <c r="F20" s="16"/>
    </row>
    <row r="21" ht="23" customHeight="1" spans="2:6" x14ac:dyDescent="0.25">
      <c r="B21" s="31" t="s">
        <v>25</v>
      </c>
      <c r="C21" s="15">
        <v>0</v>
      </c>
      <c r="D21" s="16"/>
      <c r="E21" s="17">
        <v>0</v>
      </c>
      <c r="F21" s="16"/>
    </row>
    <row r="22" spans="2:6" x14ac:dyDescent="0.25">
      <c r="B22" s="31" t="s">
        <v>26</v>
      </c>
      <c r="C22" s="15">
        <v>0</v>
      </c>
      <c r="D22" s="16"/>
      <c r="E22" s="17">
        <v>0</v>
      </c>
      <c r="F22" s="16"/>
    </row>
    <row r="23" spans="2:6" x14ac:dyDescent="0.25">
      <c r="B23" s="31" t="s">
        <v>27</v>
      </c>
      <c r="C23" s="15">
        <v>0</v>
      </c>
      <c r="D23" s="16"/>
      <c r="E23" s="17">
        <v>0</v>
      </c>
      <c r="F23" s="16"/>
    </row>
    <row r="24" spans="2:6" x14ac:dyDescent="0.25">
      <c r="B24" s="31" t="s">
        <v>28</v>
      </c>
      <c r="C24" s="15">
        <v>0</v>
      </c>
      <c r="D24" s="16"/>
      <c r="E24" s="17">
        <v>0</v>
      </c>
      <c r="F24" s="16"/>
    </row>
    <row r="25" spans="2:6" x14ac:dyDescent="0.25">
      <c r="B25" s="31" t="s">
        <v>29</v>
      </c>
      <c r="C25" s="15">
        <v>0</v>
      </c>
      <c r="D25" s="16"/>
      <c r="E25" s="17" t="s">
        <v>30</v>
      </c>
      <c r="F25" s="16"/>
    </row>
    <row r="26" spans="2:6" x14ac:dyDescent="0.25">
      <c r="B26" s="31" t="s">
        <v>31</v>
      </c>
      <c r="C26" s="15">
        <v>0</v>
      </c>
      <c r="D26" s="16"/>
      <c r="E26" s="17">
        <v>0</v>
      </c>
      <c r="F26" s="16"/>
    </row>
    <row r="27" spans="2:6" x14ac:dyDescent="0.25">
      <c r="B27" s="31" t="s">
        <v>32</v>
      </c>
      <c r="C27" s="15">
        <v>0</v>
      </c>
      <c r="D27" s="16"/>
      <c r="E27" s="17">
        <v>0</v>
      </c>
      <c r="F27" s="16"/>
    </row>
    <row r="28" spans="2:6" x14ac:dyDescent="0.25">
      <c r="B28" s="31" t="s">
        <v>33</v>
      </c>
      <c r="C28" s="15">
        <v>0</v>
      </c>
      <c r="D28" s="16"/>
      <c r="E28" s="17" t="s">
        <v>30</v>
      </c>
      <c r="F28" s="16"/>
    </row>
    <row r="29" ht="16" customHeight="1" spans="2:6" x14ac:dyDescent="0.25">
      <c r="B29" s="14" t="s">
        <v>34</v>
      </c>
      <c r="C29" s="15">
        <v>0</v>
      </c>
      <c r="D29" s="16"/>
      <c r="E29" s="17">
        <v>0</v>
      </c>
      <c r="F29" s="16"/>
    </row>
    <row r="30" ht="16" customHeight="1" spans="2:6" x14ac:dyDescent="0.25">
      <c r="B30" s="38" t="s">
        <v>35</v>
      </c>
      <c r="C30" s="39"/>
      <c r="D30" s="40">
        <f>(D5+D8+D12+D15)</f>
        <v>0</v>
      </c>
      <c r="E30" s="41"/>
      <c r="F30" s="40">
        <f>(F5+F8+F12+F15)</f>
        <v>0</v>
      </c>
    </row>
    <row r="31" ht="16" customHeight="1" spans="2:6" x14ac:dyDescent="0.25">
      <c r="B31" s="42" t="s">
        <v>36</v>
      </c>
      <c r="C31" s="43"/>
      <c r="D31" s="44">
        <v>0</v>
      </c>
      <c r="E31" s="45"/>
      <c r="F31" s="44">
        <v>0</v>
      </c>
    </row>
    <row r="32" ht="16" customHeight="1" spans="2:6" x14ac:dyDescent="0.25">
      <c r="B32" s="46" t="s">
        <v>37</v>
      </c>
      <c r="C32" s="47"/>
      <c r="D32" s="48">
        <f>(D30+D31)</f>
        <v>0</v>
      </c>
      <c r="E32" s="49"/>
      <c r="F32" s="48">
        <f>(F30+F31)</f>
        <v>0</v>
      </c>
    </row>
    <row r="33" ht="16" customHeight="1" spans="2:6" x14ac:dyDescent="0.25">
      <c r="B33" s="50" t="s">
        <v>38</v>
      </c>
      <c r="C33" s="22"/>
      <c r="D33" s="51">
        <f>(D32*0.16)</f>
        <v>0</v>
      </c>
      <c r="E33" s="24"/>
      <c r="F33" s="51">
        <f>F32*0.16</f>
        <v>0</v>
      </c>
    </row>
    <row r="34" ht="16" customHeight="1" spans="2:6" x14ac:dyDescent="0.25">
      <c r="B34" s="46" t="s">
        <v>39</v>
      </c>
      <c r="C34" s="47"/>
      <c r="D34" s="48">
        <f>(D32+D33)</f>
        <v>0</v>
      </c>
      <c r="E34" s="52"/>
      <c r="F34" s="48">
        <f>(F32+F33)</f>
        <v>0</v>
      </c>
    </row>
    <row r="35" ht="16" customHeight="1" spans="2:6" x14ac:dyDescent="0.25">
      <c r="B35" s="50" t="s">
        <v>40</v>
      </c>
      <c r="C35" s="22"/>
      <c r="D35" s="51">
        <v>0</v>
      </c>
      <c r="E35" s="24"/>
      <c r="F35" s="51">
        <v>0</v>
      </c>
    </row>
    <row r="36" ht="23.5" customHeight="1" spans="2:6" x14ac:dyDescent="0.25">
      <c r="B36" s="53" t="s">
        <v>41</v>
      </c>
      <c r="C36" s="54"/>
      <c r="D36" s="55">
        <f>(D34+D35)</f>
        <v>0</v>
      </c>
      <c r="E36" s="56"/>
      <c r="F36" s="55">
        <f>(F34+F35)</f>
        <v>0</v>
      </c>
    </row>
  </sheetData>
  <mergeCells count="7">
    <mergeCell ref="B3:F3"/>
    <mergeCell ref="C4:D4"/>
    <mergeCell ref="E4:F4"/>
    <mergeCell ref="C16:C17"/>
    <mergeCell ref="D16:D17"/>
    <mergeCell ref="E16:E17"/>
    <mergeCell ref="F16:F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Inversión inicial</vt:lpstr>
      <vt:lpstr>Estándar de comportamiento 1</vt:lpstr>
      <vt:lpstr>Proyeccion anual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2021-06-23T21:04:15Z</dcterms:created>
  <dcterms:modified xsi:type="dcterms:W3CDTF">2024-12-17T18:01:24Z</dcterms:modified>
</cp:coreProperties>
</file>