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480" yWindow="330" windowWidth="18555" windowHeight="11250" tabRatio="598"/>
  </bookViews>
  <sheets>
    <sheet name="Plan Anual" sheetId="2" r:id="rId1"/>
    <sheet name="Distribucion de Cursos x Gcia," sheetId="3" r:id="rId2"/>
  </sheets>
  <externalReferences>
    <externalReference r:id="rId3"/>
  </externalReferences>
  <definedNames>
    <definedName name="_DAT1" localSheetId="0">'Plan Anual'!#REF!</definedName>
    <definedName name="_DAT1">#REF!</definedName>
    <definedName name="_DAT10" localSheetId="0">'Plan Anual'!#REF!</definedName>
    <definedName name="_DAT10">#REF!</definedName>
    <definedName name="_DAT11" localSheetId="0">'Plan Anual'!#REF!</definedName>
    <definedName name="_DAT11">#REF!</definedName>
    <definedName name="_DAT2" localSheetId="0">'Plan Anual'!#REF!</definedName>
    <definedName name="_DAT2">#REF!</definedName>
    <definedName name="_DAT3" localSheetId="0">'Plan Anual'!#REF!</definedName>
    <definedName name="_DAT3">#REF!</definedName>
    <definedName name="_DAT4" localSheetId="0">'Plan Anual'!#REF!</definedName>
    <definedName name="_DAT4">#REF!</definedName>
    <definedName name="_DAT5" localSheetId="0">'Plan Anual'!#REF!</definedName>
    <definedName name="_DAT5">#REF!</definedName>
    <definedName name="_DAT6" localSheetId="0">'Plan Anual'!#REF!</definedName>
    <definedName name="_DAT6">#REF!</definedName>
    <definedName name="_DAT7" localSheetId="0">'Plan Anual'!#REF!</definedName>
    <definedName name="_DAT7">#REF!</definedName>
    <definedName name="_DAT8" localSheetId="0">'Plan Anual'!#REF!</definedName>
    <definedName name="_DAT8">#REF!</definedName>
    <definedName name="_DAT9" localSheetId="0">'Plan Anual'!#REF!</definedName>
    <definedName name="_DAT9">#REF!</definedName>
    <definedName name="_xlnm._FilterDatabase" localSheetId="0" hidden="1">'Plan Anual'!$A$8:$BB$316</definedName>
    <definedName name="_xlnm.Print_Area" localSheetId="0">'Plan Anual'!$A$10:$O$332</definedName>
    <definedName name="escala" localSheetId="0">#REF!</definedName>
    <definedName name="escala">#REF!</definedName>
    <definedName name="tabla">[1]tabla!$C$6:$D$18</definedName>
    <definedName name="TEST0" localSheetId="0">'Plan Anual'!#REF!</definedName>
    <definedName name="TEST0">#REF!</definedName>
    <definedName name="TESTHKEY" localSheetId="0">'Plan Anual'!#REF!</definedName>
    <definedName name="TESTHKEY">#REF!</definedName>
    <definedName name="TESTKEYS" localSheetId="0">'Plan Anual'!#REF!</definedName>
    <definedName name="TESTKEYS">#REF!</definedName>
    <definedName name="TESTVKEY" localSheetId="0">'Plan Anual'!#REF!</definedName>
    <definedName name="TESTVKEY">#REF!</definedName>
    <definedName name="_xlnm.Print_Titles" localSheetId="0">'Plan Anual'!$1:$9</definedName>
  </definedNames>
  <calcPr calcId="145621"/>
</workbook>
</file>

<file path=xl/calcChain.xml><?xml version="1.0" encoding="utf-8"?>
<calcChain xmlns="http://schemas.openxmlformats.org/spreadsheetml/2006/main">
  <c r="B12" i="3" l="1"/>
  <c r="B11" i="3"/>
  <c r="B10" i="3"/>
  <c r="B9" i="3"/>
  <c r="B8" i="3"/>
  <c r="B7" i="3"/>
  <c r="B6" i="3"/>
  <c r="B5" i="3"/>
  <c r="V32" i="3" l="1"/>
  <c r="W32" i="3"/>
  <c r="U32" i="3"/>
  <c r="U31" i="3"/>
  <c r="W31" i="3"/>
  <c r="V31" i="3"/>
  <c r="U30" i="3"/>
  <c r="W30" i="3"/>
  <c r="V30" i="3"/>
  <c r="U29" i="3"/>
  <c r="W29" i="3"/>
  <c r="V29" i="3"/>
  <c r="U28" i="3"/>
  <c r="W28" i="3"/>
  <c r="V28" i="3"/>
  <c r="B28" i="3"/>
  <c r="U27" i="3"/>
  <c r="W27" i="3"/>
  <c r="V27" i="3"/>
  <c r="U26" i="3"/>
  <c r="W26" i="3"/>
  <c r="V26" i="3"/>
  <c r="U25" i="3"/>
  <c r="W25" i="3"/>
  <c r="V25" i="3"/>
  <c r="D25" i="3"/>
  <c r="B25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C25" i="3"/>
  <c r="B32" i="3"/>
  <c r="B31" i="3"/>
  <c r="B30" i="3"/>
  <c r="B29" i="3"/>
  <c r="B27" i="3"/>
  <c r="B26" i="3"/>
  <c r="V33" i="3" l="1"/>
  <c r="U33" i="3"/>
  <c r="D33" i="3"/>
  <c r="C33" i="3"/>
  <c r="V7" i="3"/>
  <c r="T7" i="3"/>
  <c r="R7" i="3"/>
  <c r="S7" i="3"/>
  <c r="U7" i="3"/>
  <c r="V12" i="3"/>
  <c r="U12" i="3"/>
  <c r="V11" i="3"/>
  <c r="U11" i="3"/>
  <c r="V10" i="3"/>
  <c r="U10" i="3"/>
  <c r="V9" i="3"/>
  <c r="U9" i="3"/>
  <c r="V8" i="3"/>
  <c r="U8" i="3"/>
  <c r="V6" i="3"/>
  <c r="U6" i="3"/>
  <c r="V5" i="3"/>
  <c r="U5" i="3"/>
  <c r="T12" i="3"/>
  <c r="T11" i="3"/>
  <c r="T10" i="3"/>
  <c r="T9" i="3"/>
  <c r="T8" i="3"/>
  <c r="T6" i="3"/>
  <c r="T5" i="3"/>
  <c r="S12" i="3"/>
  <c r="S11" i="3"/>
  <c r="S10" i="3"/>
  <c r="S9" i="3"/>
  <c r="S8" i="3"/>
  <c r="S5" i="3"/>
  <c r="R12" i="3"/>
  <c r="R11" i="3"/>
  <c r="R10" i="3"/>
  <c r="R8" i="3"/>
  <c r="S6" i="3"/>
  <c r="R5" i="3"/>
  <c r="R9" i="3"/>
  <c r="R6" i="3"/>
  <c r="U13" i="3" l="1"/>
  <c r="V13" i="3"/>
  <c r="S13" i="3"/>
  <c r="T13" i="3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W33" i="3" l="1"/>
  <c r="U34" i="3" s="1"/>
  <c r="B33" i="3"/>
  <c r="B34" i="3" s="1"/>
  <c r="R13" i="3"/>
  <c r="R14" i="3" s="1"/>
  <c r="B13" i="3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l="1"/>
  <c r="A64" i="2" s="1"/>
  <c r="A65" i="2" s="1"/>
  <c r="A66" i="2" s="1"/>
  <c r="A67" i="2" s="1"/>
  <c r="A68" i="2" s="1"/>
  <c r="A69" i="2" s="1"/>
  <c r="A70" i="2" s="1"/>
  <c r="A71" i="2" s="1"/>
  <c r="A72" i="2" l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l="1"/>
  <c r="A104" i="2"/>
  <c r="A105" i="2"/>
  <c r="A106" i="2" s="1"/>
  <c r="A107" i="2" s="1"/>
  <c r="A108" i="2" s="1"/>
  <c r="A109" i="2" s="1"/>
  <c r="A110" i="2" l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l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l="1"/>
  <c r="A156" i="2" s="1"/>
  <c r="A157" i="2" s="1"/>
  <c r="A158" i="2" l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l="1"/>
  <c r="A183" i="2" s="1"/>
  <c r="A184" i="2" s="1"/>
  <c r="A185" i="2" s="1"/>
  <c r="A186" i="2" l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l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l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</calcChain>
</file>

<file path=xl/sharedStrings.xml><?xml version="1.0" encoding="utf-8"?>
<sst xmlns="http://schemas.openxmlformats.org/spreadsheetml/2006/main" count="130" uniqueCount="92">
  <si>
    <t>Competencias Técnicas</t>
  </si>
  <si>
    <t>Capacidades Operativas</t>
  </si>
  <si>
    <t>Capacidades Analíticas y de Sintesis</t>
  </si>
  <si>
    <t>Capacidades de Negociación y Relación</t>
  </si>
  <si>
    <t>Capacidades de Gestión</t>
  </si>
  <si>
    <t>Liderazgo</t>
  </si>
  <si>
    <t>Adaptabilidad</t>
  </si>
  <si>
    <t>Relaciones</t>
  </si>
  <si>
    <t>Producción</t>
  </si>
  <si>
    <t>Desarrollo de los demás</t>
  </si>
  <si>
    <t>Desarrollo Personal</t>
  </si>
  <si>
    <t>Comunicación</t>
  </si>
  <si>
    <t>Ficha</t>
  </si>
  <si>
    <t>Cargo</t>
  </si>
  <si>
    <t>Admon</t>
  </si>
  <si>
    <t>GG</t>
  </si>
  <si>
    <t>Totales</t>
  </si>
  <si>
    <t>Prioridad</t>
  </si>
  <si>
    <t>Tipo</t>
  </si>
  <si>
    <t>Competencias Genéricas</t>
  </si>
  <si>
    <t>#</t>
  </si>
  <si>
    <t>Nombre del Participante</t>
  </si>
  <si>
    <t>Dur.
 (Hrs)</t>
  </si>
  <si>
    <t>Distribución de Cursos por Dptos</t>
  </si>
  <si>
    <t>Area Temática</t>
  </si>
  <si>
    <t>Dpto. o Sección</t>
  </si>
  <si>
    <t>Cantidad</t>
  </si>
  <si>
    <t>Distribución de Cursos por Prioridad</t>
  </si>
  <si>
    <t>PLAN  ANUAL DE FORMACIÓN</t>
  </si>
  <si>
    <t>Formación sugerida</t>
  </si>
  <si>
    <t>Gerencia
 o Sección</t>
  </si>
  <si>
    <t>Tipo de Personal (Operativo y/o Apoyo)</t>
  </si>
  <si>
    <t>Año</t>
  </si>
  <si>
    <t>Instructor</t>
  </si>
  <si>
    <t xml:space="preserve">Fecha </t>
  </si>
  <si>
    <t xml:space="preserve">Fecha Planificada  </t>
  </si>
  <si>
    <t xml:space="preserve">Fecha Real Dictada </t>
  </si>
  <si>
    <t xml:space="preserve">Evaluación </t>
  </si>
  <si>
    <t>Evaluación del Proveedor</t>
  </si>
  <si>
    <t>Área de Temática</t>
  </si>
  <si>
    <t xml:space="preserve">Tipo de Formación </t>
  </si>
  <si>
    <t xml:space="preserve">Prioridad </t>
  </si>
  <si>
    <t>Plan Mes del dictado</t>
  </si>
  <si>
    <t>Plan Año del dictado</t>
  </si>
  <si>
    <t>Ejecutado</t>
  </si>
  <si>
    <t>Real Mes del dictado</t>
  </si>
  <si>
    <t>Real Año del dictado</t>
  </si>
  <si>
    <t>Rango (Operativo 1 al 10 y Apoyo 1 al 5)</t>
  </si>
  <si>
    <t>Área Temática</t>
  </si>
  <si>
    <t>Evaluación Proveedor</t>
  </si>
  <si>
    <t>FIT (Interno)</t>
  </si>
  <si>
    <t>Genérica</t>
  </si>
  <si>
    <t>FET (Externo)</t>
  </si>
  <si>
    <t>Supervisorio o gerencial</t>
  </si>
  <si>
    <t>4 - Bueno</t>
  </si>
  <si>
    <t>Complementaria</t>
  </si>
  <si>
    <t>5 - Muy Bueno</t>
  </si>
  <si>
    <t xml:space="preserve">Ente Didáctico </t>
  </si>
  <si>
    <t xml:space="preserve">Formación Especifica </t>
  </si>
  <si>
    <t>GH</t>
  </si>
  <si>
    <t>Medular</t>
  </si>
  <si>
    <t>SIAHO</t>
  </si>
  <si>
    <t>Rango (Operativo y Apoyo 1 al 5)</t>
  </si>
  <si>
    <t>APROBADO POR:</t>
  </si>
  <si>
    <t>1 -  Muy Malo</t>
  </si>
  <si>
    <t>2 - Deficiente</t>
  </si>
  <si>
    <t>FOL (en línea)</t>
  </si>
  <si>
    <t>3 - Adecuado</t>
  </si>
  <si>
    <t>Realización de Tareas</t>
  </si>
  <si>
    <t>MTTO Y SG</t>
  </si>
  <si>
    <t>ADMON</t>
  </si>
  <si>
    <t>PI</t>
  </si>
  <si>
    <t>PO</t>
  </si>
  <si>
    <t>PA</t>
  </si>
  <si>
    <t>POP</t>
  </si>
  <si>
    <t>Supervisorio o Gerencial</t>
  </si>
  <si>
    <t>Total General</t>
  </si>
  <si>
    <t>MTTO Y  SG</t>
  </si>
  <si>
    <t>Distribución de Cursos por Tipo de Formación</t>
  </si>
  <si>
    <t>Formación Interna</t>
  </si>
  <si>
    <t>Formación Externa</t>
  </si>
  <si>
    <t>Formación en Línea</t>
  </si>
  <si>
    <t>Desarrollo</t>
  </si>
  <si>
    <t xml:space="preserve">    ID-FE-PE-R-01</t>
  </si>
  <si>
    <t xml:space="preserve">NIVEL DE REVISION: 01  </t>
  </si>
  <si>
    <t>PROYECTOS DE APLICACIONES</t>
  </si>
  <si>
    <t>PROYECTOS DE OPERACIONES PILOTO</t>
  </si>
  <si>
    <t>GESTION HUMANA</t>
  </si>
  <si>
    <t>ADMINISTRACION Y FINANZAS</t>
  </si>
  <si>
    <t>PROYECTOS DE INVESTIGACION</t>
  </si>
  <si>
    <t>PROYECTOS DE ORIENTE</t>
  </si>
  <si>
    <t>GERENCIA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</si>
</sst>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-mmm\-yyyy"/>
    <numFmt numFmtId="165" formatCode="dd/mm/yyyy;@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26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43" fontId="0" fillId="0" borderId="0" applyFont="0" applyFill="0" applyBorder="0" applyAlignment="0" applyProtection="0"/>
  </cellStyleXfs>
  <cellXfs count="124">
    <xf numFmtId="43" fontId="0" fillId="0" borderId="0" xfId="0"/>
    <xf numFmtId="43" fontId="2" fillId="0" borderId="0" xfId="0" applyFont="1" applyFill="1"/>
    <xf numFmtId="0" fontId="3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right"/>
    </xf>
    <xf numFmtId="0" fontId="3" fillId="0" borderId="2" xfId="0" applyNumberFormat="1" applyFont="1" applyFill="1" applyBorder="1" applyAlignment="1">
      <alignment horizontal="center"/>
    </xf>
    <xf numFmtId="43" fontId="2" fillId="0" borderId="0" xfId="0" applyFont="1" applyFill="1" applyAlignment="1">
      <alignment horizontal="center" vertical="center"/>
    </xf>
    <xf numFmtId="43" fontId="2" fillId="0" borderId="0" xfId="0" applyFont="1" applyFill="1" applyAlignment="1">
      <alignment horizontal="center"/>
    </xf>
    <xf numFmtId="0" fontId="3" fillId="0" borderId="0" xfId="0" applyNumberFormat="1" applyFont="1" applyFill="1" applyBorder="1"/>
    <xf numFmtId="0" fontId="2" fillId="0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right" wrapText="1"/>
    </xf>
    <xf numFmtId="0" fontId="3" fillId="0" borderId="2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/>
    <xf numFmtId="1" fontId="3" fillId="0" borderId="2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43" fontId="2" fillId="0" borderId="0" xfId="0" applyFont="1" applyFill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 wrapText="1"/>
    </xf>
    <xf numFmtId="43" fontId="2" fillId="0" borderId="0" xfId="0" applyFont="1" applyFill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 wrapText="1"/>
    </xf>
    <xf numFmtId="43" fontId="2" fillId="0" borderId="0" xfId="0" applyFont="1" applyFill="1" applyBorder="1" applyAlignment="1">
      <alignment horizontal="center" vertical="center"/>
    </xf>
    <xf numFmtId="43" fontId="2" fillId="0" borderId="0" xfId="0" applyFont="1" applyFill="1" applyBorder="1"/>
    <xf numFmtId="43" fontId="2" fillId="0" borderId="0" xfId="0" applyFont="1" applyFill="1" applyBorder="1" applyAlignment="1">
      <alignment horizontal="center"/>
    </xf>
    <xf numFmtId="43" fontId="2" fillId="0" borderId="0" xfId="0" applyFont="1" applyFill="1" applyBorder="1" applyAlignment="1">
      <alignment horizontal="center" vertical="center" wrapText="1"/>
    </xf>
    <xf numFmtId="43" fontId="4" fillId="0" borderId="0" xfId="0" applyFont="1" applyFill="1" applyBorder="1" applyAlignment="1"/>
    <xf numFmtId="43" fontId="2" fillId="0" borderId="0" xfId="0" applyFont="1" applyFill="1" applyBorder="1" applyAlignment="1">
      <alignment wrapText="1"/>
    </xf>
    <xf numFmtId="0" fontId="6" fillId="2" borderId="6" xfId="0" applyNumberFormat="1" applyFont="1" applyFill="1" applyBorder="1" applyAlignment="1">
      <alignment horizontal="center" vertical="center" wrapText="1"/>
    </xf>
    <xf numFmtId="1" fontId="6" fillId="2" borderId="6" xfId="0" applyNumberFormat="1" applyFont="1" applyFill="1" applyBorder="1" applyAlignment="1">
      <alignment horizontal="center" vertical="center" wrapText="1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textRotation="90" wrapText="1"/>
    </xf>
    <xf numFmtId="1" fontId="6" fillId="2" borderId="13" xfId="0" applyNumberFormat="1" applyFont="1" applyFill="1" applyBorder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textRotation="90" wrapText="1"/>
    </xf>
    <xf numFmtId="1" fontId="6" fillId="2" borderId="9" xfId="0" applyNumberFormat="1" applyFont="1" applyFill="1" applyBorder="1" applyAlignment="1">
      <alignment horizontal="center" vertical="center" textRotation="90" wrapText="1"/>
    </xf>
    <xf numFmtId="1" fontId="6" fillId="4" borderId="9" xfId="0" applyNumberFormat="1" applyFont="1" applyFill="1" applyBorder="1" applyAlignment="1">
      <alignment horizontal="center" vertical="center" textRotation="90" wrapText="1"/>
    </xf>
    <xf numFmtId="0" fontId="2" fillId="0" borderId="15" xfId="0" applyNumberFormat="1" applyFont="1" applyFill="1" applyBorder="1" applyAlignment="1">
      <alignment horizontal="center" vertical="center"/>
    </xf>
    <xf numFmtId="0" fontId="2" fillId="0" borderId="14" xfId="0" applyNumberFormat="1" applyFont="1" applyFill="1" applyBorder="1"/>
    <xf numFmtId="0" fontId="2" fillId="0" borderId="16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/>
    <xf numFmtId="0" fontId="2" fillId="0" borderId="17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/>
    <xf numFmtId="0" fontId="2" fillId="0" borderId="14" xfId="0" applyNumberFormat="1" applyFont="1" applyFill="1" applyBorder="1" applyAlignment="1">
      <alignment horizontal="center"/>
    </xf>
    <xf numFmtId="0" fontId="2" fillId="0" borderId="16" xfId="0" applyNumberFormat="1" applyFont="1" applyFill="1" applyBorder="1" applyAlignment="1">
      <alignment horizontal="center" wrapText="1"/>
    </xf>
    <xf numFmtId="0" fontId="2" fillId="0" borderId="13" xfId="0" applyNumberFormat="1" applyFont="1" applyFill="1" applyBorder="1" applyAlignment="1">
      <alignment horizontal="center"/>
    </xf>
    <xf numFmtId="43" fontId="4" fillId="0" borderId="18" xfId="0" applyFont="1" applyFill="1" applyBorder="1" applyAlignment="1"/>
    <xf numFmtId="0" fontId="6" fillId="2" borderId="4" xfId="0" applyNumberFormat="1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4" borderId="5" xfId="0" applyNumberFormat="1" applyFont="1" applyFill="1" applyBorder="1" applyAlignment="1">
      <alignment horizontal="center" vertical="center" textRotation="90" wrapText="1"/>
    </xf>
    <xf numFmtId="1" fontId="6" fillId="2" borderId="19" xfId="0" applyNumberFormat="1" applyFont="1" applyFill="1" applyBorder="1" applyAlignment="1">
      <alignment horizontal="center" vertical="center" wrapText="1"/>
    </xf>
    <xf numFmtId="1" fontId="6" fillId="4" borderId="19" xfId="0" applyNumberFormat="1" applyFont="1" applyFill="1" applyBorder="1" applyAlignment="1">
      <alignment horizontal="center" vertical="center" wrapText="1"/>
    </xf>
    <xf numFmtId="1" fontId="6" fillId="2" borderId="20" xfId="0" applyNumberFormat="1" applyFont="1" applyFill="1" applyBorder="1" applyAlignment="1">
      <alignment horizontal="center" vertical="center" textRotation="90" wrapText="1"/>
    </xf>
    <xf numFmtId="1" fontId="6" fillId="2" borderId="14" xfId="0" applyNumberFormat="1" applyFont="1" applyFill="1" applyBorder="1" applyAlignment="1">
      <alignment horizontal="center" vertical="center" wrapText="1"/>
    </xf>
    <xf numFmtId="1" fontId="6" fillId="2" borderId="21" xfId="0" applyNumberFormat="1" applyFont="1" applyFill="1" applyBorder="1" applyAlignment="1">
      <alignment horizontal="center" vertical="center" textRotation="90" wrapText="1"/>
    </xf>
    <xf numFmtId="1" fontId="6" fillId="2" borderId="22" xfId="0" applyNumberFormat="1" applyFont="1" applyFill="1" applyBorder="1" applyAlignment="1">
      <alignment horizontal="center" vertical="center" textRotation="90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0" fontId="7" fillId="0" borderId="14" xfId="0" applyNumberFormat="1" applyFont="1" applyFill="1" applyBorder="1"/>
    <xf numFmtId="0" fontId="3" fillId="0" borderId="23" xfId="0" applyNumberFormat="1" applyFont="1" applyFill="1" applyBorder="1" applyAlignment="1">
      <alignment horizontal="center" vertical="center"/>
    </xf>
    <xf numFmtId="1" fontId="3" fillId="0" borderId="24" xfId="0" applyNumberFormat="1" applyFont="1" applyFill="1" applyBorder="1" applyAlignment="1">
      <alignment horizontal="center" vertical="center"/>
    </xf>
    <xf numFmtId="0" fontId="3" fillId="0" borderId="24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43" fontId="2" fillId="0" borderId="3" xfId="0" applyFont="1" applyFill="1" applyBorder="1" applyAlignment="1">
      <alignment horizontal="center"/>
    </xf>
    <xf numFmtId="43" fontId="2" fillId="0" borderId="26" xfId="0" applyFont="1" applyFill="1" applyBorder="1" applyAlignment="1">
      <alignment horizontal="center"/>
    </xf>
    <xf numFmtId="43" fontId="2" fillId="0" borderId="15" xfId="0" applyFont="1" applyFill="1" applyBorder="1" applyAlignment="1">
      <alignment horizontal="center"/>
    </xf>
    <xf numFmtId="43" fontId="2" fillId="0" borderId="14" xfId="0" applyFont="1" applyFill="1" applyBorder="1" applyAlignment="1">
      <alignment horizontal="center"/>
    </xf>
    <xf numFmtId="43" fontId="2" fillId="0" borderId="16" xfId="0" applyFont="1" applyFill="1" applyBorder="1" applyAlignment="1">
      <alignment horizont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3" fontId="2" fillId="0" borderId="17" xfId="0" applyFont="1" applyFill="1" applyBorder="1" applyAlignment="1">
      <alignment horizontal="center"/>
    </xf>
    <xf numFmtId="1" fontId="2" fillId="0" borderId="2" xfId="0" applyNumberFormat="1" applyFont="1" applyFill="1" applyBorder="1" applyAlignment="1"/>
    <xf numFmtId="0" fontId="3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/>
    <xf numFmtId="0" fontId="0" fillId="0" borderId="0" xfId="0" applyNumberFormat="1" applyBorder="1"/>
    <xf numFmtId="0" fontId="2" fillId="0" borderId="0" xfId="0" applyNumberFormat="1" applyFont="1" applyFill="1" applyBorder="1" applyAlignment="1">
      <alignment horizontal="left" vertical="center"/>
    </xf>
    <xf numFmtId="17" fontId="2" fillId="0" borderId="0" xfId="0" applyNumberFormat="1" applyFont="1" applyFill="1" applyBorder="1" applyAlignment="1">
      <alignment horizontal="center" vertical="center"/>
    </xf>
    <xf numFmtId="17" fontId="2" fillId="0" borderId="2" xfId="0" applyNumberFormat="1" applyFont="1" applyFill="1" applyBorder="1" applyAlignment="1">
      <alignment horizontal="center" vertical="center"/>
    </xf>
    <xf numFmtId="43" fontId="5" fillId="0" borderId="0" xfId="0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NumberFormat="1" applyFont="1" applyFill="1" applyBorder="1" applyAlignment="1">
      <alignment horizontal="center" vertical="center" wrapText="1"/>
    </xf>
    <xf numFmtId="1" fontId="3" fillId="5" borderId="10" xfId="0" applyNumberFormat="1" applyFont="1" applyFill="1" applyBorder="1" applyAlignment="1">
      <alignment horizontal="center" vertical="center" wrapText="1"/>
    </xf>
    <xf numFmtId="1" fontId="3" fillId="5" borderId="12" xfId="0" applyNumberFormat="1" applyFont="1" applyFill="1" applyBorder="1" applyAlignment="1">
      <alignment horizontal="center" vertical="center" wrapText="1"/>
    </xf>
    <xf numFmtId="1" fontId="3" fillId="5" borderId="11" xfId="0" applyNumberFormat="1" applyFont="1" applyFill="1" applyBorder="1" applyAlignment="1">
      <alignment horizontal="center" vertical="center" wrapText="1"/>
    </xf>
    <xf numFmtId="1" fontId="3" fillId="5" borderId="2" xfId="0" applyNumberFormat="1" applyFont="1" applyFill="1" applyBorder="1" applyAlignment="1">
      <alignment horizontal="center" vertical="center" wrapText="1"/>
    </xf>
    <xf numFmtId="1" fontId="3" fillId="4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10" xfId="0" applyNumberFormat="1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1" fontId="3" fillId="0" borderId="11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wrapText="1"/>
    </xf>
    <xf numFmtId="0" fontId="3" fillId="0" borderId="11" xfId="0" applyNumberFormat="1" applyFont="1" applyFill="1" applyBorder="1" applyAlignment="1">
      <alignment horizont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 vertical="center" wrapText="1"/>
    </xf>
    <xf numFmtId="0" fontId="3" fillId="0" borderId="12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de Cursos Planificados</a:t>
            </a:r>
            <a:r>
              <a:rPr lang="en-US" baseline="0"/>
              <a:t> por Gerencia</a:t>
            </a:r>
            <a:endParaRPr lang="en-US"/>
          </a:p>
        </c:rich>
      </c:tx>
      <c:overlay val="0"/>
    </c:title>
    <c:autoTitleDeleted val="0"/>
    <c:view3D>
      <c:rotX val="0"/>
      <c:rotY val="0"/>
      <c:depthPercent val="100"/>
      <c:rAngAx val="0"/>
      <c:perspective val="7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626514117196511E-2"/>
          <c:y val="0.19195742733993121"/>
          <c:w val="0.92077201176041434"/>
          <c:h val="0.695990111327827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'Distribucion de Cursos x Gcia,'!$B$4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'Distribucion de Cursos x Gcia,'!$A$5:$A$12</c:f>
              <c:strCache>
                <c:ptCount val="8"/>
                <c:pt idx="0">
                  <c:v>GG</c:v>
                </c:pt>
                <c:pt idx="1">
                  <c:v>MTTO Y SG</c:v>
                </c:pt>
                <c:pt idx="2">
                  <c:v>GH</c:v>
                </c:pt>
                <c:pt idx="3">
                  <c:v>POP</c:v>
                </c:pt>
                <c:pt idx="4">
                  <c:v>PA</c:v>
                </c:pt>
                <c:pt idx="5">
                  <c:v>ADMON</c:v>
                </c:pt>
                <c:pt idx="6">
                  <c:v>PI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Gcia,'!$B$5:$B$12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EF-43F0-B240-FD73815A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39105792"/>
        <c:axId val="145797120"/>
        <c:axId val="0"/>
      </c:bar3DChart>
      <c:catAx>
        <c:axId val="1391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797120"/>
        <c:crosses val="autoZero"/>
        <c:auto val="1"/>
        <c:lblAlgn val="ctr"/>
        <c:lblOffset val="100"/>
        <c:noMultiLvlLbl val="0"/>
      </c:catAx>
      <c:valAx>
        <c:axId val="1457971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910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7058876952047"/>
          <c:y val="0.15637649516623497"/>
          <c:w val="0.11944983347669777"/>
          <c:h val="6.869102900598965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22" l="0.70000000000000062" r="0.70000000000000062" t="0.75000000000000422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Distribución de</a:t>
            </a:r>
            <a:r>
              <a:rPr lang="es-VE" baseline="0"/>
              <a:t> Cursos por Prioridad</a:t>
            </a:r>
            <a:endParaRPr lang="es-VE"/>
          </a:p>
        </c:rich>
      </c:tx>
      <c:overlay val="0"/>
    </c:title>
    <c:autoTitleDeleted val="0"/>
    <c:view3D>
      <c:rotX val="0"/>
      <c:rotY val="0"/>
      <c:depthPercent val="100"/>
      <c:rAngAx val="0"/>
      <c:perspective val="7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'Distribucion de Cursos x Gcia,'!$B$24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'Distribucion de Cursos x Gcia,'!$A$25:$A$32</c:f>
              <c:strCache>
                <c:ptCount val="8"/>
                <c:pt idx="0">
                  <c:v>GG</c:v>
                </c:pt>
                <c:pt idx="1">
                  <c:v>MTTO Y  SG</c:v>
                </c:pt>
                <c:pt idx="2">
                  <c:v>GH</c:v>
                </c:pt>
                <c:pt idx="3">
                  <c:v>PI</c:v>
                </c:pt>
                <c:pt idx="4">
                  <c:v>PA</c:v>
                </c:pt>
                <c:pt idx="5">
                  <c:v>Admon</c:v>
                </c:pt>
                <c:pt idx="6">
                  <c:v>POP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Gcia,'!$B$25:$B$32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71-49AD-B2FB-82A4C0272005}"/>
            </c:ext>
          </c:extLst>
        </c:ser>
        <c:ser>
          <c:idx val="2"/>
          <c:order val="1"/>
          <c:tx>
            <c:strRef>
              <c:f>'Distribucion de Cursos x Gcia,'!$C$24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'Distribucion de Cursos x Gcia,'!$A$25:$A$32</c:f>
              <c:strCache>
                <c:ptCount val="8"/>
                <c:pt idx="0">
                  <c:v>GG</c:v>
                </c:pt>
                <c:pt idx="1">
                  <c:v>MTTO Y  SG</c:v>
                </c:pt>
                <c:pt idx="2">
                  <c:v>GH</c:v>
                </c:pt>
                <c:pt idx="3">
                  <c:v>PI</c:v>
                </c:pt>
                <c:pt idx="4">
                  <c:v>PA</c:v>
                </c:pt>
                <c:pt idx="5">
                  <c:v>Admon</c:v>
                </c:pt>
                <c:pt idx="6">
                  <c:v>POP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Gcia,'!$C$25:$C$32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71-49AD-B2FB-82A4C0272005}"/>
            </c:ext>
          </c:extLst>
        </c:ser>
        <c:ser>
          <c:idx val="3"/>
          <c:order val="2"/>
          <c:tx>
            <c:strRef>
              <c:f>'Distribucion de Cursos x Gcia,'!$D$24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'Distribucion de Cursos x Gcia,'!$A$25:$A$32</c:f>
              <c:strCache>
                <c:ptCount val="8"/>
                <c:pt idx="0">
                  <c:v>GG</c:v>
                </c:pt>
                <c:pt idx="1">
                  <c:v>MTTO Y  SG</c:v>
                </c:pt>
                <c:pt idx="2">
                  <c:v>GH</c:v>
                </c:pt>
                <c:pt idx="3">
                  <c:v>PI</c:v>
                </c:pt>
                <c:pt idx="4">
                  <c:v>PA</c:v>
                </c:pt>
                <c:pt idx="5">
                  <c:v>Admon</c:v>
                </c:pt>
                <c:pt idx="6">
                  <c:v>POP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Gcia,'!$D$25:$D$32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71-49AD-B2FB-82A4C027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42000896"/>
        <c:axId val="142002432"/>
        <c:axId val="0"/>
      </c:bar3DChart>
      <c:catAx>
        <c:axId val="1420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002432"/>
        <c:crosses val="autoZero"/>
        <c:auto val="1"/>
        <c:lblAlgn val="ctr"/>
        <c:lblOffset val="100"/>
        <c:noMultiLvlLbl val="0"/>
      </c:catAx>
      <c:valAx>
        <c:axId val="142002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2000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Distribución de Cursos por Temática</a:t>
            </a:r>
          </a:p>
        </c:rich>
      </c:tx>
      <c:overlay val="0"/>
    </c:title>
    <c:autoTitleDeleted val="0"/>
    <c:view3D>
      <c:rotX val="0"/>
      <c:rotY val="0"/>
      <c:depthPercent val="100"/>
      <c:rAngAx val="0"/>
      <c:perspective val="7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'Distribucion de Cursos x Gcia,'!$R$4</c:f>
              <c:strCache>
                <c:ptCount val="1"/>
                <c:pt idx="0">
                  <c:v>Medular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'Distribucion de Cursos x Gcia,'!$Q$5:$Q$12</c:f>
              <c:strCache>
                <c:ptCount val="8"/>
                <c:pt idx="0">
                  <c:v>GG</c:v>
                </c:pt>
                <c:pt idx="1">
                  <c:v>MTTO Y SG</c:v>
                </c:pt>
                <c:pt idx="2">
                  <c:v>GH</c:v>
                </c:pt>
                <c:pt idx="3">
                  <c:v>POP</c:v>
                </c:pt>
                <c:pt idx="4">
                  <c:v>PA</c:v>
                </c:pt>
                <c:pt idx="5">
                  <c:v>ADMON</c:v>
                </c:pt>
                <c:pt idx="6">
                  <c:v>PI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Gcia,'!$R$5:$R$12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B3-409B-8D65-426798B44A6F}"/>
            </c:ext>
          </c:extLst>
        </c:ser>
        <c:ser>
          <c:idx val="1"/>
          <c:order val="1"/>
          <c:tx>
            <c:strRef>
              <c:f>'Distribucion de Cursos x Gcia,'!$S$4</c:f>
              <c:strCache>
                <c:ptCount val="1"/>
                <c:pt idx="0">
                  <c:v>Genérica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'Distribucion de Cursos x Gcia,'!$Q$5:$Q$12</c:f>
              <c:strCache>
                <c:ptCount val="8"/>
                <c:pt idx="0">
                  <c:v>GG</c:v>
                </c:pt>
                <c:pt idx="1">
                  <c:v>MTTO Y SG</c:v>
                </c:pt>
                <c:pt idx="2">
                  <c:v>GH</c:v>
                </c:pt>
                <c:pt idx="3">
                  <c:v>POP</c:v>
                </c:pt>
                <c:pt idx="4">
                  <c:v>PA</c:v>
                </c:pt>
                <c:pt idx="5">
                  <c:v>ADMON</c:v>
                </c:pt>
                <c:pt idx="6">
                  <c:v>PI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Gcia,'!$S$5:$S$12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'Distribucion de Cursos x Gcia,'!$T$4</c:f>
              <c:strCache>
                <c:ptCount val="1"/>
                <c:pt idx="0">
                  <c:v>Supervisorio o Gerencial</c:v>
                </c:pt>
              </c:strCache>
            </c:strRef>
          </c:tx>
          <c:invertIfNegative val="0"/>
          <c:cat>
            <c:strRef>
              <c:f>'Distribucion de Cursos x Gcia,'!$Q$5:$Q$12</c:f>
              <c:strCache>
                <c:ptCount val="8"/>
                <c:pt idx="0">
                  <c:v>GG</c:v>
                </c:pt>
                <c:pt idx="1">
                  <c:v>MTTO Y SG</c:v>
                </c:pt>
                <c:pt idx="2">
                  <c:v>GH</c:v>
                </c:pt>
                <c:pt idx="3">
                  <c:v>POP</c:v>
                </c:pt>
                <c:pt idx="4">
                  <c:v>PA</c:v>
                </c:pt>
                <c:pt idx="5">
                  <c:v>ADMON</c:v>
                </c:pt>
                <c:pt idx="6">
                  <c:v>PI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Gcia,'!$T$5:$T$12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'Distribucion de Cursos x Gcia,'!$U$4</c:f>
              <c:strCache>
                <c:ptCount val="1"/>
                <c:pt idx="0">
                  <c:v>SIAHO</c:v>
                </c:pt>
              </c:strCache>
            </c:strRef>
          </c:tx>
          <c:invertIfNegative val="0"/>
          <c:cat>
            <c:strRef>
              <c:f>'Distribucion de Cursos x Gcia,'!$Q$5:$Q$12</c:f>
              <c:strCache>
                <c:ptCount val="8"/>
                <c:pt idx="0">
                  <c:v>GG</c:v>
                </c:pt>
                <c:pt idx="1">
                  <c:v>MTTO Y SG</c:v>
                </c:pt>
                <c:pt idx="2">
                  <c:v>GH</c:v>
                </c:pt>
                <c:pt idx="3">
                  <c:v>POP</c:v>
                </c:pt>
                <c:pt idx="4">
                  <c:v>PA</c:v>
                </c:pt>
                <c:pt idx="5">
                  <c:v>ADMON</c:v>
                </c:pt>
                <c:pt idx="6">
                  <c:v>PI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Gcia,'!$U$5:$U$12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'Distribucion de Cursos x Gcia,'!$V$4</c:f>
              <c:strCache>
                <c:ptCount val="1"/>
                <c:pt idx="0">
                  <c:v>Complementaria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'Distribucion de Cursos x Gcia,'!$Q$5:$Q$12</c:f>
              <c:strCache>
                <c:ptCount val="8"/>
                <c:pt idx="0">
                  <c:v>GG</c:v>
                </c:pt>
                <c:pt idx="1">
                  <c:v>MTTO Y SG</c:v>
                </c:pt>
                <c:pt idx="2">
                  <c:v>GH</c:v>
                </c:pt>
                <c:pt idx="3">
                  <c:v>POP</c:v>
                </c:pt>
                <c:pt idx="4">
                  <c:v>PA</c:v>
                </c:pt>
                <c:pt idx="5">
                  <c:v>ADMON</c:v>
                </c:pt>
                <c:pt idx="6">
                  <c:v>PI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Gcia,'!$V$5:$V$12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45754368"/>
        <c:axId val="145760256"/>
        <c:axId val="0"/>
      </c:bar3DChart>
      <c:catAx>
        <c:axId val="1457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760256"/>
        <c:crosses val="autoZero"/>
        <c:auto val="1"/>
        <c:lblAlgn val="ctr"/>
        <c:lblOffset val="100"/>
        <c:noMultiLvlLbl val="0"/>
      </c:catAx>
      <c:valAx>
        <c:axId val="145760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57543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Distrución</a:t>
            </a:r>
            <a:r>
              <a:rPr lang="es-VE" baseline="0"/>
              <a:t> de Cursos por Tipo de Formación</a:t>
            </a:r>
            <a:endParaRPr lang="es-VE"/>
          </a:p>
        </c:rich>
      </c:tx>
      <c:overlay val="0"/>
    </c:title>
    <c:autoTitleDeleted val="0"/>
    <c:view3D>
      <c:rotX val="0"/>
      <c:rotY val="0"/>
      <c:depthPercent val="100"/>
      <c:rAngAx val="0"/>
      <c:perspective val="7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'Distribucion de Cursos x Gcia,'!$U$24</c:f>
              <c:strCache>
                <c:ptCount val="1"/>
                <c:pt idx="0">
                  <c:v>FIT (Interno)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'Distribucion de Cursos x Gcia,'!$T$25:$T$32</c:f>
              <c:strCache>
                <c:ptCount val="8"/>
                <c:pt idx="0">
                  <c:v>GG</c:v>
                </c:pt>
                <c:pt idx="1">
                  <c:v>MTTO Y  SG</c:v>
                </c:pt>
                <c:pt idx="2">
                  <c:v>GH</c:v>
                </c:pt>
                <c:pt idx="3">
                  <c:v>PI</c:v>
                </c:pt>
                <c:pt idx="4">
                  <c:v>PA</c:v>
                </c:pt>
                <c:pt idx="5">
                  <c:v>Admon</c:v>
                </c:pt>
                <c:pt idx="6">
                  <c:v>POP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Gcia,'!$U$25:$U$32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A6-4EA1-9317-8418F7305458}"/>
            </c:ext>
          </c:extLst>
        </c:ser>
        <c:ser>
          <c:idx val="2"/>
          <c:order val="1"/>
          <c:tx>
            <c:strRef>
              <c:f>'Distribucion de Cursos x Gcia,'!$V$24</c:f>
              <c:strCache>
                <c:ptCount val="1"/>
                <c:pt idx="0">
                  <c:v>FET (Externo)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'Distribucion de Cursos x Gcia,'!$T$25:$T$32</c:f>
              <c:strCache>
                <c:ptCount val="8"/>
                <c:pt idx="0">
                  <c:v>GG</c:v>
                </c:pt>
                <c:pt idx="1">
                  <c:v>MTTO Y  SG</c:v>
                </c:pt>
                <c:pt idx="2">
                  <c:v>GH</c:v>
                </c:pt>
                <c:pt idx="3">
                  <c:v>PI</c:v>
                </c:pt>
                <c:pt idx="4">
                  <c:v>PA</c:v>
                </c:pt>
                <c:pt idx="5">
                  <c:v>Admon</c:v>
                </c:pt>
                <c:pt idx="6">
                  <c:v>POP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Gcia,'!$V$25:$V$32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A6-4EA1-9317-8418F7305458}"/>
            </c:ext>
          </c:extLst>
        </c:ser>
        <c:ser>
          <c:idx val="3"/>
          <c:order val="2"/>
          <c:tx>
            <c:strRef>
              <c:f>'Distribucion de Cursos x Gcia,'!$W$24</c:f>
              <c:strCache>
                <c:ptCount val="1"/>
                <c:pt idx="0">
                  <c:v>FOL (en línea)</c:v>
                </c:pt>
              </c:strCache>
            </c:strRef>
          </c:tx>
          <c:invertIfNegative val="0"/>
          <c:cat>
            <c:strRef>
              <c:f>'Distribucion de Cursos x Gcia,'!$T$25:$T$32</c:f>
              <c:strCache>
                <c:ptCount val="8"/>
                <c:pt idx="0">
                  <c:v>GG</c:v>
                </c:pt>
                <c:pt idx="1">
                  <c:v>MTTO Y  SG</c:v>
                </c:pt>
                <c:pt idx="2">
                  <c:v>GH</c:v>
                </c:pt>
                <c:pt idx="3">
                  <c:v>PI</c:v>
                </c:pt>
                <c:pt idx="4">
                  <c:v>PA</c:v>
                </c:pt>
                <c:pt idx="5">
                  <c:v>Admon</c:v>
                </c:pt>
                <c:pt idx="6">
                  <c:v>POP</c:v>
                </c:pt>
                <c:pt idx="7">
                  <c:v>PO</c:v>
                </c:pt>
              </c:strCache>
            </c:strRef>
          </c:cat>
          <c:val>
            <c:numRef>
              <c:f>'Distribucion de Cursos x Gcia,'!$W$25:$W$32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3A6-4EA1-9317-8418F730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45779712"/>
        <c:axId val="145781504"/>
        <c:axId val="0"/>
      </c:bar3DChart>
      <c:catAx>
        <c:axId val="1457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781504"/>
        <c:crosses val="autoZero"/>
        <c:auto val="1"/>
        <c:lblAlgn val="ctr"/>
        <c:lblOffset val="100"/>
        <c:noMultiLvlLbl val="0"/>
      </c:catAx>
      <c:valAx>
        <c:axId val="145781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5779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66" l="0.70000000000000062" r="0.70000000000000062" t="0.75000000000000466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237948</xdr:colOff>
      <xdr:row>3</xdr:row>
      <xdr:rowOff>8373</xdr:rowOff>
    </xdr:from>
    <xdr:to>
      <xdr:col>2</xdr:col>
      <xdr:colOff>2247173</xdr:colOff>
      <xdr:row>6</xdr:row>
      <xdr:rowOff>40822</xdr:rowOff>
    </xdr:to>
    <xdr:pic>
      <xdr:nvPicPr>
        <xdr:cNvPr id="3" name="2 Imagen" descr="Logo Pequeño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7948" y="498230"/>
          <a:ext cx="2866475" cy="971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15</xdr:col>
      <xdr:colOff>114300</xdr:colOff>
      <xdr:row>17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35719</xdr:rowOff>
    </xdr:from>
    <xdr:to>
      <xdr:col>14</xdr:col>
      <xdr:colOff>681037</xdr:colOff>
      <xdr:row>39</xdr:row>
      <xdr:rowOff>7145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</xdr:row>
      <xdr:rowOff>38101</xdr:rowOff>
    </xdr:from>
    <xdr:to>
      <xdr:col>23</xdr:col>
      <xdr:colOff>283370</xdr:colOff>
      <xdr:row>17</xdr:row>
      <xdr:rowOff>152399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426243</xdr:colOff>
      <xdr:row>20</xdr:row>
      <xdr:rowOff>64294</xdr:rowOff>
    </xdr:from>
    <xdr:to>
      <xdr:col>23</xdr:col>
      <xdr:colOff>590550</xdr:colOff>
      <xdr:row>39</xdr:row>
      <xdr:rowOff>35719</xdr:rowOff>
    </xdr:to>
    <xdr:graphicFrame macro="">
      <xdr:nvGraphicFramePr>
        <xdr:cNvPr id="8" name="7 Gráfico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racilt/Mis%20documentos/ESCENARIOS%20DEFINITIVOS%2009.11.2004/SOLAPAMIENTO%2002-11-04%20con%202,5%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QUETE NE"/>
      <sheetName val="MEDIANAS NME"/>
      <sheetName val="PAQUETE DIARIA"/>
      <sheetName val="PAQUETE NME"/>
      <sheetName val="PAQUETE NMA"/>
      <sheetName val="SOLAP ND NME "/>
      <sheetName val="SOLAPA ND NMA"/>
      <sheetName val="SOLAP NME NMA"/>
      <sheetName val="tab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>
            <v>1</v>
          </cell>
          <cell r="D6">
            <v>921648</v>
          </cell>
        </row>
        <row r="7">
          <cell r="C7">
            <v>2</v>
          </cell>
          <cell r="D7">
            <v>951648</v>
          </cell>
        </row>
        <row r="8">
          <cell r="C8">
            <v>3</v>
          </cell>
          <cell r="D8">
            <v>981648</v>
          </cell>
        </row>
        <row r="9">
          <cell r="C9">
            <v>4</v>
          </cell>
          <cell r="D9">
            <v>1011648</v>
          </cell>
        </row>
        <row r="10">
          <cell r="C10">
            <v>5</v>
          </cell>
          <cell r="D10">
            <v>1041648</v>
          </cell>
        </row>
        <row r="11">
          <cell r="C11">
            <v>6</v>
          </cell>
          <cell r="D11">
            <v>1071648</v>
          </cell>
        </row>
        <row r="12">
          <cell r="C12">
            <v>7</v>
          </cell>
          <cell r="D12">
            <v>1101648</v>
          </cell>
        </row>
        <row r="13">
          <cell r="C13">
            <v>7.5</v>
          </cell>
          <cell r="D13">
            <v>1116648</v>
          </cell>
        </row>
        <row r="14">
          <cell r="C14">
            <v>8</v>
          </cell>
          <cell r="D14">
            <v>1131648</v>
          </cell>
        </row>
        <row r="15">
          <cell r="C15">
            <v>9</v>
          </cell>
          <cell r="D15">
            <v>1161648</v>
          </cell>
        </row>
        <row r="16">
          <cell r="C16">
            <v>10</v>
          </cell>
          <cell r="D16">
            <v>1191648</v>
          </cell>
        </row>
        <row r="17">
          <cell r="C17">
            <v>11</v>
          </cell>
          <cell r="D17">
            <v>1221648</v>
          </cell>
        </row>
        <row r="18">
          <cell r="C18">
            <v>12</v>
          </cell>
          <cell r="D18">
            <v>1251648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5"/>
  <sheetViews>
    <sheetView showGridLines="0" tabSelected="1" topLeftCell="A3" zoomScale="70" zoomScaleNormal="70" workbookViewId="0">
      <pane xSplit="7" ySplit="7" topLeftCell="H10" activePane="bottomRight" state="frozen"/>
      <selection activeCell="A3" sqref="A3"/>
      <selection pane="topRight" activeCell="H3" sqref="H3"/>
      <selection pane="bottomLeft" activeCell="A11" sqref="A11"/>
      <selection pane="bottomRight" activeCell="B10" sqref="B10"/>
    </sheetView>
  </sheetViews>
  <sheetFormatPr baseColWidth="10" defaultColWidth="11.42578125" defaultRowHeight="12.75" x14ac:dyDescent="0.2"/>
  <cols>
    <col min="1" max="1" width="5.5703125" style="17" customWidth="1"/>
    <col min="2" max="2" width="7.42578125" style="4" customWidth="1"/>
    <col min="3" max="3" width="36.42578125" style="5" customWidth="1"/>
    <col min="4" max="4" width="32.28515625" style="17" customWidth="1"/>
    <col min="5" max="5" width="18.5703125" style="17" customWidth="1"/>
    <col min="6" max="6" width="18.7109375" style="17" customWidth="1"/>
    <col min="7" max="7" width="42.140625" style="30" customWidth="1"/>
    <col min="8" max="8" width="79.7109375" style="3" customWidth="1"/>
    <col min="9" max="9" width="42.7109375" style="17" customWidth="1"/>
    <col min="10" max="10" width="18.42578125" style="17" customWidth="1"/>
    <col min="11" max="11" width="8.7109375" style="17" customWidth="1"/>
    <col min="12" max="12" width="9" style="4" customWidth="1"/>
    <col min="13" max="13" width="10.5703125" style="4" bestFit="1" customWidth="1"/>
    <col min="14" max="14" width="12.85546875" style="4" customWidth="1"/>
    <col min="15" max="15" width="11.28515625" style="31" customWidth="1"/>
    <col min="16" max="16" width="17" style="4" bestFit="1" customWidth="1"/>
    <col min="17" max="17" width="19.7109375" style="17" bestFit="1" customWidth="1"/>
    <col min="18" max="18" width="19.7109375" style="17" customWidth="1"/>
    <col min="19" max="22" width="5.140625" style="4" customWidth="1"/>
    <col min="23" max="23" width="9" style="4" customWidth="1"/>
    <col min="24" max="30" width="5.140625" style="4" customWidth="1"/>
    <col min="31" max="31" width="7" style="3" customWidth="1"/>
    <col min="32" max="36" width="8.7109375" style="3" customWidth="1"/>
    <col min="37" max="45" width="11.42578125" style="3"/>
    <col min="46" max="46" width="17" style="3" bestFit="1" customWidth="1"/>
    <col min="47" max="47" width="8.5703125" style="3" bestFit="1" customWidth="1"/>
    <col min="48" max="48" width="9.28515625" style="3" customWidth="1"/>
    <col min="49" max="49" width="11.7109375" style="3" customWidth="1"/>
    <col min="50" max="50" width="12.140625" style="16" customWidth="1"/>
    <col min="51" max="51" width="6.140625" style="3" customWidth="1"/>
    <col min="52" max="52" width="16.5703125" style="3" customWidth="1"/>
    <col min="53" max="53" width="20.85546875" style="3" customWidth="1"/>
    <col min="54" max="54" width="53.85546875" style="3" customWidth="1"/>
    <col min="55" max="16384" width="11.42578125" style="3"/>
  </cols>
  <sheetData>
    <row r="1" spans="1:50" s="1" customFormat="1" x14ac:dyDescent="0.2">
      <c r="A1" s="8"/>
      <c r="B1" s="32">
        <v>30362</v>
      </c>
      <c r="C1" s="9"/>
      <c r="D1" s="8"/>
      <c r="E1" s="8"/>
      <c r="F1" s="8"/>
      <c r="G1" s="29"/>
      <c r="I1" s="8"/>
      <c r="J1" s="8"/>
      <c r="K1" s="8"/>
      <c r="L1" s="9"/>
      <c r="M1" s="9"/>
      <c r="N1" s="9"/>
      <c r="O1" s="46"/>
      <c r="P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X1" s="10"/>
    </row>
    <row r="2" spans="1:50" s="1" customFormat="1" x14ac:dyDescent="0.2">
      <c r="A2" s="8"/>
      <c r="C2" s="9"/>
      <c r="D2" s="8"/>
      <c r="E2" s="8"/>
      <c r="F2" s="8"/>
      <c r="G2" s="29"/>
      <c r="I2" s="8"/>
      <c r="J2" s="8"/>
      <c r="K2" s="8"/>
      <c r="L2" s="9"/>
      <c r="M2" s="9"/>
      <c r="N2" s="9"/>
      <c r="O2" s="46"/>
      <c r="P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X2" s="10"/>
    </row>
    <row r="3" spans="1:50" s="1" customFormat="1" ht="22.5" customHeight="1" x14ac:dyDescent="0.2">
      <c r="A3" s="49"/>
      <c r="B3" s="50"/>
      <c r="C3" s="51"/>
      <c r="D3" s="49"/>
      <c r="E3" s="49"/>
      <c r="F3" s="49"/>
      <c r="G3" s="54"/>
      <c r="H3" s="50"/>
      <c r="I3" s="49"/>
      <c r="J3" s="49"/>
      <c r="K3" s="49"/>
      <c r="L3" s="51"/>
      <c r="M3" s="51"/>
      <c r="N3" s="51"/>
      <c r="O3" s="52"/>
      <c r="P3" s="51"/>
      <c r="Q3" s="50"/>
      <c r="R3" s="50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0"/>
      <c r="AF3" s="50"/>
      <c r="AG3" s="50"/>
      <c r="AH3" s="50"/>
      <c r="AI3" s="50"/>
      <c r="AJ3" s="50"/>
      <c r="AX3" s="10"/>
    </row>
    <row r="4" spans="1:50" s="1" customFormat="1" ht="22.5" customHeight="1" x14ac:dyDescent="0.4">
      <c r="A4" s="50"/>
      <c r="B4" s="50"/>
      <c r="C4" s="53"/>
      <c r="D4" s="4"/>
      <c r="E4" s="53"/>
      <c r="F4" s="53"/>
      <c r="G4" s="31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X4" s="10"/>
    </row>
    <row r="5" spans="1:50" s="1" customFormat="1" ht="34.5" customHeight="1" x14ac:dyDescent="0.2">
      <c r="A5" s="105" t="s">
        <v>28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X5" s="10"/>
    </row>
    <row r="6" spans="1:50" s="2" customFormat="1" ht="17.25" customHeight="1" x14ac:dyDescent="0.4">
      <c r="B6" s="53"/>
      <c r="S6" s="111" t="s">
        <v>0</v>
      </c>
      <c r="T6" s="111"/>
      <c r="U6" s="111"/>
      <c r="V6" s="111"/>
      <c r="W6" s="111"/>
      <c r="X6" s="108" t="s">
        <v>19</v>
      </c>
      <c r="Y6" s="109"/>
      <c r="Z6" s="109"/>
      <c r="AA6" s="109"/>
      <c r="AB6" s="109"/>
      <c r="AC6" s="109"/>
      <c r="AD6" s="109"/>
      <c r="AE6" s="110"/>
      <c r="AX6" s="10"/>
    </row>
    <row r="7" spans="1:50" s="2" customFormat="1" ht="27" customHeight="1" thickBot="1" x14ac:dyDescent="0.25">
      <c r="M7" s="112" t="s">
        <v>34</v>
      </c>
      <c r="N7" s="112"/>
      <c r="O7" s="82" t="s">
        <v>17</v>
      </c>
      <c r="P7" s="82" t="s">
        <v>18</v>
      </c>
      <c r="Q7" s="82" t="s">
        <v>37</v>
      </c>
      <c r="R7" s="82" t="s">
        <v>39</v>
      </c>
      <c r="S7" s="113" t="s">
        <v>47</v>
      </c>
      <c r="T7" s="113"/>
      <c r="U7" s="113"/>
      <c r="V7" s="113"/>
      <c r="W7" s="113"/>
      <c r="X7" s="114" t="s">
        <v>62</v>
      </c>
      <c r="Y7" s="115"/>
      <c r="Z7" s="115"/>
      <c r="AA7" s="115"/>
      <c r="AB7" s="115"/>
      <c r="AC7" s="115"/>
      <c r="AD7" s="115"/>
      <c r="AE7" s="116"/>
      <c r="AX7" s="10"/>
    </row>
    <row r="8" spans="1:50" s="2" customFormat="1" ht="101.25" customHeight="1" x14ac:dyDescent="0.2">
      <c r="A8" s="106" t="s">
        <v>20</v>
      </c>
      <c r="B8" s="73" t="s">
        <v>12</v>
      </c>
      <c r="C8" s="74" t="s">
        <v>21</v>
      </c>
      <c r="D8" s="74" t="s">
        <v>13</v>
      </c>
      <c r="E8" s="74" t="s">
        <v>30</v>
      </c>
      <c r="F8" s="74" t="s">
        <v>31</v>
      </c>
      <c r="G8" s="74" t="s">
        <v>29</v>
      </c>
      <c r="H8" s="74" t="s">
        <v>58</v>
      </c>
      <c r="I8" s="74" t="s">
        <v>57</v>
      </c>
      <c r="J8" s="74" t="s">
        <v>33</v>
      </c>
      <c r="K8" s="74" t="s">
        <v>22</v>
      </c>
      <c r="L8" s="74" t="s">
        <v>32</v>
      </c>
      <c r="M8" s="76" t="s">
        <v>35</v>
      </c>
      <c r="N8" s="77" t="s">
        <v>36</v>
      </c>
      <c r="O8" s="78" t="s">
        <v>41</v>
      </c>
      <c r="P8" s="76" t="s">
        <v>40</v>
      </c>
      <c r="Q8" s="76" t="s">
        <v>38</v>
      </c>
      <c r="R8" s="79" t="s">
        <v>39</v>
      </c>
      <c r="S8" s="78" t="s">
        <v>1</v>
      </c>
      <c r="T8" s="80" t="s">
        <v>2</v>
      </c>
      <c r="U8" s="80" t="s">
        <v>3</v>
      </c>
      <c r="V8" s="80" t="s">
        <v>4</v>
      </c>
      <c r="W8" s="81" t="s">
        <v>82</v>
      </c>
      <c r="X8" s="78" t="s">
        <v>5</v>
      </c>
      <c r="Y8" s="80" t="s">
        <v>6</v>
      </c>
      <c r="Z8" s="80" t="s">
        <v>7</v>
      </c>
      <c r="AA8" s="80" t="s">
        <v>68</v>
      </c>
      <c r="AB8" s="80" t="s">
        <v>8</v>
      </c>
      <c r="AC8" s="80" t="s">
        <v>9</v>
      </c>
      <c r="AD8" s="80" t="s">
        <v>10</v>
      </c>
      <c r="AE8" s="81" t="s">
        <v>11</v>
      </c>
      <c r="AF8" s="75" t="s">
        <v>42</v>
      </c>
      <c r="AG8" s="75" t="s">
        <v>43</v>
      </c>
      <c r="AH8" s="75" t="s">
        <v>44</v>
      </c>
      <c r="AI8" s="75" t="s">
        <v>45</v>
      </c>
      <c r="AJ8" s="75" t="s">
        <v>46</v>
      </c>
      <c r="AX8" s="10"/>
    </row>
    <row r="9" spans="1:50" s="10" customFormat="1" ht="1.5" customHeight="1" thickBot="1" x14ac:dyDescent="0.25">
      <c r="A9" s="107"/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7"/>
      <c r="O9" s="58"/>
      <c r="P9" s="56"/>
      <c r="Q9" s="56"/>
      <c r="R9" s="59"/>
      <c r="S9" s="58"/>
      <c r="T9" s="60"/>
      <c r="U9" s="60"/>
      <c r="V9" s="60"/>
      <c r="W9" s="61"/>
      <c r="X9" s="58"/>
      <c r="Y9" s="60"/>
      <c r="Z9" s="60"/>
      <c r="AA9" s="60"/>
      <c r="AB9" s="60"/>
      <c r="AC9" s="60"/>
      <c r="AD9" s="60"/>
      <c r="AE9" s="61"/>
      <c r="AF9" s="62"/>
      <c r="AG9" s="62"/>
      <c r="AH9" s="62"/>
      <c r="AI9" s="62"/>
      <c r="AJ9" s="62"/>
    </row>
    <row r="10" spans="1:50" s="10" customFormat="1" ht="27.75" customHeight="1" x14ac:dyDescent="0.2">
      <c r="A10" s="11">
        <v>1</v>
      </c>
      <c r="B10" s="32"/>
      <c r="C10" s="13"/>
      <c r="D10" s="13"/>
      <c r="E10" s="13"/>
      <c r="F10" s="13"/>
      <c r="G10" s="28"/>
      <c r="H10" s="28"/>
      <c r="I10" s="15"/>
      <c r="J10" s="15"/>
      <c r="K10" s="12"/>
      <c r="L10" s="12"/>
      <c r="M10" s="27"/>
      <c r="N10" s="27"/>
      <c r="O10" s="12"/>
      <c r="P10" s="12"/>
      <c r="Q10" s="11"/>
      <c r="R10" s="11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44"/>
      <c r="AG10" s="12"/>
      <c r="AH10" s="12"/>
      <c r="AI10" s="12"/>
      <c r="AJ10" s="12"/>
    </row>
    <row r="11" spans="1:50" s="10" customFormat="1" ht="27.75" customHeight="1" x14ac:dyDescent="0.2">
      <c r="A11" s="11">
        <f t="shared" ref="A11:A26" si="0">+A10+1</f>
        <v>2</v>
      </c>
      <c r="B11" s="32"/>
      <c r="C11" s="13"/>
      <c r="D11" s="13"/>
      <c r="E11" s="13"/>
      <c r="F11" s="13"/>
      <c r="G11" s="28"/>
      <c r="H11" s="28"/>
      <c r="I11" s="15"/>
      <c r="J11" s="15"/>
      <c r="K11" s="12"/>
      <c r="L11" s="12"/>
      <c r="M11" s="27"/>
      <c r="N11" s="27"/>
      <c r="O11" s="12"/>
      <c r="P11" s="12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44"/>
      <c r="AG11" s="12"/>
      <c r="AH11" s="12"/>
      <c r="AI11" s="12"/>
      <c r="AJ11" s="12"/>
    </row>
    <row r="12" spans="1:50" s="10" customFormat="1" ht="27.75" customHeight="1" x14ac:dyDescent="0.2">
      <c r="A12" s="11">
        <f t="shared" si="0"/>
        <v>3</v>
      </c>
      <c r="B12" s="32"/>
      <c r="C12" s="13"/>
      <c r="D12" s="13"/>
      <c r="E12" s="13"/>
      <c r="F12" s="13"/>
      <c r="G12" s="28"/>
      <c r="H12" s="28"/>
      <c r="I12" s="15"/>
      <c r="J12" s="15"/>
      <c r="K12" s="12"/>
      <c r="L12" s="12"/>
      <c r="M12" s="27"/>
      <c r="N12" s="27"/>
      <c r="O12" s="12"/>
      <c r="P12" s="12"/>
      <c r="Q12" s="11"/>
      <c r="R12" s="11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44"/>
      <c r="AG12" s="12"/>
      <c r="AH12" s="12"/>
      <c r="AI12" s="12"/>
      <c r="AJ12" s="12"/>
    </row>
    <row r="13" spans="1:50" s="10" customFormat="1" ht="27.75" customHeight="1" x14ac:dyDescent="0.2">
      <c r="A13" s="11">
        <f t="shared" si="0"/>
        <v>4</v>
      </c>
      <c r="B13" s="32"/>
      <c r="C13" s="13"/>
      <c r="D13" s="13"/>
      <c r="E13" s="13"/>
      <c r="F13" s="13"/>
      <c r="G13" s="28"/>
      <c r="H13" s="28"/>
      <c r="I13" s="15"/>
      <c r="J13" s="15"/>
      <c r="K13" s="12"/>
      <c r="L13" s="12"/>
      <c r="M13" s="27"/>
      <c r="N13" s="27"/>
      <c r="O13" s="12"/>
      <c r="P13" s="12"/>
      <c r="Q13" s="11"/>
      <c r="R13" s="11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44"/>
      <c r="AG13" s="12"/>
      <c r="AH13" s="12"/>
      <c r="AI13" s="12"/>
      <c r="AJ13" s="12"/>
    </row>
    <row r="14" spans="1:50" s="10" customFormat="1" ht="27.75" customHeight="1" x14ac:dyDescent="0.2">
      <c r="A14" s="11">
        <f t="shared" si="0"/>
        <v>5</v>
      </c>
      <c r="B14" s="32"/>
      <c r="C14" s="13"/>
      <c r="D14" s="13"/>
      <c r="E14" s="13"/>
      <c r="F14" s="13"/>
      <c r="G14" s="28"/>
      <c r="H14" s="28"/>
      <c r="I14" s="15"/>
      <c r="J14" s="15"/>
      <c r="K14" s="12"/>
      <c r="L14" s="12"/>
      <c r="M14" s="27"/>
      <c r="N14" s="27"/>
      <c r="O14" s="12"/>
      <c r="P14" s="12"/>
      <c r="Q14" s="11"/>
      <c r="R14" s="11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44"/>
      <c r="AG14" s="12"/>
      <c r="AH14" s="12"/>
      <c r="AI14" s="12"/>
      <c r="AJ14" s="12"/>
    </row>
    <row r="15" spans="1:50" s="10" customFormat="1" ht="27.75" customHeight="1" x14ac:dyDescent="0.2">
      <c r="A15" s="11">
        <f t="shared" si="0"/>
        <v>6</v>
      </c>
      <c r="B15" s="32"/>
      <c r="C15" s="13"/>
      <c r="D15" s="13"/>
      <c r="E15" s="13"/>
      <c r="F15" s="13"/>
      <c r="G15" s="28"/>
      <c r="H15" s="28"/>
      <c r="I15" s="15"/>
      <c r="J15" s="15"/>
      <c r="K15" s="12"/>
      <c r="L15" s="12"/>
      <c r="M15" s="27"/>
      <c r="N15" s="27"/>
      <c r="O15" s="12"/>
      <c r="P15" s="12"/>
      <c r="Q15" s="11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44"/>
      <c r="AG15" s="12"/>
      <c r="AH15" s="12"/>
      <c r="AI15" s="12"/>
      <c r="AJ15" s="12"/>
    </row>
    <row r="16" spans="1:50" s="10" customFormat="1" ht="27.75" customHeight="1" x14ac:dyDescent="0.2">
      <c r="A16" s="11">
        <f t="shared" si="0"/>
        <v>7</v>
      </c>
      <c r="B16" s="32"/>
      <c r="C16" s="13"/>
      <c r="D16" s="13"/>
      <c r="E16" s="13"/>
      <c r="F16" s="13"/>
      <c r="G16" s="28"/>
      <c r="H16" s="28"/>
      <c r="I16" s="15"/>
      <c r="J16" s="15"/>
      <c r="K16" s="12"/>
      <c r="L16" s="12"/>
      <c r="M16" s="27"/>
      <c r="N16" s="27"/>
      <c r="O16" s="12"/>
      <c r="P16" s="12"/>
      <c r="Q16" s="11"/>
      <c r="R16" s="11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44"/>
      <c r="AG16" s="12"/>
      <c r="AH16" s="12"/>
      <c r="AI16" s="12"/>
      <c r="AJ16" s="12"/>
    </row>
    <row r="17" spans="1:36" s="10" customFormat="1" ht="27.75" customHeight="1" x14ac:dyDescent="0.2">
      <c r="A17" s="11">
        <f t="shared" si="0"/>
        <v>8</v>
      </c>
      <c r="B17" s="32"/>
      <c r="C17" s="13"/>
      <c r="D17" s="13"/>
      <c r="E17" s="13"/>
      <c r="F17" s="13"/>
      <c r="G17" s="28"/>
      <c r="H17" s="28"/>
      <c r="I17" s="15"/>
      <c r="J17" s="15"/>
      <c r="K17" s="12"/>
      <c r="L17" s="12"/>
      <c r="M17" s="27"/>
      <c r="N17" s="27"/>
      <c r="O17" s="12"/>
      <c r="P17" s="12"/>
      <c r="Q17" s="11"/>
      <c r="R17" s="11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44"/>
      <c r="AJ17" s="12"/>
    </row>
    <row r="18" spans="1:36" s="10" customFormat="1" ht="27.75" customHeight="1" x14ac:dyDescent="0.2">
      <c r="A18" s="11">
        <f t="shared" si="0"/>
        <v>9</v>
      </c>
      <c r="B18" s="32"/>
      <c r="C18" s="13"/>
      <c r="D18" s="13"/>
      <c r="E18" s="13"/>
      <c r="F18" s="13"/>
      <c r="G18" s="28"/>
      <c r="H18" s="28"/>
      <c r="I18" s="15"/>
      <c r="J18" s="15"/>
      <c r="K18" s="12"/>
      <c r="L18" s="12"/>
      <c r="M18" s="27"/>
      <c r="N18" s="27"/>
      <c r="O18" s="12"/>
      <c r="P18" s="12"/>
      <c r="Q18" s="11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44"/>
      <c r="AG18" s="12"/>
      <c r="AH18" s="12"/>
      <c r="AI18" s="12"/>
      <c r="AJ18" s="12"/>
    </row>
    <row r="19" spans="1:36" s="10" customFormat="1" ht="27.75" customHeight="1" x14ac:dyDescent="0.2">
      <c r="A19" s="11">
        <f t="shared" si="0"/>
        <v>10</v>
      </c>
      <c r="B19" s="32"/>
      <c r="C19" s="13"/>
      <c r="D19" s="13"/>
      <c r="E19" s="13"/>
      <c r="F19" s="13"/>
      <c r="G19" s="28"/>
      <c r="H19" s="28"/>
      <c r="I19" s="15"/>
      <c r="J19" s="15"/>
      <c r="K19" s="12"/>
      <c r="L19" s="12"/>
      <c r="M19" s="27"/>
      <c r="N19" s="27"/>
      <c r="O19" s="12"/>
      <c r="P19" s="12"/>
      <c r="Q19" s="11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44"/>
      <c r="AG19" s="12"/>
      <c r="AH19" s="12"/>
      <c r="AI19" s="12"/>
      <c r="AJ19" s="12"/>
    </row>
    <row r="20" spans="1:36" s="10" customFormat="1" ht="27.75" customHeight="1" x14ac:dyDescent="0.2">
      <c r="A20" s="11">
        <f t="shared" si="0"/>
        <v>11</v>
      </c>
      <c r="B20" s="32"/>
      <c r="C20" s="13"/>
      <c r="D20" s="13"/>
      <c r="E20" s="13"/>
      <c r="F20" s="13"/>
      <c r="G20" s="28"/>
      <c r="H20" s="28"/>
      <c r="I20" s="15"/>
      <c r="J20" s="15"/>
      <c r="K20" s="12"/>
      <c r="L20" s="12"/>
      <c r="M20" s="27"/>
      <c r="N20" s="27"/>
      <c r="O20" s="12"/>
      <c r="P20" s="12"/>
      <c r="Q20" s="11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44"/>
      <c r="AG20" s="12"/>
      <c r="AH20" s="12"/>
      <c r="AI20" s="12"/>
      <c r="AJ20" s="12"/>
    </row>
    <row r="21" spans="1:36" s="10" customFormat="1" ht="27.75" customHeight="1" x14ac:dyDescent="0.2">
      <c r="A21" s="11">
        <f t="shared" si="0"/>
        <v>12</v>
      </c>
      <c r="B21" s="32"/>
      <c r="C21" s="13"/>
      <c r="D21" s="13"/>
      <c r="E21" s="13"/>
      <c r="F21" s="13"/>
      <c r="G21" s="28"/>
      <c r="H21" s="28"/>
      <c r="I21" s="15"/>
      <c r="J21" s="15"/>
      <c r="K21" s="12"/>
      <c r="L21" s="12"/>
      <c r="M21" s="27"/>
      <c r="N21" s="27"/>
      <c r="O21" s="12"/>
      <c r="P21" s="12"/>
      <c r="Q21" s="11"/>
      <c r="R21" s="1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44"/>
      <c r="AG21" s="12"/>
      <c r="AH21" s="12"/>
      <c r="AI21" s="12"/>
      <c r="AJ21" s="12"/>
    </row>
    <row r="22" spans="1:36" s="10" customFormat="1" ht="27.75" customHeight="1" x14ac:dyDescent="0.2">
      <c r="A22" s="11">
        <f t="shared" si="0"/>
        <v>13</v>
      </c>
      <c r="B22" s="32"/>
      <c r="C22" s="13"/>
      <c r="D22" s="13"/>
      <c r="E22" s="13"/>
      <c r="F22" s="13"/>
      <c r="G22" s="28"/>
      <c r="H22" s="28"/>
      <c r="I22" s="15"/>
      <c r="J22" s="15"/>
      <c r="K22" s="12"/>
      <c r="L22" s="12"/>
      <c r="M22" s="27"/>
      <c r="N22" s="27"/>
      <c r="O22" s="12"/>
      <c r="P22" s="12"/>
      <c r="Q22" s="11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44"/>
      <c r="AG22" s="12"/>
      <c r="AH22" s="12"/>
      <c r="AI22" s="12"/>
      <c r="AJ22" s="12"/>
    </row>
    <row r="23" spans="1:36" s="10" customFormat="1" ht="27.75" customHeight="1" x14ac:dyDescent="0.2">
      <c r="A23" s="11">
        <f t="shared" si="0"/>
        <v>14</v>
      </c>
      <c r="B23" s="32"/>
      <c r="C23" s="13"/>
      <c r="D23" s="13"/>
      <c r="E23" s="13"/>
      <c r="F23" s="13"/>
      <c r="G23" s="28"/>
      <c r="H23" s="28"/>
      <c r="I23" s="15"/>
      <c r="J23" s="15"/>
      <c r="K23" s="12"/>
      <c r="L23" s="12"/>
      <c r="M23" s="27"/>
      <c r="N23" s="27"/>
      <c r="O23" s="12"/>
      <c r="P23" s="12"/>
      <c r="Q23" s="11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44"/>
      <c r="AG23" s="12"/>
      <c r="AH23" s="12"/>
      <c r="AI23" s="12"/>
      <c r="AJ23" s="12"/>
    </row>
    <row r="24" spans="1:36" s="10" customFormat="1" ht="27.75" customHeight="1" x14ac:dyDescent="0.2">
      <c r="A24" s="11">
        <f t="shared" si="0"/>
        <v>15</v>
      </c>
      <c r="B24" s="32"/>
      <c r="C24" s="13"/>
      <c r="D24" s="13"/>
      <c r="E24" s="13"/>
      <c r="F24" s="13"/>
      <c r="G24" s="28"/>
      <c r="H24" s="28"/>
      <c r="I24" s="15"/>
      <c r="J24" s="15"/>
      <c r="K24" s="12"/>
      <c r="L24" s="12"/>
      <c r="M24" s="27"/>
      <c r="N24" s="27"/>
      <c r="O24" s="12"/>
      <c r="P24" s="12"/>
      <c r="Q24" s="11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44"/>
      <c r="AG24" s="12"/>
      <c r="AH24" s="12"/>
      <c r="AI24" s="12"/>
      <c r="AJ24" s="12"/>
    </row>
    <row r="25" spans="1:36" s="10" customFormat="1" ht="27.75" customHeight="1" x14ac:dyDescent="0.2">
      <c r="A25" s="11">
        <f t="shared" si="0"/>
        <v>16</v>
      </c>
      <c r="B25" s="32"/>
      <c r="C25" s="13"/>
      <c r="D25" s="13"/>
      <c r="E25" s="13"/>
      <c r="F25" s="13"/>
      <c r="G25" s="28"/>
      <c r="H25" s="28"/>
      <c r="I25" s="15"/>
      <c r="J25" s="15"/>
      <c r="K25" s="12"/>
      <c r="L25" s="12"/>
      <c r="M25" s="27"/>
      <c r="N25" s="27"/>
      <c r="O25" s="12"/>
      <c r="P25" s="12"/>
      <c r="Q25" s="11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44"/>
      <c r="AG25" s="12"/>
      <c r="AH25" s="12"/>
      <c r="AI25" s="12"/>
      <c r="AJ25" s="12"/>
    </row>
    <row r="26" spans="1:36" s="10" customFormat="1" ht="27.75" customHeight="1" x14ac:dyDescent="0.2">
      <c r="A26" s="11">
        <f t="shared" si="0"/>
        <v>17</v>
      </c>
      <c r="B26" s="32"/>
      <c r="C26" s="13"/>
      <c r="D26" s="13"/>
      <c r="E26" s="13"/>
      <c r="F26" s="13"/>
      <c r="G26" s="28"/>
      <c r="H26" s="28"/>
      <c r="I26" s="15"/>
      <c r="J26" s="15"/>
      <c r="K26" s="12"/>
      <c r="L26" s="12"/>
      <c r="M26" s="27"/>
      <c r="N26" s="27"/>
      <c r="O26" s="12"/>
      <c r="P26" s="12"/>
      <c r="Q26" s="11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44"/>
      <c r="AG26" s="12"/>
      <c r="AH26" s="12"/>
      <c r="AI26" s="12"/>
      <c r="AJ26" s="12"/>
    </row>
    <row r="27" spans="1:36" s="10" customFormat="1" ht="27.75" customHeight="1" x14ac:dyDescent="0.2">
      <c r="A27" s="11">
        <f t="shared" ref="A27:A38" si="1">+A26+1</f>
        <v>18</v>
      </c>
      <c r="B27" s="32"/>
      <c r="C27" s="13"/>
      <c r="D27" s="13"/>
      <c r="E27" s="13"/>
      <c r="F27" s="13"/>
      <c r="G27" s="28"/>
      <c r="H27" s="28"/>
      <c r="I27" s="15"/>
      <c r="J27" s="15"/>
      <c r="K27" s="12"/>
      <c r="L27" s="12"/>
      <c r="M27" s="27"/>
      <c r="N27" s="27"/>
      <c r="O27" s="12"/>
      <c r="P27" s="12"/>
      <c r="Q27" s="11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44"/>
      <c r="AG27" s="12"/>
      <c r="AH27" s="12"/>
      <c r="AI27" s="12"/>
      <c r="AJ27" s="12"/>
    </row>
    <row r="28" spans="1:36" s="10" customFormat="1" ht="27.75" customHeight="1" x14ac:dyDescent="0.2">
      <c r="A28" s="11">
        <f t="shared" si="1"/>
        <v>19</v>
      </c>
      <c r="B28" s="32"/>
      <c r="C28" s="13"/>
      <c r="D28" s="13"/>
      <c r="E28" s="13"/>
      <c r="F28" s="13"/>
      <c r="G28" s="28"/>
      <c r="H28" s="28"/>
      <c r="I28" s="15"/>
      <c r="J28" s="15"/>
      <c r="K28" s="12"/>
      <c r="L28" s="12"/>
      <c r="M28" s="27"/>
      <c r="N28" s="27"/>
      <c r="O28" s="12"/>
      <c r="P28" s="12"/>
      <c r="Q28" s="11"/>
      <c r="R28" s="11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44"/>
      <c r="AG28" s="12"/>
      <c r="AH28" s="12"/>
      <c r="AI28" s="12"/>
      <c r="AJ28" s="12"/>
    </row>
    <row r="29" spans="1:36" s="10" customFormat="1" ht="27.75" customHeight="1" x14ac:dyDescent="0.2">
      <c r="A29" s="11">
        <f t="shared" si="1"/>
        <v>20</v>
      </c>
      <c r="B29" s="32"/>
      <c r="C29" s="13"/>
      <c r="D29" s="13"/>
      <c r="E29" s="13"/>
      <c r="F29" s="13"/>
      <c r="G29" s="28"/>
      <c r="H29" s="28"/>
      <c r="I29" s="15"/>
      <c r="J29" s="15"/>
      <c r="K29" s="12"/>
      <c r="L29" s="12"/>
      <c r="M29" s="27"/>
      <c r="N29" s="27"/>
      <c r="O29" s="12"/>
      <c r="P29" s="12"/>
      <c r="Q29" s="11"/>
      <c r="R29" s="11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44"/>
      <c r="AG29" s="12"/>
      <c r="AH29" s="12"/>
      <c r="AI29" s="12"/>
      <c r="AJ29" s="12"/>
    </row>
    <row r="30" spans="1:36" s="10" customFormat="1" ht="27.75" customHeight="1" x14ac:dyDescent="0.2">
      <c r="A30" s="11">
        <f t="shared" si="1"/>
        <v>21</v>
      </c>
      <c r="B30" s="32"/>
      <c r="C30" s="13"/>
      <c r="D30" s="13"/>
      <c r="E30" s="13"/>
      <c r="F30" s="13"/>
      <c r="G30" s="28"/>
      <c r="H30" s="28"/>
      <c r="I30" s="15"/>
      <c r="J30" s="15"/>
      <c r="K30" s="12"/>
      <c r="L30" s="12"/>
      <c r="M30" s="27"/>
      <c r="N30" s="27"/>
      <c r="O30" s="12"/>
      <c r="P30" s="12"/>
      <c r="Q30" s="11"/>
      <c r="R30" s="11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44"/>
      <c r="AG30" s="12"/>
      <c r="AH30" s="12"/>
      <c r="AI30" s="44"/>
      <c r="AJ30" s="12"/>
    </row>
    <row r="31" spans="1:36" s="10" customFormat="1" ht="27.75" customHeight="1" x14ac:dyDescent="0.2">
      <c r="A31" s="11">
        <f t="shared" si="1"/>
        <v>22</v>
      </c>
      <c r="B31" s="32"/>
      <c r="C31" s="13"/>
      <c r="D31" s="13"/>
      <c r="E31" s="13"/>
      <c r="F31" s="13"/>
      <c r="G31" s="28"/>
      <c r="H31" s="28"/>
      <c r="I31" s="15"/>
      <c r="J31" s="15"/>
      <c r="K31" s="12"/>
      <c r="L31" s="12"/>
      <c r="M31" s="27"/>
      <c r="N31" s="27"/>
      <c r="O31" s="12"/>
      <c r="P31" s="12"/>
      <c r="Q31" s="11"/>
      <c r="R31" s="11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44"/>
      <c r="AG31" s="12"/>
      <c r="AH31" s="12"/>
      <c r="AI31" s="12"/>
      <c r="AJ31" s="12"/>
    </row>
    <row r="32" spans="1:36" s="10" customFormat="1" ht="27.75" customHeight="1" x14ac:dyDescent="0.2">
      <c r="A32" s="11">
        <f t="shared" si="1"/>
        <v>23</v>
      </c>
      <c r="B32" s="32"/>
      <c r="C32" s="13"/>
      <c r="D32" s="13"/>
      <c r="E32" s="13"/>
      <c r="F32" s="13"/>
      <c r="G32" s="28"/>
      <c r="H32" s="28"/>
      <c r="I32" s="15"/>
      <c r="J32" s="15"/>
      <c r="K32" s="12"/>
      <c r="L32" s="12"/>
      <c r="M32" s="27"/>
      <c r="N32" s="27"/>
      <c r="O32" s="12"/>
      <c r="P32" s="12"/>
      <c r="Q32" s="11"/>
      <c r="R32" s="11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44"/>
      <c r="AG32" s="12"/>
      <c r="AH32" s="12"/>
      <c r="AI32" s="12"/>
      <c r="AJ32" s="12"/>
    </row>
    <row r="33" spans="1:36" s="10" customFormat="1" ht="27.75" customHeight="1" x14ac:dyDescent="0.2">
      <c r="A33" s="11">
        <f t="shared" si="1"/>
        <v>24</v>
      </c>
      <c r="B33" s="32"/>
      <c r="C33" s="13"/>
      <c r="D33" s="13"/>
      <c r="E33" s="13"/>
      <c r="F33" s="13"/>
      <c r="G33" s="28"/>
      <c r="H33" s="28"/>
      <c r="I33" s="15"/>
      <c r="J33" s="15"/>
      <c r="K33" s="12"/>
      <c r="L33" s="12"/>
      <c r="M33" s="27"/>
      <c r="N33" s="27"/>
      <c r="O33" s="12"/>
      <c r="P33" s="12"/>
      <c r="Q33" s="11"/>
      <c r="R33" s="11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44"/>
      <c r="AG33" s="12"/>
      <c r="AH33" s="12"/>
      <c r="AI33" s="12"/>
      <c r="AJ33" s="12"/>
    </row>
    <row r="34" spans="1:36" s="10" customFormat="1" ht="27.75" customHeight="1" x14ac:dyDescent="0.2">
      <c r="A34" s="11">
        <f t="shared" si="1"/>
        <v>25</v>
      </c>
      <c r="B34" s="32"/>
      <c r="C34" s="13"/>
      <c r="D34" s="13"/>
      <c r="E34" s="13"/>
      <c r="F34" s="13"/>
      <c r="G34" s="28"/>
      <c r="H34" s="28"/>
      <c r="I34" s="15"/>
      <c r="J34" s="15"/>
      <c r="K34" s="12"/>
      <c r="L34" s="12"/>
      <c r="M34" s="27"/>
      <c r="N34" s="27"/>
      <c r="O34" s="12"/>
      <c r="P34" s="12"/>
      <c r="Q34" s="11"/>
      <c r="R34" s="11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44"/>
      <c r="AG34" s="12"/>
      <c r="AH34" s="12"/>
      <c r="AI34" s="12"/>
      <c r="AJ34" s="12"/>
    </row>
    <row r="35" spans="1:36" s="10" customFormat="1" ht="27.75" customHeight="1" x14ac:dyDescent="0.2">
      <c r="A35" s="11">
        <f t="shared" si="1"/>
        <v>26</v>
      </c>
      <c r="B35" s="32"/>
      <c r="C35" s="13"/>
      <c r="D35" s="13"/>
      <c r="E35" s="13"/>
      <c r="F35" s="13"/>
      <c r="G35" s="28"/>
      <c r="H35" s="28"/>
      <c r="I35" s="15"/>
      <c r="J35" s="15"/>
      <c r="K35" s="12"/>
      <c r="L35" s="12"/>
      <c r="M35" s="27"/>
      <c r="N35" s="27"/>
      <c r="O35" s="12"/>
      <c r="P35" s="12"/>
      <c r="Q35" s="11"/>
      <c r="R35" s="11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44"/>
      <c r="AG35" s="12"/>
      <c r="AH35" s="12"/>
      <c r="AI35" s="12"/>
      <c r="AJ35" s="12"/>
    </row>
    <row r="36" spans="1:36" s="10" customFormat="1" ht="27.75" customHeight="1" x14ac:dyDescent="0.2">
      <c r="A36" s="11">
        <f t="shared" si="1"/>
        <v>27</v>
      </c>
      <c r="B36" s="32"/>
      <c r="C36" s="13"/>
      <c r="D36" s="13"/>
      <c r="E36" s="13"/>
      <c r="F36" s="13"/>
      <c r="G36" s="28"/>
      <c r="H36" s="28"/>
      <c r="I36" s="15"/>
      <c r="J36" s="15"/>
      <c r="K36" s="12"/>
      <c r="L36" s="12"/>
      <c r="M36" s="27"/>
      <c r="N36" s="27"/>
      <c r="O36" s="12"/>
      <c r="P36" s="12"/>
      <c r="Q36" s="11"/>
      <c r="R36" s="11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44"/>
      <c r="AG36" s="12"/>
      <c r="AH36" s="12"/>
      <c r="AI36" s="12"/>
      <c r="AJ36" s="12"/>
    </row>
    <row r="37" spans="1:36" s="10" customFormat="1" ht="27.75" customHeight="1" x14ac:dyDescent="0.2">
      <c r="A37" s="11">
        <f t="shared" si="1"/>
        <v>28</v>
      </c>
      <c r="B37" s="32"/>
      <c r="C37" s="13"/>
      <c r="D37" s="13"/>
      <c r="E37" s="13"/>
      <c r="F37" s="13"/>
      <c r="G37" s="28"/>
      <c r="H37" s="28"/>
      <c r="I37" s="15"/>
      <c r="J37" s="15"/>
      <c r="K37" s="12"/>
      <c r="L37" s="12"/>
      <c r="M37" s="27"/>
      <c r="N37" s="27"/>
      <c r="O37" s="12"/>
      <c r="P37" s="12"/>
      <c r="Q37" s="11"/>
      <c r="R37" s="11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44"/>
      <c r="AG37" s="12"/>
      <c r="AH37" s="12"/>
      <c r="AI37" s="12"/>
      <c r="AJ37" s="12"/>
    </row>
    <row r="38" spans="1:36" s="10" customFormat="1" ht="27.75" customHeight="1" x14ac:dyDescent="0.2">
      <c r="A38" s="11">
        <f t="shared" si="1"/>
        <v>29</v>
      </c>
      <c r="B38" s="32"/>
      <c r="C38" s="13"/>
      <c r="D38" s="13"/>
      <c r="E38" s="13"/>
      <c r="F38" s="13"/>
      <c r="G38" s="28"/>
      <c r="H38" s="28"/>
      <c r="I38" s="15"/>
      <c r="J38" s="15"/>
      <c r="K38" s="12"/>
      <c r="L38" s="12"/>
      <c r="M38" s="27"/>
      <c r="N38" s="27"/>
      <c r="O38" s="12"/>
      <c r="P38" s="12"/>
      <c r="Q38" s="11"/>
      <c r="R38" s="11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44"/>
      <c r="AG38" s="12"/>
      <c r="AH38" s="12"/>
      <c r="AI38" s="12"/>
      <c r="AJ38" s="12"/>
    </row>
    <row r="39" spans="1:36" s="10" customFormat="1" ht="27.75" customHeight="1" x14ac:dyDescent="0.2">
      <c r="A39" s="11">
        <f t="shared" ref="A39:A106" si="2">+A38+1</f>
        <v>30</v>
      </c>
      <c r="B39" s="32"/>
      <c r="C39" s="13"/>
      <c r="D39" s="13"/>
      <c r="E39" s="13"/>
      <c r="F39" s="13"/>
      <c r="G39" s="28"/>
      <c r="H39" s="28"/>
      <c r="I39" s="15"/>
      <c r="J39" s="15"/>
      <c r="K39" s="12"/>
      <c r="L39" s="12"/>
      <c r="M39" s="27"/>
      <c r="N39" s="27"/>
      <c r="O39" s="12"/>
      <c r="P39" s="12"/>
      <c r="Q39" s="11"/>
      <c r="R39" s="11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44"/>
      <c r="AG39" s="12"/>
      <c r="AH39" s="12"/>
      <c r="AI39" s="12"/>
      <c r="AJ39" s="12"/>
    </row>
    <row r="40" spans="1:36" s="10" customFormat="1" ht="27.75" customHeight="1" x14ac:dyDescent="0.2">
      <c r="A40" s="11">
        <f t="shared" si="2"/>
        <v>31</v>
      </c>
      <c r="B40" s="32"/>
      <c r="C40" s="13"/>
      <c r="D40" s="13"/>
      <c r="E40" s="13"/>
      <c r="F40" s="13"/>
      <c r="G40" s="28"/>
      <c r="H40" s="28"/>
      <c r="I40" s="15"/>
      <c r="J40" s="15"/>
      <c r="K40" s="12"/>
      <c r="L40" s="12"/>
      <c r="M40" s="27"/>
      <c r="N40" s="27"/>
      <c r="O40" s="12"/>
      <c r="P40" s="12"/>
      <c r="Q40" s="11"/>
      <c r="R40" s="11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44"/>
      <c r="AG40" s="12"/>
      <c r="AH40" s="12"/>
      <c r="AI40" s="12"/>
      <c r="AJ40" s="12"/>
    </row>
    <row r="41" spans="1:36" s="10" customFormat="1" ht="27.75" customHeight="1" x14ac:dyDescent="0.2">
      <c r="A41" s="11">
        <f t="shared" si="2"/>
        <v>32</v>
      </c>
      <c r="B41" s="32"/>
      <c r="C41" s="13"/>
      <c r="D41" s="13"/>
      <c r="E41" s="13"/>
      <c r="F41" s="13"/>
      <c r="G41" s="28"/>
      <c r="H41" s="28"/>
      <c r="I41" s="15"/>
      <c r="J41" s="15"/>
      <c r="K41" s="12"/>
      <c r="L41" s="12"/>
      <c r="M41" s="27"/>
      <c r="N41" s="27"/>
      <c r="O41" s="12"/>
      <c r="P41" s="12"/>
      <c r="Q41" s="11"/>
      <c r="R41" s="11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44"/>
      <c r="AG41" s="12"/>
      <c r="AH41" s="12"/>
      <c r="AI41" s="12"/>
      <c r="AJ41" s="12"/>
    </row>
    <row r="42" spans="1:36" s="10" customFormat="1" ht="27.75" customHeight="1" x14ac:dyDescent="0.2">
      <c r="A42" s="11">
        <f t="shared" si="2"/>
        <v>33</v>
      </c>
      <c r="B42" s="32"/>
      <c r="C42" s="13"/>
      <c r="D42" s="13"/>
      <c r="E42" s="13"/>
      <c r="F42" s="13"/>
      <c r="G42" s="28"/>
      <c r="H42" s="28"/>
      <c r="I42" s="15"/>
      <c r="J42" s="15"/>
      <c r="K42" s="12"/>
      <c r="L42" s="12"/>
      <c r="M42" s="27"/>
      <c r="N42" s="27"/>
      <c r="O42" s="12"/>
      <c r="P42" s="12"/>
      <c r="Q42" s="11"/>
      <c r="R42" s="11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44"/>
      <c r="AG42" s="12"/>
      <c r="AH42" s="12"/>
      <c r="AI42" s="12"/>
      <c r="AJ42" s="12"/>
    </row>
    <row r="43" spans="1:36" s="10" customFormat="1" ht="27.75" customHeight="1" x14ac:dyDescent="0.2">
      <c r="A43" s="11">
        <f t="shared" si="2"/>
        <v>34</v>
      </c>
      <c r="B43" s="32"/>
      <c r="C43" s="13"/>
      <c r="D43" s="13"/>
      <c r="E43" s="13"/>
      <c r="F43" s="13"/>
      <c r="G43" s="28"/>
      <c r="H43" s="28"/>
      <c r="I43" s="15"/>
      <c r="J43" s="15"/>
      <c r="K43" s="12"/>
      <c r="L43" s="12"/>
      <c r="M43" s="27"/>
      <c r="N43" s="27"/>
      <c r="O43" s="12"/>
      <c r="P43" s="12"/>
      <c r="Q43" s="11"/>
      <c r="R43" s="11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44"/>
      <c r="AG43" s="12"/>
      <c r="AH43" s="12"/>
      <c r="AI43" s="12"/>
      <c r="AJ43" s="12"/>
    </row>
    <row r="44" spans="1:36" s="10" customFormat="1" ht="27.75" customHeight="1" x14ac:dyDescent="0.2">
      <c r="A44" s="11">
        <f t="shared" si="2"/>
        <v>35</v>
      </c>
      <c r="B44" s="32"/>
      <c r="C44" s="13"/>
      <c r="D44" s="13"/>
      <c r="E44" s="13"/>
      <c r="F44" s="13"/>
      <c r="G44" s="28"/>
      <c r="H44" s="28"/>
      <c r="I44" s="15"/>
      <c r="J44" s="15"/>
      <c r="K44" s="12"/>
      <c r="L44" s="12"/>
      <c r="M44" s="27"/>
      <c r="N44" s="27"/>
      <c r="O44" s="12"/>
      <c r="P44" s="12"/>
      <c r="Q44" s="11"/>
      <c r="R44" s="11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44"/>
      <c r="AG44" s="12"/>
      <c r="AH44" s="12"/>
      <c r="AI44" s="12"/>
      <c r="AJ44" s="12"/>
    </row>
    <row r="45" spans="1:36" s="10" customFormat="1" ht="27.75" customHeight="1" x14ac:dyDescent="0.2">
      <c r="A45" s="11">
        <f t="shared" si="2"/>
        <v>36</v>
      </c>
      <c r="B45" s="32"/>
      <c r="C45" s="13"/>
      <c r="D45" s="13"/>
      <c r="E45" s="13"/>
      <c r="F45" s="13"/>
      <c r="G45" s="28"/>
      <c r="H45" s="28"/>
      <c r="I45" s="15"/>
      <c r="J45" s="15"/>
      <c r="K45" s="12"/>
      <c r="L45" s="12"/>
      <c r="M45" s="27"/>
      <c r="N45" s="27"/>
      <c r="O45" s="12"/>
      <c r="P45" s="12"/>
      <c r="Q45" s="11"/>
      <c r="R45" s="11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44"/>
      <c r="AG45" s="12"/>
      <c r="AH45" s="12"/>
      <c r="AI45" s="12"/>
      <c r="AJ45" s="12"/>
    </row>
    <row r="46" spans="1:36" s="10" customFormat="1" ht="27.75" customHeight="1" x14ac:dyDescent="0.2">
      <c r="A46" s="11">
        <f t="shared" si="2"/>
        <v>37</v>
      </c>
      <c r="B46" s="32"/>
      <c r="C46" s="13"/>
      <c r="D46" s="13"/>
      <c r="E46" s="13"/>
      <c r="F46" s="13"/>
      <c r="G46" s="28"/>
      <c r="H46" s="28"/>
      <c r="I46" s="15"/>
      <c r="J46" s="15"/>
      <c r="K46" s="12"/>
      <c r="L46" s="12"/>
      <c r="M46" s="27"/>
      <c r="N46" s="27"/>
      <c r="O46" s="12"/>
      <c r="P46" s="12"/>
      <c r="Q46" s="11"/>
      <c r="R46" s="11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44"/>
      <c r="AG46" s="12"/>
      <c r="AH46" s="12"/>
      <c r="AI46" s="12"/>
      <c r="AJ46" s="12"/>
    </row>
    <row r="47" spans="1:36" s="10" customFormat="1" ht="27.75" customHeight="1" x14ac:dyDescent="0.2">
      <c r="A47" s="11">
        <f t="shared" si="2"/>
        <v>38</v>
      </c>
      <c r="B47" s="32"/>
      <c r="C47" s="13"/>
      <c r="D47" s="13"/>
      <c r="E47" s="13"/>
      <c r="F47" s="13"/>
      <c r="G47" s="28"/>
      <c r="H47" s="28"/>
      <c r="I47" s="15"/>
      <c r="J47" s="15"/>
      <c r="K47" s="12"/>
      <c r="L47" s="12"/>
      <c r="M47" s="27"/>
      <c r="N47" s="27"/>
      <c r="O47" s="12"/>
      <c r="P47" s="12"/>
      <c r="Q47" s="11"/>
      <c r="R47" s="11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44"/>
      <c r="AG47" s="12"/>
      <c r="AH47" s="12"/>
      <c r="AI47" s="12"/>
      <c r="AJ47" s="12"/>
    </row>
    <row r="48" spans="1:36" s="10" customFormat="1" ht="27.75" customHeight="1" x14ac:dyDescent="0.2">
      <c r="A48" s="11">
        <f t="shared" si="2"/>
        <v>39</v>
      </c>
      <c r="B48" s="32"/>
      <c r="C48" s="13"/>
      <c r="D48" s="13"/>
      <c r="E48" s="13"/>
      <c r="F48" s="13"/>
      <c r="G48" s="28"/>
      <c r="H48" s="28"/>
      <c r="I48" s="15"/>
      <c r="J48" s="15"/>
      <c r="K48" s="12"/>
      <c r="L48" s="12"/>
      <c r="M48" s="27"/>
      <c r="N48" s="27"/>
      <c r="O48" s="12"/>
      <c r="P48" s="12"/>
      <c r="Q48" s="11"/>
      <c r="R48" s="11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44"/>
      <c r="AG48" s="12"/>
      <c r="AH48" s="12"/>
      <c r="AI48" s="12"/>
      <c r="AJ48" s="12"/>
    </row>
    <row r="49" spans="1:36" s="10" customFormat="1" ht="27.75" customHeight="1" x14ac:dyDescent="0.2">
      <c r="A49" s="11">
        <f t="shared" si="2"/>
        <v>40</v>
      </c>
      <c r="B49" s="32"/>
      <c r="C49" s="13"/>
      <c r="D49" s="13"/>
      <c r="E49" s="13"/>
      <c r="F49" s="13"/>
      <c r="G49" s="28"/>
      <c r="H49" s="28"/>
      <c r="I49" s="15"/>
      <c r="J49" s="15"/>
      <c r="K49" s="12"/>
      <c r="L49" s="12"/>
      <c r="M49" s="27"/>
      <c r="N49" s="27"/>
      <c r="O49" s="12"/>
      <c r="P49" s="12"/>
      <c r="Q49" s="11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44"/>
      <c r="AG49" s="12"/>
      <c r="AH49" s="12"/>
      <c r="AI49" s="12"/>
      <c r="AJ49" s="12"/>
    </row>
    <row r="50" spans="1:36" s="10" customFormat="1" ht="27.75" customHeight="1" x14ac:dyDescent="0.2">
      <c r="A50" s="11">
        <f t="shared" si="2"/>
        <v>41</v>
      </c>
      <c r="B50" s="32"/>
      <c r="C50" s="13"/>
      <c r="D50" s="13"/>
      <c r="E50" s="13"/>
      <c r="F50" s="13"/>
      <c r="G50" s="28"/>
      <c r="H50" s="28"/>
      <c r="I50" s="15"/>
      <c r="J50" s="15"/>
      <c r="K50" s="12"/>
      <c r="L50" s="12"/>
      <c r="M50" s="27"/>
      <c r="N50" s="27"/>
      <c r="O50" s="12"/>
      <c r="P50" s="12"/>
      <c r="Q50" s="11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44"/>
      <c r="AG50" s="12"/>
      <c r="AH50" s="12"/>
      <c r="AI50" s="12"/>
      <c r="AJ50" s="12"/>
    </row>
    <row r="51" spans="1:36" s="10" customFormat="1" ht="27.75" customHeight="1" x14ac:dyDescent="0.2">
      <c r="A51" s="11">
        <f t="shared" si="2"/>
        <v>42</v>
      </c>
      <c r="B51" s="32"/>
      <c r="C51" s="13"/>
      <c r="D51" s="13"/>
      <c r="E51" s="13"/>
      <c r="F51" s="13"/>
      <c r="G51" s="28"/>
      <c r="H51" s="28"/>
      <c r="I51" s="15"/>
      <c r="J51" s="15"/>
      <c r="K51" s="12"/>
      <c r="L51" s="12"/>
      <c r="M51" s="27"/>
      <c r="N51" s="27"/>
      <c r="O51" s="12"/>
      <c r="P51" s="12"/>
      <c r="Q51" s="11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44"/>
      <c r="AG51" s="12"/>
      <c r="AH51" s="12"/>
      <c r="AI51" s="12"/>
      <c r="AJ51" s="12"/>
    </row>
    <row r="52" spans="1:36" s="10" customFormat="1" ht="27.75" customHeight="1" x14ac:dyDescent="0.2">
      <c r="A52" s="11">
        <f t="shared" si="2"/>
        <v>43</v>
      </c>
      <c r="B52" s="32"/>
      <c r="C52" s="13"/>
      <c r="D52" s="13"/>
      <c r="E52" s="13"/>
      <c r="F52" s="13"/>
      <c r="G52" s="28"/>
      <c r="H52" s="28"/>
      <c r="I52" s="15"/>
      <c r="J52" s="15"/>
      <c r="K52" s="12"/>
      <c r="L52" s="12"/>
      <c r="M52" s="27"/>
      <c r="N52" s="27"/>
      <c r="O52" s="12"/>
      <c r="P52" s="12"/>
      <c r="Q52" s="11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44"/>
      <c r="AG52" s="12"/>
      <c r="AH52" s="12"/>
      <c r="AI52" s="12"/>
      <c r="AJ52" s="12"/>
    </row>
    <row r="53" spans="1:36" s="10" customFormat="1" ht="27.75" customHeight="1" x14ac:dyDescent="0.2">
      <c r="A53" s="11">
        <f t="shared" si="2"/>
        <v>44</v>
      </c>
      <c r="B53" s="32"/>
      <c r="C53" s="13"/>
      <c r="D53" s="13"/>
      <c r="E53" s="13"/>
      <c r="F53" s="13"/>
      <c r="G53" s="28"/>
      <c r="H53" s="28"/>
      <c r="I53" s="15"/>
      <c r="J53" s="15"/>
      <c r="K53" s="12"/>
      <c r="L53" s="12"/>
      <c r="M53" s="27"/>
      <c r="N53" s="27"/>
      <c r="O53" s="12"/>
      <c r="P53" s="12"/>
      <c r="Q53" s="11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44"/>
      <c r="AG53" s="12"/>
      <c r="AH53" s="12"/>
      <c r="AI53" s="12"/>
      <c r="AJ53" s="12"/>
    </row>
    <row r="54" spans="1:36" s="10" customFormat="1" ht="27.75" customHeight="1" x14ac:dyDescent="0.2">
      <c r="A54" s="11">
        <f t="shared" si="2"/>
        <v>45</v>
      </c>
      <c r="B54" s="32"/>
      <c r="C54" s="13"/>
      <c r="D54" s="13"/>
      <c r="E54" s="13"/>
      <c r="F54" s="13"/>
      <c r="G54" s="28"/>
      <c r="H54" s="28"/>
      <c r="I54" s="15"/>
      <c r="J54" s="15"/>
      <c r="K54" s="12"/>
      <c r="L54" s="12"/>
      <c r="M54" s="27"/>
      <c r="N54" s="27"/>
      <c r="O54" s="12"/>
      <c r="P54" s="12"/>
      <c r="Q54" s="11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44"/>
      <c r="AG54" s="12"/>
      <c r="AH54" s="12"/>
      <c r="AI54" s="12"/>
      <c r="AJ54" s="12"/>
    </row>
    <row r="55" spans="1:36" s="10" customFormat="1" ht="27.75" customHeight="1" x14ac:dyDescent="0.2">
      <c r="A55" s="11">
        <f t="shared" si="2"/>
        <v>46</v>
      </c>
      <c r="B55" s="32"/>
      <c r="C55" s="13"/>
      <c r="D55" s="13"/>
      <c r="E55" s="13"/>
      <c r="F55" s="13"/>
      <c r="G55" s="28"/>
      <c r="H55" s="28"/>
      <c r="I55" s="15"/>
      <c r="J55" s="15"/>
      <c r="K55" s="12"/>
      <c r="L55" s="12"/>
      <c r="M55" s="27"/>
      <c r="N55" s="27"/>
      <c r="O55" s="12"/>
      <c r="P55" s="12"/>
      <c r="Q55" s="11"/>
      <c r="R55" s="11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44"/>
      <c r="AG55" s="12"/>
      <c r="AH55" s="12"/>
      <c r="AI55" s="12"/>
      <c r="AJ55" s="12"/>
    </row>
    <row r="56" spans="1:36" s="10" customFormat="1" ht="27.75" customHeight="1" x14ac:dyDescent="0.2">
      <c r="A56" s="11">
        <f t="shared" si="2"/>
        <v>47</v>
      </c>
      <c r="B56" s="32"/>
      <c r="C56" s="13"/>
      <c r="D56" s="13"/>
      <c r="E56" s="13"/>
      <c r="F56" s="13"/>
      <c r="G56" s="28"/>
      <c r="H56" s="28"/>
      <c r="I56" s="15"/>
      <c r="J56" s="15"/>
      <c r="K56" s="12"/>
      <c r="L56" s="12"/>
      <c r="M56" s="27"/>
      <c r="N56" s="27"/>
      <c r="O56" s="12"/>
      <c r="P56" s="12"/>
      <c r="Q56" s="11"/>
      <c r="R56" s="11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44"/>
      <c r="AG56" s="12"/>
      <c r="AH56" s="12"/>
      <c r="AI56" s="12"/>
      <c r="AJ56" s="12"/>
    </row>
    <row r="57" spans="1:36" s="10" customFormat="1" ht="27.75" customHeight="1" x14ac:dyDescent="0.2">
      <c r="A57" s="11">
        <f t="shared" si="2"/>
        <v>48</v>
      </c>
      <c r="B57" s="32"/>
      <c r="C57" s="13"/>
      <c r="D57" s="13"/>
      <c r="E57" s="13"/>
      <c r="F57" s="13"/>
      <c r="G57" s="28"/>
      <c r="H57" s="28"/>
      <c r="I57" s="15"/>
      <c r="J57" s="15"/>
      <c r="K57" s="12"/>
      <c r="L57" s="12"/>
      <c r="M57" s="27"/>
      <c r="N57" s="27"/>
      <c r="O57" s="12"/>
      <c r="P57" s="12"/>
      <c r="Q57" s="11"/>
      <c r="R57" s="11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44"/>
      <c r="AG57" s="12"/>
      <c r="AH57" s="12"/>
      <c r="AI57" s="12"/>
      <c r="AJ57" s="12"/>
    </row>
    <row r="58" spans="1:36" s="10" customFormat="1" ht="27.75" customHeight="1" x14ac:dyDescent="0.2">
      <c r="A58" s="11">
        <f t="shared" si="2"/>
        <v>49</v>
      </c>
      <c r="B58" s="32"/>
      <c r="C58" s="13"/>
      <c r="D58" s="13"/>
      <c r="E58" s="13"/>
      <c r="F58" s="13"/>
      <c r="G58" s="28"/>
      <c r="H58" s="28"/>
      <c r="I58" s="15"/>
      <c r="J58" s="15"/>
      <c r="K58" s="12"/>
      <c r="L58" s="12"/>
      <c r="M58" s="27"/>
      <c r="N58" s="27"/>
      <c r="O58" s="12"/>
      <c r="P58" s="12"/>
      <c r="Q58" s="11"/>
      <c r="R58" s="11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44"/>
      <c r="AG58" s="12"/>
      <c r="AH58" s="12"/>
      <c r="AI58" s="12"/>
      <c r="AJ58" s="12"/>
    </row>
    <row r="59" spans="1:36" s="10" customFormat="1" ht="27.75" customHeight="1" x14ac:dyDescent="0.2">
      <c r="A59" s="11">
        <f t="shared" si="2"/>
        <v>50</v>
      </c>
      <c r="B59" s="32"/>
      <c r="C59" s="13"/>
      <c r="D59" s="13"/>
      <c r="E59" s="13"/>
      <c r="F59" s="13"/>
      <c r="G59" s="37"/>
      <c r="H59" s="28"/>
      <c r="I59" s="15"/>
      <c r="J59" s="15"/>
      <c r="K59" s="12"/>
      <c r="L59" s="12"/>
      <c r="M59" s="27"/>
      <c r="N59" s="27"/>
      <c r="O59" s="12"/>
      <c r="P59" s="12"/>
      <c r="Q59" s="11"/>
      <c r="R59" s="11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44"/>
      <c r="AG59" s="12"/>
      <c r="AH59" s="12"/>
      <c r="AI59" s="12"/>
      <c r="AJ59" s="12"/>
    </row>
    <row r="60" spans="1:36" s="10" customFormat="1" ht="27.75" customHeight="1" x14ac:dyDescent="0.2">
      <c r="A60" s="11">
        <f t="shared" si="2"/>
        <v>51</v>
      </c>
      <c r="B60" s="32"/>
      <c r="C60" s="13"/>
      <c r="D60" s="13"/>
      <c r="E60" s="13"/>
      <c r="F60" s="13"/>
      <c r="G60" s="28"/>
      <c r="H60" s="28"/>
      <c r="I60" s="40"/>
      <c r="J60" s="39"/>
      <c r="K60" s="41"/>
      <c r="L60" s="12"/>
      <c r="M60" s="43"/>
      <c r="N60" s="45"/>
      <c r="O60" s="12"/>
      <c r="P60" s="12"/>
      <c r="Q60" s="11"/>
      <c r="R60" s="11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44"/>
      <c r="AG60" s="12"/>
      <c r="AH60" s="12"/>
      <c r="AI60" s="44"/>
      <c r="AJ60" s="12"/>
    </row>
    <row r="61" spans="1:36" s="10" customFormat="1" ht="27.75" customHeight="1" x14ac:dyDescent="0.2">
      <c r="A61" s="11">
        <f t="shared" si="2"/>
        <v>52</v>
      </c>
      <c r="B61" s="32"/>
      <c r="C61" s="13"/>
      <c r="D61" s="13"/>
      <c r="E61" s="13"/>
      <c r="F61" s="13"/>
      <c r="G61" s="37"/>
      <c r="H61" s="28"/>
      <c r="I61" s="15"/>
      <c r="J61" s="15"/>
      <c r="K61" s="12"/>
      <c r="L61" s="12"/>
      <c r="M61" s="27"/>
      <c r="N61" s="27"/>
      <c r="O61" s="12"/>
      <c r="P61" s="12"/>
      <c r="Q61" s="11"/>
      <c r="R61" s="11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44"/>
      <c r="AG61" s="12"/>
      <c r="AH61" s="12"/>
      <c r="AI61" s="12"/>
      <c r="AJ61" s="12"/>
    </row>
    <row r="62" spans="1:36" s="10" customFormat="1" ht="27.75" customHeight="1" x14ac:dyDescent="0.2">
      <c r="A62" s="11">
        <f t="shared" si="2"/>
        <v>53</v>
      </c>
      <c r="B62" s="32"/>
      <c r="C62" s="13"/>
      <c r="D62" s="13"/>
      <c r="E62" s="13"/>
      <c r="F62" s="13"/>
      <c r="G62" s="37"/>
      <c r="H62" s="28"/>
      <c r="I62" s="15"/>
      <c r="J62" s="15"/>
      <c r="K62" s="12"/>
      <c r="L62" s="12"/>
      <c r="M62" s="27"/>
      <c r="N62" s="27"/>
      <c r="O62" s="12"/>
      <c r="P62" s="12"/>
      <c r="Q62" s="11"/>
      <c r="R62" s="11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44"/>
      <c r="AG62" s="12"/>
      <c r="AH62" s="12"/>
      <c r="AI62" s="12"/>
      <c r="AJ62" s="12"/>
    </row>
    <row r="63" spans="1:36" s="10" customFormat="1" ht="27.75" customHeight="1" x14ac:dyDescent="0.2">
      <c r="A63" s="11">
        <f t="shared" si="2"/>
        <v>54</v>
      </c>
      <c r="B63" s="32"/>
      <c r="C63" s="13"/>
      <c r="D63" s="13"/>
      <c r="E63" s="13"/>
      <c r="F63" s="13"/>
      <c r="G63" s="28"/>
      <c r="H63" s="28"/>
      <c r="I63" s="15"/>
      <c r="J63" s="15"/>
      <c r="K63" s="12"/>
      <c r="L63" s="12"/>
      <c r="M63" s="27"/>
      <c r="N63" s="27"/>
      <c r="O63" s="12"/>
      <c r="P63" s="12"/>
      <c r="Q63" s="11"/>
      <c r="R63" s="11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44"/>
      <c r="AG63" s="12"/>
      <c r="AH63" s="12"/>
      <c r="AI63" s="12"/>
      <c r="AJ63" s="12"/>
    </row>
    <row r="64" spans="1:36" s="10" customFormat="1" ht="27.75" customHeight="1" x14ac:dyDescent="0.2">
      <c r="A64" s="11">
        <f t="shared" si="2"/>
        <v>55</v>
      </c>
      <c r="B64" s="32"/>
      <c r="C64" s="13"/>
      <c r="D64" s="13"/>
      <c r="E64" s="13"/>
      <c r="F64" s="13"/>
      <c r="G64" s="28"/>
      <c r="H64" s="28"/>
      <c r="I64" s="15"/>
      <c r="J64" s="15"/>
      <c r="K64" s="12"/>
      <c r="L64" s="12"/>
      <c r="M64" s="27"/>
      <c r="N64" s="27"/>
      <c r="O64" s="12"/>
      <c r="P64" s="12"/>
      <c r="Q64" s="11"/>
      <c r="R64" s="11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44"/>
      <c r="AG64" s="12"/>
      <c r="AH64" s="12"/>
      <c r="AI64" s="12"/>
      <c r="AJ64" s="12"/>
    </row>
    <row r="65" spans="1:36" s="10" customFormat="1" ht="27.75" customHeight="1" x14ac:dyDescent="0.2">
      <c r="A65" s="11">
        <f t="shared" si="2"/>
        <v>56</v>
      </c>
      <c r="B65" s="32"/>
      <c r="C65" s="13"/>
      <c r="D65" s="13"/>
      <c r="E65" s="13"/>
      <c r="F65" s="13"/>
      <c r="G65" s="28"/>
      <c r="H65" s="28"/>
      <c r="I65" s="37"/>
      <c r="J65" s="12"/>
      <c r="K65" s="42"/>
      <c r="L65" s="12"/>
      <c r="M65" s="44"/>
      <c r="N65" s="45"/>
      <c r="O65" s="15"/>
      <c r="P65" s="12"/>
      <c r="Q65" s="12"/>
      <c r="R65" s="11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44"/>
      <c r="AG65" s="12"/>
      <c r="AH65" s="12"/>
      <c r="AI65" s="44"/>
      <c r="AJ65" s="12"/>
    </row>
    <row r="66" spans="1:36" s="10" customFormat="1" ht="27.75" customHeight="1" x14ac:dyDescent="0.2">
      <c r="A66" s="11">
        <f t="shared" si="2"/>
        <v>57</v>
      </c>
      <c r="B66" s="32"/>
      <c r="C66" s="13"/>
      <c r="D66" s="13"/>
      <c r="E66" s="13"/>
      <c r="F66" s="13"/>
      <c r="G66" s="28"/>
      <c r="H66" s="28"/>
      <c r="I66" s="15"/>
      <c r="J66" s="15"/>
      <c r="K66" s="12"/>
      <c r="L66" s="12"/>
      <c r="M66" s="27"/>
      <c r="N66" s="27"/>
      <c r="O66" s="12"/>
      <c r="P66" s="12"/>
      <c r="Q66" s="11"/>
      <c r="R66" s="11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44"/>
      <c r="AG66" s="12"/>
      <c r="AH66" s="12"/>
      <c r="AI66" s="12"/>
      <c r="AJ66" s="12"/>
    </row>
    <row r="67" spans="1:36" s="10" customFormat="1" ht="27.75" customHeight="1" x14ac:dyDescent="0.2">
      <c r="A67" s="11">
        <f t="shared" si="2"/>
        <v>58</v>
      </c>
      <c r="B67" s="32"/>
      <c r="C67" s="13"/>
      <c r="D67" s="13"/>
      <c r="E67" s="13"/>
      <c r="F67" s="13"/>
      <c r="G67" s="28"/>
      <c r="H67" s="28"/>
      <c r="I67" s="15"/>
      <c r="J67" s="15"/>
      <c r="K67" s="12"/>
      <c r="L67" s="12"/>
      <c r="M67" s="27"/>
      <c r="N67" s="27"/>
      <c r="O67" s="12"/>
      <c r="P67" s="12"/>
      <c r="Q67" s="11"/>
      <c r="R67" s="11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44"/>
      <c r="AG67" s="12"/>
      <c r="AH67" s="12"/>
      <c r="AI67" s="12"/>
      <c r="AJ67" s="12"/>
    </row>
    <row r="68" spans="1:36" s="10" customFormat="1" ht="27.75" customHeight="1" x14ac:dyDescent="0.2">
      <c r="A68" s="11">
        <f t="shared" si="2"/>
        <v>59</v>
      </c>
      <c r="B68" s="32"/>
      <c r="C68" s="13"/>
      <c r="D68" s="13"/>
      <c r="E68" s="13"/>
      <c r="F68" s="13"/>
      <c r="G68" s="28"/>
      <c r="H68" s="28"/>
      <c r="I68" s="15"/>
      <c r="J68" s="15"/>
      <c r="K68" s="12"/>
      <c r="L68" s="12"/>
      <c r="M68" s="27"/>
      <c r="N68" s="27"/>
      <c r="O68" s="12"/>
      <c r="P68" s="12"/>
      <c r="Q68" s="11"/>
      <c r="R68" s="11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44"/>
      <c r="AG68" s="12"/>
      <c r="AH68" s="12"/>
      <c r="AI68" s="12"/>
      <c r="AJ68" s="12"/>
    </row>
    <row r="69" spans="1:36" s="10" customFormat="1" ht="27.75" customHeight="1" x14ac:dyDescent="0.2">
      <c r="A69" s="11">
        <f t="shared" si="2"/>
        <v>60</v>
      </c>
      <c r="B69" s="32"/>
      <c r="C69" s="13"/>
      <c r="D69" s="13"/>
      <c r="E69" s="13"/>
      <c r="F69" s="13"/>
      <c r="G69" s="28"/>
      <c r="H69" s="28"/>
      <c r="I69" s="15"/>
      <c r="J69" s="15"/>
      <c r="K69" s="12"/>
      <c r="L69" s="12"/>
      <c r="M69" s="27"/>
      <c r="N69" s="27"/>
      <c r="O69" s="12"/>
      <c r="P69" s="12"/>
      <c r="Q69" s="11"/>
      <c r="R69" s="11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44"/>
      <c r="AG69" s="12"/>
      <c r="AH69" s="12"/>
      <c r="AI69" s="12"/>
      <c r="AJ69" s="12"/>
    </row>
    <row r="70" spans="1:36" s="10" customFormat="1" ht="27.75" customHeight="1" x14ac:dyDescent="0.2">
      <c r="A70" s="11">
        <f t="shared" si="2"/>
        <v>61</v>
      </c>
      <c r="B70" s="32"/>
      <c r="C70" s="13"/>
      <c r="D70" s="13"/>
      <c r="E70" s="13"/>
      <c r="F70" s="13"/>
      <c r="G70" s="28"/>
      <c r="H70" s="28"/>
      <c r="I70" s="15"/>
      <c r="J70" s="15"/>
      <c r="K70" s="12"/>
      <c r="L70" s="12"/>
      <c r="M70" s="27"/>
      <c r="N70" s="27"/>
      <c r="O70" s="12"/>
      <c r="P70" s="12"/>
      <c r="Q70" s="11"/>
      <c r="R70" s="11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44"/>
      <c r="AG70" s="12"/>
      <c r="AH70" s="12"/>
      <c r="AI70" s="12"/>
      <c r="AJ70" s="12"/>
    </row>
    <row r="71" spans="1:36" s="10" customFormat="1" ht="27.75" customHeight="1" x14ac:dyDescent="0.2">
      <c r="A71" s="11">
        <f t="shared" si="2"/>
        <v>62</v>
      </c>
      <c r="B71" s="32"/>
      <c r="C71" s="13"/>
      <c r="D71" s="13"/>
      <c r="E71" s="13"/>
      <c r="F71" s="13"/>
      <c r="G71" s="28"/>
      <c r="H71" s="28"/>
      <c r="I71" s="15"/>
      <c r="J71" s="15"/>
      <c r="K71" s="12"/>
      <c r="L71" s="12"/>
      <c r="M71" s="27"/>
      <c r="N71" s="27"/>
      <c r="O71" s="12"/>
      <c r="P71" s="12"/>
      <c r="Q71" s="11"/>
      <c r="R71" s="1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44"/>
      <c r="AG71" s="12"/>
      <c r="AH71" s="12"/>
      <c r="AI71" s="12"/>
      <c r="AJ71" s="12"/>
    </row>
    <row r="72" spans="1:36" s="10" customFormat="1" ht="27.75" customHeight="1" x14ac:dyDescent="0.2">
      <c r="A72" s="11">
        <f t="shared" si="2"/>
        <v>63</v>
      </c>
      <c r="B72" s="32"/>
      <c r="C72" s="13"/>
      <c r="D72" s="13"/>
      <c r="E72" s="13"/>
      <c r="F72" s="13"/>
      <c r="G72" s="28"/>
      <c r="H72" s="28"/>
      <c r="I72" s="15"/>
      <c r="J72" s="15"/>
      <c r="K72" s="12"/>
      <c r="L72" s="12"/>
      <c r="M72" s="27"/>
      <c r="N72" s="27"/>
      <c r="O72" s="12"/>
      <c r="P72" s="12"/>
      <c r="Q72" s="11"/>
      <c r="R72" s="11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44"/>
      <c r="AG72" s="12"/>
      <c r="AH72" s="12"/>
      <c r="AI72" s="12"/>
      <c r="AJ72" s="12"/>
    </row>
    <row r="73" spans="1:36" s="10" customFormat="1" ht="27.75" customHeight="1" x14ac:dyDescent="0.2">
      <c r="A73" s="11">
        <f t="shared" si="2"/>
        <v>64</v>
      </c>
      <c r="B73" s="32"/>
      <c r="C73" s="13"/>
      <c r="D73" s="13"/>
      <c r="E73" s="13"/>
      <c r="F73" s="13"/>
      <c r="G73" s="28"/>
      <c r="H73" s="28"/>
      <c r="I73" s="15"/>
      <c r="J73" s="15"/>
      <c r="K73" s="12"/>
      <c r="L73" s="12"/>
      <c r="M73" s="27"/>
      <c r="N73" s="27"/>
      <c r="O73" s="12"/>
      <c r="P73" s="12"/>
      <c r="Q73" s="11"/>
      <c r="R73" s="11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44"/>
      <c r="AG73" s="12"/>
      <c r="AH73" s="12"/>
      <c r="AI73" s="12"/>
      <c r="AJ73" s="12"/>
    </row>
    <row r="74" spans="1:36" s="10" customFormat="1" ht="27.75" customHeight="1" x14ac:dyDescent="0.2">
      <c r="A74" s="11">
        <f t="shared" si="2"/>
        <v>65</v>
      </c>
      <c r="B74" s="32"/>
      <c r="C74" s="13"/>
      <c r="D74" s="13"/>
      <c r="E74" s="13"/>
      <c r="F74" s="13"/>
      <c r="G74" s="28"/>
      <c r="H74" s="28"/>
      <c r="I74" s="15"/>
      <c r="J74" s="15"/>
      <c r="K74" s="12"/>
      <c r="L74" s="12"/>
      <c r="M74" s="27"/>
      <c r="N74" s="27"/>
      <c r="O74" s="12"/>
      <c r="P74" s="12"/>
      <c r="Q74" s="11"/>
      <c r="R74" s="11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44"/>
      <c r="AG74" s="12"/>
      <c r="AH74" s="12"/>
      <c r="AI74" s="12"/>
      <c r="AJ74" s="12"/>
    </row>
    <row r="75" spans="1:36" s="10" customFormat="1" ht="27.75" customHeight="1" x14ac:dyDescent="0.2">
      <c r="A75" s="11">
        <f t="shared" si="2"/>
        <v>66</v>
      </c>
      <c r="B75" s="32"/>
      <c r="C75" s="13"/>
      <c r="D75" s="13"/>
      <c r="E75" s="13"/>
      <c r="F75" s="13"/>
      <c r="G75" s="28"/>
      <c r="H75" s="28"/>
      <c r="I75" s="15"/>
      <c r="J75" s="15"/>
      <c r="K75" s="12"/>
      <c r="L75" s="12"/>
      <c r="M75" s="27"/>
      <c r="N75" s="27"/>
      <c r="O75" s="12"/>
      <c r="P75" s="12"/>
      <c r="Q75" s="11"/>
      <c r="R75" s="11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44"/>
      <c r="AG75" s="12"/>
      <c r="AH75" s="12"/>
      <c r="AI75" s="44"/>
      <c r="AJ75" s="12"/>
    </row>
    <row r="76" spans="1:36" s="10" customFormat="1" ht="27.75" customHeight="1" x14ac:dyDescent="0.2">
      <c r="A76" s="11">
        <f t="shared" si="2"/>
        <v>67</v>
      </c>
      <c r="B76" s="32"/>
      <c r="C76" s="13"/>
      <c r="D76" s="13"/>
      <c r="E76" s="13"/>
      <c r="F76" s="13"/>
      <c r="G76" s="28"/>
      <c r="H76" s="28"/>
      <c r="I76" s="15"/>
      <c r="J76" s="15"/>
      <c r="K76" s="12"/>
      <c r="L76" s="12"/>
      <c r="M76" s="27"/>
      <c r="N76" s="27"/>
      <c r="O76" s="12"/>
      <c r="P76" s="12"/>
      <c r="Q76" s="11"/>
      <c r="R76" s="11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44"/>
      <c r="AG76" s="12"/>
      <c r="AH76" s="12"/>
      <c r="AI76" s="12"/>
      <c r="AJ76" s="12"/>
    </row>
    <row r="77" spans="1:36" s="10" customFormat="1" ht="27.75" customHeight="1" x14ac:dyDescent="0.2">
      <c r="A77" s="11">
        <f t="shared" si="2"/>
        <v>68</v>
      </c>
      <c r="B77" s="32"/>
      <c r="C77" s="13"/>
      <c r="D77" s="13"/>
      <c r="E77" s="13"/>
      <c r="F77" s="13"/>
      <c r="G77" s="28"/>
      <c r="H77" s="28"/>
      <c r="I77" s="15"/>
      <c r="J77" s="15"/>
      <c r="K77" s="12"/>
      <c r="L77" s="12"/>
      <c r="M77" s="27"/>
      <c r="N77" s="27"/>
      <c r="O77" s="12"/>
      <c r="P77" s="12"/>
      <c r="Q77" s="11"/>
      <c r="R77" s="11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44"/>
      <c r="AG77" s="12"/>
      <c r="AH77" s="12"/>
      <c r="AI77" s="12"/>
      <c r="AJ77" s="12"/>
    </row>
    <row r="78" spans="1:36" s="10" customFormat="1" ht="27.75" customHeight="1" x14ac:dyDescent="0.2">
      <c r="A78" s="11">
        <f t="shared" si="2"/>
        <v>69</v>
      </c>
      <c r="B78" s="38"/>
      <c r="C78" s="13"/>
      <c r="D78" s="13"/>
      <c r="E78" s="13"/>
      <c r="F78" s="13"/>
      <c r="G78" s="28"/>
      <c r="H78" s="28"/>
      <c r="I78" s="15"/>
      <c r="J78" s="15"/>
      <c r="K78" s="12"/>
      <c r="L78" s="12"/>
      <c r="M78" s="27"/>
      <c r="N78" s="27"/>
      <c r="O78" s="12"/>
      <c r="P78" s="12"/>
      <c r="Q78" s="11"/>
      <c r="R78" s="11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44"/>
      <c r="AG78" s="12"/>
      <c r="AH78" s="12"/>
      <c r="AI78" s="12"/>
      <c r="AJ78" s="12"/>
    </row>
    <row r="79" spans="1:36" s="10" customFormat="1" ht="27.75" customHeight="1" x14ac:dyDescent="0.2">
      <c r="A79" s="11">
        <f t="shared" si="2"/>
        <v>70</v>
      </c>
      <c r="B79" s="38"/>
      <c r="C79" s="13"/>
      <c r="D79" s="13"/>
      <c r="E79" s="13"/>
      <c r="F79" s="13"/>
      <c r="G79" s="28"/>
      <c r="H79" s="28"/>
      <c r="I79" s="15"/>
      <c r="J79" s="15"/>
      <c r="K79" s="12"/>
      <c r="L79" s="12"/>
      <c r="M79" s="27"/>
      <c r="N79" s="27"/>
      <c r="O79" s="12"/>
      <c r="P79" s="12"/>
      <c r="Q79" s="11"/>
      <c r="R79" s="11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44"/>
      <c r="AG79" s="12"/>
      <c r="AH79" s="12"/>
      <c r="AI79" s="12"/>
      <c r="AJ79" s="12"/>
    </row>
    <row r="80" spans="1:36" s="10" customFormat="1" ht="27.75" customHeight="1" x14ac:dyDescent="0.2">
      <c r="A80" s="11">
        <f t="shared" si="2"/>
        <v>71</v>
      </c>
      <c r="B80" s="38"/>
      <c r="C80" s="13"/>
      <c r="D80" s="13"/>
      <c r="E80" s="13"/>
      <c r="F80" s="13"/>
      <c r="G80" s="28"/>
      <c r="H80" s="28"/>
      <c r="I80" s="15"/>
      <c r="J80" s="15"/>
      <c r="K80" s="12"/>
      <c r="L80" s="12"/>
      <c r="M80" s="27"/>
      <c r="N80" s="27"/>
      <c r="O80" s="12"/>
      <c r="P80" s="12"/>
      <c r="Q80" s="11"/>
      <c r="R80" s="11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44"/>
      <c r="AG80" s="12"/>
      <c r="AH80" s="12"/>
      <c r="AI80" s="12"/>
      <c r="AJ80" s="12"/>
    </row>
    <row r="81" spans="1:36" s="10" customFormat="1" ht="27.75" customHeight="1" x14ac:dyDescent="0.2">
      <c r="A81" s="11">
        <f t="shared" si="2"/>
        <v>72</v>
      </c>
      <c r="B81" s="38"/>
      <c r="C81" s="13"/>
      <c r="D81" s="13"/>
      <c r="E81" s="13"/>
      <c r="F81" s="13"/>
      <c r="G81" s="28"/>
      <c r="H81" s="28"/>
      <c r="I81" s="15"/>
      <c r="J81" s="15"/>
      <c r="K81" s="12"/>
      <c r="L81" s="12"/>
      <c r="M81" s="27"/>
      <c r="N81" s="27"/>
      <c r="O81" s="12"/>
      <c r="P81" s="12"/>
      <c r="Q81" s="11"/>
      <c r="R81" s="11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44"/>
      <c r="AG81" s="12"/>
      <c r="AH81" s="12"/>
      <c r="AI81" s="12"/>
      <c r="AJ81" s="12"/>
    </row>
    <row r="82" spans="1:36" s="10" customFormat="1" ht="27.75" customHeight="1" x14ac:dyDescent="0.2">
      <c r="A82" s="11">
        <f t="shared" si="2"/>
        <v>73</v>
      </c>
      <c r="B82" s="32"/>
      <c r="C82" s="13"/>
      <c r="D82" s="13"/>
      <c r="E82" s="13"/>
      <c r="F82" s="13"/>
      <c r="G82" s="28"/>
      <c r="H82" s="28"/>
      <c r="I82" s="15"/>
      <c r="J82" s="15"/>
      <c r="K82" s="12"/>
      <c r="L82" s="12"/>
      <c r="M82" s="27"/>
      <c r="N82" s="27"/>
      <c r="O82" s="12"/>
      <c r="P82" s="12"/>
      <c r="Q82" s="11"/>
      <c r="R82" s="11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44"/>
      <c r="AG82" s="12"/>
      <c r="AH82" s="12"/>
      <c r="AI82" s="12"/>
      <c r="AJ82" s="12"/>
    </row>
    <row r="83" spans="1:36" s="10" customFormat="1" ht="27.75" customHeight="1" x14ac:dyDescent="0.2">
      <c r="A83" s="11">
        <f t="shared" si="2"/>
        <v>74</v>
      </c>
      <c r="B83" s="32"/>
      <c r="C83" s="13"/>
      <c r="D83" s="13"/>
      <c r="E83" s="13"/>
      <c r="F83" s="13"/>
      <c r="G83" s="28"/>
      <c r="H83" s="28"/>
      <c r="I83" s="15"/>
      <c r="J83" s="15"/>
      <c r="K83" s="12"/>
      <c r="L83" s="12"/>
      <c r="M83" s="27"/>
      <c r="N83" s="27"/>
      <c r="O83" s="12"/>
      <c r="P83" s="12"/>
      <c r="Q83" s="11"/>
      <c r="R83" s="11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44"/>
      <c r="AG83" s="12"/>
      <c r="AH83" s="12"/>
      <c r="AI83" s="12"/>
      <c r="AJ83" s="12"/>
    </row>
    <row r="84" spans="1:36" s="10" customFormat="1" ht="27.75" customHeight="1" x14ac:dyDescent="0.2">
      <c r="A84" s="11">
        <f t="shared" si="2"/>
        <v>75</v>
      </c>
      <c r="B84" s="32"/>
      <c r="C84" s="13"/>
      <c r="D84" s="13"/>
      <c r="E84" s="13"/>
      <c r="F84" s="13"/>
      <c r="G84" s="28"/>
      <c r="H84" s="28"/>
      <c r="I84" s="15"/>
      <c r="J84" s="15"/>
      <c r="K84" s="12"/>
      <c r="L84" s="12"/>
      <c r="M84" s="27"/>
      <c r="N84" s="27"/>
      <c r="O84" s="12"/>
      <c r="P84" s="12"/>
      <c r="Q84" s="11"/>
      <c r="R84" s="11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44"/>
      <c r="AG84" s="12"/>
      <c r="AH84" s="12"/>
      <c r="AI84" s="12"/>
      <c r="AJ84" s="12"/>
    </row>
    <row r="85" spans="1:36" s="10" customFormat="1" ht="27.75" customHeight="1" x14ac:dyDescent="0.2">
      <c r="A85" s="11">
        <f t="shared" si="2"/>
        <v>76</v>
      </c>
      <c r="B85" s="32"/>
      <c r="C85" s="13"/>
      <c r="D85" s="13"/>
      <c r="E85" s="13"/>
      <c r="F85" s="13"/>
      <c r="G85" s="28"/>
      <c r="H85" s="28"/>
      <c r="I85" s="15"/>
      <c r="J85" s="15"/>
      <c r="K85" s="12"/>
      <c r="L85" s="12"/>
      <c r="M85" s="27"/>
      <c r="N85" s="27"/>
      <c r="O85" s="12"/>
      <c r="P85" s="12"/>
      <c r="Q85" s="11"/>
      <c r="R85" s="11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44"/>
      <c r="AG85" s="12"/>
      <c r="AH85" s="12"/>
      <c r="AI85" s="12"/>
      <c r="AJ85" s="12"/>
    </row>
    <row r="86" spans="1:36" s="10" customFormat="1" ht="27.75" customHeight="1" x14ac:dyDescent="0.2">
      <c r="A86" s="11">
        <f t="shared" si="2"/>
        <v>77</v>
      </c>
      <c r="B86" s="32"/>
      <c r="C86" s="13"/>
      <c r="D86" s="13"/>
      <c r="E86" s="13"/>
      <c r="F86" s="13"/>
      <c r="G86" s="28"/>
      <c r="H86" s="28"/>
      <c r="I86" s="15"/>
      <c r="J86" s="15"/>
      <c r="K86" s="12"/>
      <c r="L86" s="12"/>
      <c r="M86" s="27"/>
      <c r="N86" s="27"/>
      <c r="O86" s="12"/>
      <c r="P86" s="12"/>
      <c r="Q86" s="11"/>
      <c r="R86" s="11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44"/>
      <c r="AG86" s="12"/>
      <c r="AH86" s="12"/>
      <c r="AI86" s="12"/>
      <c r="AJ86" s="12"/>
    </row>
    <row r="87" spans="1:36" s="10" customFormat="1" ht="27.75" customHeight="1" x14ac:dyDescent="0.2">
      <c r="A87" s="11">
        <f t="shared" si="2"/>
        <v>78</v>
      </c>
      <c r="B87" s="32"/>
      <c r="C87" s="13"/>
      <c r="D87" s="13"/>
      <c r="E87" s="13"/>
      <c r="F87" s="13"/>
      <c r="G87" s="28"/>
      <c r="H87" s="28"/>
      <c r="I87" s="15"/>
      <c r="J87" s="15"/>
      <c r="K87" s="12"/>
      <c r="L87" s="12"/>
      <c r="M87" s="27"/>
      <c r="N87" s="27"/>
      <c r="O87" s="12"/>
      <c r="P87" s="12"/>
      <c r="Q87" s="11"/>
      <c r="R87" s="11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44"/>
      <c r="AG87" s="12"/>
      <c r="AH87" s="12"/>
      <c r="AI87" s="12"/>
      <c r="AJ87" s="12"/>
    </row>
    <row r="88" spans="1:36" s="10" customFormat="1" ht="27.75" customHeight="1" x14ac:dyDescent="0.2">
      <c r="A88" s="11">
        <f t="shared" si="2"/>
        <v>79</v>
      </c>
      <c r="B88" s="32"/>
      <c r="C88" s="13"/>
      <c r="D88" s="13"/>
      <c r="E88" s="13"/>
      <c r="F88" s="13"/>
      <c r="G88" s="28"/>
      <c r="H88" s="28"/>
      <c r="I88" s="15"/>
      <c r="J88" s="15"/>
      <c r="K88" s="12"/>
      <c r="L88" s="12"/>
      <c r="M88" s="27"/>
      <c r="N88" s="27"/>
      <c r="O88" s="12"/>
      <c r="P88" s="12"/>
      <c r="Q88" s="11"/>
      <c r="R88" s="11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44"/>
      <c r="AG88" s="12"/>
      <c r="AH88" s="12"/>
      <c r="AI88" s="12"/>
      <c r="AJ88" s="12"/>
    </row>
    <row r="89" spans="1:36" s="10" customFormat="1" ht="27.75" customHeight="1" x14ac:dyDescent="0.2">
      <c r="A89" s="11">
        <f t="shared" si="2"/>
        <v>80</v>
      </c>
      <c r="B89" s="32"/>
      <c r="C89" s="13"/>
      <c r="D89" s="13"/>
      <c r="E89" s="13"/>
      <c r="F89" s="13"/>
      <c r="G89" s="28"/>
      <c r="H89" s="28"/>
      <c r="I89" s="15"/>
      <c r="J89" s="15"/>
      <c r="K89" s="12"/>
      <c r="L89" s="12"/>
      <c r="M89" s="27"/>
      <c r="N89" s="27"/>
      <c r="O89" s="12"/>
      <c r="P89" s="12"/>
      <c r="Q89" s="11"/>
      <c r="R89" s="11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44"/>
      <c r="AG89" s="12"/>
      <c r="AH89" s="12"/>
      <c r="AI89" s="12"/>
      <c r="AJ89" s="12"/>
    </row>
    <row r="90" spans="1:36" s="10" customFormat="1" ht="27.75" customHeight="1" x14ac:dyDescent="0.2">
      <c r="A90" s="11">
        <f t="shared" si="2"/>
        <v>81</v>
      </c>
      <c r="B90" s="32"/>
      <c r="C90" s="13"/>
      <c r="D90" s="13"/>
      <c r="E90" s="13"/>
      <c r="F90" s="13"/>
      <c r="G90" s="28"/>
      <c r="H90" s="28"/>
      <c r="I90" s="15"/>
      <c r="J90" s="15"/>
      <c r="K90" s="12"/>
      <c r="L90" s="12"/>
      <c r="M90" s="27"/>
      <c r="N90" s="27"/>
      <c r="O90" s="12"/>
      <c r="P90" s="12"/>
      <c r="Q90" s="11"/>
      <c r="R90" s="11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44"/>
      <c r="AG90" s="12"/>
      <c r="AH90" s="12"/>
      <c r="AI90" s="12"/>
      <c r="AJ90" s="12"/>
    </row>
    <row r="91" spans="1:36" s="10" customFormat="1" ht="27.75" customHeight="1" x14ac:dyDescent="0.2">
      <c r="A91" s="11">
        <f t="shared" si="2"/>
        <v>82</v>
      </c>
      <c r="B91" s="32"/>
      <c r="C91" s="13"/>
      <c r="D91" s="13"/>
      <c r="E91" s="13"/>
      <c r="F91" s="13"/>
      <c r="G91" s="28"/>
      <c r="H91" s="28"/>
      <c r="I91" s="15"/>
      <c r="J91" s="15"/>
      <c r="K91" s="12"/>
      <c r="L91" s="12"/>
      <c r="M91" s="27"/>
      <c r="N91" s="27"/>
      <c r="O91" s="12"/>
      <c r="P91" s="12"/>
      <c r="Q91" s="11"/>
      <c r="R91" s="11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44"/>
      <c r="AG91" s="12"/>
      <c r="AH91" s="12"/>
      <c r="AI91" s="12"/>
      <c r="AJ91" s="12"/>
    </row>
    <row r="92" spans="1:36" s="10" customFormat="1" ht="27.75" customHeight="1" x14ac:dyDescent="0.2">
      <c r="A92" s="11">
        <f t="shared" si="2"/>
        <v>83</v>
      </c>
      <c r="B92" s="32"/>
      <c r="C92" s="13"/>
      <c r="D92" s="13"/>
      <c r="E92" s="13"/>
      <c r="F92" s="13"/>
      <c r="G92" s="28"/>
      <c r="H92" s="28"/>
      <c r="I92" s="15"/>
      <c r="J92" s="15"/>
      <c r="K92" s="12"/>
      <c r="L92" s="12"/>
      <c r="M92" s="27"/>
      <c r="N92" s="27"/>
      <c r="O92" s="12"/>
      <c r="P92" s="12"/>
      <c r="Q92" s="11"/>
      <c r="R92" s="11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44"/>
      <c r="AG92" s="12"/>
      <c r="AH92" s="12"/>
      <c r="AI92" s="12"/>
      <c r="AJ92" s="12"/>
    </row>
    <row r="93" spans="1:36" s="10" customFormat="1" ht="27.75" customHeight="1" x14ac:dyDescent="0.2">
      <c r="A93" s="11">
        <f t="shared" si="2"/>
        <v>84</v>
      </c>
      <c r="B93" s="32"/>
      <c r="C93" s="13"/>
      <c r="D93" s="13"/>
      <c r="E93" s="13"/>
      <c r="F93" s="13"/>
      <c r="G93" s="28"/>
      <c r="H93" s="28"/>
      <c r="I93" s="15"/>
      <c r="J93" s="15"/>
      <c r="K93" s="12"/>
      <c r="L93" s="12"/>
      <c r="M93" s="27"/>
      <c r="N93" s="27"/>
      <c r="O93" s="12"/>
      <c r="P93" s="12"/>
      <c r="Q93" s="11"/>
      <c r="R93" s="11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44"/>
      <c r="AG93" s="12"/>
      <c r="AH93" s="12"/>
      <c r="AI93" s="12"/>
      <c r="AJ93" s="12"/>
    </row>
    <row r="94" spans="1:36" s="10" customFormat="1" ht="27.75" customHeight="1" x14ac:dyDescent="0.2">
      <c r="A94" s="11">
        <f t="shared" si="2"/>
        <v>85</v>
      </c>
      <c r="B94" s="32"/>
      <c r="C94" s="13"/>
      <c r="D94" s="13"/>
      <c r="E94" s="13"/>
      <c r="F94" s="13"/>
      <c r="G94" s="28"/>
      <c r="H94" s="28"/>
      <c r="I94" s="15"/>
      <c r="J94" s="15"/>
      <c r="K94" s="12"/>
      <c r="L94" s="12"/>
      <c r="M94" s="27"/>
      <c r="N94" s="27"/>
      <c r="O94" s="12"/>
      <c r="P94" s="12"/>
      <c r="Q94" s="11"/>
      <c r="R94" s="11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44"/>
      <c r="AG94" s="12"/>
      <c r="AH94" s="12"/>
      <c r="AI94" s="12"/>
      <c r="AJ94" s="12"/>
    </row>
    <row r="95" spans="1:36" s="10" customFormat="1" ht="27.75" customHeight="1" x14ac:dyDescent="0.2">
      <c r="A95" s="11">
        <f t="shared" si="2"/>
        <v>86</v>
      </c>
      <c r="B95" s="32"/>
      <c r="C95" s="13"/>
      <c r="D95" s="13"/>
      <c r="E95" s="13"/>
      <c r="F95" s="13"/>
      <c r="G95" s="28"/>
      <c r="H95" s="28"/>
      <c r="I95" s="15"/>
      <c r="J95" s="15"/>
      <c r="K95" s="12"/>
      <c r="L95" s="12"/>
      <c r="M95" s="27"/>
      <c r="N95" s="27"/>
      <c r="O95" s="12"/>
      <c r="P95" s="12"/>
      <c r="Q95" s="11"/>
      <c r="R95" s="11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44"/>
      <c r="AG95" s="12"/>
      <c r="AH95" s="12"/>
      <c r="AI95" s="12"/>
      <c r="AJ95" s="12"/>
    </row>
    <row r="96" spans="1:36" s="10" customFormat="1" ht="27.75" customHeight="1" x14ac:dyDescent="0.2">
      <c r="A96" s="11">
        <f t="shared" si="2"/>
        <v>87</v>
      </c>
      <c r="B96" s="32"/>
      <c r="C96" s="13"/>
      <c r="D96" s="13"/>
      <c r="E96" s="13"/>
      <c r="F96" s="13"/>
      <c r="G96" s="28"/>
      <c r="H96" s="28"/>
      <c r="I96" s="15"/>
      <c r="J96" s="15"/>
      <c r="K96" s="12"/>
      <c r="L96" s="12"/>
      <c r="M96" s="27"/>
      <c r="N96" s="27"/>
      <c r="O96" s="12"/>
      <c r="P96" s="12"/>
      <c r="Q96" s="11"/>
      <c r="R96" s="11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44"/>
      <c r="AG96" s="12"/>
      <c r="AH96" s="12"/>
      <c r="AI96" s="12"/>
      <c r="AJ96" s="12"/>
    </row>
    <row r="97" spans="1:36" s="10" customFormat="1" ht="27.75" customHeight="1" x14ac:dyDescent="0.2">
      <c r="A97" s="11">
        <f t="shared" si="2"/>
        <v>88</v>
      </c>
      <c r="B97" s="32"/>
      <c r="C97" s="13"/>
      <c r="D97" s="13"/>
      <c r="E97" s="13"/>
      <c r="F97" s="13"/>
      <c r="G97" s="28"/>
      <c r="H97" s="28"/>
      <c r="I97" s="15"/>
      <c r="J97" s="15"/>
      <c r="K97" s="12"/>
      <c r="L97" s="12"/>
      <c r="M97" s="27"/>
      <c r="N97" s="27"/>
      <c r="O97" s="12"/>
      <c r="P97" s="12"/>
      <c r="Q97" s="11"/>
      <c r="R97" s="11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44"/>
      <c r="AG97" s="12"/>
      <c r="AH97" s="12"/>
      <c r="AI97" s="12"/>
      <c r="AJ97" s="12"/>
    </row>
    <row r="98" spans="1:36" s="10" customFormat="1" ht="27.75" customHeight="1" x14ac:dyDescent="0.2">
      <c r="A98" s="11">
        <f t="shared" si="2"/>
        <v>89</v>
      </c>
      <c r="B98" s="32"/>
      <c r="C98" s="13"/>
      <c r="D98" s="13"/>
      <c r="E98" s="13"/>
      <c r="F98" s="13"/>
      <c r="G98" s="28"/>
      <c r="H98" s="28"/>
      <c r="I98" s="15"/>
      <c r="J98" s="15"/>
      <c r="K98" s="12"/>
      <c r="L98" s="12"/>
      <c r="M98" s="27"/>
      <c r="N98" s="27"/>
      <c r="O98" s="12"/>
      <c r="P98" s="12"/>
      <c r="Q98" s="11"/>
      <c r="R98" s="11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44"/>
      <c r="AG98" s="12"/>
      <c r="AH98" s="12"/>
      <c r="AI98" s="12"/>
      <c r="AJ98" s="12"/>
    </row>
    <row r="99" spans="1:36" s="10" customFormat="1" ht="27.75" customHeight="1" x14ac:dyDescent="0.2">
      <c r="A99" s="11">
        <f t="shared" si="2"/>
        <v>90</v>
      </c>
      <c r="B99" s="32"/>
      <c r="C99" s="13"/>
      <c r="D99" s="13"/>
      <c r="E99" s="13"/>
      <c r="F99" s="13"/>
      <c r="G99" s="28"/>
      <c r="H99" s="28"/>
      <c r="I99" s="15"/>
      <c r="J99" s="15"/>
      <c r="K99" s="12"/>
      <c r="L99" s="12"/>
      <c r="M99" s="27"/>
      <c r="N99" s="27"/>
      <c r="O99" s="12"/>
      <c r="P99" s="12"/>
      <c r="Q99" s="11"/>
      <c r="R99" s="11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44"/>
      <c r="AG99" s="12"/>
      <c r="AH99" s="12"/>
      <c r="AI99" s="12"/>
      <c r="AJ99" s="12"/>
    </row>
    <row r="100" spans="1:36" s="10" customFormat="1" ht="27.75" customHeight="1" x14ac:dyDescent="0.2">
      <c r="A100" s="11">
        <f t="shared" si="2"/>
        <v>91</v>
      </c>
      <c r="B100" s="32"/>
      <c r="C100" s="13"/>
      <c r="D100" s="13"/>
      <c r="E100" s="13"/>
      <c r="F100" s="13"/>
      <c r="G100" s="28"/>
      <c r="H100" s="28"/>
      <c r="I100" s="15"/>
      <c r="J100" s="15"/>
      <c r="K100" s="12"/>
      <c r="L100" s="12"/>
      <c r="M100" s="27"/>
      <c r="N100" s="27"/>
      <c r="O100" s="12"/>
      <c r="P100" s="12"/>
      <c r="Q100" s="11"/>
      <c r="R100" s="1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44"/>
      <c r="AG100" s="12"/>
      <c r="AH100" s="12"/>
      <c r="AI100" s="12"/>
      <c r="AJ100" s="12"/>
    </row>
    <row r="101" spans="1:36" s="10" customFormat="1" ht="27.75" customHeight="1" x14ac:dyDescent="0.2">
      <c r="A101" s="11">
        <f t="shared" si="2"/>
        <v>92</v>
      </c>
      <c r="B101" s="32"/>
      <c r="C101" s="13"/>
      <c r="D101" s="13"/>
      <c r="E101" s="13"/>
      <c r="F101" s="13"/>
      <c r="G101" s="28"/>
      <c r="H101" s="28"/>
      <c r="I101" s="15"/>
      <c r="J101" s="15"/>
      <c r="K101" s="12"/>
      <c r="L101" s="12"/>
      <c r="M101" s="27"/>
      <c r="N101" s="27"/>
      <c r="O101" s="12"/>
      <c r="P101" s="12"/>
      <c r="Q101" s="11"/>
      <c r="R101" s="1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44"/>
      <c r="AG101" s="12"/>
      <c r="AH101" s="12"/>
      <c r="AI101" s="12"/>
      <c r="AJ101" s="12"/>
    </row>
    <row r="102" spans="1:36" s="10" customFormat="1" ht="27.75" customHeight="1" x14ac:dyDescent="0.2">
      <c r="A102" s="11">
        <f t="shared" si="2"/>
        <v>93</v>
      </c>
      <c r="B102" s="32"/>
      <c r="C102" s="13"/>
      <c r="D102" s="48"/>
      <c r="E102" s="13"/>
      <c r="F102" s="13"/>
      <c r="G102" s="28"/>
      <c r="H102" s="28"/>
      <c r="I102" s="15"/>
      <c r="J102" s="15"/>
      <c r="K102" s="12"/>
      <c r="L102" s="12"/>
      <c r="M102" s="27"/>
      <c r="N102" s="27"/>
      <c r="O102" s="12"/>
      <c r="P102" s="12"/>
      <c r="Q102" s="11"/>
      <c r="R102" s="11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44"/>
      <c r="AG102" s="12"/>
      <c r="AH102" s="12"/>
      <c r="AI102" s="12"/>
      <c r="AJ102" s="12"/>
    </row>
    <row r="103" spans="1:36" s="10" customFormat="1" ht="27.75" customHeight="1" x14ac:dyDescent="0.2">
      <c r="A103" s="11">
        <f t="shared" si="2"/>
        <v>94</v>
      </c>
      <c r="B103" s="32"/>
      <c r="C103" s="13"/>
      <c r="D103" s="48"/>
      <c r="E103" s="13"/>
      <c r="F103" s="13"/>
      <c r="G103" s="28"/>
      <c r="H103" s="28"/>
      <c r="I103" s="15"/>
      <c r="J103" s="15"/>
      <c r="K103" s="12"/>
      <c r="L103" s="12"/>
      <c r="M103" s="27"/>
      <c r="N103" s="27"/>
      <c r="O103" s="12"/>
      <c r="P103" s="12"/>
      <c r="Q103" s="11"/>
      <c r="R103" s="1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44"/>
      <c r="AG103" s="12"/>
      <c r="AH103" s="12"/>
      <c r="AI103" s="12"/>
      <c r="AJ103" s="12"/>
    </row>
    <row r="104" spans="1:36" s="10" customFormat="1" ht="27.75" customHeight="1" x14ac:dyDescent="0.2">
      <c r="A104" s="11">
        <f>+A102+1</f>
        <v>94</v>
      </c>
      <c r="B104" s="32"/>
      <c r="C104" s="13"/>
      <c r="D104" s="48"/>
      <c r="E104" s="13"/>
      <c r="F104" s="13"/>
      <c r="G104" s="28"/>
      <c r="H104" s="28"/>
      <c r="I104" s="15"/>
      <c r="J104" s="15"/>
      <c r="K104" s="12"/>
      <c r="L104" s="12"/>
      <c r="M104" s="27"/>
      <c r="N104" s="27"/>
      <c r="O104" s="12"/>
      <c r="P104" s="12"/>
      <c r="Q104" s="11"/>
      <c r="R104" s="11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44"/>
      <c r="AG104" s="12"/>
      <c r="AH104" s="12"/>
      <c r="AI104" s="12"/>
      <c r="AJ104" s="12"/>
    </row>
    <row r="105" spans="1:36" s="10" customFormat="1" ht="27.75" customHeight="1" x14ac:dyDescent="0.2">
      <c r="A105" s="11">
        <f>+A103+1</f>
        <v>95</v>
      </c>
      <c r="B105" s="32"/>
      <c r="C105" s="13"/>
      <c r="D105" s="48"/>
      <c r="E105" s="13"/>
      <c r="F105" s="13"/>
      <c r="G105" s="28"/>
      <c r="H105" s="28"/>
      <c r="I105" s="15"/>
      <c r="J105" s="15"/>
      <c r="K105" s="12"/>
      <c r="L105" s="12"/>
      <c r="M105" s="27"/>
      <c r="N105" s="27"/>
      <c r="O105" s="12"/>
      <c r="P105" s="12"/>
      <c r="Q105" s="11"/>
      <c r="R105" s="1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44"/>
      <c r="AG105" s="12"/>
      <c r="AH105" s="12"/>
      <c r="AI105" s="12"/>
      <c r="AJ105" s="12"/>
    </row>
    <row r="106" spans="1:36" s="10" customFormat="1" ht="27.75" customHeight="1" x14ac:dyDescent="0.2">
      <c r="A106" s="11">
        <f t="shared" si="2"/>
        <v>96</v>
      </c>
      <c r="B106" s="32"/>
      <c r="C106" s="13"/>
      <c r="D106" s="13"/>
      <c r="E106" s="13"/>
      <c r="F106" s="13"/>
      <c r="G106" s="28"/>
      <c r="H106" s="28"/>
      <c r="I106" s="15"/>
      <c r="J106" s="15"/>
      <c r="K106" s="12"/>
      <c r="L106" s="12"/>
      <c r="M106" s="27"/>
      <c r="N106" s="27"/>
      <c r="O106" s="12"/>
      <c r="P106" s="12"/>
      <c r="Q106" s="11"/>
      <c r="R106" s="11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44"/>
      <c r="AG106" s="12"/>
      <c r="AH106" s="12"/>
      <c r="AI106" s="12"/>
      <c r="AJ106" s="12"/>
    </row>
    <row r="107" spans="1:36" s="10" customFormat="1" ht="27.75" customHeight="1" x14ac:dyDescent="0.2">
      <c r="A107" s="11">
        <f t="shared" ref="A107:A109" si="3">+A106+1</f>
        <v>97</v>
      </c>
      <c r="B107" s="32"/>
      <c r="C107" s="13"/>
      <c r="D107" s="13"/>
      <c r="E107" s="13"/>
      <c r="F107" s="13"/>
      <c r="G107" s="28"/>
      <c r="H107" s="28"/>
      <c r="I107" s="15"/>
      <c r="J107" s="15"/>
      <c r="K107" s="12"/>
      <c r="L107" s="12"/>
      <c r="M107" s="27"/>
      <c r="N107" s="27"/>
      <c r="O107" s="12"/>
      <c r="P107" s="12"/>
      <c r="Q107" s="11"/>
      <c r="R107" s="11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44"/>
      <c r="AG107" s="12"/>
      <c r="AH107" s="12"/>
      <c r="AI107" s="12"/>
      <c r="AJ107" s="12"/>
    </row>
    <row r="108" spans="1:36" s="10" customFormat="1" ht="27.75" customHeight="1" x14ac:dyDescent="0.2">
      <c r="A108" s="11">
        <f t="shared" si="3"/>
        <v>98</v>
      </c>
      <c r="B108" s="32"/>
      <c r="C108" s="13"/>
      <c r="D108" s="13"/>
      <c r="E108" s="13"/>
      <c r="F108" s="13"/>
      <c r="G108" s="28"/>
      <c r="H108" s="28"/>
      <c r="I108" s="15"/>
      <c r="J108" s="15"/>
      <c r="K108" s="12"/>
      <c r="L108" s="12"/>
      <c r="M108" s="27"/>
      <c r="N108" s="27"/>
      <c r="O108" s="12"/>
      <c r="P108" s="12"/>
      <c r="Q108" s="11"/>
      <c r="R108" s="1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44"/>
      <c r="AG108" s="12"/>
      <c r="AH108" s="12"/>
      <c r="AI108" s="12"/>
      <c r="AJ108" s="12"/>
    </row>
    <row r="109" spans="1:36" s="10" customFormat="1" ht="27.75" customHeight="1" x14ac:dyDescent="0.2">
      <c r="A109" s="11">
        <f t="shared" si="3"/>
        <v>99</v>
      </c>
      <c r="B109" s="32"/>
      <c r="C109" s="13"/>
      <c r="D109" s="13"/>
      <c r="E109" s="13"/>
      <c r="F109" s="13"/>
      <c r="G109" s="28"/>
      <c r="H109" s="28"/>
      <c r="I109" s="15"/>
      <c r="J109" s="15"/>
      <c r="K109" s="12"/>
      <c r="L109" s="12"/>
      <c r="M109" s="27"/>
      <c r="N109" s="27"/>
      <c r="O109" s="12"/>
      <c r="P109" s="12"/>
      <c r="Q109" s="11"/>
      <c r="R109" s="1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44"/>
      <c r="AG109" s="12"/>
      <c r="AH109" s="12"/>
      <c r="AI109" s="12"/>
      <c r="AJ109" s="12"/>
    </row>
    <row r="110" spans="1:36" s="10" customFormat="1" ht="27.75" customHeight="1" x14ac:dyDescent="0.2">
      <c r="A110" s="11">
        <f t="shared" ref="A110:A180" si="4">+A109+1</f>
        <v>100</v>
      </c>
      <c r="B110" s="32"/>
      <c r="C110" s="13"/>
      <c r="D110" s="13"/>
      <c r="E110" s="13"/>
      <c r="F110" s="13"/>
      <c r="G110" s="28"/>
      <c r="H110" s="28"/>
      <c r="I110" s="15"/>
      <c r="J110" s="15"/>
      <c r="K110" s="12"/>
      <c r="L110" s="12"/>
      <c r="M110" s="27"/>
      <c r="N110" s="27"/>
      <c r="O110" s="12"/>
      <c r="P110" s="12"/>
      <c r="Q110" s="11"/>
      <c r="R110" s="1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44"/>
      <c r="AG110" s="12"/>
      <c r="AH110" s="12"/>
      <c r="AI110" s="12"/>
      <c r="AJ110" s="12"/>
    </row>
    <row r="111" spans="1:36" s="10" customFormat="1" ht="27.75" customHeight="1" x14ac:dyDescent="0.2">
      <c r="A111" s="11">
        <f>+A110+1</f>
        <v>101</v>
      </c>
      <c r="B111" s="32"/>
      <c r="C111" s="13"/>
      <c r="D111" s="13"/>
      <c r="E111" s="13"/>
      <c r="F111" s="13"/>
      <c r="G111" s="28"/>
      <c r="H111" s="28"/>
      <c r="I111" s="15"/>
      <c r="J111" s="15"/>
      <c r="K111" s="12"/>
      <c r="L111" s="12"/>
      <c r="M111" s="27"/>
      <c r="N111" s="27"/>
      <c r="O111" s="12"/>
      <c r="P111" s="12"/>
      <c r="Q111" s="11"/>
      <c r="R111" s="1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44"/>
      <c r="AG111" s="12"/>
      <c r="AH111" s="12"/>
      <c r="AI111" s="12"/>
      <c r="AJ111" s="12"/>
    </row>
    <row r="112" spans="1:36" s="10" customFormat="1" ht="27.75" customHeight="1" x14ac:dyDescent="0.2">
      <c r="A112" s="11">
        <f t="shared" si="4"/>
        <v>102</v>
      </c>
      <c r="B112" s="32"/>
      <c r="C112" s="13"/>
      <c r="D112" s="13"/>
      <c r="E112" s="13"/>
      <c r="F112" s="13"/>
      <c r="G112" s="28"/>
      <c r="H112" s="28"/>
      <c r="I112" s="15"/>
      <c r="J112" s="15"/>
      <c r="K112" s="12"/>
      <c r="L112" s="12"/>
      <c r="M112" s="27"/>
      <c r="N112" s="27"/>
      <c r="O112" s="12"/>
      <c r="P112" s="12"/>
      <c r="Q112" s="11"/>
      <c r="R112" s="11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44"/>
      <c r="AG112" s="12"/>
      <c r="AH112" s="12"/>
      <c r="AI112" s="12"/>
      <c r="AJ112" s="12"/>
    </row>
    <row r="113" spans="1:36" s="10" customFormat="1" ht="27.75" customHeight="1" x14ac:dyDescent="0.2">
      <c r="A113" s="11">
        <f t="shared" si="4"/>
        <v>103</v>
      </c>
      <c r="B113" s="32"/>
      <c r="C113" s="13"/>
      <c r="D113" s="13"/>
      <c r="E113" s="13"/>
      <c r="F113" s="13"/>
      <c r="G113" s="28"/>
      <c r="H113" s="28"/>
      <c r="I113" s="15"/>
      <c r="J113" s="15"/>
      <c r="K113" s="12"/>
      <c r="L113" s="12"/>
      <c r="M113" s="27"/>
      <c r="N113" s="27"/>
      <c r="O113" s="12"/>
      <c r="P113" s="12"/>
      <c r="Q113" s="11"/>
      <c r="R113" s="11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44"/>
      <c r="AG113" s="12"/>
      <c r="AH113" s="12"/>
      <c r="AI113" s="12"/>
      <c r="AJ113" s="12"/>
    </row>
    <row r="114" spans="1:36" s="10" customFormat="1" ht="27.75" customHeight="1" x14ac:dyDescent="0.2">
      <c r="A114" s="11">
        <f t="shared" si="4"/>
        <v>104</v>
      </c>
      <c r="B114" s="32"/>
      <c r="C114" s="13"/>
      <c r="D114" s="13"/>
      <c r="E114" s="13"/>
      <c r="F114" s="13"/>
      <c r="G114" s="28"/>
      <c r="H114" s="28"/>
      <c r="I114" s="15"/>
      <c r="J114" s="15"/>
      <c r="K114" s="12"/>
      <c r="L114" s="12"/>
      <c r="M114" s="27"/>
      <c r="N114" s="27"/>
      <c r="O114" s="12"/>
      <c r="P114" s="12"/>
      <c r="Q114" s="11"/>
      <c r="R114" s="11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44"/>
      <c r="AG114" s="12"/>
      <c r="AH114" s="12"/>
      <c r="AI114" s="12"/>
      <c r="AJ114" s="12"/>
    </row>
    <row r="115" spans="1:36" s="10" customFormat="1" ht="27.75" customHeight="1" x14ac:dyDescent="0.2">
      <c r="A115" s="11">
        <f t="shared" si="4"/>
        <v>105</v>
      </c>
      <c r="B115" s="32"/>
      <c r="C115" s="13"/>
      <c r="D115" s="13"/>
      <c r="E115" s="13"/>
      <c r="F115" s="13"/>
      <c r="G115" s="28"/>
      <c r="H115" s="28"/>
      <c r="I115" s="15"/>
      <c r="J115" s="15"/>
      <c r="K115" s="12"/>
      <c r="L115" s="12"/>
      <c r="M115" s="27"/>
      <c r="N115" s="27"/>
      <c r="O115" s="12"/>
      <c r="P115" s="12"/>
      <c r="Q115" s="12"/>
      <c r="R115" s="11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44"/>
      <c r="AJ115" s="12"/>
    </row>
    <row r="116" spans="1:36" s="10" customFormat="1" ht="27.75" customHeight="1" x14ac:dyDescent="0.2">
      <c r="A116" s="11">
        <f t="shared" si="4"/>
        <v>106</v>
      </c>
      <c r="B116" s="32"/>
      <c r="C116" s="13"/>
      <c r="D116" s="13"/>
      <c r="E116" s="13"/>
      <c r="F116" s="13"/>
      <c r="G116" s="28"/>
      <c r="H116" s="28"/>
      <c r="I116" s="15"/>
      <c r="J116" s="15"/>
      <c r="K116" s="12"/>
      <c r="L116" s="12"/>
      <c r="M116" s="27"/>
      <c r="N116" s="27"/>
      <c r="O116" s="12"/>
      <c r="P116" s="12"/>
      <c r="Q116" s="11"/>
      <c r="R116" s="11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44"/>
      <c r="AG116" s="12"/>
      <c r="AH116" s="12"/>
      <c r="AI116" s="12"/>
      <c r="AJ116" s="12"/>
    </row>
    <row r="117" spans="1:36" s="10" customFormat="1" ht="27.75" customHeight="1" x14ac:dyDescent="0.2">
      <c r="A117" s="11">
        <f t="shared" si="4"/>
        <v>107</v>
      </c>
      <c r="B117" s="32"/>
      <c r="C117" s="13"/>
      <c r="D117" s="13"/>
      <c r="E117" s="13"/>
      <c r="F117" s="13"/>
      <c r="G117" s="28"/>
      <c r="H117" s="28"/>
      <c r="I117" s="15"/>
      <c r="J117" s="15"/>
      <c r="K117" s="12"/>
      <c r="L117" s="12"/>
      <c r="M117" s="27"/>
      <c r="N117" s="27"/>
      <c r="O117" s="12"/>
      <c r="P117" s="12"/>
      <c r="Q117" s="11"/>
      <c r="R117" s="11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44"/>
      <c r="AG117" s="12"/>
      <c r="AH117" s="12"/>
      <c r="AI117" s="44"/>
      <c r="AJ117" s="12"/>
    </row>
    <row r="118" spans="1:36" s="10" customFormat="1" ht="27.75" customHeight="1" x14ac:dyDescent="0.2">
      <c r="A118" s="11">
        <f t="shared" si="4"/>
        <v>108</v>
      </c>
      <c r="B118" s="32"/>
      <c r="C118" s="13"/>
      <c r="D118" s="13"/>
      <c r="E118" s="13"/>
      <c r="F118" s="13"/>
      <c r="G118" s="28"/>
      <c r="H118" s="28"/>
      <c r="I118" s="15"/>
      <c r="J118" s="12"/>
      <c r="K118" s="12"/>
      <c r="L118" s="12"/>
      <c r="M118" s="27"/>
      <c r="N118" s="27"/>
      <c r="O118" s="12"/>
      <c r="P118" s="12"/>
      <c r="Q118" s="11"/>
      <c r="R118" s="11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44"/>
      <c r="AG118" s="12"/>
      <c r="AH118" s="12"/>
      <c r="AI118" s="44"/>
      <c r="AJ118" s="12"/>
    </row>
    <row r="119" spans="1:36" s="10" customFormat="1" ht="27.75" customHeight="1" x14ac:dyDescent="0.2">
      <c r="A119" s="11">
        <f t="shared" si="4"/>
        <v>109</v>
      </c>
      <c r="B119" s="32"/>
      <c r="C119" s="13"/>
      <c r="D119" s="13"/>
      <c r="E119" s="13"/>
      <c r="F119" s="13"/>
      <c r="G119" s="28"/>
      <c r="H119" s="28"/>
      <c r="I119" s="15"/>
      <c r="J119" s="15"/>
      <c r="K119" s="12"/>
      <c r="L119" s="12"/>
      <c r="M119" s="27"/>
      <c r="N119" s="27"/>
      <c r="O119" s="12"/>
      <c r="P119" s="12"/>
      <c r="Q119" s="11"/>
      <c r="R119" s="11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44"/>
      <c r="AG119" s="12"/>
      <c r="AH119" s="12"/>
      <c r="AI119" s="44"/>
      <c r="AJ119" s="12"/>
    </row>
    <row r="120" spans="1:36" s="10" customFormat="1" ht="27.75" customHeight="1" x14ac:dyDescent="0.2">
      <c r="A120" s="11">
        <f t="shared" si="4"/>
        <v>110</v>
      </c>
      <c r="B120" s="32"/>
      <c r="C120" s="13"/>
      <c r="D120" s="13"/>
      <c r="E120" s="13"/>
      <c r="F120" s="13"/>
      <c r="G120" s="28"/>
      <c r="H120" s="28"/>
      <c r="I120" s="15"/>
      <c r="J120" s="15"/>
      <c r="K120" s="12"/>
      <c r="L120" s="12"/>
      <c r="M120" s="27"/>
      <c r="N120" s="27"/>
      <c r="O120" s="12"/>
      <c r="P120" s="12"/>
      <c r="Q120" s="11"/>
      <c r="R120" s="11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44"/>
      <c r="AG120" s="12"/>
      <c r="AH120" s="12"/>
      <c r="AI120" s="44"/>
      <c r="AJ120" s="12"/>
    </row>
    <row r="121" spans="1:36" s="10" customFormat="1" ht="27.75" customHeight="1" x14ac:dyDescent="0.2">
      <c r="A121" s="11">
        <f t="shared" si="4"/>
        <v>111</v>
      </c>
      <c r="B121" s="32"/>
      <c r="C121" s="13"/>
      <c r="D121" s="13"/>
      <c r="E121" s="13"/>
      <c r="F121" s="13"/>
      <c r="G121" s="28"/>
      <c r="H121" s="28"/>
      <c r="I121" s="15"/>
      <c r="J121" s="15"/>
      <c r="K121" s="12"/>
      <c r="L121" s="12"/>
      <c r="M121" s="27"/>
      <c r="N121" s="27"/>
      <c r="O121" s="12"/>
      <c r="P121" s="12"/>
      <c r="Q121" s="11"/>
      <c r="R121" s="11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44"/>
      <c r="AG121" s="12"/>
      <c r="AH121" s="12"/>
      <c r="AI121" s="44"/>
      <c r="AJ121" s="12"/>
    </row>
    <row r="122" spans="1:36" s="10" customFormat="1" ht="27.75" customHeight="1" x14ac:dyDescent="0.2">
      <c r="A122" s="11">
        <f t="shared" si="4"/>
        <v>112</v>
      </c>
      <c r="B122" s="32"/>
      <c r="C122" s="13"/>
      <c r="D122" s="13"/>
      <c r="E122" s="13"/>
      <c r="F122" s="13"/>
      <c r="G122" s="28"/>
      <c r="H122" s="28"/>
      <c r="I122" s="15"/>
      <c r="J122" s="15"/>
      <c r="K122" s="12"/>
      <c r="L122" s="12"/>
      <c r="M122" s="27"/>
      <c r="N122" s="27"/>
      <c r="O122" s="12"/>
      <c r="P122" s="12"/>
      <c r="Q122" s="12"/>
      <c r="R122" s="11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44"/>
      <c r="AJ122" s="12"/>
    </row>
    <row r="123" spans="1:36" s="10" customFormat="1" ht="27.75" customHeight="1" x14ac:dyDescent="0.2">
      <c r="A123" s="11">
        <f t="shared" si="4"/>
        <v>113</v>
      </c>
      <c r="B123" s="32"/>
      <c r="C123" s="13"/>
      <c r="D123" s="13"/>
      <c r="E123" s="13"/>
      <c r="F123" s="13"/>
      <c r="G123" s="28"/>
      <c r="H123" s="28"/>
      <c r="I123" s="15"/>
      <c r="J123" s="15"/>
      <c r="K123" s="12"/>
      <c r="L123" s="12"/>
      <c r="M123" s="27"/>
      <c r="N123" s="27"/>
      <c r="O123" s="12"/>
      <c r="P123" s="12"/>
      <c r="Q123" s="11"/>
      <c r="R123" s="11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44"/>
      <c r="AG123" s="12"/>
      <c r="AH123" s="12"/>
      <c r="AI123" s="12"/>
      <c r="AJ123" s="12"/>
    </row>
    <row r="124" spans="1:36" s="10" customFormat="1" ht="27.75" customHeight="1" x14ac:dyDescent="0.2">
      <c r="A124" s="11">
        <f t="shared" si="4"/>
        <v>114</v>
      </c>
      <c r="B124" s="32"/>
      <c r="C124" s="13"/>
      <c r="D124" s="13"/>
      <c r="E124" s="13"/>
      <c r="F124" s="13"/>
      <c r="G124" s="28"/>
      <c r="H124" s="28"/>
      <c r="I124" s="15"/>
      <c r="J124" s="15"/>
      <c r="K124" s="12"/>
      <c r="L124" s="12"/>
      <c r="M124" s="27"/>
      <c r="N124" s="27"/>
      <c r="O124" s="12"/>
      <c r="P124" s="12"/>
      <c r="Q124" s="11"/>
      <c r="R124" s="11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44"/>
      <c r="AG124" s="12"/>
      <c r="AH124" s="12"/>
      <c r="AI124" s="44"/>
      <c r="AJ124" s="12"/>
    </row>
    <row r="125" spans="1:36" s="10" customFormat="1" ht="27.75" customHeight="1" x14ac:dyDescent="0.2">
      <c r="A125" s="11">
        <f t="shared" si="4"/>
        <v>115</v>
      </c>
      <c r="B125" s="32"/>
      <c r="C125" s="13"/>
      <c r="D125" s="13"/>
      <c r="E125" s="13"/>
      <c r="F125" s="13"/>
      <c r="G125" s="28"/>
      <c r="H125" s="28"/>
      <c r="I125" s="15"/>
      <c r="J125" s="15"/>
      <c r="K125" s="12"/>
      <c r="L125" s="12"/>
      <c r="M125" s="27"/>
      <c r="N125" s="27"/>
      <c r="O125" s="12"/>
      <c r="P125" s="12"/>
      <c r="Q125" s="11"/>
      <c r="R125" s="11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44"/>
      <c r="AG125" s="12"/>
      <c r="AH125" s="12"/>
      <c r="AI125" s="44"/>
      <c r="AJ125" s="12"/>
    </row>
    <row r="126" spans="1:36" s="10" customFormat="1" ht="27.75" customHeight="1" x14ac:dyDescent="0.2">
      <c r="A126" s="11">
        <f t="shared" si="4"/>
        <v>116</v>
      </c>
      <c r="B126" s="32"/>
      <c r="C126" s="13"/>
      <c r="D126" s="13"/>
      <c r="E126" s="13"/>
      <c r="F126" s="13"/>
      <c r="G126" s="28"/>
      <c r="H126" s="28"/>
      <c r="I126" s="15"/>
      <c r="J126" s="15"/>
      <c r="K126" s="12"/>
      <c r="L126" s="12"/>
      <c r="M126" s="27"/>
      <c r="N126" s="27"/>
      <c r="O126" s="12"/>
      <c r="P126" s="12"/>
      <c r="Q126" s="11"/>
      <c r="R126" s="11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44"/>
      <c r="AG126" s="12"/>
      <c r="AH126" s="12"/>
      <c r="AI126" s="44"/>
      <c r="AJ126" s="12"/>
    </row>
    <row r="127" spans="1:36" s="10" customFormat="1" ht="27.75" customHeight="1" x14ac:dyDescent="0.2">
      <c r="A127" s="11">
        <f t="shared" si="4"/>
        <v>117</v>
      </c>
      <c r="B127" s="32"/>
      <c r="C127" s="13"/>
      <c r="D127" s="13"/>
      <c r="E127" s="13"/>
      <c r="F127" s="13"/>
      <c r="G127" s="28"/>
      <c r="H127" s="28"/>
      <c r="I127" s="15"/>
      <c r="J127" s="15"/>
      <c r="K127" s="12"/>
      <c r="L127" s="12"/>
      <c r="M127" s="27"/>
      <c r="N127" s="27"/>
      <c r="O127" s="12"/>
      <c r="P127" s="12"/>
      <c r="Q127" s="11"/>
      <c r="R127" s="11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44"/>
      <c r="AG127" s="12"/>
      <c r="AH127" s="12"/>
      <c r="AI127" s="44"/>
      <c r="AJ127" s="12"/>
    </row>
    <row r="128" spans="1:36" s="10" customFormat="1" ht="27.75" customHeight="1" x14ac:dyDescent="0.2">
      <c r="A128" s="11">
        <f t="shared" si="4"/>
        <v>118</v>
      </c>
      <c r="B128" s="32"/>
      <c r="C128" s="13"/>
      <c r="D128" s="13"/>
      <c r="E128" s="13"/>
      <c r="F128" s="13"/>
      <c r="G128" s="28"/>
      <c r="H128" s="28"/>
      <c r="I128" s="15"/>
      <c r="J128" s="15"/>
      <c r="K128" s="12"/>
      <c r="L128" s="12"/>
      <c r="M128" s="27"/>
      <c r="N128" s="27"/>
      <c r="O128" s="12"/>
      <c r="P128" s="12"/>
      <c r="Q128" s="11"/>
      <c r="R128" s="11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44"/>
      <c r="AJ128" s="12"/>
    </row>
    <row r="129" spans="1:36" s="10" customFormat="1" ht="27.75" customHeight="1" x14ac:dyDescent="0.2">
      <c r="A129" s="11">
        <f t="shared" si="4"/>
        <v>119</v>
      </c>
      <c r="B129" s="32"/>
      <c r="C129" s="13"/>
      <c r="D129" s="13"/>
      <c r="E129" s="13"/>
      <c r="F129" s="13"/>
      <c r="G129" s="28"/>
      <c r="H129" s="28"/>
      <c r="I129" s="15"/>
      <c r="J129" s="15"/>
      <c r="K129" s="12"/>
      <c r="L129" s="12"/>
      <c r="M129" s="27"/>
      <c r="N129" s="27"/>
      <c r="O129" s="12"/>
      <c r="P129" s="12"/>
      <c r="Q129" s="11"/>
      <c r="R129" s="11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44"/>
      <c r="AJ129" s="12"/>
    </row>
    <row r="130" spans="1:36" s="10" customFormat="1" ht="27.75" customHeight="1" x14ac:dyDescent="0.2">
      <c r="A130" s="11">
        <f t="shared" si="4"/>
        <v>120</v>
      </c>
      <c r="B130" s="32"/>
      <c r="C130" s="13"/>
      <c r="D130" s="13"/>
      <c r="E130" s="13"/>
      <c r="F130" s="13"/>
      <c r="G130" s="28"/>
      <c r="H130" s="28"/>
      <c r="I130" s="15"/>
      <c r="J130" s="15"/>
      <c r="K130" s="12"/>
      <c r="L130" s="12"/>
      <c r="M130" s="27"/>
      <c r="N130" s="27"/>
      <c r="O130" s="12"/>
      <c r="P130" s="12"/>
      <c r="Q130" s="11"/>
      <c r="R130" s="11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44"/>
      <c r="AJ130" s="12"/>
    </row>
    <row r="131" spans="1:36" s="10" customFormat="1" ht="27.75" customHeight="1" x14ac:dyDescent="0.2">
      <c r="A131" s="11">
        <f t="shared" si="4"/>
        <v>121</v>
      </c>
      <c r="B131" s="32"/>
      <c r="C131" s="13"/>
      <c r="D131" s="13"/>
      <c r="E131" s="13"/>
      <c r="F131" s="13"/>
      <c r="G131" s="28"/>
      <c r="H131" s="28"/>
      <c r="I131" s="15"/>
      <c r="J131" s="15"/>
      <c r="K131" s="12"/>
      <c r="L131" s="12"/>
      <c r="M131" s="27"/>
      <c r="N131" s="27"/>
      <c r="O131" s="12"/>
      <c r="P131" s="12"/>
      <c r="Q131" s="11"/>
      <c r="R131" s="11"/>
      <c r="S131" s="12"/>
      <c r="T131" s="12"/>
      <c r="U131" s="12"/>
      <c r="V131" s="12"/>
      <c r="W131" s="12"/>
      <c r="X131" s="47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44"/>
      <c r="AJ131" s="12"/>
    </row>
    <row r="132" spans="1:36" s="10" customFormat="1" ht="27.75" customHeight="1" x14ac:dyDescent="0.2">
      <c r="A132" s="11">
        <f t="shared" si="4"/>
        <v>122</v>
      </c>
      <c r="B132" s="32"/>
      <c r="C132" s="13"/>
      <c r="D132" s="13"/>
      <c r="E132" s="13"/>
      <c r="F132" s="13"/>
      <c r="G132" s="28"/>
      <c r="H132" s="28"/>
      <c r="I132" s="15"/>
      <c r="J132" s="15"/>
      <c r="K132" s="12"/>
      <c r="L132" s="12"/>
      <c r="M132" s="27"/>
      <c r="N132" s="27"/>
      <c r="O132" s="12"/>
      <c r="P132" s="12"/>
      <c r="Q132" s="11"/>
      <c r="R132" s="11"/>
      <c r="S132" s="12"/>
      <c r="T132" s="12"/>
      <c r="U132" s="12"/>
      <c r="V132" s="12"/>
      <c r="W132" s="12"/>
      <c r="X132" s="47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44"/>
      <c r="AJ132" s="12"/>
    </row>
    <row r="133" spans="1:36" s="10" customFormat="1" ht="27.75" customHeight="1" x14ac:dyDescent="0.2">
      <c r="A133" s="11">
        <f t="shared" si="4"/>
        <v>123</v>
      </c>
      <c r="B133" s="32"/>
      <c r="C133" s="13"/>
      <c r="D133" s="13"/>
      <c r="E133" s="13"/>
      <c r="F133" s="13"/>
      <c r="G133" s="28"/>
      <c r="H133" s="28"/>
      <c r="I133" s="15"/>
      <c r="J133" s="15"/>
      <c r="K133" s="12"/>
      <c r="L133" s="12"/>
      <c r="M133" s="27"/>
      <c r="N133" s="27"/>
      <c r="O133" s="12"/>
      <c r="P133" s="12"/>
      <c r="Q133" s="11"/>
      <c r="R133" s="11"/>
      <c r="S133" s="12"/>
      <c r="T133" s="12"/>
      <c r="U133" s="12"/>
      <c r="V133" s="12"/>
      <c r="W133" s="12"/>
      <c r="X133" s="47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44"/>
      <c r="AJ133" s="12"/>
    </row>
    <row r="134" spans="1:36" s="10" customFormat="1" ht="27.75" customHeight="1" x14ac:dyDescent="0.2">
      <c r="A134" s="11">
        <f t="shared" si="4"/>
        <v>124</v>
      </c>
      <c r="B134" s="32"/>
      <c r="C134" s="13"/>
      <c r="D134" s="13"/>
      <c r="E134" s="13"/>
      <c r="F134" s="13"/>
      <c r="G134" s="28"/>
      <c r="H134" s="28"/>
      <c r="I134" s="15"/>
      <c r="J134" s="15"/>
      <c r="K134" s="12"/>
      <c r="L134" s="12"/>
      <c r="M134" s="27"/>
      <c r="N134" s="27"/>
      <c r="O134" s="12"/>
      <c r="P134" s="12"/>
      <c r="Q134" s="11"/>
      <c r="R134" s="11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44"/>
      <c r="AG134" s="12"/>
      <c r="AH134" s="12"/>
      <c r="AI134" s="12"/>
      <c r="AJ134" s="12"/>
    </row>
    <row r="135" spans="1:36" s="10" customFormat="1" ht="27.75" customHeight="1" x14ac:dyDescent="0.2">
      <c r="A135" s="11">
        <f t="shared" si="4"/>
        <v>125</v>
      </c>
      <c r="B135" s="32"/>
      <c r="C135" s="13"/>
      <c r="D135" s="13"/>
      <c r="E135" s="13"/>
      <c r="F135" s="13"/>
      <c r="G135" s="28"/>
      <c r="H135" s="28"/>
      <c r="I135" s="15"/>
      <c r="J135" s="15"/>
      <c r="K135" s="12"/>
      <c r="L135" s="12"/>
      <c r="M135" s="27"/>
      <c r="N135" s="27"/>
      <c r="O135" s="12"/>
      <c r="P135" s="12"/>
      <c r="Q135" s="11"/>
      <c r="R135" s="11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44"/>
      <c r="AJ135" s="12"/>
    </row>
    <row r="136" spans="1:36" s="10" customFormat="1" ht="27.75" customHeight="1" x14ac:dyDescent="0.2">
      <c r="A136" s="11">
        <f t="shared" si="4"/>
        <v>126</v>
      </c>
      <c r="B136" s="32"/>
      <c r="C136" s="13"/>
      <c r="D136" s="13"/>
      <c r="E136" s="13"/>
      <c r="F136" s="13"/>
      <c r="G136" s="28"/>
      <c r="H136" s="28"/>
      <c r="I136" s="15"/>
      <c r="J136" s="15"/>
      <c r="K136" s="12"/>
      <c r="L136" s="12"/>
      <c r="M136" s="27"/>
      <c r="N136" s="27"/>
      <c r="O136" s="12"/>
      <c r="P136" s="12"/>
      <c r="Q136" s="11"/>
      <c r="R136" s="11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44"/>
      <c r="AJ136" s="12"/>
    </row>
    <row r="137" spans="1:36" s="10" customFormat="1" ht="27.75" customHeight="1" x14ac:dyDescent="0.2">
      <c r="A137" s="11">
        <f t="shared" si="4"/>
        <v>127</v>
      </c>
      <c r="B137" s="32"/>
      <c r="C137" s="13"/>
      <c r="D137" s="13"/>
      <c r="E137" s="13"/>
      <c r="F137" s="13"/>
      <c r="G137" s="28"/>
      <c r="H137" s="28"/>
      <c r="I137" s="15"/>
      <c r="J137" s="15"/>
      <c r="K137" s="12"/>
      <c r="L137" s="12"/>
      <c r="M137" s="27"/>
      <c r="N137" s="27"/>
      <c r="O137" s="12"/>
      <c r="P137" s="12"/>
      <c r="Q137" s="11"/>
      <c r="R137" s="11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44"/>
      <c r="AJ137" s="12"/>
    </row>
    <row r="138" spans="1:36" s="10" customFormat="1" ht="27.75" customHeight="1" x14ac:dyDescent="0.2">
      <c r="A138" s="11">
        <f t="shared" si="4"/>
        <v>128</v>
      </c>
      <c r="B138" s="32"/>
      <c r="C138" s="13"/>
      <c r="D138" s="13"/>
      <c r="E138" s="13"/>
      <c r="F138" s="13"/>
      <c r="G138" s="28"/>
      <c r="H138" s="28"/>
      <c r="I138" s="15"/>
      <c r="J138" s="15"/>
      <c r="K138" s="12"/>
      <c r="L138" s="12"/>
      <c r="M138" s="27"/>
      <c r="N138" s="27"/>
      <c r="O138" s="12"/>
      <c r="P138" s="12"/>
      <c r="Q138" s="11"/>
      <c r="R138" s="11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44"/>
      <c r="AJ138" s="12"/>
    </row>
    <row r="139" spans="1:36" s="10" customFormat="1" ht="27.75" customHeight="1" x14ac:dyDescent="0.2">
      <c r="A139" s="11">
        <f t="shared" si="4"/>
        <v>129</v>
      </c>
      <c r="B139" s="32"/>
      <c r="C139" s="13"/>
      <c r="D139" s="13"/>
      <c r="E139" s="13"/>
      <c r="F139" s="13"/>
      <c r="G139" s="28"/>
      <c r="H139" s="28"/>
      <c r="I139" s="15"/>
      <c r="J139" s="15"/>
      <c r="K139" s="12"/>
      <c r="L139" s="12"/>
      <c r="M139" s="27"/>
      <c r="N139" s="27"/>
      <c r="O139" s="12"/>
      <c r="P139" s="12"/>
      <c r="Q139" s="12"/>
      <c r="R139" s="11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44"/>
      <c r="AJ139" s="12"/>
    </row>
    <row r="140" spans="1:36" s="10" customFormat="1" ht="27.75" customHeight="1" x14ac:dyDescent="0.2">
      <c r="A140" s="11">
        <f t="shared" si="4"/>
        <v>130</v>
      </c>
      <c r="B140" s="32"/>
      <c r="C140" s="13"/>
      <c r="D140" s="13"/>
      <c r="E140" s="13"/>
      <c r="F140" s="13"/>
      <c r="G140" s="28"/>
      <c r="H140" s="28"/>
      <c r="I140" s="15"/>
      <c r="J140" s="15"/>
      <c r="K140" s="12"/>
      <c r="L140" s="12"/>
      <c r="M140" s="27"/>
      <c r="N140" s="27"/>
      <c r="O140" s="12"/>
      <c r="P140" s="12"/>
      <c r="Q140" s="11"/>
      <c r="R140" s="11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44"/>
      <c r="AG140" s="12"/>
      <c r="AH140" s="12"/>
      <c r="AI140" s="12"/>
      <c r="AJ140" s="12"/>
    </row>
    <row r="141" spans="1:36" s="10" customFormat="1" ht="27.75" customHeight="1" x14ac:dyDescent="0.2">
      <c r="A141" s="11">
        <f t="shared" si="4"/>
        <v>131</v>
      </c>
      <c r="B141" s="32"/>
      <c r="C141" s="13"/>
      <c r="D141" s="13"/>
      <c r="E141" s="13"/>
      <c r="F141" s="13"/>
      <c r="G141" s="28"/>
      <c r="H141" s="28"/>
      <c r="I141" s="15"/>
      <c r="J141" s="15"/>
      <c r="K141" s="12"/>
      <c r="L141" s="12"/>
      <c r="M141" s="27"/>
      <c r="N141" s="27"/>
      <c r="O141" s="12"/>
      <c r="P141" s="12"/>
      <c r="Q141" s="11"/>
      <c r="R141" s="11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44"/>
      <c r="AJ141" s="12"/>
    </row>
    <row r="142" spans="1:36" s="10" customFormat="1" ht="27.75" customHeight="1" x14ac:dyDescent="0.2">
      <c r="A142" s="11">
        <f t="shared" si="4"/>
        <v>132</v>
      </c>
      <c r="B142" s="32"/>
      <c r="C142" s="13"/>
      <c r="D142" s="13"/>
      <c r="E142" s="13"/>
      <c r="F142" s="13"/>
      <c r="G142" s="28"/>
      <c r="H142" s="28"/>
      <c r="I142" s="15"/>
      <c r="J142" s="15"/>
      <c r="K142" s="12"/>
      <c r="L142" s="12"/>
      <c r="M142" s="27"/>
      <c r="N142" s="27"/>
      <c r="O142" s="12"/>
      <c r="P142" s="12"/>
      <c r="Q142" s="11"/>
      <c r="R142" s="11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44"/>
      <c r="AJ142" s="12"/>
    </row>
    <row r="143" spans="1:36" s="10" customFormat="1" ht="27.75" customHeight="1" x14ac:dyDescent="0.2">
      <c r="A143" s="11">
        <f t="shared" si="4"/>
        <v>133</v>
      </c>
      <c r="B143" s="32"/>
      <c r="C143" s="13"/>
      <c r="D143" s="13"/>
      <c r="E143" s="13"/>
      <c r="F143" s="13"/>
      <c r="G143" s="28"/>
      <c r="H143" s="28"/>
      <c r="I143" s="15"/>
      <c r="J143" s="15"/>
      <c r="K143" s="12"/>
      <c r="L143" s="12"/>
      <c r="M143" s="27"/>
      <c r="N143" s="27"/>
      <c r="O143" s="12"/>
      <c r="P143" s="12"/>
      <c r="Q143" s="11"/>
      <c r="R143" s="11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44"/>
      <c r="AJ143" s="12"/>
    </row>
    <row r="144" spans="1:36" s="10" customFormat="1" ht="27.75" customHeight="1" x14ac:dyDescent="0.2">
      <c r="A144" s="11">
        <f t="shared" si="4"/>
        <v>134</v>
      </c>
      <c r="B144" s="32"/>
      <c r="C144" s="13"/>
      <c r="D144" s="13"/>
      <c r="E144" s="13"/>
      <c r="F144" s="13"/>
      <c r="G144" s="28"/>
      <c r="H144" s="28"/>
      <c r="I144" s="15"/>
      <c r="J144" s="15"/>
      <c r="K144" s="12"/>
      <c r="L144" s="12"/>
      <c r="M144" s="27"/>
      <c r="N144" s="27"/>
      <c r="O144" s="12"/>
      <c r="P144" s="12"/>
      <c r="Q144" s="12"/>
      <c r="R144" s="11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44"/>
      <c r="AJ144" s="12"/>
    </row>
    <row r="145" spans="1:36" s="10" customFormat="1" ht="27.75" customHeight="1" x14ac:dyDescent="0.2">
      <c r="A145" s="11">
        <f t="shared" si="4"/>
        <v>135</v>
      </c>
      <c r="B145" s="32"/>
      <c r="C145" s="13"/>
      <c r="D145" s="13"/>
      <c r="E145" s="13"/>
      <c r="F145" s="13"/>
      <c r="G145" s="28"/>
      <c r="H145" s="28"/>
      <c r="I145" s="15"/>
      <c r="J145" s="15"/>
      <c r="K145" s="12"/>
      <c r="L145" s="12"/>
      <c r="M145" s="27"/>
      <c r="N145" s="27"/>
      <c r="O145" s="12"/>
      <c r="P145" s="12"/>
      <c r="Q145" s="11"/>
      <c r="R145" s="11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44"/>
      <c r="AJ145" s="12"/>
    </row>
    <row r="146" spans="1:36" s="10" customFormat="1" ht="27.75" customHeight="1" x14ac:dyDescent="0.2">
      <c r="A146" s="11">
        <f t="shared" si="4"/>
        <v>136</v>
      </c>
      <c r="B146" s="32"/>
      <c r="C146" s="13"/>
      <c r="D146" s="13"/>
      <c r="E146" s="13"/>
      <c r="F146" s="13"/>
      <c r="G146" s="28"/>
      <c r="H146" s="28"/>
      <c r="I146" s="15"/>
      <c r="J146" s="15"/>
      <c r="K146" s="12"/>
      <c r="L146" s="12"/>
      <c r="M146" s="27"/>
      <c r="N146" s="27"/>
      <c r="O146" s="12"/>
      <c r="P146" s="12"/>
      <c r="Q146" s="12"/>
      <c r="R146" s="11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44"/>
      <c r="AJ146" s="12"/>
    </row>
    <row r="147" spans="1:36" s="10" customFormat="1" ht="27.75" customHeight="1" x14ac:dyDescent="0.2">
      <c r="A147" s="11">
        <f t="shared" si="4"/>
        <v>137</v>
      </c>
      <c r="B147" s="32"/>
      <c r="C147" s="13"/>
      <c r="D147" s="13"/>
      <c r="E147" s="13"/>
      <c r="F147" s="13"/>
      <c r="G147" s="28"/>
      <c r="H147" s="28"/>
      <c r="I147" s="15"/>
      <c r="J147" s="15"/>
      <c r="K147" s="12"/>
      <c r="L147" s="12"/>
      <c r="M147" s="27"/>
      <c r="N147" s="27"/>
      <c r="O147" s="12"/>
      <c r="P147" s="12"/>
      <c r="Q147" s="11"/>
      <c r="R147" s="11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44"/>
      <c r="AG147" s="12"/>
      <c r="AH147" s="12"/>
      <c r="AI147" s="12"/>
      <c r="AJ147" s="12"/>
    </row>
    <row r="148" spans="1:36" s="10" customFormat="1" ht="27.75" customHeight="1" x14ac:dyDescent="0.2">
      <c r="A148" s="11">
        <f t="shared" si="4"/>
        <v>138</v>
      </c>
      <c r="B148" s="32"/>
      <c r="C148" s="13"/>
      <c r="D148" s="13"/>
      <c r="E148" s="13"/>
      <c r="F148" s="13"/>
      <c r="G148" s="28"/>
      <c r="H148" s="28"/>
      <c r="I148" s="15"/>
      <c r="J148" s="15"/>
      <c r="K148" s="12"/>
      <c r="L148" s="12"/>
      <c r="M148" s="27"/>
      <c r="N148" s="27"/>
      <c r="O148" s="12"/>
      <c r="P148" s="12"/>
      <c r="Q148" s="11"/>
      <c r="R148" s="11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44"/>
      <c r="AG148" s="12"/>
      <c r="AH148" s="12"/>
      <c r="AI148" s="12"/>
      <c r="AJ148" s="12"/>
    </row>
    <row r="149" spans="1:36" s="10" customFormat="1" ht="27.75" customHeight="1" x14ac:dyDescent="0.2">
      <c r="A149" s="11">
        <f t="shared" si="4"/>
        <v>139</v>
      </c>
      <c r="B149" s="32"/>
      <c r="C149" s="13"/>
      <c r="D149" s="13"/>
      <c r="E149" s="13"/>
      <c r="F149" s="13"/>
      <c r="G149" s="28"/>
      <c r="H149" s="28"/>
      <c r="I149" s="15"/>
      <c r="J149" s="15"/>
      <c r="K149" s="12"/>
      <c r="L149" s="12"/>
      <c r="M149" s="27"/>
      <c r="N149" s="27"/>
      <c r="O149" s="12"/>
      <c r="P149" s="12"/>
      <c r="Q149" s="11"/>
      <c r="R149" s="11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44"/>
      <c r="AJ149" s="12"/>
    </row>
    <row r="150" spans="1:36" s="10" customFormat="1" ht="27.75" customHeight="1" x14ac:dyDescent="0.2">
      <c r="A150" s="11">
        <f t="shared" si="4"/>
        <v>140</v>
      </c>
      <c r="B150" s="32"/>
      <c r="C150" s="13"/>
      <c r="D150" s="13"/>
      <c r="E150" s="13"/>
      <c r="F150" s="13"/>
      <c r="G150" s="28"/>
      <c r="H150" s="28"/>
      <c r="I150" s="15"/>
      <c r="J150" s="15"/>
      <c r="K150" s="12"/>
      <c r="L150" s="12"/>
      <c r="M150" s="27"/>
      <c r="N150" s="27"/>
      <c r="O150" s="12"/>
      <c r="P150" s="12"/>
      <c r="Q150" s="11"/>
      <c r="R150" s="11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44"/>
      <c r="AJ150" s="12"/>
    </row>
    <row r="151" spans="1:36" s="10" customFormat="1" ht="27.75" customHeight="1" x14ac:dyDescent="0.2">
      <c r="A151" s="11">
        <f t="shared" si="4"/>
        <v>141</v>
      </c>
      <c r="B151" s="32"/>
      <c r="C151" s="13"/>
      <c r="D151" s="13"/>
      <c r="E151" s="13"/>
      <c r="F151" s="13"/>
      <c r="G151" s="28"/>
      <c r="H151" s="28"/>
      <c r="I151" s="15"/>
      <c r="J151" s="15"/>
      <c r="K151" s="12"/>
      <c r="L151" s="12"/>
      <c r="M151" s="27"/>
      <c r="N151" s="27"/>
      <c r="O151" s="12"/>
      <c r="P151" s="12"/>
      <c r="Q151" s="11"/>
      <c r="R151" s="11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44"/>
      <c r="AJ151" s="12"/>
    </row>
    <row r="152" spans="1:36" s="10" customFormat="1" ht="27.75" customHeight="1" x14ac:dyDescent="0.2">
      <c r="A152" s="11">
        <f t="shared" si="4"/>
        <v>142</v>
      </c>
      <c r="B152" s="32"/>
      <c r="C152" s="13"/>
      <c r="D152" s="13"/>
      <c r="E152" s="13"/>
      <c r="F152" s="13"/>
      <c r="G152" s="28"/>
      <c r="H152" s="28"/>
      <c r="I152" s="15"/>
      <c r="J152" s="15"/>
      <c r="K152" s="12"/>
      <c r="L152" s="12"/>
      <c r="M152" s="27"/>
      <c r="N152" s="27"/>
      <c r="O152" s="12"/>
      <c r="P152" s="12"/>
      <c r="Q152" s="11"/>
      <c r="R152" s="11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44"/>
      <c r="AJ152" s="12"/>
    </row>
    <row r="153" spans="1:36" s="10" customFormat="1" ht="27.75" customHeight="1" x14ac:dyDescent="0.2">
      <c r="A153" s="11">
        <f t="shared" si="4"/>
        <v>143</v>
      </c>
      <c r="B153" s="32"/>
      <c r="C153" s="13"/>
      <c r="D153" s="13"/>
      <c r="E153" s="13"/>
      <c r="F153" s="13"/>
      <c r="G153" s="28"/>
      <c r="H153" s="28"/>
      <c r="I153" s="15"/>
      <c r="J153" s="15"/>
      <c r="K153" s="12"/>
      <c r="L153" s="12"/>
      <c r="M153" s="27"/>
      <c r="N153" s="27"/>
      <c r="O153" s="12"/>
      <c r="P153" s="12"/>
      <c r="Q153" s="12"/>
      <c r="R153" s="11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44"/>
      <c r="AJ153" s="12"/>
    </row>
    <row r="154" spans="1:36" s="10" customFormat="1" ht="27.75" customHeight="1" x14ac:dyDescent="0.2">
      <c r="A154" s="11">
        <f t="shared" si="4"/>
        <v>144</v>
      </c>
      <c r="B154" s="32"/>
      <c r="C154" s="13"/>
      <c r="D154" s="13"/>
      <c r="E154" s="13"/>
      <c r="F154" s="13"/>
      <c r="G154" s="28"/>
      <c r="H154" s="28"/>
      <c r="I154" s="15"/>
      <c r="J154" s="15"/>
      <c r="K154" s="12"/>
      <c r="L154" s="12"/>
      <c r="M154" s="27"/>
      <c r="N154" s="27"/>
      <c r="O154" s="12"/>
      <c r="P154" s="12"/>
      <c r="Q154" s="11"/>
      <c r="R154" s="11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44"/>
      <c r="AG154" s="12"/>
      <c r="AH154" s="12"/>
      <c r="AI154" s="12"/>
      <c r="AJ154" s="12"/>
    </row>
    <row r="155" spans="1:36" s="10" customFormat="1" ht="27.75" customHeight="1" x14ac:dyDescent="0.2">
      <c r="A155" s="11">
        <f t="shared" si="4"/>
        <v>145</v>
      </c>
      <c r="B155" s="32"/>
      <c r="C155" s="13"/>
      <c r="D155" s="13"/>
      <c r="E155" s="13"/>
      <c r="F155" s="13"/>
      <c r="G155" s="28"/>
      <c r="H155" s="28"/>
      <c r="I155" s="15"/>
      <c r="J155" s="15"/>
      <c r="K155" s="12"/>
      <c r="L155" s="12"/>
      <c r="M155" s="27"/>
      <c r="N155" s="27"/>
      <c r="O155" s="12"/>
      <c r="P155" s="12"/>
      <c r="Q155" s="11"/>
      <c r="R155" s="11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44"/>
      <c r="AJ155" s="12"/>
    </row>
    <row r="156" spans="1:36" s="10" customFormat="1" ht="27.75" customHeight="1" x14ac:dyDescent="0.2">
      <c r="A156" s="11">
        <f t="shared" si="4"/>
        <v>146</v>
      </c>
      <c r="B156" s="32"/>
      <c r="C156" s="13"/>
      <c r="D156" s="13"/>
      <c r="E156" s="13"/>
      <c r="F156" s="13"/>
      <c r="G156" s="28"/>
      <c r="H156" s="28"/>
      <c r="I156" s="15"/>
      <c r="J156" s="15"/>
      <c r="K156" s="12"/>
      <c r="L156" s="12"/>
      <c r="M156" s="27"/>
      <c r="N156" s="27"/>
      <c r="O156" s="12"/>
      <c r="P156" s="12"/>
      <c r="Q156" s="11"/>
      <c r="R156" s="11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44"/>
      <c r="AJ156" s="12"/>
    </row>
    <row r="157" spans="1:36" s="10" customFormat="1" ht="27.75" customHeight="1" x14ac:dyDescent="0.2">
      <c r="A157" s="11">
        <f t="shared" si="4"/>
        <v>147</v>
      </c>
      <c r="B157" s="32"/>
      <c r="C157" s="13"/>
      <c r="D157" s="13"/>
      <c r="E157" s="13"/>
      <c r="F157" s="13"/>
      <c r="G157" s="28"/>
      <c r="H157" s="28"/>
      <c r="I157" s="15"/>
      <c r="J157" s="15"/>
      <c r="K157" s="12"/>
      <c r="L157" s="12"/>
      <c r="M157" s="27"/>
      <c r="N157" s="27"/>
      <c r="O157" s="12"/>
      <c r="P157" s="12"/>
      <c r="Q157" s="11"/>
      <c r="R157" s="11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44"/>
      <c r="AJ157" s="12"/>
    </row>
    <row r="158" spans="1:36" s="10" customFormat="1" ht="27.75" customHeight="1" x14ac:dyDescent="0.2">
      <c r="A158" s="11">
        <f t="shared" si="4"/>
        <v>148</v>
      </c>
      <c r="B158" s="32"/>
      <c r="C158" s="13"/>
      <c r="D158" s="13"/>
      <c r="E158" s="13"/>
      <c r="F158" s="13"/>
      <c r="G158" s="28"/>
      <c r="H158" s="28"/>
      <c r="I158" s="15"/>
      <c r="J158" s="15"/>
      <c r="K158" s="12"/>
      <c r="L158" s="12"/>
      <c r="M158" s="27"/>
      <c r="N158" s="27"/>
      <c r="O158" s="12"/>
      <c r="P158" s="12"/>
      <c r="Q158" s="11"/>
      <c r="R158" s="11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44"/>
      <c r="AJ158" s="12"/>
    </row>
    <row r="159" spans="1:36" s="10" customFormat="1" ht="27.75" customHeight="1" x14ac:dyDescent="0.2">
      <c r="A159" s="11">
        <f t="shared" si="4"/>
        <v>149</v>
      </c>
      <c r="B159" s="32"/>
      <c r="C159" s="13"/>
      <c r="D159" s="13"/>
      <c r="E159" s="13"/>
      <c r="F159" s="13"/>
      <c r="G159" s="28"/>
      <c r="H159" s="28"/>
      <c r="I159" s="15"/>
      <c r="J159" s="15"/>
      <c r="K159" s="12"/>
      <c r="L159" s="12"/>
      <c r="M159" s="27"/>
      <c r="N159" s="27"/>
      <c r="O159" s="12"/>
      <c r="P159" s="12"/>
      <c r="Q159" s="12"/>
      <c r="R159" s="11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44"/>
      <c r="AJ159" s="12"/>
    </row>
    <row r="160" spans="1:36" s="10" customFormat="1" ht="27.75" customHeight="1" x14ac:dyDescent="0.2">
      <c r="A160" s="11">
        <f t="shared" si="4"/>
        <v>150</v>
      </c>
      <c r="B160" s="32"/>
      <c r="C160" s="13"/>
      <c r="D160" s="13"/>
      <c r="E160" s="13"/>
      <c r="F160" s="13"/>
      <c r="G160" s="28"/>
      <c r="H160" s="28"/>
      <c r="I160" s="15"/>
      <c r="J160" s="15"/>
      <c r="K160" s="12"/>
      <c r="L160" s="12"/>
      <c r="M160" s="27"/>
      <c r="N160" s="27"/>
      <c r="O160" s="12"/>
      <c r="P160" s="12"/>
      <c r="Q160" s="11"/>
      <c r="R160" s="11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44"/>
      <c r="AG160" s="12"/>
      <c r="AH160" s="12"/>
      <c r="AI160" s="12"/>
      <c r="AJ160" s="12"/>
    </row>
    <row r="161" spans="1:36" s="10" customFormat="1" ht="27.75" customHeight="1" x14ac:dyDescent="0.2">
      <c r="A161" s="11">
        <f t="shared" si="4"/>
        <v>151</v>
      </c>
      <c r="B161" s="32"/>
      <c r="C161" s="13"/>
      <c r="D161" s="13"/>
      <c r="E161" s="13"/>
      <c r="F161" s="13"/>
      <c r="G161" s="28"/>
      <c r="H161" s="28"/>
      <c r="I161" s="15"/>
      <c r="J161" s="15"/>
      <c r="K161" s="12"/>
      <c r="L161" s="12"/>
      <c r="M161" s="27"/>
      <c r="N161" s="27"/>
      <c r="O161" s="12"/>
      <c r="P161" s="12"/>
      <c r="Q161" s="11"/>
      <c r="R161" s="11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4"/>
      <c r="AJ161" s="12"/>
    </row>
    <row r="162" spans="1:36" s="10" customFormat="1" ht="27.75" customHeight="1" x14ac:dyDescent="0.2">
      <c r="A162" s="11">
        <f t="shared" si="4"/>
        <v>152</v>
      </c>
      <c r="B162" s="32"/>
      <c r="C162" s="13"/>
      <c r="D162" s="13"/>
      <c r="E162" s="13"/>
      <c r="F162" s="13"/>
      <c r="G162" s="28"/>
      <c r="H162" s="28"/>
      <c r="I162" s="15"/>
      <c r="J162" s="15"/>
      <c r="K162" s="12"/>
      <c r="L162" s="12"/>
      <c r="M162" s="27"/>
      <c r="N162" s="27"/>
      <c r="O162" s="12"/>
      <c r="P162" s="12"/>
      <c r="Q162" s="11"/>
      <c r="R162" s="11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44"/>
      <c r="AJ162" s="12"/>
    </row>
    <row r="163" spans="1:36" s="10" customFormat="1" ht="27.75" customHeight="1" x14ac:dyDescent="0.2">
      <c r="A163" s="11">
        <f t="shared" si="4"/>
        <v>153</v>
      </c>
      <c r="B163" s="32"/>
      <c r="C163" s="13"/>
      <c r="D163" s="13"/>
      <c r="E163" s="13"/>
      <c r="F163" s="13"/>
      <c r="G163" s="28"/>
      <c r="H163" s="28"/>
      <c r="I163" s="15"/>
      <c r="J163" s="15"/>
      <c r="K163" s="12"/>
      <c r="L163" s="12"/>
      <c r="M163" s="27"/>
      <c r="N163" s="27"/>
      <c r="O163" s="12"/>
      <c r="P163" s="12"/>
      <c r="Q163" s="11"/>
      <c r="R163" s="11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44"/>
      <c r="AJ163" s="12"/>
    </row>
    <row r="164" spans="1:36" s="10" customFormat="1" ht="27.75" customHeight="1" x14ac:dyDescent="0.2">
      <c r="A164" s="11">
        <f t="shared" si="4"/>
        <v>154</v>
      </c>
      <c r="B164" s="32"/>
      <c r="C164" s="13"/>
      <c r="D164" s="13"/>
      <c r="E164" s="13"/>
      <c r="F164" s="13"/>
      <c r="G164" s="28"/>
      <c r="H164" s="28"/>
      <c r="I164" s="15"/>
      <c r="J164" s="15"/>
      <c r="K164" s="12"/>
      <c r="L164" s="12"/>
      <c r="M164" s="27"/>
      <c r="N164" s="27"/>
      <c r="O164" s="12"/>
      <c r="P164" s="12"/>
      <c r="Q164" s="11"/>
      <c r="R164" s="11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44"/>
      <c r="AJ164" s="12"/>
    </row>
    <row r="165" spans="1:36" s="10" customFormat="1" ht="27.75" customHeight="1" x14ac:dyDescent="0.2">
      <c r="A165" s="11">
        <f t="shared" si="4"/>
        <v>155</v>
      </c>
      <c r="B165" s="32"/>
      <c r="C165" s="13"/>
      <c r="D165" s="13"/>
      <c r="E165" s="13"/>
      <c r="F165" s="13"/>
      <c r="G165" s="28"/>
      <c r="H165" s="28"/>
      <c r="I165" s="15"/>
      <c r="J165" s="15"/>
      <c r="K165" s="12"/>
      <c r="L165" s="12"/>
      <c r="M165" s="27"/>
      <c r="N165" s="27"/>
      <c r="O165" s="12"/>
      <c r="P165" s="12"/>
      <c r="Q165" s="11"/>
      <c r="R165" s="11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44"/>
      <c r="AJ165" s="12"/>
    </row>
    <row r="166" spans="1:36" s="10" customFormat="1" ht="27.75" customHeight="1" x14ac:dyDescent="0.2">
      <c r="A166" s="11">
        <f t="shared" si="4"/>
        <v>156</v>
      </c>
      <c r="B166" s="32"/>
      <c r="C166" s="13"/>
      <c r="D166" s="13"/>
      <c r="E166" s="13"/>
      <c r="F166" s="13"/>
      <c r="G166" s="28"/>
      <c r="H166" s="28"/>
      <c r="I166" s="15"/>
      <c r="J166" s="15"/>
      <c r="K166" s="12"/>
      <c r="L166" s="12"/>
      <c r="M166" s="27"/>
      <c r="N166" s="27"/>
      <c r="O166" s="12"/>
      <c r="P166" s="12"/>
      <c r="Q166" s="11"/>
      <c r="R166" s="11"/>
      <c r="S166" s="12"/>
      <c r="T166" s="12"/>
      <c r="U166" s="12"/>
      <c r="V166" s="12"/>
      <c r="W166" s="12"/>
      <c r="X166" s="47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44"/>
      <c r="AJ166" s="12"/>
    </row>
    <row r="167" spans="1:36" s="10" customFormat="1" ht="27.75" customHeight="1" x14ac:dyDescent="0.2">
      <c r="A167" s="11">
        <f t="shared" si="4"/>
        <v>157</v>
      </c>
      <c r="B167" s="32"/>
      <c r="C167" s="13"/>
      <c r="D167" s="13"/>
      <c r="E167" s="13"/>
      <c r="F167" s="13"/>
      <c r="G167" s="28"/>
      <c r="H167" s="28"/>
      <c r="I167" s="15"/>
      <c r="J167" s="15"/>
      <c r="K167" s="12"/>
      <c r="L167" s="12"/>
      <c r="M167" s="27"/>
      <c r="N167" s="27"/>
      <c r="O167" s="12"/>
      <c r="P167" s="12"/>
      <c r="Q167" s="11"/>
      <c r="R167" s="11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44"/>
      <c r="AG167" s="12"/>
      <c r="AH167" s="12"/>
      <c r="AI167" s="12"/>
      <c r="AJ167" s="12"/>
    </row>
    <row r="168" spans="1:36" s="10" customFormat="1" ht="27.75" customHeight="1" x14ac:dyDescent="0.2">
      <c r="A168" s="11">
        <f t="shared" si="4"/>
        <v>158</v>
      </c>
      <c r="B168" s="32"/>
      <c r="C168" s="13"/>
      <c r="D168" s="13"/>
      <c r="E168" s="13"/>
      <c r="F168" s="13"/>
      <c r="G168" s="28"/>
      <c r="H168" s="28"/>
      <c r="I168" s="15"/>
      <c r="J168" s="15"/>
      <c r="K168" s="12"/>
      <c r="L168" s="12"/>
      <c r="M168" s="27"/>
      <c r="N168" s="27"/>
      <c r="O168" s="12"/>
      <c r="P168" s="12"/>
      <c r="Q168" s="11"/>
      <c r="R168" s="11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44"/>
      <c r="AJ168" s="12"/>
    </row>
    <row r="169" spans="1:36" s="10" customFormat="1" ht="27.75" customHeight="1" x14ac:dyDescent="0.2">
      <c r="A169" s="11">
        <f t="shared" si="4"/>
        <v>159</v>
      </c>
      <c r="B169" s="32"/>
      <c r="C169" s="13"/>
      <c r="D169" s="13"/>
      <c r="E169" s="13"/>
      <c r="F169" s="13"/>
      <c r="G169" s="28"/>
      <c r="H169" s="28"/>
      <c r="I169" s="15"/>
      <c r="J169" s="15"/>
      <c r="K169" s="12"/>
      <c r="L169" s="12"/>
      <c r="M169" s="27"/>
      <c r="N169" s="27"/>
      <c r="O169" s="12"/>
      <c r="P169" s="12"/>
      <c r="Q169" s="11"/>
      <c r="R169" s="11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4"/>
      <c r="AJ169" s="12"/>
    </row>
    <row r="170" spans="1:36" s="10" customFormat="1" ht="27.75" customHeight="1" x14ac:dyDescent="0.2">
      <c r="A170" s="11">
        <f t="shared" si="4"/>
        <v>160</v>
      </c>
      <c r="B170" s="32"/>
      <c r="C170" s="13"/>
      <c r="D170" s="13"/>
      <c r="E170" s="13"/>
      <c r="F170" s="13"/>
      <c r="G170" s="28"/>
      <c r="H170" s="28"/>
      <c r="I170" s="15"/>
      <c r="J170" s="15"/>
      <c r="K170" s="12"/>
      <c r="L170" s="12"/>
      <c r="M170" s="27"/>
      <c r="N170" s="27"/>
      <c r="O170" s="12"/>
      <c r="P170" s="12"/>
      <c r="Q170" s="12"/>
      <c r="R170" s="11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44"/>
      <c r="AJ170" s="12"/>
    </row>
    <row r="171" spans="1:36" s="10" customFormat="1" ht="27.75" customHeight="1" x14ac:dyDescent="0.2">
      <c r="A171" s="11">
        <f t="shared" si="4"/>
        <v>161</v>
      </c>
      <c r="B171" s="32"/>
      <c r="C171" s="13"/>
      <c r="D171" s="13"/>
      <c r="E171" s="13"/>
      <c r="F171" s="13"/>
      <c r="G171" s="28"/>
      <c r="H171" s="28"/>
      <c r="I171" s="15"/>
      <c r="J171" s="15"/>
      <c r="K171" s="12"/>
      <c r="L171" s="12"/>
      <c r="M171" s="27"/>
      <c r="N171" s="27"/>
      <c r="O171" s="12"/>
      <c r="P171" s="12"/>
      <c r="Q171" s="11"/>
      <c r="R171" s="11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44"/>
      <c r="AJ171" s="12"/>
    </row>
    <row r="172" spans="1:36" s="10" customFormat="1" ht="27.75" customHeight="1" x14ac:dyDescent="0.2">
      <c r="A172" s="11">
        <f t="shared" si="4"/>
        <v>162</v>
      </c>
      <c r="B172" s="32"/>
      <c r="C172" s="13"/>
      <c r="D172" s="13"/>
      <c r="E172" s="13"/>
      <c r="F172" s="13"/>
      <c r="G172" s="28"/>
      <c r="H172" s="28"/>
      <c r="I172" s="15"/>
      <c r="J172" s="15"/>
      <c r="K172" s="12"/>
      <c r="L172" s="12"/>
      <c r="M172" s="27"/>
      <c r="N172" s="27"/>
      <c r="O172" s="12"/>
      <c r="P172" s="12"/>
      <c r="Q172" s="11"/>
      <c r="R172" s="11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44"/>
      <c r="AG172" s="12"/>
      <c r="AH172" s="12"/>
      <c r="AI172" s="12"/>
      <c r="AJ172" s="12"/>
    </row>
    <row r="173" spans="1:36" s="10" customFormat="1" ht="27.75" customHeight="1" x14ac:dyDescent="0.2">
      <c r="A173" s="11">
        <f t="shared" si="4"/>
        <v>163</v>
      </c>
      <c r="B173" s="32"/>
      <c r="C173" s="13"/>
      <c r="D173" s="13"/>
      <c r="E173" s="13"/>
      <c r="F173" s="13"/>
      <c r="G173" s="28"/>
      <c r="H173" s="28"/>
      <c r="I173" s="15"/>
      <c r="J173" s="15"/>
      <c r="K173" s="12"/>
      <c r="L173" s="12"/>
      <c r="M173" s="27"/>
      <c r="N173" s="27"/>
      <c r="O173" s="12"/>
      <c r="P173" s="12"/>
      <c r="Q173" s="12"/>
      <c r="R173" s="11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44"/>
      <c r="AJ173" s="12"/>
    </row>
    <row r="174" spans="1:36" s="10" customFormat="1" ht="27.75" customHeight="1" x14ac:dyDescent="0.2">
      <c r="A174" s="11">
        <f t="shared" si="4"/>
        <v>164</v>
      </c>
      <c r="B174" s="32"/>
      <c r="C174" s="13"/>
      <c r="D174" s="13"/>
      <c r="E174" s="13"/>
      <c r="F174" s="13"/>
      <c r="G174" s="28"/>
      <c r="H174" s="28"/>
      <c r="I174" s="15"/>
      <c r="J174" s="15"/>
      <c r="K174" s="12"/>
      <c r="L174" s="12"/>
      <c r="M174" s="27"/>
      <c r="N174" s="27"/>
      <c r="O174" s="12"/>
      <c r="P174" s="12"/>
      <c r="Q174" s="11"/>
      <c r="R174" s="11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44"/>
      <c r="AJ174" s="12"/>
    </row>
    <row r="175" spans="1:36" s="10" customFormat="1" ht="27.75" customHeight="1" x14ac:dyDescent="0.2">
      <c r="A175" s="11">
        <f t="shared" si="4"/>
        <v>165</v>
      </c>
      <c r="B175" s="32"/>
      <c r="C175" s="13"/>
      <c r="D175" s="13"/>
      <c r="E175" s="13"/>
      <c r="F175" s="13"/>
      <c r="G175" s="28"/>
      <c r="H175" s="28"/>
      <c r="I175" s="15"/>
      <c r="J175" s="15"/>
      <c r="K175" s="12"/>
      <c r="L175" s="12"/>
      <c r="M175" s="27"/>
      <c r="N175" s="27"/>
      <c r="O175" s="12"/>
      <c r="P175" s="12"/>
      <c r="Q175" s="11"/>
      <c r="R175" s="11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44"/>
      <c r="AJ175" s="12"/>
    </row>
    <row r="176" spans="1:36" s="10" customFormat="1" ht="27.75" customHeight="1" x14ac:dyDescent="0.2">
      <c r="A176" s="11">
        <f t="shared" si="4"/>
        <v>166</v>
      </c>
      <c r="B176" s="32"/>
      <c r="C176" s="13"/>
      <c r="D176" s="13"/>
      <c r="E176" s="13"/>
      <c r="F176" s="13"/>
      <c r="G176" s="28"/>
      <c r="H176" s="28"/>
      <c r="I176" s="15"/>
      <c r="J176" s="15"/>
      <c r="K176" s="12"/>
      <c r="L176" s="12"/>
      <c r="M176" s="27"/>
      <c r="N176" s="27"/>
      <c r="O176" s="12"/>
      <c r="P176" s="12"/>
      <c r="Q176" s="12"/>
      <c r="R176" s="11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44"/>
      <c r="AJ176" s="12"/>
    </row>
    <row r="177" spans="1:36" s="10" customFormat="1" ht="27.75" customHeight="1" x14ac:dyDescent="0.2">
      <c r="A177" s="11">
        <f t="shared" si="4"/>
        <v>167</v>
      </c>
      <c r="B177" s="32"/>
      <c r="C177" s="13"/>
      <c r="D177" s="13"/>
      <c r="E177" s="13"/>
      <c r="F177" s="13"/>
      <c r="G177" s="28"/>
      <c r="H177" s="28"/>
      <c r="I177" s="15"/>
      <c r="J177" s="15"/>
      <c r="K177" s="12"/>
      <c r="L177" s="12"/>
      <c r="M177" s="27"/>
      <c r="N177" s="27"/>
      <c r="O177" s="12"/>
      <c r="P177" s="12"/>
      <c r="Q177" s="11"/>
      <c r="R177" s="11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44"/>
      <c r="AG177" s="12"/>
      <c r="AH177" s="12"/>
      <c r="AI177" s="12"/>
      <c r="AJ177" s="12"/>
    </row>
    <row r="178" spans="1:36" s="10" customFormat="1" ht="27.75" customHeight="1" x14ac:dyDescent="0.2">
      <c r="A178" s="11">
        <f t="shared" si="4"/>
        <v>168</v>
      </c>
      <c r="B178" s="32"/>
      <c r="C178" s="13"/>
      <c r="D178" s="13"/>
      <c r="E178" s="13"/>
      <c r="F178" s="13"/>
      <c r="G178" s="28"/>
      <c r="H178" s="28"/>
      <c r="I178" s="15"/>
      <c r="J178" s="15"/>
      <c r="K178" s="12"/>
      <c r="L178" s="12"/>
      <c r="M178" s="27"/>
      <c r="N178" s="27"/>
      <c r="O178" s="12"/>
      <c r="P178" s="12"/>
      <c r="Q178" s="11"/>
      <c r="R178" s="11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44"/>
      <c r="AJ178" s="12"/>
    </row>
    <row r="179" spans="1:36" s="10" customFormat="1" ht="27.75" customHeight="1" x14ac:dyDescent="0.2">
      <c r="A179" s="11">
        <f t="shared" si="4"/>
        <v>169</v>
      </c>
      <c r="B179" s="32"/>
      <c r="C179" s="13"/>
      <c r="D179" s="13"/>
      <c r="E179" s="13"/>
      <c r="F179" s="13"/>
      <c r="G179" s="28"/>
      <c r="H179" s="28"/>
      <c r="I179" s="15"/>
      <c r="J179" s="15"/>
      <c r="K179" s="12"/>
      <c r="L179" s="12"/>
      <c r="M179" s="27"/>
      <c r="N179" s="27"/>
      <c r="O179" s="12"/>
      <c r="P179" s="12"/>
      <c r="Q179" s="11"/>
      <c r="R179" s="11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44"/>
      <c r="AJ179" s="12"/>
    </row>
    <row r="180" spans="1:36" s="10" customFormat="1" ht="27.75" customHeight="1" x14ac:dyDescent="0.2">
      <c r="A180" s="11">
        <f t="shared" si="4"/>
        <v>170</v>
      </c>
      <c r="B180" s="32"/>
      <c r="C180" s="13"/>
      <c r="D180" s="13"/>
      <c r="E180" s="13"/>
      <c r="F180" s="13"/>
      <c r="G180" s="28"/>
      <c r="H180" s="28"/>
      <c r="I180" s="15"/>
      <c r="J180" s="15"/>
      <c r="K180" s="12"/>
      <c r="L180" s="12"/>
      <c r="M180" s="27"/>
      <c r="N180" s="27"/>
      <c r="O180" s="12"/>
      <c r="P180" s="12"/>
      <c r="Q180" s="11"/>
      <c r="R180" s="11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44"/>
      <c r="AJ180" s="12"/>
    </row>
    <row r="181" spans="1:36" s="10" customFormat="1" ht="27.75" customHeight="1" x14ac:dyDescent="0.2">
      <c r="A181" s="11">
        <f t="shared" ref="A181" si="5">+A180+1</f>
        <v>171</v>
      </c>
      <c r="B181" s="32"/>
      <c r="C181" s="13"/>
      <c r="D181" s="13"/>
      <c r="E181" s="13"/>
      <c r="F181" s="13"/>
      <c r="G181" s="28"/>
      <c r="H181" s="28"/>
      <c r="I181" s="15"/>
      <c r="J181" s="15"/>
      <c r="K181" s="12"/>
      <c r="L181" s="12"/>
      <c r="M181" s="27"/>
      <c r="N181" s="27"/>
      <c r="O181" s="12"/>
      <c r="P181" s="12"/>
      <c r="Q181" s="12"/>
      <c r="R181" s="11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44"/>
      <c r="AJ181" s="12"/>
    </row>
    <row r="182" spans="1:36" s="10" customFormat="1" ht="27.75" customHeight="1" x14ac:dyDescent="0.2">
      <c r="A182" s="11">
        <f t="shared" ref="A182:A259" si="6">+A181+1</f>
        <v>172</v>
      </c>
      <c r="B182" s="32"/>
      <c r="C182" s="13"/>
      <c r="D182" s="13"/>
      <c r="E182" s="13"/>
      <c r="F182" s="13"/>
      <c r="G182" s="28"/>
      <c r="H182" s="28"/>
      <c r="I182" s="15"/>
      <c r="J182" s="15"/>
      <c r="K182" s="12"/>
      <c r="L182" s="12"/>
      <c r="M182" s="27"/>
      <c r="N182" s="27"/>
      <c r="O182" s="12"/>
      <c r="P182" s="12"/>
      <c r="Q182" s="12"/>
      <c r="R182" s="11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44"/>
      <c r="AJ182" s="12"/>
    </row>
    <row r="183" spans="1:36" s="10" customFormat="1" ht="27.75" customHeight="1" x14ac:dyDescent="0.2">
      <c r="A183" s="11">
        <f t="shared" si="6"/>
        <v>173</v>
      </c>
      <c r="B183" s="32"/>
      <c r="C183" s="13"/>
      <c r="D183" s="13"/>
      <c r="E183" s="13"/>
      <c r="F183" s="13"/>
      <c r="G183" s="28"/>
      <c r="H183" s="28"/>
      <c r="I183" s="15"/>
      <c r="J183" s="15"/>
      <c r="K183" s="12"/>
      <c r="L183" s="12"/>
      <c r="M183" s="27"/>
      <c r="N183" s="27"/>
      <c r="O183" s="12"/>
      <c r="P183" s="12"/>
      <c r="Q183" s="11"/>
      <c r="R183" s="11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44"/>
      <c r="AG183" s="12"/>
      <c r="AH183" s="12"/>
      <c r="AI183" s="12"/>
      <c r="AJ183" s="12"/>
    </row>
    <row r="184" spans="1:36" s="10" customFormat="1" ht="27.75" customHeight="1" x14ac:dyDescent="0.2">
      <c r="A184" s="11">
        <f t="shared" si="6"/>
        <v>174</v>
      </c>
      <c r="B184" s="32"/>
      <c r="C184" s="13"/>
      <c r="D184" s="13"/>
      <c r="E184" s="13"/>
      <c r="F184" s="13"/>
      <c r="G184" s="28"/>
      <c r="H184" s="28"/>
      <c r="I184" s="15"/>
      <c r="J184" s="15"/>
      <c r="K184" s="12"/>
      <c r="L184" s="12"/>
      <c r="M184" s="27"/>
      <c r="N184" s="27"/>
      <c r="O184" s="12"/>
      <c r="P184" s="12"/>
      <c r="Q184" s="11"/>
      <c r="R184" s="11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44"/>
      <c r="AJ184" s="12"/>
    </row>
    <row r="185" spans="1:36" s="10" customFormat="1" ht="27.75" customHeight="1" x14ac:dyDescent="0.2">
      <c r="A185" s="11">
        <f t="shared" si="6"/>
        <v>175</v>
      </c>
      <c r="B185" s="32"/>
      <c r="C185" s="13"/>
      <c r="D185" s="13"/>
      <c r="E185" s="13"/>
      <c r="F185" s="13"/>
      <c r="G185" s="28"/>
      <c r="H185" s="28"/>
      <c r="I185" s="15"/>
      <c r="J185" s="15"/>
      <c r="K185" s="12"/>
      <c r="L185" s="12"/>
      <c r="M185" s="27"/>
      <c r="N185" s="27"/>
      <c r="O185" s="12"/>
      <c r="P185" s="12"/>
      <c r="Q185" s="11"/>
      <c r="R185" s="11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44"/>
      <c r="AJ185" s="12"/>
    </row>
    <row r="186" spans="1:36" s="10" customFormat="1" ht="27.75" customHeight="1" x14ac:dyDescent="0.2">
      <c r="A186" s="11">
        <f t="shared" si="6"/>
        <v>176</v>
      </c>
      <c r="B186" s="32"/>
      <c r="C186" s="13"/>
      <c r="D186" s="13"/>
      <c r="E186" s="13"/>
      <c r="F186" s="13"/>
      <c r="G186" s="28"/>
      <c r="H186" s="28"/>
      <c r="I186" s="15"/>
      <c r="J186" s="15"/>
      <c r="K186" s="12"/>
      <c r="L186" s="12"/>
      <c r="M186" s="27"/>
      <c r="N186" s="27"/>
      <c r="O186" s="12"/>
      <c r="P186" s="12"/>
      <c r="Q186" s="11"/>
      <c r="R186" s="11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44"/>
      <c r="AJ186" s="12"/>
    </row>
    <row r="187" spans="1:36" s="10" customFormat="1" ht="27.75" customHeight="1" x14ac:dyDescent="0.2">
      <c r="A187" s="11">
        <f t="shared" si="6"/>
        <v>177</v>
      </c>
      <c r="B187" s="32"/>
      <c r="C187" s="13"/>
      <c r="D187" s="13"/>
      <c r="E187" s="13"/>
      <c r="F187" s="13"/>
      <c r="G187" s="28"/>
      <c r="H187" s="28"/>
      <c r="I187" s="15"/>
      <c r="J187" s="15"/>
      <c r="K187" s="12"/>
      <c r="L187" s="12"/>
      <c r="M187" s="27"/>
      <c r="N187" s="27"/>
      <c r="O187" s="12"/>
      <c r="P187" s="12"/>
      <c r="Q187" s="12"/>
      <c r="R187" s="11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44"/>
      <c r="AJ187" s="12"/>
    </row>
    <row r="188" spans="1:36" s="10" customFormat="1" ht="27.75" customHeight="1" x14ac:dyDescent="0.2">
      <c r="A188" s="11">
        <f t="shared" si="6"/>
        <v>178</v>
      </c>
      <c r="B188" s="32"/>
      <c r="C188" s="13"/>
      <c r="D188" s="13"/>
      <c r="E188" s="13"/>
      <c r="F188" s="13"/>
      <c r="G188" s="28"/>
      <c r="H188" s="28"/>
      <c r="I188" s="15"/>
      <c r="J188" s="15"/>
      <c r="K188" s="12"/>
      <c r="L188" s="12"/>
      <c r="M188" s="27"/>
      <c r="N188" s="27"/>
      <c r="O188" s="12"/>
      <c r="P188" s="12"/>
      <c r="Q188" s="11"/>
      <c r="R188" s="11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44"/>
      <c r="AG188" s="12"/>
      <c r="AH188" s="12"/>
      <c r="AI188" s="12"/>
      <c r="AJ188" s="12"/>
    </row>
    <row r="189" spans="1:36" s="10" customFormat="1" ht="27.75" customHeight="1" x14ac:dyDescent="0.2">
      <c r="A189" s="11">
        <f t="shared" si="6"/>
        <v>179</v>
      </c>
      <c r="B189" s="32"/>
      <c r="C189" s="13"/>
      <c r="D189" s="13"/>
      <c r="E189" s="13"/>
      <c r="F189" s="13"/>
      <c r="G189" s="28"/>
      <c r="H189" s="28"/>
      <c r="I189" s="15"/>
      <c r="J189" s="15"/>
      <c r="K189" s="12"/>
      <c r="L189" s="12"/>
      <c r="M189" s="27"/>
      <c r="N189" s="27"/>
      <c r="O189" s="12"/>
      <c r="P189" s="12"/>
      <c r="Q189" s="11"/>
      <c r="R189" s="11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44"/>
      <c r="AJ189" s="12"/>
    </row>
    <row r="190" spans="1:36" s="10" customFormat="1" ht="27.75" customHeight="1" x14ac:dyDescent="0.2">
      <c r="A190" s="11">
        <f t="shared" si="6"/>
        <v>180</v>
      </c>
      <c r="B190" s="32"/>
      <c r="C190" s="13"/>
      <c r="D190" s="13"/>
      <c r="E190" s="13"/>
      <c r="F190" s="13"/>
      <c r="G190" s="28"/>
      <c r="H190" s="28"/>
      <c r="I190" s="15"/>
      <c r="J190" s="15"/>
      <c r="K190" s="12"/>
      <c r="L190" s="12"/>
      <c r="M190" s="27"/>
      <c r="N190" s="27"/>
      <c r="O190" s="12"/>
      <c r="P190" s="12"/>
      <c r="Q190" s="11"/>
      <c r="R190" s="11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44"/>
      <c r="AJ190" s="12"/>
    </row>
    <row r="191" spans="1:36" s="10" customFormat="1" ht="27.75" customHeight="1" x14ac:dyDescent="0.2">
      <c r="A191" s="11">
        <f t="shared" si="6"/>
        <v>181</v>
      </c>
      <c r="B191" s="32"/>
      <c r="C191" s="13"/>
      <c r="D191" s="13"/>
      <c r="E191" s="13"/>
      <c r="F191" s="13"/>
      <c r="G191" s="28"/>
      <c r="H191" s="28"/>
      <c r="I191" s="15"/>
      <c r="J191" s="15"/>
      <c r="K191" s="12"/>
      <c r="L191" s="12"/>
      <c r="M191" s="27"/>
      <c r="N191" s="27"/>
      <c r="O191" s="12"/>
      <c r="P191" s="12"/>
      <c r="Q191" s="11"/>
      <c r="R191" s="11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44"/>
      <c r="AJ191" s="12"/>
    </row>
    <row r="192" spans="1:36" s="10" customFormat="1" ht="27.75" customHeight="1" x14ac:dyDescent="0.2">
      <c r="A192" s="11">
        <f t="shared" si="6"/>
        <v>182</v>
      </c>
      <c r="B192" s="32"/>
      <c r="C192" s="13"/>
      <c r="D192" s="13"/>
      <c r="E192" s="13"/>
      <c r="F192" s="13"/>
      <c r="G192" s="28"/>
      <c r="H192" s="28"/>
      <c r="I192" s="15"/>
      <c r="J192" s="15"/>
      <c r="K192" s="12"/>
      <c r="L192" s="12"/>
      <c r="M192" s="27"/>
      <c r="N192" s="27"/>
      <c r="O192" s="12"/>
      <c r="P192" s="12"/>
      <c r="Q192" s="11"/>
      <c r="R192" s="11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44"/>
      <c r="AJ192" s="12"/>
    </row>
    <row r="193" spans="1:36" s="10" customFormat="1" ht="27.75" customHeight="1" x14ac:dyDescent="0.2">
      <c r="A193" s="11">
        <f t="shared" si="6"/>
        <v>183</v>
      </c>
      <c r="B193" s="32"/>
      <c r="C193" s="13"/>
      <c r="D193" s="13"/>
      <c r="E193" s="13"/>
      <c r="F193" s="13"/>
      <c r="G193" s="28"/>
      <c r="H193" s="28"/>
      <c r="I193" s="15"/>
      <c r="J193" s="15"/>
      <c r="K193" s="12"/>
      <c r="L193" s="12"/>
      <c r="M193" s="27"/>
      <c r="N193" s="27"/>
      <c r="O193" s="12"/>
      <c r="P193" s="12"/>
      <c r="Q193" s="12"/>
      <c r="R193" s="11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44"/>
      <c r="AJ193" s="12"/>
    </row>
    <row r="194" spans="1:36" s="10" customFormat="1" ht="27.75" customHeight="1" x14ac:dyDescent="0.2">
      <c r="A194" s="11">
        <f t="shared" si="6"/>
        <v>184</v>
      </c>
      <c r="B194" s="32"/>
      <c r="C194" s="13"/>
      <c r="D194" s="13"/>
      <c r="E194" s="13"/>
      <c r="F194" s="13"/>
      <c r="G194" s="28"/>
      <c r="H194" s="28"/>
      <c r="I194" s="15"/>
      <c r="J194" s="15"/>
      <c r="K194" s="12"/>
      <c r="L194" s="12"/>
      <c r="M194" s="27"/>
      <c r="N194" s="27"/>
      <c r="O194" s="12"/>
      <c r="P194" s="12"/>
      <c r="Q194" s="11"/>
      <c r="R194" s="11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44"/>
      <c r="AG194" s="12"/>
      <c r="AH194" s="12"/>
      <c r="AI194" s="12"/>
      <c r="AJ194" s="12"/>
    </row>
    <row r="195" spans="1:36" s="10" customFormat="1" ht="27.75" customHeight="1" x14ac:dyDescent="0.2">
      <c r="A195" s="11">
        <f t="shared" si="6"/>
        <v>185</v>
      </c>
      <c r="B195" s="32"/>
      <c r="C195" s="13"/>
      <c r="D195" s="13"/>
      <c r="E195" s="13"/>
      <c r="F195" s="13"/>
      <c r="G195" s="28"/>
      <c r="H195" s="28"/>
      <c r="I195" s="15"/>
      <c r="J195" s="15"/>
      <c r="K195" s="12"/>
      <c r="L195" s="12"/>
      <c r="M195" s="27"/>
      <c r="N195" s="27"/>
      <c r="O195" s="12"/>
      <c r="P195" s="12"/>
      <c r="Q195" s="11"/>
      <c r="R195" s="11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44"/>
      <c r="AJ195" s="12"/>
    </row>
    <row r="196" spans="1:36" s="10" customFormat="1" ht="27.75" customHeight="1" x14ac:dyDescent="0.2">
      <c r="A196" s="11">
        <f t="shared" si="6"/>
        <v>186</v>
      </c>
      <c r="B196" s="32"/>
      <c r="C196" s="13"/>
      <c r="D196" s="13"/>
      <c r="E196" s="13"/>
      <c r="F196" s="13"/>
      <c r="G196" s="28"/>
      <c r="H196" s="28"/>
      <c r="I196" s="15"/>
      <c r="J196" s="15"/>
      <c r="K196" s="12"/>
      <c r="L196" s="12"/>
      <c r="M196" s="27"/>
      <c r="N196" s="27"/>
      <c r="O196" s="12"/>
      <c r="P196" s="12"/>
      <c r="Q196" s="11"/>
      <c r="R196" s="11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44"/>
      <c r="AJ196" s="12"/>
    </row>
    <row r="197" spans="1:36" s="10" customFormat="1" ht="27.75" customHeight="1" x14ac:dyDescent="0.2">
      <c r="A197" s="11">
        <f t="shared" si="6"/>
        <v>187</v>
      </c>
      <c r="B197" s="32"/>
      <c r="C197" s="13"/>
      <c r="D197" s="13"/>
      <c r="E197" s="13"/>
      <c r="F197" s="13"/>
      <c r="G197" s="28"/>
      <c r="H197" s="28"/>
      <c r="I197" s="15"/>
      <c r="J197" s="15"/>
      <c r="K197" s="12"/>
      <c r="L197" s="12"/>
      <c r="M197" s="27"/>
      <c r="N197" s="27"/>
      <c r="O197" s="12"/>
      <c r="P197" s="12"/>
      <c r="Q197" s="11"/>
      <c r="R197" s="11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44"/>
      <c r="AJ197" s="12"/>
    </row>
    <row r="198" spans="1:36" s="10" customFormat="1" ht="27.75" customHeight="1" x14ac:dyDescent="0.2">
      <c r="A198" s="11">
        <f t="shared" si="6"/>
        <v>188</v>
      </c>
      <c r="B198" s="32"/>
      <c r="C198" s="13"/>
      <c r="D198" s="13"/>
      <c r="E198" s="13"/>
      <c r="F198" s="13"/>
      <c r="G198" s="28"/>
      <c r="H198" s="28"/>
      <c r="I198" s="15"/>
      <c r="J198" s="15"/>
      <c r="K198" s="12"/>
      <c r="L198" s="12"/>
      <c r="M198" s="27"/>
      <c r="N198" s="27"/>
      <c r="O198" s="12"/>
      <c r="P198" s="12"/>
      <c r="Q198" s="11"/>
      <c r="R198" s="11"/>
      <c r="S198" s="12"/>
      <c r="T198" s="12"/>
      <c r="U198" s="12"/>
      <c r="V198" s="12"/>
      <c r="W198" s="12"/>
      <c r="X198" s="47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44"/>
      <c r="AJ198" s="12"/>
    </row>
    <row r="199" spans="1:36" s="10" customFormat="1" ht="27.75" customHeight="1" x14ac:dyDescent="0.2">
      <c r="A199" s="11">
        <f t="shared" si="6"/>
        <v>189</v>
      </c>
      <c r="B199" s="32"/>
      <c r="C199" s="13"/>
      <c r="D199" s="13"/>
      <c r="E199" s="13"/>
      <c r="F199" s="13"/>
      <c r="G199" s="28"/>
      <c r="H199" s="28"/>
      <c r="I199" s="15"/>
      <c r="J199" s="15"/>
      <c r="K199" s="12"/>
      <c r="L199" s="12"/>
      <c r="M199" s="27"/>
      <c r="N199" s="27"/>
      <c r="O199" s="12"/>
      <c r="P199" s="12"/>
      <c r="Q199" s="11"/>
      <c r="R199" s="11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44"/>
      <c r="AG199" s="12"/>
      <c r="AH199" s="12"/>
      <c r="AI199" s="12"/>
      <c r="AJ199" s="12"/>
    </row>
    <row r="200" spans="1:36" s="10" customFormat="1" ht="27.75" customHeight="1" x14ac:dyDescent="0.2">
      <c r="A200" s="11">
        <f t="shared" si="6"/>
        <v>190</v>
      </c>
      <c r="B200" s="32"/>
      <c r="C200" s="13"/>
      <c r="D200" s="13"/>
      <c r="E200" s="13"/>
      <c r="F200" s="13"/>
      <c r="G200" s="28"/>
      <c r="H200" s="28"/>
      <c r="I200" s="15"/>
      <c r="J200" s="15"/>
      <c r="K200" s="12"/>
      <c r="L200" s="12"/>
      <c r="M200" s="27"/>
      <c r="N200" s="27"/>
      <c r="O200" s="12"/>
      <c r="P200" s="12"/>
      <c r="Q200" s="11"/>
      <c r="R200" s="11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44"/>
      <c r="AJ200" s="12"/>
    </row>
    <row r="201" spans="1:36" s="10" customFormat="1" ht="27.75" customHeight="1" x14ac:dyDescent="0.2">
      <c r="A201" s="11">
        <f t="shared" si="6"/>
        <v>191</v>
      </c>
      <c r="B201" s="32"/>
      <c r="C201" s="13"/>
      <c r="D201" s="13"/>
      <c r="E201" s="13"/>
      <c r="F201" s="13"/>
      <c r="G201" s="28"/>
      <c r="H201" s="28"/>
      <c r="I201" s="15"/>
      <c r="J201" s="15"/>
      <c r="K201" s="12"/>
      <c r="L201" s="12"/>
      <c r="M201" s="27"/>
      <c r="N201" s="27"/>
      <c r="O201" s="12"/>
      <c r="P201" s="12"/>
      <c r="Q201" s="12"/>
      <c r="R201" s="11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44"/>
      <c r="AJ201" s="12"/>
    </row>
    <row r="202" spans="1:36" s="10" customFormat="1" ht="27.75" customHeight="1" x14ac:dyDescent="0.2">
      <c r="A202" s="11">
        <f t="shared" si="6"/>
        <v>192</v>
      </c>
      <c r="B202" s="32"/>
      <c r="C202" s="13"/>
      <c r="D202" s="13"/>
      <c r="E202" s="13"/>
      <c r="F202" s="13"/>
      <c r="G202" s="28"/>
      <c r="H202" s="28"/>
      <c r="I202" s="15"/>
      <c r="J202" s="15"/>
      <c r="K202" s="12"/>
      <c r="L202" s="12"/>
      <c r="M202" s="27"/>
      <c r="N202" s="27"/>
      <c r="O202" s="12"/>
      <c r="P202" s="12"/>
      <c r="Q202" s="11"/>
      <c r="R202" s="11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44"/>
      <c r="AG202" s="12"/>
      <c r="AH202" s="12"/>
      <c r="AI202" s="12"/>
      <c r="AJ202" s="12"/>
    </row>
    <row r="203" spans="1:36" s="10" customFormat="1" ht="27.75" customHeight="1" x14ac:dyDescent="0.2">
      <c r="A203" s="11">
        <f t="shared" si="6"/>
        <v>193</v>
      </c>
      <c r="B203" s="32"/>
      <c r="C203" s="13"/>
      <c r="D203" s="13"/>
      <c r="E203" s="13"/>
      <c r="F203" s="13"/>
      <c r="G203" s="28"/>
      <c r="H203" s="28"/>
      <c r="I203" s="15"/>
      <c r="J203" s="15"/>
      <c r="K203" s="12"/>
      <c r="L203" s="12"/>
      <c r="M203" s="27"/>
      <c r="N203" s="27"/>
      <c r="O203" s="12"/>
      <c r="P203" s="12"/>
      <c r="Q203" s="11"/>
      <c r="R203" s="11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44"/>
      <c r="AJ203" s="12"/>
    </row>
    <row r="204" spans="1:36" s="10" customFormat="1" ht="27.75" customHeight="1" x14ac:dyDescent="0.2">
      <c r="A204" s="11">
        <f t="shared" si="6"/>
        <v>194</v>
      </c>
      <c r="B204" s="32"/>
      <c r="C204" s="13"/>
      <c r="D204" s="13"/>
      <c r="E204" s="13"/>
      <c r="F204" s="13"/>
      <c r="G204" s="28"/>
      <c r="H204" s="28"/>
      <c r="I204" s="15"/>
      <c r="J204" s="15"/>
      <c r="K204" s="12"/>
      <c r="L204" s="12"/>
      <c r="M204" s="27"/>
      <c r="N204" s="27"/>
      <c r="O204" s="12"/>
      <c r="P204" s="12"/>
      <c r="Q204" s="11"/>
      <c r="R204" s="11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44"/>
      <c r="AJ204" s="12"/>
    </row>
    <row r="205" spans="1:36" s="10" customFormat="1" ht="27.75" customHeight="1" x14ac:dyDescent="0.2">
      <c r="A205" s="11">
        <f t="shared" si="6"/>
        <v>195</v>
      </c>
      <c r="B205" s="32"/>
      <c r="C205" s="13"/>
      <c r="D205" s="13"/>
      <c r="E205" s="13"/>
      <c r="F205" s="13"/>
      <c r="G205" s="28"/>
      <c r="H205" s="28"/>
      <c r="I205" s="15"/>
      <c r="J205" s="15"/>
      <c r="K205" s="12"/>
      <c r="L205" s="12"/>
      <c r="M205" s="27"/>
      <c r="N205" s="27"/>
      <c r="O205" s="12"/>
      <c r="P205" s="12"/>
      <c r="Q205" s="11"/>
      <c r="R205" s="11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44"/>
      <c r="AJ205" s="12"/>
    </row>
    <row r="206" spans="1:36" s="10" customFormat="1" ht="27.75" customHeight="1" x14ac:dyDescent="0.2">
      <c r="A206" s="11">
        <f t="shared" si="6"/>
        <v>196</v>
      </c>
      <c r="B206" s="32"/>
      <c r="C206" s="13"/>
      <c r="D206" s="13"/>
      <c r="E206" s="13"/>
      <c r="F206" s="13"/>
      <c r="G206" s="28"/>
      <c r="H206" s="28"/>
      <c r="I206" s="15"/>
      <c r="J206" s="15"/>
      <c r="K206" s="12"/>
      <c r="L206" s="12"/>
      <c r="M206" s="27"/>
      <c r="N206" s="27"/>
      <c r="O206" s="12"/>
      <c r="P206" s="12"/>
      <c r="Q206" s="11"/>
      <c r="R206" s="11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44"/>
      <c r="AJ206" s="12"/>
    </row>
    <row r="207" spans="1:36" s="10" customFormat="1" ht="27.75" customHeight="1" x14ac:dyDescent="0.2">
      <c r="A207" s="11">
        <f t="shared" si="6"/>
        <v>197</v>
      </c>
      <c r="B207" s="32"/>
      <c r="C207" s="13"/>
      <c r="D207" s="13"/>
      <c r="E207" s="13"/>
      <c r="F207" s="13"/>
      <c r="G207" s="28"/>
      <c r="H207" s="28"/>
      <c r="I207" s="15"/>
      <c r="J207" s="15"/>
      <c r="K207" s="12"/>
      <c r="L207" s="12"/>
      <c r="M207" s="27"/>
      <c r="N207" s="27"/>
      <c r="O207" s="12"/>
      <c r="P207" s="12"/>
      <c r="Q207" s="11"/>
      <c r="R207" s="11"/>
      <c r="S207" s="12"/>
      <c r="T207" s="12"/>
      <c r="U207" s="12"/>
      <c r="V207" s="12"/>
      <c r="W207" s="12"/>
      <c r="X207" s="47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44"/>
      <c r="AJ207" s="12"/>
    </row>
    <row r="208" spans="1:36" s="10" customFormat="1" ht="27.75" customHeight="1" x14ac:dyDescent="0.2">
      <c r="A208" s="11">
        <f t="shared" si="6"/>
        <v>198</v>
      </c>
      <c r="B208" s="32"/>
      <c r="C208" s="13"/>
      <c r="D208" s="13"/>
      <c r="E208" s="13"/>
      <c r="F208" s="13"/>
      <c r="G208" s="28"/>
      <c r="H208" s="28"/>
      <c r="I208" s="15"/>
      <c r="J208" s="15"/>
      <c r="K208" s="12"/>
      <c r="L208" s="12"/>
      <c r="M208" s="27"/>
      <c r="N208" s="27"/>
      <c r="O208" s="12"/>
      <c r="P208" s="12"/>
      <c r="Q208" s="11"/>
      <c r="R208" s="11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44"/>
      <c r="AG208" s="12"/>
      <c r="AH208" s="12"/>
      <c r="AI208" s="12"/>
      <c r="AJ208" s="12"/>
    </row>
    <row r="209" spans="1:36" s="10" customFormat="1" ht="27.75" customHeight="1" x14ac:dyDescent="0.2">
      <c r="A209" s="11">
        <f t="shared" si="6"/>
        <v>199</v>
      </c>
      <c r="B209" s="32"/>
      <c r="C209" s="13"/>
      <c r="D209" s="13"/>
      <c r="E209" s="13"/>
      <c r="F209" s="13"/>
      <c r="G209" s="28"/>
      <c r="H209" s="28"/>
      <c r="I209" s="15"/>
      <c r="J209" s="15"/>
      <c r="K209" s="12"/>
      <c r="L209" s="12"/>
      <c r="M209" s="27"/>
      <c r="N209" s="27"/>
      <c r="O209" s="12"/>
      <c r="P209" s="12"/>
      <c r="Q209" s="11"/>
      <c r="R209" s="11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44"/>
      <c r="AJ209" s="12"/>
    </row>
    <row r="210" spans="1:36" s="10" customFormat="1" ht="27.75" customHeight="1" x14ac:dyDescent="0.2">
      <c r="A210" s="11">
        <f t="shared" si="6"/>
        <v>200</v>
      </c>
      <c r="B210" s="32"/>
      <c r="C210" s="13"/>
      <c r="D210" s="13"/>
      <c r="E210" s="13"/>
      <c r="F210" s="13"/>
      <c r="G210" s="28"/>
      <c r="H210" s="28"/>
      <c r="I210" s="15"/>
      <c r="J210" s="15"/>
      <c r="K210" s="12"/>
      <c r="L210" s="12"/>
      <c r="M210" s="27"/>
      <c r="N210" s="27"/>
      <c r="O210" s="12"/>
      <c r="P210" s="12"/>
      <c r="Q210" s="11"/>
      <c r="R210" s="11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44"/>
      <c r="AJ210" s="12"/>
    </row>
    <row r="211" spans="1:36" s="10" customFormat="1" ht="27.75" customHeight="1" x14ac:dyDescent="0.2">
      <c r="A211" s="11">
        <f t="shared" si="6"/>
        <v>201</v>
      </c>
      <c r="B211" s="32"/>
      <c r="C211" s="13"/>
      <c r="D211" s="13"/>
      <c r="E211" s="13"/>
      <c r="F211" s="13"/>
      <c r="G211" s="28"/>
      <c r="H211" s="28"/>
      <c r="I211" s="15"/>
      <c r="J211" s="15"/>
      <c r="K211" s="12"/>
      <c r="L211" s="12"/>
      <c r="M211" s="27"/>
      <c r="N211" s="27"/>
      <c r="O211" s="12"/>
      <c r="P211" s="12"/>
      <c r="Q211" s="11"/>
      <c r="R211" s="11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44"/>
      <c r="AJ211" s="12"/>
    </row>
    <row r="212" spans="1:36" s="10" customFormat="1" ht="27.75" customHeight="1" x14ac:dyDescent="0.2">
      <c r="A212" s="11">
        <f t="shared" si="6"/>
        <v>202</v>
      </c>
      <c r="B212" s="32"/>
      <c r="C212" s="13"/>
      <c r="D212" s="13"/>
      <c r="E212" s="13"/>
      <c r="F212" s="13"/>
      <c r="G212" s="28"/>
      <c r="H212" s="28"/>
      <c r="I212" s="15"/>
      <c r="J212" s="15"/>
      <c r="K212" s="12"/>
      <c r="L212" s="12"/>
      <c r="M212" s="27"/>
      <c r="N212" s="27"/>
      <c r="O212" s="12"/>
      <c r="P212" s="12"/>
      <c r="Q212" s="11"/>
      <c r="R212" s="11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44"/>
      <c r="AJ212" s="12"/>
    </row>
    <row r="213" spans="1:36" s="10" customFormat="1" ht="27.75" customHeight="1" x14ac:dyDescent="0.2">
      <c r="A213" s="11">
        <f t="shared" si="6"/>
        <v>203</v>
      </c>
      <c r="B213" s="32"/>
      <c r="C213" s="13"/>
      <c r="D213" s="13"/>
      <c r="E213" s="13"/>
      <c r="F213" s="13"/>
      <c r="G213" s="28"/>
      <c r="H213" s="28"/>
      <c r="I213" s="15"/>
      <c r="J213" s="15"/>
      <c r="K213" s="12"/>
      <c r="L213" s="12"/>
      <c r="M213" s="27"/>
      <c r="N213" s="27"/>
      <c r="O213" s="12"/>
      <c r="P213" s="12"/>
      <c r="Q213" s="11"/>
      <c r="R213" s="11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44"/>
      <c r="AG213" s="12"/>
      <c r="AH213" s="12"/>
      <c r="AI213" s="44"/>
      <c r="AJ213" s="12"/>
    </row>
    <row r="214" spans="1:36" s="10" customFormat="1" ht="27.75" customHeight="1" x14ac:dyDescent="0.2">
      <c r="A214" s="11">
        <f t="shared" si="6"/>
        <v>204</v>
      </c>
      <c r="B214" s="32"/>
      <c r="C214" s="13"/>
      <c r="D214" s="13"/>
      <c r="E214" s="13"/>
      <c r="F214" s="13"/>
      <c r="G214" s="28"/>
      <c r="H214" s="28"/>
      <c r="I214" s="15"/>
      <c r="J214" s="15"/>
      <c r="K214" s="12"/>
      <c r="L214" s="12"/>
      <c r="M214" s="27"/>
      <c r="N214" s="27"/>
      <c r="O214" s="12"/>
      <c r="P214" s="12"/>
      <c r="Q214" s="12"/>
      <c r="R214" s="11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44"/>
      <c r="AJ214" s="12"/>
    </row>
    <row r="215" spans="1:36" s="10" customFormat="1" ht="27.75" customHeight="1" x14ac:dyDescent="0.2">
      <c r="A215" s="11">
        <f t="shared" si="6"/>
        <v>205</v>
      </c>
      <c r="B215" s="32"/>
      <c r="C215" s="13"/>
      <c r="D215" s="13"/>
      <c r="E215" s="13"/>
      <c r="F215" s="13"/>
      <c r="G215" s="28"/>
      <c r="H215" s="28"/>
      <c r="I215" s="15"/>
      <c r="J215" s="15"/>
      <c r="K215" s="12"/>
      <c r="L215" s="12"/>
      <c r="M215" s="27"/>
      <c r="N215" s="27"/>
      <c r="O215" s="12"/>
      <c r="P215" s="12"/>
      <c r="Q215" s="11"/>
      <c r="R215" s="11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44"/>
      <c r="AG215" s="12"/>
      <c r="AH215" s="12"/>
      <c r="AI215" s="12"/>
      <c r="AJ215" s="12"/>
    </row>
    <row r="216" spans="1:36" s="10" customFormat="1" ht="27.75" customHeight="1" x14ac:dyDescent="0.2">
      <c r="A216" s="11">
        <f t="shared" si="6"/>
        <v>206</v>
      </c>
      <c r="B216" s="32"/>
      <c r="C216" s="13"/>
      <c r="D216" s="13"/>
      <c r="E216" s="13"/>
      <c r="F216" s="13"/>
      <c r="G216" s="28"/>
      <c r="H216" s="28"/>
      <c r="I216" s="15"/>
      <c r="J216" s="15"/>
      <c r="K216" s="12"/>
      <c r="L216" s="12"/>
      <c r="M216" s="27"/>
      <c r="N216" s="27"/>
      <c r="O216" s="12"/>
      <c r="P216" s="12"/>
      <c r="Q216" s="11"/>
      <c r="R216" s="11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44"/>
      <c r="AG216" s="12"/>
      <c r="AH216" s="12"/>
      <c r="AI216" s="44"/>
      <c r="AJ216" s="12"/>
    </row>
    <row r="217" spans="1:36" s="10" customFormat="1" ht="27.75" customHeight="1" x14ac:dyDescent="0.2">
      <c r="A217" s="11">
        <f t="shared" si="6"/>
        <v>207</v>
      </c>
      <c r="B217" s="32"/>
      <c r="C217" s="13"/>
      <c r="D217" s="13"/>
      <c r="E217" s="13"/>
      <c r="F217" s="13"/>
      <c r="G217" s="28"/>
      <c r="H217" s="28"/>
      <c r="I217" s="15"/>
      <c r="J217" s="15"/>
      <c r="K217" s="12"/>
      <c r="L217" s="12"/>
      <c r="M217" s="27"/>
      <c r="N217" s="27"/>
      <c r="O217" s="12"/>
      <c r="P217" s="12"/>
      <c r="Q217" s="11"/>
      <c r="R217" s="11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44"/>
      <c r="AG217" s="12"/>
      <c r="AH217" s="12"/>
      <c r="AI217" s="44"/>
      <c r="AJ217" s="12"/>
    </row>
    <row r="218" spans="1:36" s="10" customFormat="1" ht="27.75" customHeight="1" x14ac:dyDescent="0.2">
      <c r="A218" s="11">
        <f t="shared" si="6"/>
        <v>208</v>
      </c>
      <c r="B218" s="32"/>
      <c r="C218" s="13"/>
      <c r="D218" s="13"/>
      <c r="E218" s="13"/>
      <c r="F218" s="13"/>
      <c r="G218" s="28"/>
      <c r="H218" s="28"/>
      <c r="I218" s="15"/>
      <c r="J218" s="15"/>
      <c r="K218" s="12"/>
      <c r="L218" s="12"/>
      <c r="M218" s="27"/>
      <c r="N218" s="27"/>
      <c r="O218" s="12"/>
      <c r="P218" s="12"/>
      <c r="Q218" s="11"/>
      <c r="R218" s="11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44"/>
      <c r="AG218" s="12"/>
      <c r="AH218" s="12"/>
      <c r="AI218" s="44"/>
      <c r="AJ218" s="12"/>
    </row>
    <row r="219" spans="1:36" s="10" customFormat="1" ht="27.75" customHeight="1" x14ac:dyDescent="0.2">
      <c r="A219" s="11">
        <f t="shared" si="6"/>
        <v>209</v>
      </c>
      <c r="B219" s="32"/>
      <c r="C219" s="13"/>
      <c r="D219" s="13"/>
      <c r="E219" s="13"/>
      <c r="F219" s="13"/>
      <c r="G219" s="28"/>
      <c r="H219" s="28"/>
      <c r="I219" s="15"/>
      <c r="J219" s="15"/>
      <c r="K219" s="12"/>
      <c r="L219" s="12"/>
      <c r="M219" s="27"/>
      <c r="N219" s="27"/>
      <c r="O219" s="12"/>
      <c r="P219" s="12"/>
      <c r="Q219" s="11"/>
      <c r="R219" s="11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44"/>
      <c r="AG219" s="12"/>
      <c r="AH219" s="12"/>
      <c r="AI219" s="44"/>
      <c r="AJ219" s="12"/>
    </row>
    <row r="220" spans="1:36" s="10" customFormat="1" ht="27.75" customHeight="1" x14ac:dyDescent="0.2">
      <c r="A220" s="11">
        <f t="shared" si="6"/>
        <v>210</v>
      </c>
      <c r="B220" s="32"/>
      <c r="C220" s="13"/>
      <c r="D220" s="13"/>
      <c r="E220" s="13"/>
      <c r="F220" s="13"/>
      <c r="G220" s="28"/>
      <c r="H220" s="28"/>
      <c r="I220" s="15"/>
      <c r="J220" s="15"/>
      <c r="K220" s="12"/>
      <c r="L220" s="12"/>
      <c r="M220" s="27"/>
      <c r="N220" s="27"/>
      <c r="O220" s="12"/>
      <c r="P220" s="12"/>
      <c r="Q220" s="12"/>
      <c r="R220" s="11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44"/>
      <c r="AJ220" s="12"/>
    </row>
    <row r="221" spans="1:36" s="10" customFormat="1" ht="27.75" customHeight="1" x14ac:dyDescent="0.2">
      <c r="A221" s="11">
        <f t="shared" si="6"/>
        <v>211</v>
      </c>
      <c r="B221" s="32"/>
      <c r="C221" s="13"/>
      <c r="D221" s="13"/>
      <c r="E221" s="13"/>
      <c r="F221" s="13"/>
      <c r="G221" s="28"/>
      <c r="H221" s="28"/>
      <c r="I221" s="15"/>
      <c r="J221" s="15"/>
      <c r="K221" s="12"/>
      <c r="L221" s="12"/>
      <c r="M221" s="27"/>
      <c r="N221" s="27"/>
      <c r="O221" s="12"/>
      <c r="P221" s="12"/>
      <c r="Q221" s="11"/>
      <c r="R221" s="11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44"/>
      <c r="AG221" s="12"/>
      <c r="AH221" s="12"/>
      <c r="AI221" s="12"/>
      <c r="AJ221" s="12"/>
    </row>
    <row r="222" spans="1:36" s="10" customFormat="1" ht="27.75" customHeight="1" x14ac:dyDescent="0.2">
      <c r="A222" s="11">
        <f t="shared" si="6"/>
        <v>212</v>
      </c>
      <c r="B222" s="32"/>
      <c r="C222" s="13"/>
      <c r="D222" s="13"/>
      <c r="E222" s="13"/>
      <c r="F222" s="13"/>
      <c r="G222" s="28"/>
      <c r="H222" s="28"/>
      <c r="I222" s="15"/>
      <c r="J222" s="15"/>
      <c r="K222" s="12"/>
      <c r="L222" s="12"/>
      <c r="M222" s="27"/>
      <c r="N222" s="27"/>
      <c r="O222" s="12"/>
      <c r="P222" s="12"/>
      <c r="Q222" s="11"/>
      <c r="R222" s="11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44"/>
      <c r="AG222" s="12"/>
      <c r="AH222" s="12"/>
      <c r="AI222" s="44"/>
      <c r="AJ222" s="12"/>
    </row>
    <row r="223" spans="1:36" s="10" customFormat="1" ht="27.75" customHeight="1" x14ac:dyDescent="0.2">
      <c r="A223" s="11">
        <f t="shared" si="6"/>
        <v>213</v>
      </c>
      <c r="B223" s="32"/>
      <c r="C223" s="13"/>
      <c r="D223" s="13"/>
      <c r="E223" s="13"/>
      <c r="F223" s="13"/>
      <c r="G223" s="28"/>
      <c r="H223" s="28"/>
      <c r="I223" s="15"/>
      <c r="J223" s="15"/>
      <c r="K223" s="12"/>
      <c r="L223" s="12"/>
      <c r="M223" s="27"/>
      <c r="N223" s="27"/>
      <c r="O223" s="12"/>
      <c r="P223" s="12"/>
      <c r="Q223" s="11"/>
      <c r="R223" s="11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44"/>
      <c r="AG223" s="12"/>
      <c r="AH223" s="12"/>
      <c r="AI223" s="44"/>
      <c r="AJ223" s="12"/>
    </row>
    <row r="224" spans="1:36" s="10" customFormat="1" ht="27.75" customHeight="1" x14ac:dyDescent="0.2">
      <c r="A224" s="11">
        <f t="shared" si="6"/>
        <v>214</v>
      </c>
      <c r="B224" s="32"/>
      <c r="C224" s="13"/>
      <c r="D224" s="13"/>
      <c r="E224" s="13"/>
      <c r="F224" s="13"/>
      <c r="G224" s="28"/>
      <c r="H224" s="28"/>
      <c r="I224" s="15"/>
      <c r="J224" s="15"/>
      <c r="K224" s="12"/>
      <c r="L224" s="12"/>
      <c r="M224" s="27"/>
      <c r="N224" s="27"/>
      <c r="O224" s="12"/>
      <c r="P224" s="12"/>
      <c r="Q224" s="11"/>
      <c r="R224" s="11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44"/>
      <c r="AG224" s="12"/>
      <c r="AH224" s="12"/>
      <c r="AI224" s="44"/>
      <c r="AJ224" s="12"/>
    </row>
    <row r="225" spans="1:36" s="10" customFormat="1" ht="27.75" customHeight="1" x14ac:dyDescent="0.2">
      <c r="A225" s="11">
        <f t="shared" si="6"/>
        <v>215</v>
      </c>
      <c r="B225" s="32"/>
      <c r="C225" s="13"/>
      <c r="D225" s="13"/>
      <c r="E225" s="13"/>
      <c r="F225" s="13"/>
      <c r="G225" s="28"/>
      <c r="H225" s="28"/>
      <c r="I225" s="15"/>
      <c r="J225" s="15"/>
      <c r="K225" s="12"/>
      <c r="L225" s="12"/>
      <c r="M225" s="27"/>
      <c r="N225" s="27"/>
      <c r="O225" s="12"/>
      <c r="P225" s="12"/>
      <c r="Q225" s="11"/>
      <c r="R225" s="11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44"/>
      <c r="AG225" s="12"/>
      <c r="AH225" s="12"/>
      <c r="AI225" s="12"/>
      <c r="AJ225" s="12"/>
    </row>
    <row r="226" spans="1:36" s="10" customFormat="1" ht="27.75" customHeight="1" x14ac:dyDescent="0.2">
      <c r="A226" s="11">
        <f t="shared" si="6"/>
        <v>216</v>
      </c>
      <c r="B226" s="32"/>
      <c r="C226" s="13"/>
      <c r="D226" s="13"/>
      <c r="E226" s="13"/>
      <c r="F226" s="13"/>
      <c r="G226" s="28"/>
      <c r="H226" s="28"/>
      <c r="I226" s="15"/>
      <c r="J226" s="15"/>
      <c r="K226" s="12"/>
      <c r="L226" s="12"/>
      <c r="M226" s="27"/>
      <c r="N226" s="27"/>
      <c r="O226" s="12"/>
      <c r="P226" s="12"/>
      <c r="Q226" s="11"/>
      <c r="R226" s="11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44"/>
      <c r="AG226" s="12"/>
      <c r="AH226" s="12"/>
      <c r="AI226" s="44"/>
      <c r="AJ226" s="12"/>
    </row>
    <row r="227" spans="1:36" s="10" customFormat="1" ht="27.75" customHeight="1" x14ac:dyDescent="0.2">
      <c r="A227" s="11">
        <f t="shared" si="6"/>
        <v>217</v>
      </c>
      <c r="B227" s="32"/>
      <c r="C227" s="13"/>
      <c r="D227" s="13"/>
      <c r="E227" s="13"/>
      <c r="F227" s="13"/>
      <c r="G227" s="28"/>
      <c r="H227" s="28"/>
      <c r="I227" s="15"/>
      <c r="J227" s="15"/>
      <c r="K227" s="12"/>
      <c r="L227" s="12"/>
      <c r="M227" s="27"/>
      <c r="N227" s="27"/>
      <c r="O227" s="12"/>
      <c r="P227" s="12"/>
      <c r="Q227" s="11"/>
      <c r="R227" s="11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44"/>
      <c r="AG227" s="12"/>
      <c r="AH227" s="12"/>
      <c r="AI227" s="44"/>
      <c r="AJ227" s="12"/>
    </row>
    <row r="228" spans="1:36" s="10" customFormat="1" ht="27.75" customHeight="1" x14ac:dyDescent="0.2">
      <c r="A228" s="11">
        <f t="shared" si="6"/>
        <v>218</v>
      </c>
      <c r="B228" s="32"/>
      <c r="C228" s="13"/>
      <c r="D228" s="13"/>
      <c r="E228" s="13"/>
      <c r="F228" s="13"/>
      <c r="G228" s="28"/>
      <c r="H228" s="28"/>
      <c r="I228" s="15"/>
      <c r="J228" s="15"/>
      <c r="K228" s="12"/>
      <c r="L228" s="12"/>
      <c r="M228" s="27"/>
      <c r="N228" s="27"/>
      <c r="O228" s="12"/>
      <c r="P228" s="12"/>
      <c r="Q228" s="11"/>
      <c r="R228" s="11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44"/>
      <c r="AG228" s="12"/>
      <c r="AH228" s="12"/>
      <c r="AI228" s="44"/>
      <c r="AJ228" s="12"/>
    </row>
    <row r="229" spans="1:36" s="10" customFormat="1" ht="27.75" customHeight="1" x14ac:dyDescent="0.2">
      <c r="A229" s="11">
        <f t="shared" si="6"/>
        <v>219</v>
      </c>
      <c r="B229" s="32"/>
      <c r="C229" s="13"/>
      <c r="D229" s="13"/>
      <c r="E229" s="13"/>
      <c r="F229" s="13"/>
      <c r="G229" s="28"/>
      <c r="H229" s="28"/>
      <c r="I229" s="15"/>
      <c r="J229" s="15"/>
      <c r="K229" s="12"/>
      <c r="L229" s="12"/>
      <c r="M229" s="27"/>
      <c r="N229" s="27"/>
      <c r="O229" s="12"/>
      <c r="P229" s="12"/>
      <c r="Q229" s="11"/>
      <c r="R229" s="11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44"/>
      <c r="AG229" s="12"/>
      <c r="AH229" s="12"/>
      <c r="AI229" s="44"/>
      <c r="AJ229" s="12"/>
    </row>
    <row r="230" spans="1:36" s="10" customFormat="1" ht="27.75" customHeight="1" x14ac:dyDescent="0.2">
      <c r="A230" s="11">
        <f t="shared" si="6"/>
        <v>220</v>
      </c>
      <c r="B230" s="32"/>
      <c r="C230" s="13"/>
      <c r="D230" s="13"/>
      <c r="E230" s="13"/>
      <c r="F230" s="13"/>
      <c r="G230" s="28"/>
      <c r="H230" s="28"/>
      <c r="I230" s="15"/>
      <c r="J230" s="15"/>
      <c r="K230" s="12"/>
      <c r="L230" s="12"/>
      <c r="M230" s="27"/>
      <c r="N230" s="27"/>
      <c r="O230" s="12"/>
      <c r="P230" s="12"/>
      <c r="Q230" s="11"/>
      <c r="R230" s="11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44"/>
      <c r="AG230" s="12"/>
      <c r="AH230" s="12"/>
      <c r="AI230" s="12"/>
      <c r="AJ230" s="12"/>
    </row>
    <row r="231" spans="1:36" s="10" customFormat="1" ht="27.75" customHeight="1" x14ac:dyDescent="0.2">
      <c r="A231" s="11">
        <f t="shared" si="6"/>
        <v>221</v>
      </c>
      <c r="B231" s="32"/>
      <c r="C231" s="13"/>
      <c r="D231" s="13"/>
      <c r="E231" s="13"/>
      <c r="F231" s="13"/>
      <c r="G231" s="28"/>
      <c r="H231" s="28"/>
      <c r="I231" s="15"/>
      <c r="J231" s="15"/>
      <c r="K231" s="12"/>
      <c r="L231" s="12"/>
      <c r="M231" s="27"/>
      <c r="N231" s="27"/>
      <c r="O231" s="12"/>
      <c r="P231" s="12"/>
      <c r="Q231" s="11"/>
      <c r="R231" s="11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44"/>
      <c r="AG231" s="12"/>
      <c r="AH231" s="12"/>
      <c r="AI231" s="44"/>
      <c r="AJ231" s="12"/>
    </row>
    <row r="232" spans="1:36" s="10" customFormat="1" ht="27.75" customHeight="1" x14ac:dyDescent="0.2">
      <c r="A232" s="11">
        <f t="shared" si="6"/>
        <v>222</v>
      </c>
      <c r="B232" s="32"/>
      <c r="C232" s="13"/>
      <c r="D232" s="13"/>
      <c r="E232" s="13"/>
      <c r="F232" s="13"/>
      <c r="G232" s="28"/>
      <c r="H232" s="28"/>
      <c r="I232" s="15"/>
      <c r="J232" s="15"/>
      <c r="K232" s="12"/>
      <c r="L232" s="12"/>
      <c r="M232" s="27"/>
      <c r="N232" s="27"/>
      <c r="O232" s="12"/>
      <c r="P232" s="12"/>
      <c r="Q232" s="11"/>
      <c r="R232" s="11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44"/>
      <c r="AG232" s="12"/>
      <c r="AH232" s="12"/>
      <c r="AI232" s="44"/>
      <c r="AJ232" s="12"/>
    </row>
    <row r="233" spans="1:36" s="10" customFormat="1" ht="27.75" customHeight="1" x14ac:dyDescent="0.2">
      <c r="A233" s="11">
        <f t="shared" si="6"/>
        <v>223</v>
      </c>
      <c r="B233" s="32"/>
      <c r="C233" s="13"/>
      <c r="D233" s="13"/>
      <c r="E233" s="13"/>
      <c r="F233" s="13"/>
      <c r="G233" s="28"/>
      <c r="H233" s="28"/>
      <c r="I233" s="15"/>
      <c r="J233" s="15"/>
      <c r="K233" s="12"/>
      <c r="L233" s="12"/>
      <c r="M233" s="27"/>
      <c r="N233" s="27"/>
      <c r="O233" s="12"/>
      <c r="P233" s="12"/>
      <c r="Q233" s="11"/>
      <c r="R233" s="11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44"/>
      <c r="AG233" s="12"/>
      <c r="AH233" s="12"/>
      <c r="AI233" s="44"/>
      <c r="AJ233" s="12"/>
    </row>
    <row r="234" spans="1:36" s="10" customFormat="1" ht="27.75" customHeight="1" x14ac:dyDescent="0.2">
      <c r="A234" s="11">
        <f t="shared" si="6"/>
        <v>224</v>
      </c>
      <c r="B234" s="32"/>
      <c r="C234" s="13"/>
      <c r="D234" s="13"/>
      <c r="E234" s="13"/>
      <c r="F234" s="13"/>
      <c r="G234" s="28"/>
      <c r="H234" s="28"/>
      <c r="I234" s="15"/>
      <c r="J234" s="15"/>
      <c r="K234" s="12"/>
      <c r="L234" s="12"/>
      <c r="M234" s="27"/>
      <c r="N234" s="27"/>
      <c r="O234" s="12"/>
      <c r="P234" s="12"/>
      <c r="Q234" s="11"/>
      <c r="R234" s="11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44"/>
      <c r="AG234" s="12"/>
      <c r="AH234" s="12"/>
      <c r="AI234" s="12"/>
      <c r="AJ234" s="12"/>
    </row>
    <row r="235" spans="1:36" s="10" customFormat="1" ht="27.75" customHeight="1" x14ac:dyDescent="0.2">
      <c r="A235" s="11">
        <f t="shared" si="6"/>
        <v>225</v>
      </c>
      <c r="B235" s="32"/>
      <c r="C235" s="13"/>
      <c r="D235" s="13"/>
      <c r="E235" s="13"/>
      <c r="F235" s="13"/>
      <c r="G235" s="28"/>
      <c r="H235" s="28"/>
      <c r="I235" s="15"/>
      <c r="J235" s="15"/>
      <c r="K235" s="12"/>
      <c r="L235" s="12"/>
      <c r="M235" s="27"/>
      <c r="N235" s="27"/>
      <c r="O235" s="12"/>
      <c r="P235" s="12"/>
      <c r="Q235" s="11"/>
      <c r="R235" s="11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44"/>
      <c r="AG235" s="12"/>
      <c r="AH235" s="12"/>
      <c r="AI235" s="44"/>
      <c r="AJ235" s="12"/>
    </row>
    <row r="236" spans="1:36" s="10" customFormat="1" ht="27.75" customHeight="1" x14ac:dyDescent="0.2">
      <c r="A236" s="11">
        <f t="shared" si="6"/>
        <v>226</v>
      </c>
      <c r="B236" s="32"/>
      <c r="C236" s="13"/>
      <c r="D236" s="13"/>
      <c r="E236" s="13"/>
      <c r="F236" s="13"/>
      <c r="G236" s="28"/>
      <c r="H236" s="28"/>
      <c r="I236" s="15"/>
      <c r="J236" s="15"/>
      <c r="K236" s="12"/>
      <c r="L236" s="12"/>
      <c r="M236" s="27"/>
      <c r="N236" s="27"/>
      <c r="O236" s="12"/>
      <c r="P236" s="12"/>
      <c r="Q236" s="11"/>
      <c r="R236" s="11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44"/>
      <c r="AG236" s="12"/>
      <c r="AH236" s="12"/>
      <c r="AI236" s="12"/>
      <c r="AJ236" s="12"/>
    </row>
    <row r="237" spans="1:36" s="10" customFormat="1" ht="27.75" customHeight="1" x14ac:dyDescent="0.2">
      <c r="A237" s="11">
        <f t="shared" si="6"/>
        <v>227</v>
      </c>
      <c r="B237" s="32"/>
      <c r="C237" s="13"/>
      <c r="D237" s="48"/>
      <c r="E237" s="13"/>
      <c r="F237" s="13"/>
      <c r="G237" s="28"/>
      <c r="H237" s="28"/>
      <c r="I237" s="15"/>
      <c r="J237" s="15"/>
      <c r="K237" s="12"/>
      <c r="L237" s="12"/>
      <c r="M237" s="27"/>
      <c r="N237" s="27"/>
      <c r="O237" s="12"/>
      <c r="P237" s="12"/>
      <c r="Q237" s="11"/>
      <c r="R237" s="11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44"/>
      <c r="AG237" s="12"/>
      <c r="AH237" s="12"/>
      <c r="AI237" s="44"/>
      <c r="AJ237" s="12"/>
    </row>
    <row r="238" spans="1:36" s="10" customFormat="1" ht="27.75" customHeight="1" x14ac:dyDescent="0.2">
      <c r="A238" s="11">
        <f t="shared" si="6"/>
        <v>228</v>
      </c>
      <c r="B238" s="32"/>
      <c r="C238" s="13"/>
      <c r="D238" s="48"/>
      <c r="E238" s="13"/>
      <c r="F238" s="13"/>
      <c r="G238" s="28"/>
      <c r="H238" s="28"/>
      <c r="I238" s="15"/>
      <c r="J238" s="15"/>
      <c r="K238" s="12"/>
      <c r="L238" s="12"/>
      <c r="M238" s="27"/>
      <c r="N238" s="27"/>
      <c r="O238" s="12"/>
      <c r="P238" s="12"/>
      <c r="Q238" s="11"/>
      <c r="R238" s="11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44"/>
      <c r="AG238" s="12"/>
      <c r="AH238" s="12"/>
      <c r="AI238" s="44"/>
      <c r="AJ238" s="12"/>
    </row>
    <row r="239" spans="1:36" s="10" customFormat="1" ht="27.75" customHeight="1" x14ac:dyDescent="0.2">
      <c r="A239" s="11">
        <f t="shared" si="6"/>
        <v>229</v>
      </c>
      <c r="B239" s="32"/>
      <c r="C239" s="13"/>
      <c r="D239" s="48"/>
      <c r="E239" s="13"/>
      <c r="F239" s="13"/>
      <c r="G239" s="28"/>
      <c r="H239" s="28"/>
      <c r="I239" s="15"/>
      <c r="J239" s="15"/>
      <c r="K239" s="12"/>
      <c r="L239" s="12"/>
      <c r="M239" s="27"/>
      <c r="N239" s="27"/>
      <c r="O239" s="12"/>
      <c r="P239" s="12"/>
      <c r="Q239" s="11"/>
      <c r="R239" s="11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44"/>
      <c r="AG239" s="12"/>
      <c r="AH239" s="12"/>
      <c r="AI239" s="44"/>
      <c r="AJ239" s="12"/>
    </row>
    <row r="240" spans="1:36" s="10" customFormat="1" ht="27.75" customHeight="1" x14ac:dyDescent="0.2">
      <c r="A240" s="11">
        <f t="shared" si="6"/>
        <v>230</v>
      </c>
      <c r="B240" s="32"/>
      <c r="C240" s="13"/>
      <c r="D240" s="48"/>
      <c r="E240" s="13"/>
      <c r="F240" s="13"/>
      <c r="G240" s="28"/>
      <c r="H240" s="28"/>
      <c r="I240" s="15"/>
      <c r="J240" s="15"/>
      <c r="K240" s="12"/>
      <c r="L240" s="12"/>
      <c r="M240" s="27"/>
      <c r="N240" s="27"/>
      <c r="O240" s="12"/>
      <c r="P240" s="12"/>
      <c r="Q240" s="11"/>
      <c r="R240" s="11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44"/>
      <c r="AG240" s="12"/>
      <c r="AH240" s="12"/>
      <c r="AI240" s="44"/>
      <c r="AJ240" s="12"/>
    </row>
    <row r="241" spans="1:36" s="10" customFormat="1" ht="27.75" customHeight="1" x14ac:dyDescent="0.2">
      <c r="A241" s="11">
        <f t="shared" si="6"/>
        <v>231</v>
      </c>
      <c r="B241" s="32"/>
      <c r="C241" s="13"/>
      <c r="D241" s="48"/>
      <c r="E241" s="13"/>
      <c r="F241" s="13"/>
      <c r="G241" s="28"/>
      <c r="H241" s="28"/>
      <c r="I241" s="15"/>
      <c r="J241" s="15"/>
      <c r="K241" s="12"/>
      <c r="L241" s="12"/>
      <c r="M241" s="27"/>
      <c r="N241" s="27"/>
      <c r="O241" s="12"/>
      <c r="P241" s="12"/>
      <c r="Q241" s="11"/>
      <c r="R241" s="11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44"/>
      <c r="AG241" s="12"/>
      <c r="AH241" s="12"/>
      <c r="AI241" s="12"/>
      <c r="AJ241" s="12"/>
    </row>
    <row r="242" spans="1:36" s="10" customFormat="1" ht="27.75" customHeight="1" x14ac:dyDescent="0.2">
      <c r="A242" s="11">
        <f t="shared" si="6"/>
        <v>232</v>
      </c>
      <c r="B242" s="32"/>
      <c r="C242" s="13"/>
      <c r="D242" s="13"/>
      <c r="E242" s="13"/>
      <c r="F242" s="13"/>
      <c r="G242" s="28"/>
      <c r="H242" s="28"/>
      <c r="I242" s="37"/>
      <c r="J242" s="15"/>
      <c r="K242" s="12"/>
      <c r="L242" s="12"/>
      <c r="M242" s="27"/>
      <c r="N242" s="27"/>
      <c r="O242" s="12"/>
      <c r="P242" s="12"/>
      <c r="Q242" s="11"/>
      <c r="R242" s="11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44"/>
      <c r="AG242" s="12"/>
      <c r="AH242" s="12"/>
      <c r="AI242" s="44"/>
      <c r="AJ242" s="12"/>
    </row>
    <row r="243" spans="1:36" s="10" customFormat="1" ht="27.75" customHeight="1" x14ac:dyDescent="0.2">
      <c r="A243" s="11">
        <f t="shared" si="6"/>
        <v>233</v>
      </c>
      <c r="B243" s="32"/>
      <c r="C243" s="13"/>
      <c r="D243" s="13"/>
      <c r="E243" s="13"/>
      <c r="F243" s="13"/>
      <c r="G243" s="28"/>
      <c r="H243" s="28"/>
      <c r="I243" s="15"/>
      <c r="J243" s="15"/>
      <c r="K243" s="12"/>
      <c r="L243" s="12"/>
      <c r="M243" s="27"/>
      <c r="N243" s="27"/>
      <c r="O243" s="12"/>
      <c r="P243" s="12"/>
      <c r="Q243" s="11"/>
      <c r="R243" s="11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44"/>
      <c r="AG243" s="12"/>
      <c r="AH243" s="12"/>
      <c r="AI243" s="44"/>
      <c r="AJ243" s="12"/>
    </row>
    <row r="244" spans="1:36" s="10" customFormat="1" ht="27.75" customHeight="1" x14ac:dyDescent="0.2">
      <c r="A244" s="11">
        <f t="shared" si="6"/>
        <v>234</v>
      </c>
      <c r="B244" s="32"/>
      <c r="C244" s="13"/>
      <c r="D244" s="13"/>
      <c r="E244" s="13"/>
      <c r="F244" s="13"/>
      <c r="G244" s="28"/>
      <c r="H244" s="28"/>
      <c r="I244" s="15"/>
      <c r="J244" s="15"/>
      <c r="K244" s="12"/>
      <c r="L244" s="12"/>
      <c r="M244" s="27"/>
      <c r="N244" s="27"/>
      <c r="O244" s="12"/>
      <c r="P244" s="12"/>
      <c r="Q244" s="11"/>
      <c r="R244" s="11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44"/>
      <c r="AG244" s="12"/>
      <c r="AH244" s="12"/>
      <c r="AI244" s="44"/>
      <c r="AJ244" s="12"/>
    </row>
    <row r="245" spans="1:36" s="10" customFormat="1" ht="27.75" customHeight="1" x14ac:dyDescent="0.2">
      <c r="A245" s="11">
        <f t="shared" si="6"/>
        <v>235</v>
      </c>
      <c r="B245" s="32"/>
      <c r="C245" s="13"/>
      <c r="D245" s="13"/>
      <c r="E245" s="13"/>
      <c r="F245" s="13"/>
      <c r="G245" s="28"/>
      <c r="H245" s="28"/>
      <c r="I245" s="15"/>
      <c r="J245" s="15"/>
      <c r="K245" s="12"/>
      <c r="L245" s="12"/>
      <c r="M245" s="27"/>
      <c r="N245" s="27"/>
      <c r="O245" s="12"/>
      <c r="P245" s="12"/>
      <c r="Q245" s="11"/>
      <c r="R245" s="11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44"/>
      <c r="AG245" s="12"/>
      <c r="AH245" s="12"/>
      <c r="AI245" s="44"/>
      <c r="AJ245" s="12"/>
    </row>
    <row r="246" spans="1:36" s="10" customFormat="1" ht="27.75" customHeight="1" x14ac:dyDescent="0.2">
      <c r="A246" s="11">
        <f t="shared" si="6"/>
        <v>236</v>
      </c>
      <c r="B246" s="32"/>
      <c r="C246" s="13"/>
      <c r="D246" s="13"/>
      <c r="E246" s="13"/>
      <c r="F246" s="13"/>
      <c r="G246" s="28"/>
      <c r="H246" s="28"/>
      <c r="I246" s="15"/>
      <c r="J246" s="15"/>
      <c r="K246" s="12"/>
      <c r="L246" s="12"/>
      <c r="M246" s="27"/>
      <c r="N246" s="27"/>
      <c r="O246" s="12"/>
      <c r="P246" s="12"/>
      <c r="Q246" s="11"/>
      <c r="R246" s="11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44"/>
      <c r="AG246" s="12"/>
      <c r="AH246" s="12"/>
      <c r="AI246" s="12"/>
      <c r="AJ246" s="12"/>
    </row>
    <row r="247" spans="1:36" s="10" customFormat="1" ht="27.75" customHeight="1" x14ac:dyDescent="0.2">
      <c r="A247" s="11">
        <f t="shared" si="6"/>
        <v>237</v>
      </c>
      <c r="B247" s="32"/>
      <c r="C247" s="13"/>
      <c r="D247" s="13"/>
      <c r="E247" s="13"/>
      <c r="F247" s="13"/>
      <c r="G247" s="28"/>
      <c r="H247" s="28"/>
      <c r="I247" s="15"/>
      <c r="J247" s="15"/>
      <c r="K247" s="12"/>
      <c r="L247" s="12"/>
      <c r="M247" s="27"/>
      <c r="N247" s="27"/>
      <c r="O247" s="12"/>
      <c r="P247" s="12"/>
      <c r="Q247" s="11"/>
      <c r="R247" s="11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44"/>
      <c r="AJ247" s="12"/>
    </row>
    <row r="248" spans="1:36" s="10" customFormat="1" ht="27.75" customHeight="1" x14ac:dyDescent="0.2">
      <c r="A248" s="11">
        <f t="shared" si="6"/>
        <v>238</v>
      </c>
      <c r="B248" s="32"/>
      <c r="C248" s="13"/>
      <c r="D248" s="13"/>
      <c r="E248" s="13"/>
      <c r="F248" s="13"/>
      <c r="G248" s="28"/>
      <c r="H248" s="28"/>
      <c r="I248" s="15"/>
      <c r="J248" s="15"/>
      <c r="K248" s="12"/>
      <c r="L248" s="12"/>
      <c r="M248" s="27"/>
      <c r="N248" s="27"/>
      <c r="O248" s="12"/>
      <c r="P248" s="12"/>
      <c r="Q248" s="11"/>
      <c r="R248" s="11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44"/>
      <c r="AJ248" s="12"/>
    </row>
    <row r="249" spans="1:36" s="10" customFormat="1" ht="27.75" customHeight="1" x14ac:dyDescent="0.2">
      <c r="A249" s="11">
        <f t="shared" si="6"/>
        <v>239</v>
      </c>
      <c r="B249" s="32"/>
      <c r="C249" s="13"/>
      <c r="D249" s="13"/>
      <c r="E249" s="13"/>
      <c r="F249" s="13"/>
      <c r="G249" s="28"/>
      <c r="H249" s="28"/>
      <c r="I249" s="15"/>
      <c r="J249" s="15"/>
      <c r="K249" s="12"/>
      <c r="L249" s="12"/>
      <c r="M249" s="27"/>
      <c r="N249" s="27"/>
      <c r="O249" s="12"/>
      <c r="P249" s="12"/>
      <c r="Q249" s="11"/>
      <c r="R249" s="11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44"/>
      <c r="AJ249" s="12"/>
    </row>
    <row r="250" spans="1:36" s="10" customFormat="1" ht="27.75" customHeight="1" x14ac:dyDescent="0.2">
      <c r="A250" s="11">
        <f t="shared" si="6"/>
        <v>240</v>
      </c>
      <c r="B250" s="32"/>
      <c r="C250" s="13"/>
      <c r="D250" s="13"/>
      <c r="E250" s="13"/>
      <c r="F250" s="13"/>
      <c r="G250" s="28"/>
      <c r="H250" s="28"/>
      <c r="I250" s="15"/>
      <c r="J250" s="15"/>
      <c r="K250" s="12"/>
      <c r="L250" s="12"/>
      <c r="M250" s="27"/>
      <c r="N250" s="27"/>
      <c r="O250" s="12"/>
      <c r="P250" s="12"/>
      <c r="Q250" s="11"/>
      <c r="R250" s="11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44"/>
      <c r="AJ250" s="12"/>
    </row>
    <row r="251" spans="1:36" s="10" customFormat="1" ht="27.75" customHeight="1" x14ac:dyDescent="0.2">
      <c r="A251" s="11">
        <f>+A250+1</f>
        <v>241</v>
      </c>
      <c r="B251" s="32"/>
      <c r="C251" s="13"/>
      <c r="D251" s="13"/>
      <c r="E251" s="13"/>
      <c r="F251" s="13"/>
      <c r="G251" s="28"/>
      <c r="H251" s="28"/>
      <c r="I251" s="15"/>
      <c r="J251" s="15"/>
      <c r="K251" s="12"/>
      <c r="L251" s="12"/>
      <c r="M251" s="27"/>
      <c r="N251" s="27"/>
      <c r="O251" s="12"/>
      <c r="P251" s="12"/>
      <c r="Q251" s="11"/>
      <c r="R251" s="11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44"/>
      <c r="AJ251" s="12"/>
    </row>
    <row r="252" spans="1:36" s="10" customFormat="1" ht="27.75" customHeight="1" x14ac:dyDescent="0.2">
      <c r="A252" s="11">
        <f t="shared" si="6"/>
        <v>242</v>
      </c>
      <c r="B252" s="32"/>
      <c r="C252" s="13"/>
      <c r="D252" s="13"/>
      <c r="E252" s="13"/>
      <c r="F252" s="13"/>
      <c r="G252" s="28"/>
      <c r="H252" s="28"/>
      <c r="I252" s="15"/>
      <c r="J252" s="15"/>
      <c r="K252" s="12"/>
      <c r="L252" s="12"/>
      <c r="M252" s="27"/>
      <c r="N252" s="27"/>
      <c r="O252" s="12"/>
      <c r="P252" s="12"/>
      <c r="Q252" s="11"/>
      <c r="R252" s="11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44"/>
      <c r="AJ252" s="12"/>
    </row>
    <row r="253" spans="1:36" s="10" customFormat="1" ht="27.75" customHeight="1" x14ac:dyDescent="0.2">
      <c r="A253" s="11">
        <f t="shared" si="6"/>
        <v>243</v>
      </c>
      <c r="B253" s="32"/>
      <c r="C253" s="13"/>
      <c r="D253" s="13"/>
      <c r="E253" s="13"/>
      <c r="F253" s="13"/>
      <c r="G253" s="28"/>
      <c r="H253" s="28"/>
      <c r="I253" s="15"/>
      <c r="J253" s="15"/>
      <c r="K253" s="12"/>
      <c r="L253" s="12"/>
      <c r="M253" s="27"/>
      <c r="N253" s="27"/>
      <c r="O253" s="12"/>
      <c r="P253" s="12"/>
      <c r="Q253" s="11"/>
      <c r="R253" s="11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44"/>
      <c r="AJ253" s="12"/>
    </row>
    <row r="254" spans="1:36" s="10" customFormat="1" ht="27.75" customHeight="1" x14ac:dyDescent="0.2">
      <c r="A254" s="11">
        <f t="shared" si="6"/>
        <v>244</v>
      </c>
      <c r="B254" s="32"/>
      <c r="C254" s="13"/>
      <c r="D254" s="13"/>
      <c r="E254" s="13"/>
      <c r="F254" s="13"/>
      <c r="G254" s="28"/>
      <c r="H254" s="28"/>
      <c r="I254" s="15"/>
      <c r="J254" s="15"/>
      <c r="K254" s="12"/>
      <c r="L254" s="12"/>
      <c r="M254" s="27"/>
      <c r="N254" s="27"/>
      <c r="O254" s="12"/>
      <c r="P254" s="12"/>
      <c r="Q254" s="11"/>
      <c r="R254" s="11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44"/>
      <c r="AJ254" s="12"/>
    </row>
    <row r="255" spans="1:36" s="10" customFormat="1" ht="27.75" customHeight="1" x14ac:dyDescent="0.2">
      <c r="A255" s="11">
        <f t="shared" si="6"/>
        <v>245</v>
      </c>
      <c r="B255" s="32"/>
      <c r="C255" s="13"/>
      <c r="D255" s="13"/>
      <c r="E255" s="13"/>
      <c r="F255" s="13"/>
      <c r="G255" s="28"/>
      <c r="H255" s="28"/>
      <c r="I255" s="15"/>
      <c r="J255" s="15"/>
      <c r="K255" s="12"/>
      <c r="L255" s="12"/>
      <c r="M255" s="27"/>
      <c r="N255" s="27"/>
      <c r="O255" s="12"/>
      <c r="P255" s="12"/>
      <c r="Q255" s="11"/>
      <c r="R255" s="11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44"/>
      <c r="AG255" s="12"/>
      <c r="AH255" s="12"/>
      <c r="AI255" s="12"/>
      <c r="AJ255" s="12"/>
    </row>
    <row r="256" spans="1:36" s="10" customFormat="1" ht="27.75" customHeight="1" x14ac:dyDescent="0.2">
      <c r="A256" s="11">
        <f t="shared" si="6"/>
        <v>246</v>
      </c>
      <c r="B256" s="32"/>
      <c r="C256" s="13"/>
      <c r="D256" s="13"/>
      <c r="E256" s="13"/>
      <c r="F256" s="13"/>
      <c r="G256" s="28"/>
      <c r="H256" s="28"/>
      <c r="I256" s="15"/>
      <c r="J256" s="15"/>
      <c r="K256" s="12"/>
      <c r="L256" s="12"/>
      <c r="M256" s="27"/>
      <c r="N256" s="27"/>
      <c r="O256" s="12"/>
      <c r="P256" s="12"/>
      <c r="Q256" s="11"/>
      <c r="R256" s="11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44"/>
      <c r="AJ256" s="12"/>
    </row>
    <row r="257" spans="1:36" s="10" customFormat="1" ht="27.75" customHeight="1" x14ac:dyDescent="0.2">
      <c r="A257" s="11">
        <f t="shared" si="6"/>
        <v>247</v>
      </c>
      <c r="B257" s="32"/>
      <c r="C257" s="13"/>
      <c r="D257" s="13"/>
      <c r="E257" s="13"/>
      <c r="F257" s="13"/>
      <c r="G257" s="28"/>
      <c r="H257" s="28"/>
      <c r="I257" s="15"/>
      <c r="J257" s="15"/>
      <c r="K257" s="12"/>
      <c r="L257" s="12"/>
      <c r="M257" s="27"/>
      <c r="N257" s="27"/>
      <c r="O257" s="12"/>
      <c r="P257" s="12"/>
      <c r="Q257" s="11"/>
      <c r="R257" s="11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44"/>
      <c r="AJ257" s="12"/>
    </row>
    <row r="258" spans="1:36" s="10" customFormat="1" ht="27.75" customHeight="1" x14ac:dyDescent="0.2">
      <c r="A258" s="11">
        <f t="shared" si="6"/>
        <v>248</v>
      </c>
      <c r="B258" s="32"/>
      <c r="C258" s="13"/>
      <c r="D258" s="13"/>
      <c r="E258" s="13"/>
      <c r="F258" s="13"/>
      <c r="G258" s="28"/>
      <c r="H258" s="28"/>
      <c r="I258" s="15"/>
      <c r="J258" s="15"/>
      <c r="K258" s="12"/>
      <c r="L258" s="12"/>
      <c r="M258" s="27"/>
      <c r="N258" s="27"/>
      <c r="O258" s="12"/>
      <c r="P258" s="12"/>
      <c r="Q258" s="11"/>
      <c r="R258" s="11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44"/>
      <c r="AJ258" s="12"/>
    </row>
    <row r="259" spans="1:36" s="10" customFormat="1" ht="27.75" customHeight="1" x14ac:dyDescent="0.2">
      <c r="A259" s="11">
        <f t="shared" si="6"/>
        <v>249</v>
      </c>
      <c r="B259" s="32"/>
      <c r="C259" s="13"/>
      <c r="D259" s="13"/>
      <c r="E259" s="13"/>
      <c r="F259" s="13"/>
      <c r="G259" s="28"/>
      <c r="H259" s="28"/>
      <c r="I259" s="15"/>
      <c r="J259" s="15"/>
      <c r="K259" s="12"/>
      <c r="L259" s="12"/>
      <c r="M259" s="27"/>
      <c r="N259" s="27"/>
      <c r="O259" s="12"/>
      <c r="P259" s="12"/>
      <c r="Q259" s="11"/>
      <c r="R259" s="11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44"/>
      <c r="AG259" s="12"/>
      <c r="AH259" s="12"/>
      <c r="AI259" s="12"/>
      <c r="AJ259" s="12"/>
    </row>
    <row r="260" spans="1:36" s="10" customFormat="1" ht="27.75" customHeight="1" x14ac:dyDescent="0.2">
      <c r="A260" s="11">
        <f t="shared" ref="A260:A262" si="7">+A259+1</f>
        <v>250</v>
      </c>
      <c r="B260" s="32"/>
      <c r="C260" s="13"/>
      <c r="D260" s="13"/>
      <c r="E260" s="13"/>
      <c r="F260" s="13"/>
      <c r="G260" s="28"/>
      <c r="H260" s="14"/>
      <c r="I260" s="15"/>
      <c r="J260" s="15"/>
      <c r="K260" s="12"/>
      <c r="L260" s="12"/>
      <c r="M260" s="27"/>
      <c r="N260" s="27"/>
      <c r="O260" s="15"/>
      <c r="P260" s="12"/>
      <c r="Q260" s="11"/>
      <c r="R260" s="11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44"/>
      <c r="AJ260" s="12"/>
    </row>
    <row r="261" spans="1:36" s="10" customFormat="1" ht="27.75" customHeight="1" x14ac:dyDescent="0.2">
      <c r="A261" s="11">
        <f t="shared" si="7"/>
        <v>251</v>
      </c>
      <c r="B261" s="32"/>
      <c r="C261" s="13"/>
      <c r="D261" s="13"/>
      <c r="E261" s="13"/>
      <c r="F261" s="13"/>
      <c r="G261" s="28"/>
      <c r="H261" s="14"/>
      <c r="I261" s="15"/>
      <c r="J261" s="15"/>
      <c r="K261" s="12"/>
      <c r="L261" s="12"/>
      <c r="M261" s="27"/>
      <c r="N261" s="27"/>
      <c r="O261" s="15"/>
      <c r="P261" s="12"/>
      <c r="Q261" s="11"/>
      <c r="R261" s="11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44"/>
      <c r="AJ261" s="12"/>
    </row>
    <row r="262" spans="1:36" s="10" customFormat="1" ht="27.75" customHeight="1" x14ac:dyDescent="0.2">
      <c r="A262" s="11">
        <f t="shared" si="7"/>
        <v>252</v>
      </c>
      <c r="B262" s="32"/>
      <c r="C262" s="13"/>
      <c r="D262" s="13"/>
      <c r="E262" s="13"/>
      <c r="F262" s="13"/>
      <c r="G262" s="28"/>
      <c r="H262" s="14"/>
      <c r="I262" s="15"/>
      <c r="J262" s="15"/>
      <c r="K262" s="12"/>
      <c r="L262" s="12"/>
      <c r="M262" s="27"/>
      <c r="N262" s="27"/>
      <c r="O262" s="15"/>
      <c r="P262" s="12"/>
      <c r="Q262" s="11"/>
      <c r="R262" s="11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44"/>
      <c r="AJ262" s="12"/>
    </row>
    <row r="263" spans="1:36" s="10" customFormat="1" ht="27.75" customHeight="1" x14ac:dyDescent="0.2">
      <c r="A263" s="11">
        <f t="shared" ref="A263:A309" si="8">+A262+1</f>
        <v>253</v>
      </c>
      <c r="B263" s="32"/>
      <c r="C263" s="13"/>
      <c r="D263" s="13"/>
      <c r="E263" s="13"/>
      <c r="F263" s="13"/>
      <c r="G263" s="28"/>
      <c r="H263" s="14"/>
      <c r="I263" s="15"/>
      <c r="J263" s="15"/>
      <c r="K263" s="12"/>
      <c r="L263" s="12"/>
      <c r="M263" s="27"/>
      <c r="N263" s="27"/>
      <c r="O263" s="15"/>
      <c r="P263" s="12"/>
      <c r="Q263" s="11"/>
      <c r="R263" s="11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44"/>
      <c r="AJ263" s="12"/>
    </row>
    <row r="264" spans="1:36" s="10" customFormat="1" ht="27.75" customHeight="1" x14ac:dyDescent="0.2">
      <c r="A264" s="11">
        <f t="shared" si="8"/>
        <v>254</v>
      </c>
      <c r="B264" s="32"/>
      <c r="C264" s="13"/>
      <c r="D264" s="13"/>
      <c r="E264" s="13"/>
      <c r="F264" s="13"/>
      <c r="G264" s="28"/>
      <c r="H264" s="14"/>
      <c r="I264" s="15"/>
      <c r="J264" s="15"/>
      <c r="K264" s="12"/>
      <c r="L264" s="12"/>
      <c r="M264" s="27"/>
      <c r="N264" s="27"/>
      <c r="O264" s="15"/>
      <c r="P264" s="12"/>
      <c r="Q264" s="11"/>
      <c r="R264" s="11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44"/>
      <c r="AJ264" s="12"/>
    </row>
    <row r="265" spans="1:36" s="10" customFormat="1" ht="27.75" customHeight="1" x14ac:dyDescent="0.2">
      <c r="A265" s="11">
        <f t="shared" si="8"/>
        <v>255</v>
      </c>
      <c r="B265" s="32"/>
      <c r="C265" s="13"/>
      <c r="D265" s="13"/>
      <c r="E265" s="13"/>
      <c r="F265" s="13"/>
      <c r="G265" s="28"/>
      <c r="H265" s="14"/>
      <c r="I265" s="15"/>
      <c r="J265" s="15"/>
      <c r="K265" s="12"/>
      <c r="L265" s="12"/>
      <c r="M265" s="27"/>
      <c r="N265" s="27"/>
      <c r="O265" s="15"/>
      <c r="P265" s="12"/>
      <c r="Q265" s="11"/>
      <c r="R265" s="11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44"/>
      <c r="AJ265" s="12"/>
    </row>
    <row r="266" spans="1:36" s="10" customFormat="1" ht="27.75" customHeight="1" x14ac:dyDescent="0.2">
      <c r="A266" s="11">
        <f t="shared" si="8"/>
        <v>256</v>
      </c>
      <c r="B266" s="32"/>
      <c r="C266" s="13"/>
      <c r="D266" s="13"/>
      <c r="E266" s="13"/>
      <c r="F266" s="13"/>
      <c r="G266" s="28"/>
      <c r="H266" s="14"/>
      <c r="I266" s="15"/>
      <c r="J266" s="15"/>
      <c r="K266" s="12"/>
      <c r="L266" s="12"/>
      <c r="M266" s="27"/>
      <c r="N266" s="27"/>
      <c r="O266" s="15"/>
      <c r="P266" s="12"/>
      <c r="Q266" s="11"/>
      <c r="R266" s="11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44"/>
      <c r="AJ266" s="12"/>
    </row>
    <row r="267" spans="1:36" s="10" customFormat="1" ht="27.75" customHeight="1" x14ac:dyDescent="0.2">
      <c r="A267" s="11">
        <f t="shared" si="8"/>
        <v>257</v>
      </c>
      <c r="B267" s="32"/>
      <c r="C267" s="13"/>
      <c r="D267" s="13"/>
      <c r="E267" s="13"/>
      <c r="F267" s="13"/>
      <c r="G267" s="28"/>
      <c r="H267" s="14"/>
      <c r="I267" s="15"/>
      <c r="J267" s="15"/>
      <c r="K267" s="12"/>
      <c r="L267" s="12"/>
      <c r="M267" s="27"/>
      <c r="N267" s="27"/>
      <c r="O267" s="15"/>
      <c r="P267" s="12"/>
      <c r="Q267" s="11"/>
      <c r="R267" s="11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44"/>
      <c r="AJ267" s="12"/>
    </row>
    <row r="268" spans="1:36" s="10" customFormat="1" ht="27.75" customHeight="1" x14ac:dyDescent="0.2">
      <c r="A268" s="11">
        <f t="shared" si="8"/>
        <v>258</v>
      </c>
      <c r="B268" s="32"/>
      <c r="C268" s="13"/>
      <c r="D268" s="13"/>
      <c r="E268" s="13"/>
      <c r="F268" s="13"/>
      <c r="G268" s="28"/>
      <c r="H268" s="14"/>
      <c r="I268" s="15"/>
      <c r="J268" s="15"/>
      <c r="K268" s="12"/>
      <c r="L268" s="12"/>
      <c r="M268" s="27"/>
      <c r="N268" s="27"/>
      <c r="O268" s="15"/>
      <c r="P268" s="12"/>
      <c r="Q268" s="11"/>
      <c r="R268" s="11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44"/>
      <c r="AJ268" s="12"/>
    </row>
    <row r="269" spans="1:36" s="10" customFormat="1" ht="27.75" customHeight="1" x14ac:dyDescent="0.2">
      <c r="A269" s="11">
        <f t="shared" si="8"/>
        <v>259</v>
      </c>
      <c r="B269" s="32"/>
      <c r="C269" s="13"/>
      <c r="D269" s="13"/>
      <c r="E269" s="13"/>
      <c r="F269" s="13"/>
      <c r="G269" s="28"/>
      <c r="H269" s="14"/>
      <c r="I269" s="15"/>
      <c r="J269" s="15"/>
      <c r="K269" s="12"/>
      <c r="L269" s="12"/>
      <c r="M269" s="27"/>
      <c r="N269" s="27"/>
      <c r="O269" s="15"/>
      <c r="P269" s="12"/>
      <c r="Q269" s="11"/>
      <c r="R269" s="11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44"/>
      <c r="AJ269" s="12"/>
    </row>
    <row r="270" spans="1:36" s="10" customFormat="1" ht="27.75" customHeight="1" x14ac:dyDescent="0.2">
      <c r="A270" s="11">
        <f t="shared" si="8"/>
        <v>260</v>
      </c>
      <c r="B270" s="32"/>
      <c r="C270" s="13"/>
      <c r="D270" s="13"/>
      <c r="E270" s="13"/>
      <c r="F270" s="13"/>
      <c r="G270" s="28"/>
      <c r="H270" s="14"/>
      <c r="I270" s="15"/>
      <c r="J270" s="15"/>
      <c r="K270" s="12"/>
      <c r="L270" s="12"/>
      <c r="M270" s="27"/>
      <c r="N270" s="27"/>
      <c r="O270" s="15"/>
      <c r="P270" s="12"/>
      <c r="Q270" s="11"/>
      <c r="R270" s="11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44"/>
      <c r="AJ270" s="12"/>
    </row>
    <row r="271" spans="1:36" s="10" customFormat="1" ht="27.75" customHeight="1" x14ac:dyDescent="0.2">
      <c r="A271" s="11">
        <f t="shared" si="8"/>
        <v>261</v>
      </c>
      <c r="B271" s="32"/>
      <c r="C271" s="13"/>
      <c r="D271" s="13"/>
      <c r="E271" s="13"/>
      <c r="F271" s="13"/>
      <c r="G271" s="28"/>
      <c r="H271" s="14"/>
      <c r="I271" s="15"/>
      <c r="J271" s="15"/>
      <c r="K271" s="12"/>
      <c r="L271" s="12"/>
      <c r="M271" s="27"/>
      <c r="N271" s="27"/>
      <c r="O271" s="15"/>
      <c r="P271" s="12"/>
      <c r="Q271" s="11"/>
      <c r="R271" s="11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44"/>
      <c r="AJ271" s="12"/>
    </row>
    <row r="272" spans="1:36" s="10" customFormat="1" ht="27.75" customHeight="1" x14ac:dyDescent="0.2">
      <c r="A272" s="11">
        <f t="shared" si="8"/>
        <v>262</v>
      </c>
      <c r="B272" s="32"/>
      <c r="C272" s="13"/>
      <c r="D272" s="13"/>
      <c r="E272" s="13"/>
      <c r="F272" s="13"/>
      <c r="G272" s="28"/>
      <c r="H272" s="14"/>
      <c r="I272" s="15"/>
      <c r="J272" s="15"/>
      <c r="K272" s="12"/>
      <c r="L272" s="12"/>
      <c r="M272" s="27"/>
      <c r="N272" s="27"/>
      <c r="O272" s="15"/>
      <c r="P272" s="12"/>
      <c r="Q272" s="11"/>
      <c r="R272" s="11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44"/>
      <c r="AJ272" s="12"/>
    </row>
    <row r="273" spans="1:36" s="10" customFormat="1" ht="27.75" customHeight="1" x14ac:dyDescent="0.2">
      <c r="A273" s="11">
        <f t="shared" si="8"/>
        <v>263</v>
      </c>
      <c r="B273" s="32"/>
      <c r="C273" s="13"/>
      <c r="D273" s="13"/>
      <c r="E273" s="13"/>
      <c r="F273" s="13"/>
      <c r="G273" s="28"/>
      <c r="H273" s="14"/>
      <c r="I273" s="15"/>
      <c r="J273" s="15"/>
      <c r="K273" s="12"/>
      <c r="L273" s="12"/>
      <c r="M273" s="27"/>
      <c r="N273" s="27"/>
      <c r="O273" s="15"/>
      <c r="P273" s="12"/>
      <c r="Q273" s="11"/>
      <c r="R273" s="11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44"/>
      <c r="AJ273" s="12"/>
    </row>
    <row r="274" spans="1:36" s="10" customFormat="1" ht="27.75" customHeight="1" x14ac:dyDescent="0.2">
      <c r="A274" s="11">
        <f t="shared" si="8"/>
        <v>264</v>
      </c>
      <c r="B274" s="32"/>
      <c r="C274" s="13"/>
      <c r="D274" s="13"/>
      <c r="E274" s="13"/>
      <c r="F274" s="13"/>
      <c r="G274" s="28"/>
      <c r="H274" s="14"/>
      <c r="I274" s="15"/>
      <c r="J274" s="15"/>
      <c r="K274" s="12"/>
      <c r="L274" s="12"/>
      <c r="M274" s="27"/>
      <c r="N274" s="27"/>
      <c r="O274" s="15"/>
      <c r="P274" s="12"/>
      <c r="Q274" s="11"/>
      <c r="R274" s="11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44"/>
      <c r="AJ274" s="12"/>
    </row>
    <row r="275" spans="1:36" s="10" customFormat="1" ht="27.75" customHeight="1" x14ac:dyDescent="0.2">
      <c r="A275" s="11">
        <f t="shared" si="8"/>
        <v>265</v>
      </c>
      <c r="B275" s="32"/>
      <c r="C275" s="13"/>
      <c r="D275" s="13"/>
      <c r="E275" s="13"/>
      <c r="F275" s="13"/>
      <c r="G275" s="28"/>
      <c r="H275" s="14"/>
      <c r="I275" s="15"/>
      <c r="J275" s="15"/>
      <c r="K275" s="12"/>
      <c r="L275" s="12"/>
      <c r="M275" s="27"/>
      <c r="N275" s="27"/>
      <c r="O275" s="15"/>
      <c r="P275" s="12"/>
      <c r="Q275" s="11"/>
      <c r="R275" s="11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44"/>
      <c r="AJ275" s="12"/>
    </row>
    <row r="276" spans="1:36" s="10" customFormat="1" ht="27.75" customHeight="1" x14ac:dyDescent="0.2">
      <c r="A276" s="11">
        <f t="shared" si="8"/>
        <v>266</v>
      </c>
      <c r="B276" s="32"/>
      <c r="C276" s="13"/>
      <c r="D276" s="13"/>
      <c r="E276" s="13"/>
      <c r="F276" s="13"/>
      <c r="G276" s="28"/>
      <c r="H276" s="14"/>
      <c r="I276" s="15"/>
      <c r="J276" s="15"/>
      <c r="K276" s="12"/>
      <c r="L276" s="12"/>
      <c r="M276" s="27"/>
      <c r="N276" s="27"/>
      <c r="O276" s="15"/>
      <c r="P276" s="12"/>
      <c r="Q276" s="11"/>
      <c r="R276" s="11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44"/>
      <c r="AJ276" s="12"/>
    </row>
    <row r="277" spans="1:36" s="10" customFormat="1" ht="27.75" customHeight="1" x14ac:dyDescent="0.2">
      <c r="A277" s="11">
        <f t="shared" si="8"/>
        <v>267</v>
      </c>
      <c r="B277" s="32"/>
      <c r="C277" s="13"/>
      <c r="D277" s="13"/>
      <c r="E277" s="13"/>
      <c r="F277" s="13"/>
      <c r="G277" s="28"/>
      <c r="H277" s="14"/>
      <c r="I277" s="15"/>
      <c r="J277" s="15"/>
      <c r="K277" s="12"/>
      <c r="L277" s="12"/>
      <c r="M277" s="27"/>
      <c r="N277" s="27"/>
      <c r="O277" s="15"/>
      <c r="P277" s="12"/>
      <c r="Q277" s="11"/>
      <c r="R277" s="11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44"/>
      <c r="AJ277" s="12"/>
    </row>
    <row r="278" spans="1:36" s="10" customFormat="1" ht="27.75" customHeight="1" x14ac:dyDescent="0.2">
      <c r="A278" s="11">
        <f t="shared" si="8"/>
        <v>268</v>
      </c>
      <c r="B278" s="32"/>
      <c r="C278" s="13"/>
      <c r="D278" s="13"/>
      <c r="E278" s="13"/>
      <c r="F278" s="13"/>
      <c r="G278" s="28"/>
      <c r="H278" s="14"/>
      <c r="I278" s="15"/>
      <c r="J278" s="15"/>
      <c r="K278" s="12"/>
      <c r="L278" s="12"/>
      <c r="M278" s="27"/>
      <c r="N278" s="27"/>
      <c r="O278" s="15"/>
      <c r="P278" s="12"/>
      <c r="Q278" s="11"/>
      <c r="R278" s="11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44"/>
      <c r="AJ278" s="12"/>
    </row>
    <row r="279" spans="1:36" s="10" customFormat="1" ht="27.75" customHeight="1" x14ac:dyDescent="0.2">
      <c r="A279" s="11">
        <f t="shared" si="8"/>
        <v>269</v>
      </c>
      <c r="B279" s="32"/>
      <c r="C279" s="13"/>
      <c r="D279" s="13"/>
      <c r="E279" s="13"/>
      <c r="F279" s="13"/>
      <c r="G279" s="28"/>
      <c r="H279" s="14"/>
      <c r="I279" s="15"/>
      <c r="J279" s="15"/>
      <c r="K279" s="12"/>
      <c r="L279" s="12"/>
      <c r="M279" s="27"/>
      <c r="N279" s="27"/>
      <c r="O279" s="15"/>
      <c r="P279" s="12"/>
      <c r="Q279" s="11"/>
      <c r="R279" s="11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44"/>
      <c r="AJ279" s="12"/>
    </row>
    <row r="280" spans="1:36" s="10" customFormat="1" ht="27.75" customHeight="1" x14ac:dyDescent="0.2">
      <c r="A280" s="11">
        <f t="shared" si="8"/>
        <v>270</v>
      </c>
      <c r="B280" s="32"/>
      <c r="C280" s="13"/>
      <c r="D280" s="13"/>
      <c r="E280" s="13"/>
      <c r="F280" s="13"/>
      <c r="G280" s="28"/>
      <c r="H280" s="14"/>
      <c r="I280" s="15"/>
      <c r="J280" s="15"/>
      <c r="K280" s="12"/>
      <c r="L280" s="12"/>
      <c r="M280" s="27"/>
      <c r="N280" s="27"/>
      <c r="O280" s="15"/>
      <c r="P280" s="12"/>
      <c r="Q280" s="11"/>
      <c r="R280" s="11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44"/>
      <c r="AJ280" s="12"/>
    </row>
    <row r="281" spans="1:36" s="10" customFormat="1" ht="27.75" customHeight="1" x14ac:dyDescent="0.2">
      <c r="A281" s="11">
        <f t="shared" si="8"/>
        <v>271</v>
      </c>
      <c r="B281" s="32"/>
      <c r="C281" s="13"/>
      <c r="D281" s="13"/>
      <c r="E281" s="13"/>
      <c r="F281" s="13"/>
      <c r="G281" s="28"/>
      <c r="H281" s="14"/>
      <c r="I281" s="15"/>
      <c r="J281" s="15"/>
      <c r="K281" s="12"/>
      <c r="L281" s="12"/>
      <c r="M281" s="27"/>
      <c r="N281" s="27"/>
      <c r="O281" s="15"/>
      <c r="P281" s="12"/>
      <c r="Q281" s="11"/>
      <c r="R281" s="11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44"/>
      <c r="AJ281" s="12"/>
    </row>
    <row r="282" spans="1:36" s="10" customFormat="1" ht="27.75" customHeight="1" x14ac:dyDescent="0.2">
      <c r="A282" s="11">
        <f t="shared" si="8"/>
        <v>272</v>
      </c>
      <c r="B282" s="32"/>
      <c r="C282" s="13"/>
      <c r="D282" s="13"/>
      <c r="E282" s="13"/>
      <c r="F282" s="13"/>
      <c r="G282" s="28"/>
      <c r="H282" s="14"/>
      <c r="I282" s="15"/>
      <c r="J282" s="15"/>
      <c r="K282" s="12"/>
      <c r="L282" s="12"/>
      <c r="M282" s="27"/>
      <c r="N282" s="27"/>
      <c r="O282" s="15"/>
      <c r="P282" s="12"/>
      <c r="Q282" s="11"/>
      <c r="R282" s="11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44"/>
      <c r="AJ282" s="12"/>
    </row>
    <row r="283" spans="1:36" s="10" customFormat="1" ht="27.75" customHeight="1" x14ac:dyDescent="0.2">
      <c r="A283" s="11">
        <f t="shared" si="8"/>
        <v>273</v>
      </c>
      <c r="B283" s="32"/>
      <c r="C283" s="13"/>
      <c r="D283" s="13"/>
      <c r="E283" s="13"/>
      <c r="F283" s="13"/>
      <c r="G283" s="28"/>
      <c r="H283" s="14"/>
      <c r="I283" s="15"/>
      <c r="J283" s="15"/>
      <c r="K283" s="12"/>
      <c r="L283" s="12"/>
      <c r="M283" s="27"/>
      <c r="N283" s="27"/>
      <c r="O283" s="15"/>
      <c r="P283" s="12"/>
      <c r="Q283" s="11"/>
      <c r="R283" s="11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44"/>
      <c r="AJ283" s="12"/>
    </row>
    <row r="284" spans="1:36" s="10" customFormat="1" ht="27.75" customHeight="1" x14ac:dyDescent="0.2">
      <c r="A284" s="11">
        <f t="shared" si="8"/>
        <v>274</v>
      </c>
      <c r="B284" s="32"/>
      <c r="C284" s="13"/>
      <c r="D284" s="13"/>
      <c r="E284" s="13"/>
      <c r="F284" s="13"/>
      <c r="G284" s="28"/>
      <c r="H284" s="14"/>
      <c r="I284" s="15"/>
      <c r="J284" s="15"/>
      <c r="K284" s="12"/>
      <c r="L284" s="12"/>
      <c r="M284" s="27"/>
      <c r="N284" s="27"/>
      <c r="O284" s="15"/>
      <c r="P284" s="12"/>
      <c r="Q284" s="11"/>
      <c r="R284" s="11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44"/>
      <c r="AJ284" s="12"/>
    </row>
    <row r="285" spans="1:36" s="10" customFormat="1" ht="27.75" customHeight="1" x14ac:dyDescent="0.2">
      <c r="A285" s="11">
        <f t="shared" si="8"/>
        <v>275</v>
      </c>
      <c r="B285" s="32"/>
      <c r="C285" s="13"/>
      <c r="D285" s="13"/>
      <c r="E285" s="13"/>
      <c r="F285" s="13"/>
      <c r="G285" s="28"/>
      <c r="H285" s="14"/>
      <c r="I285" s="15"/>
      <c r="J285" s="15"/>
      <c r="K285" s="12"/>
      <c r="L285" s="12"/>
      <c r="M285" s="27"/>
      <c r="N285" s="27"/>
      <c r="O285" s="15"/>
      <c r="P285" s="12"/>
      <c r="Q285" s="11"/>
      <c r="R285" s="11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44"/>
      <c r="AJ285" s="12"/>
    </row>
    <row r="286" spans="1:36" s="10" customFormat="1" ht="27.75" customHeight="1" x14ac:dyDescent="0.2">
      <c r="A286" s="11">
        <f t="shared" si="8"/>
        <v>276</v>
      </c>
      <c r="B286" s="32"/>
      <c r="C286" s="13"/>
      <c r="D286" s="13"/>
      <c r="E286" s="13"/>
      <c r="F286" s="13"/>
      <c r="G286" s="28"/>
      <c r="H286" s="14"/>
      <c r="I286" s="15"/>
      <c r="J286" s="15"/>
      <c r="K286" s="12"/>
      <c r="L286" s="12"/>
      <c r="M286" s="27"/>
      <c r="N286" s="27"/>
      <c r="O286" s="15"/>
      <c r="P286" s="12"/>
      <c r="Q286" s="11"/>
      <c r="R286" s="11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44"/>
      <c r="AJ286" s="12"/>
    </row>
    <row r="287" spans="1:36" s="10" customFormat="1" ht="27.75" customHeight="1" x14ac:dyDescent="0.2">
      <c r="A287" s="11">
        <f t="shared" si="8"/>
        <v>277</v>
      </c>
      <c r="B287" s="32"/>
      <c r="C287" s="13"/>
      <c r="D287" s="13"/>
      <c r="E287" s="13"/>
      <c r="F287" s="13"/>
      <c r="G287" s="28"/>
      <c r="H287" s="14"/>
      <c r="I287" s="15"/>
      <c r="J287" s="15"/>
      <c r="K287" s="12"/>
      <c r="L287" s="12"/>
      <c r="M287" s="27"/>
      <c r="N287" s="27"/>
      <c r="O287" s="15"/>
      <c r="P287" s="12"/>
      <c r="Q287" s="11"/>
      <c r="R287" s="11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44"/>
      <c r="AJ287" s="12"/>
    </row>
    <row r="288" spans="1:36" s="10" customFormat="1" ht="27.75" customHeight="1" x14ac:dyDescent="0.2">
      <c r="A288" s="11">
        <f t="shared" si="8"/>
        <v>278</v>
      </c>
      <c r="B288" s="32"/>
      <c r="C288" s="13"/>
      <c r="D288" s="13"/>
      <c r="E288" s="13"/>
      <c r="F288" s="13"/>
      <c r="G288" s="28"/>
      <c r="H288" s="14"/>
      <c r="I288" s="15"/>
      <c r="J288" s="15"/>
      <c r="K288" s="12"/>
      <c r="L288" s="12"/>
      <c r="M288" s="27"/>
      <c r="N288" s="27"/>
      <c r="O288" s="15"/>
      <c r="P288" s="12"/>
      <c r="Q288" s="11"/>
      <c r="R288" s="11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44"/>
      <c r="AJ288" s="12"/>
    </row>
    <row r="289" spans="1:36" s="10" customFormat="1" ht="27.75" customHeight="1" x14ac:dyDescent="0.2">
      <c r="A289" s="11">
        <f t="shared" si="8"/>
        <v>279</v>
      </c>
      <c r="B289" s="32"/>
      <c r="C289" s="13"/>
      <c r="D289" s="13"/>
      <c r="E289" s="13"/>
      <c r="F289" s="13"/>
      <c r="G289" s="28"/>
      <c r="H289" s="14"/>
      <c r="I289" s="15"/>
      <c r="J289" s="15"/>
      <c r="K289" s="12"/>
      <c r="L289" s="12"/>
      <c r="M289" s="27"/>
      <c r="N289" s="27"/>
      <c r="O289" s="15"/>
      <c r="P289" s="12"/>
      <c r="Q289" s="11"/>
      <c r="R289" s="11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44"/>
      <c r="AJ289" s="12"/>
    </row>
    <row r="290" spans="1:36" s="10" customFormat="1" ht="27.75" customHeight="1" x14ac:dyDescent="0.2">
      <c r="A290" s="11">
        <f t="shared" si="8"/>
        <v>280</v>
      </c>
      <c r="B290" s="32"/>
      <c r="C290" s="13"/>
      <c r="D290" s="13"/>
      <c r="E290" s="13"/>
      <c r="F290" s="13"/>
      <c r="G290" s="28"/>
      <c r="H290" s="14"/>
      <c r="I290" s="15"/>
      <c r="J290" s="15"/>
      <c r="K290" s="12"/>
      <c r="L290" s="12"/>
      <c r="M290" s="27"/>
      <c r="N290" s="27"/>
      <c r="O290" s="15"/>
      <c r="P290" s="12"/>
      <c r="Q290" s="11"/>
      <c r="R290" s="11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44"/>
      <c r="AJ290" s="12"/>
    </row>
    <row r="291" spans="1:36" s="10" customFormat="1" ht="27.75" customHeight="1" x14ac:dyDescent="0.2">
      <c r="A291" s="11">
        <f t="shared" si="8"/>
        <v>281</v>
      </c>
      <c r="B291" s="32"/>
      <c r="C291" s="13"/>
      <c r="D291" s="13"/>
      <c r="E291" s="13"/>
      <c r="F291" s="13"/>
      <c r="G291" s="28"/>
      <c r="H291" s="14"/>
      <c r="I291" s="15"/>
      <c r="J291" s="15"/>
      <c r="K291" s="12"/>
      <c r="L291" s="12"/>
      <c r="M291" s="27"/>
      <c r="N291" s="27"/>
      <c r="O291" s="15"/>
      <c r="P291" s="12"/>
      <c r="Q291" s="11"/>
      <c r="R291" s="11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44"/>
      <c r="AJ291" s="12"/>
    </row>
    <row r="292" spans="1:36" s="10" customFormat="1" ht="27.75" customHeight="1" x14ac:dyDescent="0.2">
      <c r="A292" s="11">
        <f t="shared" si="8"/>
        <v>282</v>
      </c>
      <c r="B292" s="32"/>
      <c r="C292" s="13"/>
      <c r="D292" s="13"/>
      <c r="E292" s="13"/>
      <c r="F292" s="13"/>
      <c r="G292" s="28"/>
      <c r="H292" s="14"/>
      <c r="I292" s="15"/>
      <c r="J292" s="15"/>
      <c r="K292" s="12"/>
      <c r="L292" s="12"/>
      <c r="M292" s="27"/>
      <c r="N292" s="27"/>
      <c r="O292" s="15"/>
      <c r="P292" s="12"/>
      <c r="Q292" s="11"/>
      <c r="R292" s="11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44"/>
      <c r="AJ292" s="12"/>
    </row>
    <row r="293" spans="1:36" s="10" customFormat="1" ht="27.75" customHeight="1" x14ac:dyDescent="0.2">
      <c r="A293" s="11">
        <f t="shared" si="8"/>
        <v>283</v>
      </c>
      <c r="B293" s="32"/>
      <c r="C293" s="13"/>
      <c r="D293" s="13"/>
      <c r="E293" s="13"/>
      <c r="F293" s="13"/>
      <c r="G293" s="28"/>
      <c r="H293" s="14"/>
      <c r="I293" s="15"/>
      <c r="J293" s="15"/>
      <c r="K293" s="12"/>
      <c r="L293" s="12"/>
      <c r="M293" s="27"/>
      <c r="N293" s="27"/>
      <c r="O293" s="15"/>
      <c r="P293" s="12"/>
      <c r="Q293" s="11"/>
      <c r="R293" s="11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44"/>
      <c r="AJ293" s="12"/>
    </row>
    <row r="294" spans="1:36" s="10" customFormat="1" ht="27.75" customHeight="1" x14ac:dyDescent="0.2">
      <c r="A294" s="11">
        <f t="shared" si="8"/>
        <v>284</v>
      </c>
      <c r="B294" s="32"/>
      <c r="C294" s="13"/>
      <c r="D294" s="13"/>
      <c r="E294" s="13"/>
      <c r="F294" s="13"/>
      <c r="G294" s="28"/>
      <c r="H294" s="14"/>
      <c r="I294" s="15"/>
      <c r="J294" s="15"/>
      <c r="K294" s="12"/>
      <c r="L294" s="12"/>
      <c r="M294" s="27"/>
      <c r="N294" s="27"/>
      <c r="O294" s="15"/>
      <c r="P294" s="12"/>
      <c r="Q294" s="11"/>
      <c r="R294" s="11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44"/>
      <c r="AJ294" s="12"/>
    </row>
    <row r="295" spans="1:36" s="10" customFormat="1" ht="27.75" customHeight="1" x14ac:dyDescent="0.2">
      <c r="A295" s="11">
        <f t="shared" si="8"/>
        <v>285</v>
      </c>
      <c r="B295" s="32"/>
      <c r="C295" s="13"/>
      <c r="D295" s="13"/>
      <c r="E295" s="13"/>
      <c r="F295" s="13"/>
      <c r="G295" s="28"/>
      <c r="H295" s="14"/>
      <c r="I295" s="15"/>
      <c r="J295" s="15"/>
      <c r="K295" s="12"/>
      <c r="L295" s="12"/>
      <c r="M295" s="27"/>
      <c r="N295" s="27"/>
      <c r="O295" s="15"/>
      <c r="P295" s="12"/>
      <c r="Q295" s="11"/>
      <c r="R295" s="11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44"/>
      <c r="AJ295" s="12"/>
    </row>
    <row r="296" spans="1:36" s="10" customFormat="1" ht="27.75" customHeight="1" x14ac:dyDescent="0.2">
      <c r="A296" s="11">
        <f t="shared" si="8"/>
        <v>286</v>
      </c>
      <c r="B296" s="32"/>
      <c r="C296" s="13"/>
      <c r="D296" s="13"/>
      <c r="E296" s="13"/>
      <c r="F296" s="13"/>
      <c r="G296" s="28"/>
      <c r="H296" s="14"/>
      <c r="I296" s="15"/>
      <c r="J296" s="15"/>
      <c r="K296" s="12"/>
      <c r="L296" s="12"/>
      <c r="M296" s="27"/>
      <c r="N296" s="27"/>
      <c r="O296" s="15"/>
      <c r="P296" s="12"/>
      <c r="Q296" s="11"/>
      <c r="R296" s="11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44"/>
      <c r="AJ296" s="12"/>
    </row>
    <row r="297" spans="1:36" s="10" customFormat="1" ht="27.75" customHeight="1" x14ac:dyDescent="0.2">
      <c r="A297" s="11">
        <f t="shared" si="8"/>
        <v>287</v>
      </c>
      <c r="B297" s="32"/>
      <c r="C297" s="13"/>
      <c r="D297" s="13"/>
      <c r="E297" s="13"/>
      <c r="F297" s="13"/>
      <c r="G297" s="28"/>
      <c r="H297" s="14"/>
      <c r="I297" s="15"/>
      <c r="J297" s="15"/>
      <c r="K297" s="12"/>
      <c r="L297" s="12"/>
      <c r="M297" s="27"/>
      <c r="N297" s="27"/>
      <c r="O297" s="15"/>
      <c r="P297" s="12"/>
      <c r="Q297" s="11"/>
      <c r="R297" s="11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44"/>
      <c r="AJ297" s="12"/>
    </row>
    <row r="298" spans="1:36" s="10" customFormat="1" ht="27.75" customHeight="1" x14ac:dyDescent="0.2">
      <c r="A298" s="11">
        <f t="shared" si="8"/>
        <v>288</v>
      </c>
      <c r="B298" s="32"/>
      <c r="C298" s="13"/>
      <c r="D298" s="13"/>
      <c r="E298" s="13"/>
      <c r="F298" s="13"/>
      <c r="G298" s="28"/>
      <c r="H298" s="14"/>
      <c r="I298" s="15"/>
      <c r="J298" s="15"/>
      <c r="K298" s="12"/>
      <c r="L298" s="12"/>
      <c r="M298" s="27"/>
      <c r="N298" s="27"/>
      <c r="O298" s="15"/>
      <c r="P298" s="12"/>
      <c r="Q298" s="11"/>
      <c r="R298" s="11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44"/>
      <c r="AJ298" s="12"/>
    </row>
    <row r="299" spans="1:36" s="10" customFormat="1" ht="27.75" customHeight="1" x14ac:dyDescent="0.2">
      <c r="A299" s="11">
        <f t="shared" si="8"/>
        <v>289</v>
      </c>
      <c r="B299" s="32"/>
      <c r="C299" s="13"/>
      <c r="D299" s="13"/>
      <c r="E299" s="13"/>
      <c r="F299" s="13"/>
      <c r="G299" s="28"/>
      <c r="H299" s="14"/>
      <c r="I299" s="15"/>
      <c r="J299" s="15"/>
      <c r="K299" s="12"/>
      <c r="L299" s="12"/>
      <c r="M299" s="27"/>
      <c r="N299" s="27"/>
      <c r="O299" s="15"/>
      <c r="P299" s="12"/>
      <c r="Q299" s="11"/>
      <c r="R299" s="11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44"/>
      <c r="AJ299" s="12"/>
    </row>
    <row r="300" spans="1:36" s="10" customFormat="1" ht="27.75" customHeight="1" x14ac:dyDescent="0.2">
      <c r="A300" s="11">
        <f t="shared" si="8"/>
        <v>290</v>
      </c>
      <c r="B300" s="32"/>
      <c r="C300" s="13"/>
      <c r="D300" s="13"/>
      <c r="E300" s="13"/>
      <c r="F300" s="13"/>
      <c r="G300" s="28"/>
      <c r="H300" s="14"/>
      <c r="I300" s="15"/>
      <c r="J300" s="15"/>
      <c r="K300" s="12"/>
      <c r="L300" s="12"/>
      <c r="M300" s="27"/>
      <c r="N300" s="27"/>
      <c r="O300" s="15"/>
      <c r="P300" s="12"/>
      <c r="Q300" s="11"/>
      <c r="R300" s="11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44"/>
      <c r="AJ300" s="12"/>
    </row>
    <row r="301" spans="1:36" s="10" customFormat="1" ht="27.75" customHeight="1" x14ac:dyDescent="0.2">
      <c r="A301" s="11">
        <f t="shared" si="8"/>
        <v>291</v>
      </c>
      <c r="B301" s="32"/>
      <c r="C301" s="13"/>
      <c r="D301" s="13"/>
      <c r="E301" s="13"/>
      <c r="F301" s="13"/>
      <c r="G301" s="28"/>
      <c r="H301" s="14"/>
      <c r="I301" s="15"/>
      <c r="J301" s="15"/>
      <c r="K301" s="12"/>
      <c r="L301" s="12"/>
      <c r="M301" s="27"/>
      <c r="N301" s="27"/>
      <c r="O301" s="15"/>
      <c r="P301" s="12"/>
      <c r="Q301" s="11"/>
      <c r="R301" s="11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44"/>
      <c r="AJ301" s="12"/>
    </row>
    <row r="302" spans="1:36" s="10" customFormat="1" ht="27.75" customHeight="1" x14ac:dyDescent="0.2">
      <c r="A302" s="11">
        <f t="shared" si="8"/>
        <v>292</v>
      </c>
      <c r="B302" s="32"/>
      <c r="C302" s="13"/>
      <c r="D302" s="13"/>
      <c r="E302" s="13"/>
      <c r="F302" s="13"/>
      <c r="G302" s="28"/>
      <c r="H302" s="14"/>
      <c r="I302" s="15"/>
      <c r="J302" s="15"/>
      <c r="K302" s="12"/>
      <c r="L302" s="12"/>
      <c r="M302" s="27"/>
      <c r="N302" s="27"/>
      <c r="O302" s="15"/>
      <c r="P302" s="12"/>
      <c r="Q302" s="11"/>
      <c r="R302" s="11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44"/>
      <c r="AJ302" s="12"/>
    </row>
    <row r="303" spans="1:36" s="10" customFormat="1" ht="27.75" customHeight="1" x14ac:dyDescent="0.2">
      <c r="A303" s="11">
        <f t="shared" si="8"/>
        <v>293</v>
      </c>
      <c r="B303" s="32"/>
      <c r="C303" s="13"/>
      <c r="D303" s="13"/>
      <c r="E303" s="13"/>
      <c r="F303" s="13"/>
      <c r="G303" s="28"/>
      <c r="H303" s="14"/>
      <c r="I303" s="15"/>
      <c r="J303" s="15"/>
      <c r="K303" s="12"/>
      <c r="L303" s="12"/>
      <c r="M303" s="27"/>
      <c r="N303" s="27"/>
      <c r="O303" s="15"/>
      <c r="P303" s="12"/>
      <c r="Q303" s="11"/>
      <c r="R303" s="11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44"/>
      <c r="AJ303" s="12"/>
    </row>
    <row r="304" spans="1:36" s="10" customFormat="1" ht="27.75" customHeight="1" x14ac:dyDescent="0.2">
      <c r="A304" s="11">
        <f t="shared" si="8"/>
        <v>294</v>
      </c>
      <c r="B304" s="32"/>
      <c r="C304" s="13"/>
      <c r="D304" s="13"/>
      <c r="E304" s="13"/>
      <c r="F304" s="13"/>
      <c r="G304" s="28"/>
      <c r="H304" s="14"/>
      <c r="I304" s="15"/>
      <c r="J304" s="15"/>
      <c r="K304" s="12"/>
      <c r="L304" s="12"/>
      <c r="M304" s="27"/>
      <c r="N304" s="27"/>
      <c r="O304" s="15"/>
      <c r="P304" s="12"/>
      <c r="Q304" s="11"/>
      <c r="R304" s="11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44"/>
      <c r="AJ304" s="12"/>
    </row>
    <row r="305" spans="1:36" s="10" customFormat="1" ht="27.75" customHeight="1" x14ac:dyDescent="0.2">
      <c r="A305" s="11">
        <f t="shared" si="8"/>
        <v>295</v>
      </c>
      <c r="B305" s="32"/>
      <c r="C305" s="13"/>
      <c r="D305" s="13"/>
      <c r="E305" s="13"/>
      <c r="F305" s="13"/>
      <c r="G305" s="28"/>
      <c r="H305" s="14"/>
      <c r="I305" s="15"/>
      <c r="J305" s="15"/>
      <c r="K305" s="12"/>
      <c r="L305" s="12"/>
      <c r="M305" s="27"/>
      <c r="N305" s="27"/>
      <c r="O305" s="15"/>
      <c r="P305" s="12"/>
      <c r="Q305" s="11"/>
      <c r="R305" s="11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44"/>
      <c r="AJ305" s="12"/>
    </row>
    <row r="306" spans="1:36" s="10" customFormat="1" ht="27.75" customHeight="1" x14ac:dyDescent="0.2">
      <c r="A306" s="11">
        <f t="shared" si="8"/>
        <v>296</v>
      </c>
      <c r="B306" s="32"/>
      <c r="C306" s="13"/>
      <c r="D306" s="13"/>
      <c r="E306" s="13"/>
      <c r="F306" s="13"/>
      <c r="G306" s="28"/>
      <c r="H306" s="14"/>
      <c r="I306" s="15"/>
      <c r="J306" s="15"/>
      <c r="K306" s="12"/>
      <c r="L306" s="12"/>
      <c r="M306" s="27"/>
      <c r="N306" s="27"/>
      <c r="O306" s="15"/>
      <c r="P306" s="12"/>
      <c r="Q306" s="11"/>
      <c r="R306" s="11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44"/>
      <c r="AJ306" s="12"/>
    </row>
    <row r="307" spans="1:36" s="10" customFormat="1" ht="27.75" customHeight="1" x14ac:dyDescent="0.2">
      <c r="A307" s="11">
        <f t="shared" si="8"/>
        <v>297</v>
      </c>
      <c r="B307" s="32"/>
      <c r="C307" s="13"/>
      <c r="D307" s="13"/>
      <c r="E307" s="13"/>
      <c r="F307" s="13"/>
      <c r="G307" s="28"/>
      <c r="H307" s="14"/>
      <c r="I307" s="15"/>
      <c r="J307" s="15"/>
      <c r="K307" s="12"/>
      <c r="L307" s="12"/>
      <c r="M307" s="27"/>
      <c r="N307" s="27"/>
      <c r="O307" s="15"/>
      <c r="P307" s="12"/>
      <c r="Q307" s="11"/>
      <c r="R307" s="11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44"/>
      <c r="AJ307" s="12"/>
    </row>
    <row r="308" spans="1:36" s="10" customFormat="1" ht="27.75" customHeight="1" x14ac:dyDescent="0.2">
      <c r="A308" s="11">
        <f t="shared" si="8"/>
        <v>298</v>
      </c>
      <c r="B308" s="32"/>
      <c r="C308" s="13"/>
      <c r="D308" s="13"/>
      <c r="E308" s="13"/>
      <c r="F308" s="13"/>
      <c r="G308" s="28"/>
      <c r="H308" s="14"/>
      <c r="I308" s="15"/>
      <c r="J308" s="15"/>
      <c r="K308" s="12"/>
      <c r="L308" s="12"/>
      <c r="M308" s="27"/>
      <c r="N308" s="27"/>
      <c r="O308" s="15"/>
      <c r="P308" s="12"/>
      <c r="Q308" s="11"/>
      <c r="R308" s="11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44"/>
      <c r="AJ308" s="12"/>
    </row>
    <row r="309" spans="1:36" s="10" customFormat="1" ht="27.75" customHeight="1" x14ac:dyDescent="0.2">
      <c r="A309" s="11">
        <f t="shared" si="8"/>
        <v>299</v>
      </c>
      <c r="B309" s="32"/>
      <c r="C309" s="13"/>
      <c r="D309" s="13"/>
      <c r="E309" s="13"/>
      <c r="F309" s="13"/>
      <c r="G309" s="28"/>
      <c r="H309" s="14"/>
      <c r="I309" s="15"/>
      <c r="J309" s="15"/>
      <c r="K309" s="12"/>
      <c r="L309" s="12"/>
      <c r="M309" s="27"/>
      <c r="N309" s="27"/>
      <c r="O309" s="15"/>
      <c r="P309" s="12"/>
      <c r="Q309" s="11"/>
      <c r="R309" s="11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1"/>
      <c r="AI309" s="104"/>
      <c r="AJ309" s="11"/>
    </row>
    <row r="310" spans="1:36" ht="27" customHeight="1" thickBot="1" x14ac:dyDescent="0.25">
      <c r="A310" s="102" t="s">
        <v>84</v>
      </c>
      <c r="B310" s="17"/>
      <c r="C310" s="33"/>
      <c r="D310" s="33"/>
      <c r="E310" s="33"/>
      <c r="F310" s="33"/>
      <c r="G310" s="34"/>
      <c r="H310" s="35"/>
      <c r="I310" s="31"/>
      <c r="J310" s="31"/>
      <c r="L310" s="17"/>
      <c r="M310" s="36"/>
      <c r="N310" s="36"/>
      <c r="P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H310" s="4" t="s">
        <v>83</v>
      </c>
      <c r="AI310" s="103"/>
      <c r="AJ310" s="17"/>
    </row>
    <row r="311" spans="1:36" ht="23.25" customHeight="1" thickBot="1" x14ac:dyDescent="0.35">
      <c r="C311" s="86" t="s">
        <v>48</v>
      </c>
      <c r="D311" s="87" t="s">
        <v>17</v>
      </c>
      <c r="E311" s="88" t="s">
        <v>18</v>
      </c>
      <c r="F311" s="89" t="s">
        <v>49</v>
      </c>
      <c r="H311" s="68" t="s">
        <v>63</v>
      </c>
      <c r="I311" s="63"/>
    </row>
    <row r="312" spans="1:36" ht="15" customHeight="1" x14ac:dyDescent="0.3">
      <c r="C312" s="90" t="s">
        <v>60</v>
      </c>
      <c r="D312" s="95">
        <v>1</v>
      </c>
      <c r="E312" s="91" t="s">
        <v>79</v>
      </c>
      <c r="F312" s="92" t="s">
        <v>64</v>
      </c>
      <c r="H312" s="85"/>
      <c r="I312" s="65"/>
    </row>
    <row r="313" spans="1:36" ht="15" customHeight="1" x14ac:dyDescent="0.3">
      <c r="C313" s="93" t="s">
        <v>51</v>
      </c>
      <c r="D313" s="96">
        <v>2</v>
      </c>
      <c r="E313" s="51" t="s">
        <v>80</v>
      </c>
      <c r="F313" s="94" t="s">
        <v>65</v>
      </c>
      <c r="H313" s="85"/>
      <c r="I313" s="65"/>
    </row>
    <row r="314" spans="1:36" ht="15" customHeight="1" x14ac:dyDescent="0.3">
      <c r="C314" s="93" t="s">
        <v>53</v>
      </c>
      <c r="D314" s="96">
        <v>3</v>
      </c>
      <c r="E314" s="51" t="s">
        <v>81</v>
      </c>
      <c r="F314" s="94" t="s">
        <v>67</v>
      </c>
      <c r="H314" s="85"/>
      <c r="I314" s="65"/>
    </row>
    <row r="315" spans="1:36" ht="15" customHeight="1" x14ac:dyDescent="0.2">
      <c r="C315" s="69" t="s">
        <v>61</v>
      </c>
      <c r="D315" s="51"/>
      <c r="E315" s="51"/>
      <c r="F315" s="70" t="s">
        <v>54</v>
      </c>
      <c r="H315" s="64"/>
      <c r="I315" s="65"/>
    </row>
    <row r="316" spans="1:36" ht="15" customHeight="1" thickBot="1" x14ac:dyDescent="0.45">
      <c r="C316" s="71" t="s">
        <v>55</v>
      </c>
      <c r="D316" s="72"/>
      <c r="E316" s="72"/>
      <c r="F316" s="97" t="s">
        <v>56</v>
      </c>
      <c r="H316" s="66"/>
      <c r="I316" s="67"/>
    </row>
    <row r="320" spans="1:36" x14ac:dyDescent="0.2">
      <c r="C320" s="26"/>
      <c r="D320" s="83"/>
      <c r="F320" s="84"/>
      <c r="G320" s="84"/>
    </row>
    <row r="321" spans="3:7" x14ac:dyDescent="0.2">
      <c r="C321" s="4"/>
      <c r="D321" s="5"/>
      <c r="G321" s="17"/>
    </row>
    <row r="322" spans="3:7" x14ac:dyDescent="0.2">
      <c r="C322" s="4"/>
      <c r="D322" s="5"/>
      <c r="G322" s="17"/>
    </row>
    <row r="323" spans="3:7" x14ac:dyDescent="0.2">
      <c r="C323" s="4"/>
      <c r="D323" s="5"/>
      <c r="G323" s="17"/>
    </row>
    <row r="324" spans="3:7" x14ac:dyDescent="0.2">
      <c r="C324" s="4"/>
      <c r="D324" s="5"/>
      <c r="G324" s="17"/>
    </row>
    <row r="325" spans="3:7" x14ac:dyDescent="0.2">
      <c r="C325" s="4"/>
      <c r="D325" s="5"/>
      <c r="G325" s="17"/>
    </row>
  </sheetData>
  <autoFilter ref="A8:BB316"/>
  <mergeCells count="7">
    <mergeCell ref="A5:AJ5"/>
    <mergeCell ref="A8:A9"/>
    <mergeCell ref="X6:AE6"/>
    <mergeCell ref="S6:W6"/>
    <mergeCell ref="M7:N7"/>
    <mergeCell ref="S7:W7"/>
    <mergeCell ref="X7:AE7"/>
  </mergeCells>
  <dataValidations count="5">
    <dataValidation type="list" allowBlank="1" showInputMessage="1" showErrorMessage="1" sqref="O310:R310">
      <formula1>#REF!</formula1>
    </dataValidation>
    <dataValidation type="list" allowBlank="1" showInputMessage="1" showErrorMessage="1" sqref="R10:R309">
      <formula1>$C$312:$C$316</formula1>
    </dataValidation>
    <dataValidation type="list" allowBlank="1" showInputMessage="1" showErrorMessage="1" sqref="Q10:Q309">
      <formula1>$F$312:$F$316</formula1>
    </dataValidation>
    <dataValidation type="list" allowBlank="1" showInputMessage="1" showErrorMessage="1" sqref="P10:P309">
      <formula1>$E$312:$E$314</formula1>
    </dataValidation>
    <dataValidation type="list" allowBlank="1" showInputMessage="1" showErrorMessage="1" sqref="O10:O309">
      <formula1>$D$312:$D$314</formula1>
    </dataValidation>
  </dataValidations>
  <printOptions horizontalCentered="1"/>
  <pageMargins left="3.937007874015748E-2" right="3.937007874015748E-2" top="0.19685039370078741" bottom="0.19685039370078741" header="0" footer="0"/>
  <pageSetup scale="35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'Distribucion de Cursos x Gcia,'!$D$5:$D$12</xm:f>
          </x14:formula1>
          <xm:sqref>E10:E309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4"/>
  <sheetViews>
    <sheetView showGridLines="0" zoomScaleNormal="100" workbookViewId="0">
      <selection activeCell="AA6" sqref="AA6"/>
    </sheetView>
  </sheetViews>
  <sheetFormatPr baseColWidth="10" defaultRowHeight="12.75" x14ac:dyDescent="0.2"/>
  <cols>
    <col min="1" max="1" width="10.85546875" style="18" customWidth="1"/>
    <col min="2" max="2" width="7.85546875" style="18" bestFit="1" customWidth="1"/>
    <col min="3" max="3" width="6.28515625" style="18" bestFit="1" customWidth="1"/>
    <col min="4" max="4" width="9.140625" style="18" customWidth="1"/>
    <col min="5" max="5" width="3.5703125" style="18" bestFit="1" customWidth="1"/>
    <col min="6" max="7" width="4" style="18" bestFit="1" customWidth="1"/>
    <col min="8" max="8" width="3.5703125" style="18" bestFit="1" customWidth="1"/>
    <col min="9" max="9" width="4.5703125" style="18" bestFit="1" customWidth="1"/>
    <col min="10" max="10" width="3.7109375" style="18" bestFit="1" customWidth="1"/>
    <col min="11" max="11" width="4.140625" style="18" bestFit="1" customWidth="1"/>
    <col min="12" max="12" width="4.7109375" style="18" bestFit="1" customWidth="1"/>
    <col min="13" max="13" width="3.5703125" style="18" bestFit="1" customWidth="1"/>
    <col min="14" max="14" width="8" style="18" customWidth="1"/>
    <col min="15" max="21" width="11.42578125" style="18"/>
    <col min="22" max="22" width="14.5703125" style="18" customWidth="1"/>
    <col min="23" max="23" width="14.42578125" style="18" customWidth="1"/>
    <col min="24" max="16384" width="11.42578125" style="18"/>
  </cols>
  <sheetData>
    <row r="3" spans="1:22" ht="24" customHeight="1" x14ac:dyDescent="0.2">
      <c r="A3" s="117" t="s">
        <v>23</v>
      </c>
      <c r="B3" s="118"/>
      <c r="Q3" s="119" t="s">
        <v>24</v>
      </c>
      <c r="R3" s="120"/>
      <c r="S3" s="120"/>
      <c r="T3" s="120"/>
      <c r="U3" s="120"/>
      <c r="V3" s="121"/>
    </row>
    <row r="4" spans="1:22" ht="40.5" customHeight="1" x14ac:dyDescent="0.2">
      <c r="A4" s="19" t="s">
        <v>25</v>
      </c>
      <c r="B4" s="20" t="s">
        <v>26</v>
      </c>
      <c r="Q4" s="21" t="s">
        <v>25</v>
      </c>
      <c r="R4" s="22" t="s">
        <v>60</v>
      </c>
      <c r="S4" s="22" t="s">
        <v>51</v>
      </c>
      <c r="T4" s="23" t="s">
        <v>75</v>
      </c>
      <c r="U4" s="23" t="s">
        <v>61</v>
      </c>
      <c r="V4" s="22" t="s">
        <v>55</v>
      </c>
    </row>
    <row r="5" spans="1:22" x14ac:dyDescent="0.2">
      <c r="A5" s="6" t="s">
        <v>15</v>
      </c>
      <c r="B5" s="98">
        <f>COUNTIF('Plan Anual'!E10:E303,"Gerencia General")</f>
        <v>0</v>
      </c>
      <c r="D5" s="18" t="s">
        <v>91</v>
      </c>
      <c r="Q5" s="6" t="s">
        <v>15</v>
      </c>
      <c r="R5" s="24">
        <f>COUNTIFS('Plan Anual'!E10:E309,"Gerencia General",'Plan Anual'!R10:R309,"MEDULAR")</f>
        <v>0</v>
      </c>
      <c r="S5" s="24">
        <f>COUNTIFS('Plan Anual'!E10:E309,"Gerencia General",'Plan Anual'!R10:R309,"Genérica")</f>
        <v>0</v>
      </c>
      <c r="T5" s="24">
        <f>COUNTIFS('Plan Anual'!E10:E309,"Gerencia General",'Plan Anual'!R10:R309,"Supervisorio o Gerencial")</f>
        <v>0</v>
      </c>
      <c r="U5" s="24">
        <f>COUNTIFS('Plan Anual'!E10:E309,"Gerencia General",'Plan Anual'!R10:R309,"SIAHO")</f>
        <v>0</v>
      </c>
      <c r="V5" s="24">
        <f>COUNTIFS('Plan Anual'!E10:E309,"Gerencia General",'Plan Anual'!R10:R309,"Complementaria")</f>
        <v>0</v>
      </c>
    </row>
    <row r="6" spans="1:22" x14ac:dyDescent="0.2">
      <c r="A6" s="6" t="s">
        <v>69</v>
      </c>
      <c r="B6" s="98">
        <f>COUNTIF('Plan Anual'!E10:E310,"MTTO Y SG")</f>
        <v>0</v>
      </c>
      <c r="D6" s="18" t="s">
        <v>69</v>
      </c>
      <c r="Q6" s="6" t="s">
        <v>69</v>
      </c>
      <c r="R6" s="24">
        <f>COUNTIFS('Plan Anual'!E10:E309,"MTTO Y SG",'Plan Anual'!R10:R309,"MEDULAR")</f>
        <v>0</v>
      </c>
      <c r="S6" s="24">
        <f>COUNTIFS('Plan Anual'!E10:E309,"MTTO Y SG",'Plan Anual'!R10:R309,"Genérica")</f>
        <v>0</v>
      </c>
      <c r="T6" s="24">
        <f>COUNTIFS('Plan Anual'!E10:E309,"MTTO Y SG",'Plan Anual'!R10:R309,"Supervisorio o Gerencial")</f>
        <v>0</v>
      </c>
      <c r="U6" s="24">
        <f>COUNTIFS('Plan Anual'!E10:E309,"MTTO Y SG",'Plan Anual'!R10:R309,"SIAHO")</f>
        <v>0</v>
      </c>
      <c r="V6" s="24">
        <f>COUNTIFS('Plan Anual'!E10:E309,"MTTO Y SG",'Plan Anual'!R10:R309,"Complementaria")</f>
        <v>0</v>
      </c>
    </row>
    <row r="7" spans="1:22" x14ac:dyDescent="0.2">
      <c r="A7" s="6" t="s">
        <v>59</v>
      </c>
      <c r="B7" s="98">
        <f>COUNTIF('Plan Anual'!E10:E311,"GESTION HUMANA")</f>
        <v>0</v>
      </c>
      <c r="D7" s="18" t="s">
        <v>87</v>
      </c>
      <c r="Q7" s="6" t="s">
        <v>59</v>
      </c>
      <c r="R7" s="24">
        <f>COUNTIFS('Plan Anual'!E10:E309,"Gestion Humana",'Plan Anual'!R10:R309,"MEDULAR")</f>
        <v>0</v>
      </c>
      <c r="S7" s="24">
        <f>COUNTIFS('Plan Anual'!E10:E309,"Gestion Humana",'Plan Anual'!R10:R309,"Genérica")</f>
        <v>0</v>
      </c>
      <c r="T7" s="24">
        <f>COUNTIFS('Plan Anual'!E10:E309,"Gestion Humana",'Plan Anual'!R10:R309,"Supervisorio o Gerencial")</f>
        <v>0</v>
      </c>
      <c r="U7" s="24">
        <f>COUNTIFS('Plan Anual'!E10:E309,"Gestion Humana",'Plan Anual'!R10:R309,"SIAHO")</f>
        <v>0</v>
      </c>
      <c r="V7" s="24">
        <f>COUNTIFS('Plan Anual'!E10:E309,"Gestion Humana",'Plan Anual'!R10:R309,"Complementaria")</f>
        <v>0</v>
      </c>
    </row>
    <row r="8" spans="1:22" x14ac:dyDescent="0.2">
      <c r="A8" s="6" t="s">
        <v>74</v>
      </c>
      <c r="B8" s="98">
        <f>COUNTIF('Plan Anual'!E10:E312,"PROYECTOS DE OPERACIONES PILOTO")</f>
        <v>0</v>
      </c>
      <c r="D8" s="18" t="s">
        <v>86</v>
      </c>
      <c r="Q8" s="6" t="s">
        <v>74</v>
      </c>
      <c r="R8" s="24">
        <f>COUNTIFS('Plan Anual'!E10:E309,"PROYECTOS DE OPERACIONES PILOTO",'Plan Anual'!R10:R309,"MEDULAR")</f>
        <v>0</v>
      </c>
      <c r="S8" s="24">
        <f>COUNTIFS('Plan Anual'!E10:E309,"PROYECTOS DE OPERACIONES PILOTO",'Plan Anual'!R10:R309,"Genérica")</f>
        <v>0</v>
      </c>
      <c r="T8" s="24">
        <f>COUNTIFS('Plan Anual'!E10:E309,"PROYECTOS DE OPERACIONES PILOTO",'Plan Anual'!R10:R309,"Supervisorio o Gerencial")</f>
        <v>0</v>
      </c>
      <c r="U8" s="24">
        <f>COUNTIFS('Plan Anual'!E10:E309,"PROYECTOS DE OPERACIONES PILOTO",'Plan Anual'!R10:R309,"SIAHO")</f>
        <v>0</v>
      </c>
      <c r="V8" s="24">
        <f>COUNTIFS('Plan Anual'!E10:E309,"PROYECTOS DE OPERACIONES PILOTO",'Plan Anual'!R10:R309,"Complementaria")</f>
        <v>0</v>
      </c>
    </row>
    <row r="9" spans="1:22" x14ac:dyDescent="0.2">
      <c r="A9" s="6" t="s">
        <v>73</v>
      </c>
      <c r="B9" s="98">
        <f>COUNTIF('Plan Anual'!E10:E313,"PROYECTOS DE APLICACIONES")</f>
        <v>0</v>
      </c>
      <c r="D9" s="18" t="s">
        <v>85</v>
      </c>
      <c r="Q9" s="6" t="s">
        <v>73</v>
      </c>
      <c r="R9" s="24">
        <f>COUNTIFS('Plan Anual'!E10:E309,"PROYECTOS DE APLICACIONES",'Plan Anual'!R10:R309,"MEDULAR")</f>
        <v>0</v>
      </c>
      <c r="S9" s="24">
        <f>COUNTIFS('Plan Anual'!E10:E309,"PROYECTOS DE APLICACIONES",'Plan Anual'!R10:R309,"Genérica")</f>
        <v>0</v>
      </c>
      <c r="T9" s="24">
        <f>COUNTIFS('Plan Anual'!E10:E309,"PROYECTOS DE APLICACIONES",'Plan Anual'!R10:R309,"Supervisorio o Gerencial")</f>
        <v>0</v>
      </c>
      <c r="U9" s="24">
        <f>COUNTIFS('Plan Anual'!E10:E309,"PROYECTOS DE APLICACIONES",'Plan Anual'!R10:R309,"SIAHO")</f>
        <v>0</v>
      </c>
      <c r="V9" s="24">
        <f>COUNTIFS('Plan Anual'!E10:E309,"PROYECTOS DE APLICACIONES",'Plan Anual'!R10:R309,"Complementaria")</f>
        <v>0</v>
      </c>
    </row>
    <row r="10" spans="1:22" x14ac:dyDescent="0.2">
      <c r="A10" s="6" t="s">
        <v>70</v>
      </c>
      <c r="B10" s="98">
        <f>COUNTIF('Plan Anual'!E10:E314,"ADMINISTRACION Y FINANZAS")</f>
        <v>0</v>
      </c>
      <c r="D10" s="18" t="s">
        <v>88</v>
      </c>
      <c r="Q10" s="6" t="s">
        <v>70</v>
      </c>
      <c r="R10" s="24">
        <f>COUNTIFS('Plan Anual'!E10:E309,"ADMINISTRACION Y FINANZAS",'Plan Anual'!R10:R309,"MEDULAR")</f>
        <v>0</v>
      </c>
      <c r="S10" s="24">
        <f>COUNTIFS('Plan Anual'!E17:E314,"ADMINISTRACION Y FINANZAS",'Plan Anual'!R17:R314,"Genérica")</f>
        <v>0</v>
      </c>
      <c r="T10" s="24">
        <f>COUNTIFS('Plan Anual'!E17:E314,"ADMINISTRACION Y FINANZAS",'Plan Anual'!R17:R314,"Supervisorio o Gerencial")</f>
        <v>0</v>
      </c>
      <c r="U10" s="24">
        <f>COUNTIFS('Plan Anual'!E17:E314,"ADMINISTRACION Y FINANZAS",'Plan Anual'!R17:R314,"SIAHO")</f>
        <v>0</v>
      </c>
      <c r="V10" s="24">
        <f>COUNTIFS('Plan Anual'!E17:E314,"ADMINISTRACION Y FINANZAS",'Plan Anual'!R17:R314,"Complementaria")</f>
        <v>0</v>
      </c>
    </row>
    <row r="11" spans="1:22" x14ac:dyDescent="0.2">
      <c r="A11" s="6" t="s">
        <v>71</v>
      </c>
      <c r="B11" s="98">
        <f>COUNTIF('Plan Anual'!E10:E315,"PROYECTOS DE INVESTIGACION")</f>
        <v>0</v>
      </c>
      <c r="D11" s="18" t="s">
        <v>89</v>
      </c>
      <c r="Q11" s="6" t="s">
        <v>71</v>
      </c>
      <c r="R11" s="24">
        <f>COUNTIFS('Plan Anual'!E10:E309,"PROYECTOS DE INVESTIGACION",'Plan Anual'!R10:R309,"MEDULAR")</f>
        <v>0</v>
      </c>
      <c r="S11" s="24">
        <f>COUNTIFS('Plan Anual'!E10:E309,"PROYECTOS DE INVESTIGACION",'Plan Anual'!R10:R309,"Genérica")</f>
        <v>0</v>
      </c>
      <c r="T11" s="24">
        <f>COUNTIFS('Plan Anual'!E10:E309,"PROYECTOS DE INVESTIGACION",'Plan Anual'!R10:R309,"Supervisorio o Gerencial")</f>
        <v>0</v>
      </c>
      <c r="U11" s="24">
        <f>COUNTIFS('Plan Anual'!E10:E309,"PROYECTOS DE INVESTIGACION",'Plan Anual'!R10:R309,"SIAHO")</f>
        <v>0</v>
      </c>
      <c r="V11" s="24">
        <f>COUNTIFS('Plan Anual'!E10:E309,"PROYECTOS DE INVESTIGACION",'Plan Anual'!R10:R309,"Complementaria")</f>
        <v>0</v>
      </c>
    </row>
    <row r="12" spans="1:22" x14ac:dyDescent="0.2">
      <c r="A12" s="6" t="s">
        <v>72</v>
      </c>
      <c r="B12" s="98">
        <f>COUNTIF('Plan Anual'!E10:E316,"PROYECTOS DE ORIENTE")</f>
        <v>0</v>
      </c>
      <c r="D12" s="18" t="s">
        <v>90</v>
      </c>
      <c r="Q12" s="6" t="s">
        <v>72</v>
      </c>
      <c r="R12" s="24">
        <f>COUNTIFS('Plan Anual'!E10:E309,"PROYECTOS DE ORIENTE",'Plan Anual'!R10:R309,"MEDULAR")</f>
        <v>0</v>
      </c>
      <c r="S12" s="24">
        <f>COUNTIFS('Plan Anual'!E10:E309,"PROYECTOS DE ORIENTE",'Plan Anual'!R10:R309,"Genérica")</f>
        <v>0</v>
      </c>
      <c r="T12" s="24">
        <f>COUNTIFS('Plan Anual'!E10:E309,"PROYECTOS DE ORIENTE",'Plan Anual'!R10:R309,"Supervisorio o Gerencial")</f>
        <v>0</v>
      </c>
      <c r="U12" s="24">
        <f>COUNTIFS('Plan Anual'!E10:E309,"PROYECTOS DE ORIENTE",'Plan Anual'!R10:R309,"SIAHO")</f>
        <v>0</v>
      </c>
      <c r="V12" s="24">
        <f>COUNTIFS('Plan Anual'!E10:E309,"PROYECTOS DE ORIENTE",'Plan Anual'!R10:R309,"Complementaria")</f>
        <v>0</v>
      </c>
    </row>
    <row r="13" spans="1:22" x14ac:dyDescent="0.2">
      <c r="A13" s="25" t="s">
        <v>16</v>
      </c>
      <c r="B13" s="7">
        <f>SUM(B5:B12)</f>
        <v>0</v>
      </c>
      <c r="Q13" s="25" t="s">
        <v>16</v>
      </c>
      <c r="R13" s="7">
        <f>SUM(R5:R12)</f>
        <v>0</v>
      </c>
      <c r="S13" s="7">
        <f t="shared" ref="S13:V13" si="0">SUM(S5:S12)</f>
        <v>0</v>
      </c>
      <c r="T13" s="7">
        <f t="shared" si="0"/>
        <v>0</v>
      </c>
      <c r="U13" s="7">
        <f t="shared" si="0"/>
        <v>0</v>
      </c>
      <c r="V13" s="7">
        <f t="shared" si="0"/>
        <v>0</v>
      </c>
    </row>
    <row r="14" spans="1:22" x14ac:dyDescent="0.2">
      <c r="Q14" s="25" t="s">
        <v>76</v>
      </c>
      <c r="R14" s="7">
        <f>SUM(R13:V13)</f>
        <v>0</v>
      </c>
    </row>
    <row r="23" spans="1:24" ht="12.75" customHeight="1" x14ac:dyDescent="0.2">
      <c r="A23" s="117" t="s">
        <v>27</v>
      </c>
      <c r="B23" s="122"/>
      <c r="C23" s="122"/>
      <c r="D23" s="118"/>
      <c r="T23" s="123" t="s">
        <v>78</v>
      </c>
      <c r="U23" s="123"/>
      <c r="V23" s="123"/>
      <c r="W23" s="123"/>
      <c r="X23" s="99"/>
    </row>
    <row r="24" spans="1:24" ht="25.5" x14ac:dyDescent="0.2">
      <c r="A24" s="19" t="s">
        <v>25</v>
      </c>
      <c r="B24" s="7">
        <v>1</v>
      </c>
      <c r="C24" s="7">
        <v>2</v>
      </c>
      <c r="D24" s="7">
        <v>3</v>
      </c>
      <c r="T24" s="19" t="s">
        <v>25</v>
      </c>
      <c r="U24" s="19" t="s">
        <v>50</v>
      </c>
      <c r="V24" s="7" t="s">
        <v>52</v>
      </c>
      <c r="W24" s="7" t="s">
        <v>66</v>
      </c>
      <c r="X24" s="26"/>
    </row>
    <row r="25" spans="1:24" x14ac:dyDescent="0.2">
      <c r="A25" s="6" t="s">
        <v>15</v>
      </c>
      <c r="B25" s="24">
        <f>COUNTIFS('Plan Anual'!E10:E309,"Gerencia General",'Plan Anual'!O10:O309,"1")</f>
        <v>0</v>
      </c>
      <c r="C25" s="24">
        <f>COUNTIFS('Plan Anual'!E10:E309,"Gerencia General",'Plan Anual'!O10:O309,"2")</f>
        <v>0</v>
      </c>
      <c r="D25" s="24">
        <f>COUNTIFS('Plan Anual'!E10:E309,"Gerencia General",'Plan Anual'!O10:O309,"3")</f>
        <v>0</v>
      </c>
      <c r="T25" s="6" t="s">
        <v>15</v>
      </c>
      <c r="U25" s="6">
        <f>COUNTIFS('Plan Anual'!E10:E309,"Gerencia General",'Plan Anual'!P10:P309,"Formación Interna")</f>
        <v>0</v>
      </c>
      <c r="V25" s="24">
        <f>COUNTIFS('Plan Anual'!E10:E309,"Gerencia General",'Plan Anual'!P10:P309,"Formación Externa")</f>
        <v>0</v>
      </c>
      <c r="W25" s="24">
        <f>COUNTIFS('Plan Anual'!E10:E309,"Gerencia General",'Plan Anual'!P10:P309,"Formación en Línea")</f>
        <v>0</v>
      </c>
      <c r="X25" s="100"/>
    </row>
    <row r="26" spans="1:24" x14ac:dyDescent="0.2">
      <c r="A26" s="6" t="s">
        <v>77</v>
      </c>
      <c r="B26" s="24">
        <f>COUNTIFS('Plan Anual'!E10:E309,"MTTO Y SG",'Plan Anual'!O10:O309,"1")</f>
        <v>0</v>
      </c>
      <c r="C26" s="24">
        <f>COUNTIFS('Plan Anual'!E10:E309,"MTTO Y SG",'Plan Anual'!O10:O309,"2")</f>
        <v>0</v>
      </c>
      <c r="D26" s="24">
        <f>COUNTIFS('Plan Anual'!E10:E309,"MTTO Y SG",'Plan Anual'!O10:O309,"3")</f>
        <v>0</v>
      </c>
      <c r="T26" s="6" t="s">
        <v>77</v>
      </c>
      <c r="U26" s="6">
        <f>COUNTIFS('Plan Anual'!E10:E309,"MTTO Y SG",'Plan Anual'!P10:P309,"Formación Interna")</f>
        <v>0</v>
      </c>
      <c r="V26" s="24">
        <f>COUNTIFS('Plan Anual'!E10:E309,"MTTO Y SG",'Plan Anual'!P10:P309,"Formación Externa")</f>
        <v>0</v>
      </c>
      <c r="W26" s="24">
        <f>COUNTIFS('Plan Anual'!E10:E309,"MTTO Y SG",'Plan Anual'!P10:P309,"Formación en Línea")</f>
        <v>0</v>
      </c>
      <c r="X26" s="100"/>
    </row>
    <row r="27" spans="1:24" x14ac:dyDescent="0.2">
      <c r="A27" s="6" t="s">
        <v>59</v>
      </c>
      <c r="B27" s="24">
        <f>COUNTIFS('Plan Anual'!E10:E309,"Gestion humana",'Plan Anual'!O10:O309,"1")</f>
        <v>0</v>
      </c>
      <c r="C27" s="24">
        <f>COUNTIFS('Plan Anual'!E10:E309,"Gestion humana",'Plan Anual'!O10:O309,"2")</f>
        <v>0</v>
      </c>
      <c r="D27" s="24">
        <f>COUNTIFS('Plan Anual'!E10:E309,"Gestion humana",'Plan Anual'!O10:O309,"3")</f>
        <v>0</v>
      </c>
      <c r="T27" s="6" t="s">
        <v>59</v>
      </c>
      <c r="U27" s="6">
        <f>COUNTIFS('Plan Anual'!E10:E309,"Gestion Humana",'Plan Anual'!P10:P309,"Formación Interna")</f>
        <v>0</v>
      </c>
      <c r="V27" s="24">
        <f>COUNTIFS('Plan Anual'!E10:E309,"Gestion Humana",'Plan Anual'!P10:P309,"Formación Externa")</f>
        <v>0</v>
      </c>
      <c r="W27" s="24">
        <f>COUNTIFS('Plan Anual'!E10:E309,"Gestion Humana",'Plan Anual'!P10:P309,"Formación en Línea")</f>
        <v>0</v>
      </c>
      <c r="X27" s="100"/>
    </row>
    <row r="28" spans="1:24" x14ac:dyDescent="0.2">
      <c r="A28" s="6" t="s">
        <v>71</v>
      </c>
      <c r="B28" s="24">
        <f>COUNTIFS('Plan Anual'!E10:E309,"proyectos de investigacion",'Plan Anual'!O10:O309,"1")</f>
        <v>0</v>
      </c>
      <c r="C28" s="24">
        <f>COUNTIFS('Plan Anual'!E10:E309,"proyectos de investigacion",'Plan Anual'!O10:O309,"2")</f>
        <v>0</v>
      </c>
      <c r="D28" s="24">
        <f>COUNTIFS('Plan Anual'!E10:E309,"proyectos de investigacion",'Plan Anual'!O10:O309,"3")</f>
        <v>0</v>
      </c>
      <c r="T28" s="6" t="s">
        <v>71</v>
      </c>
      <c r="U28" s="6">
        <f>COUNTIFS('Plan Anual'!E10:E309,"proyectos de investigacion",'Plan Anual'!P10:P309,"Formación Interna")</f>
        <v>0</v>
      </c>
      <c r="V28" s="24">
        <f>COUNTIFS('Plan Anual'!E10:E309,"proyectos de investigacion",'Plan Anual'!P10:P309,"Formación Externa")</f>
        <v>0</v>
      </c>
      <c r="W28" s="24">
        <f>COUNTIFS('Plan Anual'!E10:E309,"proyectos de investigacion",'Plan Anual'!P10:P309,"Formación en Línea")</f>
        <v>0</v>
      </c>
      <c r="X28" s="100"/>
    </row>
    <row r="29" spans="1:24" x14ac:dyDescent="0.2">
      <c r="A29" s="6" t="s">
        <v>73</v>
      </c>
      <c r="B29" s="24">
        <f>COUNTIFS('Plan Anual'!E10:E309,"proyectos de aplicaciones",'Plan Anual'!O10:O309,"1")</f>
        <v>0</v>
      </c>
      <c r="C29" s="24">
        <f>COUNTIFS('Plan Anual'!E10:E309,"proyectos de aplicaciones",'Plan Anual'!O10:O309,"2")</f>
        <v>0</v>
      </c>
      <c r="D29" s="24">
        <f>COUNTIFS('Plan Anual'!E10:E309,"proyectos de aplicaciones",'Plan Anual'!O10:O309,"3")</f>
        <v>0</v>
      </c>
      <c r="T29" s="6" t="s">
        <v>73</v>
      </c>
      <c r="U29" s="6">
        <f>COUNTIFS('Plan Anual'!E10:E309,"proyectos de aplicaciones",'Plan Anual'!P10:P309,"Formación Interna")</f>
        <v>0</v>
      </c>
      <c r="V29" s="24">
        <f>COUNTIFS('Plan Anual'!E10:E309,"proyectos de aplicaciones",'Plan Anual'!P10:P309,"Formación externa")</f>
        <v>0</v>
      </c>
      <c r="W29" s="24">
        <f>COUNTIFS('Plan Anual'!E10:E309,"proyectos de aplicaciones",'Plan Anual'!P10:P309,"Formación en Línea")</f>
        <v>0</v>
      </c>
      <c r="X29" s="100"/>
    </row>
    <row r="30" spans="1:24" x14ac:dyDescent="0.2">
      <c r="A30" s="6" t="s">
        <v>14</v>
      </c>
      <c r="B30" s="24">
        <f>COUNTIFS('Plan Anual'!E10:E309,"administracion y finanzas",'Plan Anual'!O10:O309,"1")</f>
        <v>0</v>
      </c>
      <c r="C30" s="24">
        <f>COUNTIFS('Plan Anual'!E10:E309,"administracion y finanzas",'Plan Anual'!O10:O309,"2")</f>
        <v>0</v>
      </c>
      <c r="D30" s="24">
        <f>COUNTIFS('Plan Anual'!E10:E309,"administracion y finanzas",'Plan Anual'!O10:O309,"3")</f>
        <v>0</v>
      </c>
      <c r="T30" s="6" t="s">
        <v>14</v>
      </c>
      <c r="U30" s="6">
        <f>COUNTIFS('Plan Anual'!E10:E309,"administracion y finanzas",'Plan Anual'!P10:P309,"Formación Interna")</f>
        <v>0</v>
      </c>
      <c r="V30" s="24">
        <f>COUNTIFS('Plan Anual'!E10:E309,"administracion y finanzas",'Plan Anual'!P10:P309,"Formación externa")</f>
        <v>0</v>
      </c>
      <c r="W30" s="24">
        <f>COUNTIFS('Plan Anual'!E10:E309,"administracion y finanzas",'Plan Anual'!P10:P309,"Formación en línea")</f>
        <v>0</v>
      </c>
      <c r="X30" s="100"/>
    </row>
    <row r="31" spans="1:24" x14ac:dyDescent="0.2">
      <c r="A31" s="6" t="s">
        <v>74</v>
      </c>
      <c r="B31" s="24">
        <f>COUNTIFS('Plan Anual'!E10:E309,"proyectos de operaciones piloto",'Plan Anual'!O10:O309,"1")</f>
        <v>0</v>
      </c>
      <c r="C31" s="24">
        <f>COUNTIFS('Plan Anual'!E10:E309,"proyectos de operaciones piloto",'Plan Anual'!O10:O309,"2")</f>
        <v>0</v>
      </c>
      <c r="D31" s="24">
        <f>COUNTIFS('Plan Anual'!E10:E309,"proyectos de operaciones piloto",'Plan Anual'!O10:O309,"3")</f>
        <v>0</v>
      </c>
      <c r="T31" s="6" t="s">
        <v>74</v>
      </c>
      <c r="U31" s="6">
        <f>COUNTIFS('Plan Anual'!E10:E309,"proyectos de operaciones piloto",'Plan Anual'!P10:P309,"Formación Interna")</f>
        <v>0</v>
      </c>
      <c r="V31" s="24">
        <f>COUNTIFS('Plan Anual'!E10:E309,"proyectos de operaciones piloto",'Plan Anual'!P10:P309,"Formación externa")</f>
        <v>0</v>
      </c>
      <c r="W31" s="24">
        <f>COUNTIFS('Plan Anual'!E10:E309,"proyectos de operaciones piloto",'Plan Anual'!P10:P309,"Formación en línea")</f>
        <v>0</v>
      </c>
      <c r="X31" s="100"/>
    </row>
    <row r="32" spans="1:24" x14ac:dyDescent="0.2">
      <c r="A32" s="6" t="s">
        <v>72</v>
      </c>
      <c r="B32" s="24">
        <f>COUNTIFS('Plan Anual'!E10:E309,"proyectos de oriente",'Plan Anual'!O10:O309,"1")</f>
        <v>0</v>
      </c>
      <c r="C32" s="24">
        <f>COUNTIFS('Plan Anual'!E10:E309,"proyectos de oriente",'Plan Anual'!O10:O309,"2")</f>
        <v>0</v>
      </c>
      <c r="D32" s="24">
        <f>COUNTIFS('Plan Anual'!E10:E309,"proyectos de oriente",'Plan Anual'!O10:O309,"3")</f>
        <v>0</v>
      </c>
      <c r="T32" s="6" t="s">
        <v>72</v>
      </c>
      <c r="U32" s="6">
        <f>COUNTIFS('Plan Anual'!E10:E309,"proyectos de oriente",'Plan Anual'!P10:P309,"Formación Interna")</f>
        <v>0</v>
      </c>
      <c r="V32" s="24">
        <f>COUNTIFS('Plan Anual'!E10:E309,"proyectos de oriente",'Plan Anual'!P10:P309,"Formación Externa")</f>
        <v>0</v>
      </c>
      <c r="W32" s="24">
        <f>COUNTIFS('Plan Anual'!E10:E309,"proyectos de oriente",'Plan Anual'!P10:P309,"Formación en línea")</f>
        <v>0</v>
      </c>
      <c r="X32" s="100"/>
    </row>
    <row r="33" spans="1:24" x14ac:dyDescent="0.2">
      <c r="A33" s="25" t="s">
        <v>16</v>
      </c>
      <c r="B33" s="7">
        <f>SUM(B25:B32)</f>
        <v>0</v>
      </c>
      <c r="C33" s="7">
        <f t="shared" ref="C33:D33" si="1">SUM(C25:C32)</f>
        <v>0</v>
      </c>
      <c r="D33" s="7">
        <f t="shared" si="1"/>
        <v>0</v>
      </c>
      <c r="T33" s="25" t="s">
        <v>16</v>
      </c>
      <c r="U33" s="7">
        <f>SUM(U25:U32)</f>
        <v>0</v>
      </c>
      <c r="V33" s="7">
        <f>SUM(V25:V32)</f>
        <v>0</v>
      </c>
      <c r="W33" s="7">
        <f>SUM(W25:W32)</f>
        <v>0</v>
      </c>
      <c r="X33" s="26"/>
    </row>
    <row r="34" spans="1:24" x14ac:dyDescent="0.2">
      <c r="A34" s="25" t="s">
        <v>76</v>
      </c>
      <c r="B34" s="7">
        <f>SUM(B33:D33)</f>
        <v>0</v>
      </c>
      <c r="T34" s="25" t="s">
        <v>76</v>
      </c>
      <c r="U34" s="7">
        <f>SUM(U33:W33)</f>
        <v>0</v>
      </c>
      <c r="X34" s="101"/>
    </row>
  </sheetData>
  <mergeCells count="4">
    <mergeCell ref="A3:B3"/>
    <mergeCell ref="Q3:V3"/>
    <mergeCell ref="A23:D23"/>
    <mergeCell ref="T23:W2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6F55E509A791499B5FB50D930526F2" ma:contentTypeVersion="0" ma:contentTypeDescription="Crear nuevo documento." ma:contentTypeScope="" ma:versionID="69fc4eb0c2ce4169b40c10b57224ba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FA93C2-815E-4CFF-A895-6756687578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185176-E52C-4560-9E44-89478A14F82D}">
  <ds:schemaRefs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003DFA0-E4F4-48A2-8A93-E21319751B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 Anual</vt:lpstr>
      <vt:lpstr>Distribucion de Cursos x Gcia,</vt:lpstr>
      <vt:lpstr>'Plan Anual'!Área_de_impresión</vt:lpstr>
      <vt:lpstr>'Plan Anual'!Títulos_a_imprimir</vt:lpstr>
    </vt:vector>
  </TitlesOfParts>
  <Company>Investigación y Desarrollo C.A.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Roncajolo, Nestor</dc:creator>
  <cp:lastModifiedBy>Diego Faria</cp:lastModifiedBy>
  <cp:lastPrinted>2024-04-29T16:21:01Z</cp:lastPrinted>
  <dcterms:created xsi:type="dcterms:W3CDTF">2011-05-06T17:38:43Z</dcterms:created>
  <dcterms:modified xsi:type="dcterms:W3CDTF">2025-02-19T18:41:58Z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0x010100526F55E509A791499B5FB50D930526F2</vt:lpwstr>
  </property>
</Properties>
</file>