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calvarez\Desktop\"/>
    </mc:Choice>
  </mc:AlternateContent>
  <workbookProtection workbookAlgorithmName="SHA-512" workbookHashValue="d8BjJEjbQ6lCWBitpgkkvufPwJ3IxqxYOhC1BcAlLTiMTkzxeerpCLB3MyjODZutrQyUiEV49K1/Lc6fLe4zhg==" workbookSaltValue="ER8IHvmVHiBlPjTkRw6pDA==" workbookSpinCount="100000" lockStructure="1"/>
  <bookViews>
    <workbookView xWindow="0" yWindow="0" windowWidth="20490" windowHeight="7755" tabRatio="663"/>
  </bookViews>
  <sheets>
    <sheet name="SOLICITUD DE ANTICIPO-GASTO" sheetId="6" r:id="rId1"/>
    <sheet name="Alkes" sheetId="1" state="hidden" r:id="rId2"/>
    <sheet name="Criterios" sheetId="2" state="hidden" r:id="rId3"/>
    <sheet name="GASTOS NO REEMBOLSABLE" sheetId="7" r:id="rId4"/>
    <sheet name="CTAS BANCARIAS PARA REINTEGRO" sheetId="9" r:id="rId5"/>
  </sheets>
  <definedNames>
    <definedName name="_xlnm._FilterDatabase" localSheetId="2" hidden="1">Criterios!$E$28:$E$93</definedName>
    <definedName name="_xlnm._FilterDatabase" localSheetId="4" hidden="1">'CTAS BANCARIAS PARA REINTEGRO'!$B$5:$D$27</definedName>
    <definedName name="_xlnm._FilterDatabase" localSheetId="0" hidden="1">'SOLICITUD DE ANTICIPO-GASTO'!$A$29:$G$60</definedName>
    <definedName name="_xlnm.Print_Area" localSheetId="1">Alkes!$A$1:$C$32</definedName>
    <definedName name="_xlnm.Print_Area" localSheetId="2">Criterios!#REF!</definedName>
    <definedName name="_xlnm.Print_Area" localSheetId="4">'CTAS BANCARIAS PARA REINTEGRO'!$B$1:$D$27</definedName>
    <definedName name="_xlnm.Print_Area" localSheetId="3">'GASTOS NO REEMBOLSABLE'!$A$1:$K$42</definedName>
    <definedName name="_xlnm.Print_Area" localSheetId="0">'SOLICITUD DE ANTICIPO-GASTO'!$A$1:$G$68</definedName>
  </definedNames>
  <calcPr calcId="152511"/>
</workbook>
</file>

<file path=xl/calcChain.xml><?xml version="1.0" encoding="utf-8"?>
<calcChain xmlns="http://schemas.openxmlformats.org/spreadsheetml/2006/main">
  <c r="I52" i="6" l="1"/>
  <c r="J52" i="6"/>
  <c r="I53" i="6"/>
  <c r="J53" i="6"/>
  <c r="J34" i="6" l="1"/>
  <c r="J35" i="6"/>
  <c r="I35" i="6"/>
  <c r="I34" i="6" l="1"/>
  <c r="F58" i="6"/>
  <c r="E58" i="6"/>
  <c r="B68" i="6" l="1"/>
  <c r="P61" i="6" l="1"/>
  <c r="C18" i="6" l="1"/>
  <c r="G23" i="6" s="1"/>
  <c r="A18" i="6"/>
  <c r="G21" i="6" s="1"/>
  <c r="B18" i="6"/>
  <c r="G22" i="6" s="1"/>
  <c r="C24" i="6" l="1"/>
  <c r="G19" i="6"/>
  <c r="F59" i="6" l="1"/>
  <c r="E59" i="6"/>
  <c r="J32" i="6"/>
  <c r="J30" i="6"/>
  <c r="J31" i="6"/>
  <c r="J33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4" i="6"/>
  <c r="F60" i="6" l="1"/>
  <c r="E62" i="6"/>
  <c r="E60" i="6"/>
  <c r="F24" i="6" l="1"/>
  <c r="G24" i="6" s="1"/>
  <c r="D24" i="6"/>
  <c r="D20" i="6"/>
  <c r="G67" i="6"/>
  <c r="I54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3" i="6"/>
  <c r="I32" i="6"/>
  <c r="I31" i="6"/>
  <c r="I30" i="6"/>
  <c r="I55" i="6" l="1"/>
  <c r="J55" i="6"/>
  <c r="E63" i="6" l="1"/>
  <c r="E64" i="6" s="1"/>
  <c r="A60" i="6"/>
  <c r="A62" i="6" l="1"/>
  <c r="G25" i="6"/>
  <c r="E65" i="6" s="1"/>
  <c r="G66" i="6" l="1"/>
  <c r="O61" i="6"/>
  <c r="O60" i="6" s="1"/>
  <c r="D65" i="6"/>
  <c r="A32" i="1" l="1"/>
  <c r="A15" i="1"/>
  <c r="B21" i="1"/>
  <c r="B4" i="1" l="1"/>
</calcChain>
</file>

<file path=xl/sharedStrings.xml><?xml version="1.0" encoding="utf-8"?>
<sst xmlns="http://schemas.openxmlformats.org/spreadsheetml/2006/main" count="280" uniqueCount="206">
  <si>
    <t>FECHA EMISION</t>
  </si>
  <si>
    <t>DEPENDENCIA SOLICITANTE</t>
  </si>
  <si>
    <t xml:space="preserve">MONTO </t>
  </si>
  <si>
    <t xml:space="preserve">Relación Gastos con Soportes </t>
  </si>
  <si>
    <t>E-mail        Presupuesto/Cotización</t>
  </si>
  <si>
    <t>ELABORADO POR:</t>
  </si>
  <si>
    <t>APROBADO GTE DPTO</t>
  </si>
  <si>
    <t>RECIBIDO POR</t>
  </si>
  <si>
    <t xml:space="preserve">   Autorizac1      /     Autorizac2</t>
  </si>
  <si>
    <t xml:space="preserve">    Contabilidad     /   Tesorería</t>
  </si>
  <si>
    <t>CEDULA DE IDENTIDAD:</t>
  </si>
  <si>
    <r>
      <t xml:space="preserve">ANEXOS 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 xml:space="preserve">         Factura Original    </t>
    </r>
  </si>
  <si>
    <t>MOTIVO DE LA SOLICITUD:</t>
  </si>
  <si>
    <t>SOLICITUD DE ANTICIPO</t>
  </si>
  <si>
    <t xml:space="preserve"> A FAVOR DE:</t>
  </si>
  <si>
    <t>SUPERVISOR</t>
  </si>
  <si>
    <t>APROBADO SUPERVISOR DPTO</t>
  </si>
  <si>
    <t>Nombre Empleado:</t>
  </si>
  <si>
    <t>Departamento:</t>
  </si>
  <si>
    <t>Empresa</t>
  </si>
  <si>
    <t>Desayuno</t>
  </si>
  <si>
    <t>Almuerzo</t>
  </si>
  <si>
    <t>Cena</t>
  </si>
  <si>
    <t>SOLICITUD DE PAGO: GASTOS DE REPRESNTACION</t>
  </si>
  <si>
    <t>SOLICITUD DE PAGO: ANTICIPOS</t>
  </si>
  <si>
    <t>Factura Nro.</t>
  </si>
  <si>
    <t>Nivel:</t>
  </si>
  <si>
    <t>Gerente</t>
  </si>
  <si>
    <t>Coordinador</t>
  </si>
  <si>
    <t>Supervisor</t>
  </si>
  <si>
    <t>Analista</t>
  </si>
  <si>
    <t>Concepto</t>
  </si>
  <si>
    <t>SOLICITUD DE PAGO: TRAMITES GASTOS (Causados) o ANTICIPOS</t>
  </si>
  <si>
    <t>Fecha Factura</t>
  </si>
  <si>
    <t>Tabla maxima de Gastos</t>
  </si>
  <si>
    <t>Atalaia</t>
  </si>
  <si>
    <t>Fruttech</t>
  </si>
  <si>
    <t>Tiendas TKR</t>
  </si>
  <si>
    <t>Venfruca</t>
  </si>
  <si>
    <t>Asuntos Legales</t>
  </si>
  <si>
    <t>Contraloría</t>
  </si>
  <si>
    <t>Gestion Humana</t>
  </si>
  <si>
    <t>Sistema De Gestión</t>
  </si>
  <si>
    <t>Tesoreria</t>
  </si>
  <si>
    <t>Departamento</t>
  </si>
  <si>
    <t>Comercio Exterior</t>
  </si>
  <si>
    <t>Desarrollo Agricola</t>
  </si>
  <si>
    <t>Mercadeo / Innovacion</t>
  </si>
  <si>
    <t>Proyectos / Ingenieria</t>
  </si>
  <si>
    <t>Produccion</t>
  </si>
  <si>
    <t>Auditoria Interna</t>
  </si>
  <si>
    <t>Traslados</t>
  </si>
  <si>
    <t>Anticipo para Tramites</t>
  </si>
  <si>
    <t>Ventas</t>
  </si>
  <si>
    <t>ELABORADO POR</t>
  </si>
  <si>
    <t>Monto Factura</t>
  </si>
  <si>
    <t>Pernocta</t>
  </si>
  <si>
    <t>SI</t>
  </si>
  <si>
    <t>Cedula Nro.:</t>
  </si>
  <si>
    <t>Total GDR 7103003</t>
  </si>
  <si>
    <t>Total Bs. Facturas</t>
  </si>
  <si>
    <t>APROBADO POR</t>
  </si>
  <si>
    <t>Fecha de Entrega</t>
  </si>
  <si>
    <t>Con Anticipo</t>
  </si>
  <si>
    <t>Sin Anticipo</t>
  </si>
  <si>
    <t>Proveedor</t>
  </si>
  <si>
    <t>PRESENTACIÓN DE GASTOS (Cuentas por Pagar)</t>
  </si>
  <si>
    <t>Pernocta / Comidas Especificas</t>
  </si>
  <si>
    <t>Si</t>
  </si>
  <si>
    <t>No</t>
  </si>
  <si>
    <t>Llenar campos si solo aplica que Ud. en la salida tiene: Algún Viatico incluido o si es un solo tipo de Alimentacion (Ejm. Hoteles con desayunos, Visitas a Plantas con almuerzos, Almuerzos con Proveedores o Clientes, Almuerzos por Cursos o Talleres</t>
  </si>
  <si>
    <t>Nombre:</t>
  </si>
  <si>
    <t>Alkes Corp</t>
  </si>
  <si>
    <t>Ind. El Caimán</t>
  </si>
  <si>
    <t>Con Anticipo en TEBCA</t>
  </si>
  <si>
    <t xml:space="preserve">Compra </t>
  </si>
  <si>
    <t>Tramite Laboral</t>
  </si>
  <si>
    <t>Hospedaje</t>
  </si>
  <si>
    <t>Taxi / Pasaje Aereo</t>
  </si>
  <si>
    <t>Total Facturas GDR</t>
  </si>
  <si>
    <t>Total Facturas TCH</t>
  </si>
  <si>
    <t>Monto a Reconocer TCH</t>
  </si>
  <si>
    <t>Monto a Reconocer GDR</t>
  </si>
  <si>
    <t>Personas</t>
  </si>
  <si>
    <t>Total TCH 7125001</t>
  </si>
  <si>
    <t>Compra</t>
  </si>
  <si>
    <t>Barcelona, Anzoategui</t>
  </si>
  <si>
    <t>Barinas, Barinas</t>
  </si>
  <si>
    <t>Barquisimeto, Lara</t>
  </si>
  <si>
    <t>Caracas, Distrito Capital</t>
  </si>
  <si>
    <t>Ciudad Bolívar, Bolívar</t>
  </si>
  <si>
    <t>Coro, Falcón</t>
  </si>
  <si>
    <t>Cumaná, Sucre</t>
  </si>
  <si>
    <t>Guanare, Portuguesa</t>
  </si>
  <si>
    <t>La Asunción, Nueva Esparta</t>
  </si>
  <si>
    <t>La Guaira, Vargas</t>
  </si>
  <si>
    <t>Los Teques, Miranda</t>
  </si>
  <si>
    <t>Maracaibo, Zulia</t>
  </si>
  <si>
    <t>Maracay, Aragua</t>
  </si>
  <si>
    <t>Maturín, Monagas</t>
  </si>
  <si>
    <t>Mérida, Mérida</t>
  </si>
  <si>
    <t>Puerto Ayacucho, Amazonas</t>
  </si>
  <si>
    <t>San Carlos, Cojedes</t>
  </si>
  <si>
    <t>San Cristóbal, Táchira</t>
  </si>
  <si>
    <t>San Felipe, Yaracuy</t>
  </si>
  <si>
    <t>San Fernando de Apure, Apure</t>
  </si>
  <si>
    <t>San Juan de los Morros, Guárico</t>
  </si>
  <si>
    <t>Trujillo, Trujillo</t>
  </si>
  <si>
    <t>Tucupita, Delta Amacuro</t>
  </si>
  <si>
    <t>Valencia, Carabobo</t>
  </si>
  <si>
    <t>Estados</t>
  </si>
  <si>
    <t>Amazonas</t>
  </si>
  <si>
    <t>Anzoategui</t>
  </si>
  <si>
    <t>Apure</t>
  </si>
  <si>
    <t>Aragua</t>
  </si>
  <si>
    <t>Barinas</t>
  </si>
  <si>
    <t>Bolívar</t>
  </si>
  <si>
    <t>Carabobo</t>
  </si>
  <si>
    <t>Cojedes</t>
  </si>
  <si>
    <t>Delta Amacuro</t>
  </si>
  <si>
    <t>Distrito Capital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</si>
  <si>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</si>
  <si>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</si>
  <si>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</si>
  <si>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</si>
  <si>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</si>
  <si>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</si>
  <si>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</si>
  <si>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</si>
  <si>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Sucre</t>
  </si>
  <si>
    <t>Táchira</t>
  </si>
  <si>
    <t>Trujillo</t>
  </si>
  <si>
    <t>Vargas</t>
  </si>
  <si>
    <t>Yaracuy</t>
  </si>
  <si>
    <t>Zulia</t>
  </si>
  <si>
    <t xml:space="preserve">Ciudad </t>
  </si>
  <si>
    <t>Total Gasto</t>
  </si>
  <si>
    <t>Andetek</t>
  </si>
  <si>
    <t>Almacén / Logistica</t>
  </si>
  <si>
    <t>Relaciones Corporativas</t>
  </si>
  <si>
    <t xml:space="preserve">Seguridad y Salud Laboral </t>
  </si>
  <si>
    <t>Sistemas / TI</t>
  </si>
  <si>
    <t>A &amp; S (Compras Nacionales)</t>
  </si>
  <si>
    <t>Calidad</t>
  </si>
  <si>
    <t>Direccion</t>
  </si>
  <si>
    <t>Operaciones</t>
  </si>
  <si>
    <t>Tipo de Gasto</t>
  </si>
  <si>
    <t>Motivo de Solicitud:</t>
  </si>
  <si>
    <t>Viaticos Días Continuos</t>
  </si>
  <si>
    <t>Viaticos Especificos</t>
  </si>
  <si>
    <t>Desde</t>
  </si>
  <si>
    <t>Desayunos</t>
  </si>
  <si>
    <t>Hasta</t>
  </si>
  <si>
    <t>Almuerzos</t>
  </si>
  <si>
    <t>Cenas</t>
  </si>
  <si>
    <t>Fecha Solictud del Anticipo</t>
  </si>
  <si>
    <t>SOLICITUD DE ANTICIPOS (Cuentas por pagar)</t>
  </si>
  <si>
    <t>Empresa Nomina:</t>
  </si>
  <si>
    <t xml:space="preserve">Cuenta Bancaria Nro: </t>
  </si>
  <si>
    <t>Especialista</t>
  </si>
  <si>
    <t>Concepto 1</t>
  </si>
  <si>
    <t>Concepto 2</t>
  </si>
  <si>
    <t>Concepto 3</t>
  </si>
  <si>
    <t>Concepto 4</t>
  </si>
  <si>
    <t>Empresa del Gasto</t>
  </si>
  <si>
    <t>Categoria de la Solicitud</t>
  </si>
  <si>
    <t>Motivo de la Solicitud</t>
  </si>
  <si>
    <t>Estimado Bolívares</t>
  </si>
  <si>
    <t>Total Anticipo :</t>
  </si>
  <si>
    <t>COMIDAS</t>
  </si>
  <si>
    <t>TRASLADO, HOSPEDAJE, TRAMITE y COMPRAS</t>
  </si>
  <si>
    <t>GRUPO ALKES</t>
  </si>
  <si>
    <t>CUENTAS BANCARIAS ACTIVAS</t>
  </si>
  <si>
    <t>ALKES CORP, S.A</t>
  </si>
  <si>
    <t>NUMERO DE CUENTA Bs</t>
  </si>
  <si>
    <t>J294963587</t>
  </si>
  <si>
    <t>Banco Provincial</t>
  </si>
  <si>
    <t>01080580550100024041</t>
  </si>
  <si>
    <t>Banco Banesco</t>
  </si>
  <si>
    <t>01341099210001002490</t>
  </si>
  <si>
    <t>Banco Mercantil</t>
  </si>
  <si>
    <t>01050699961699078793</t>
  </si>
  <si>
    <t>VENEZOLANA DE FRUTAS C.A.</t>
  </si>
  <si>
    <t>J085225102</t>
  </si>
  <si>
    <t>Banco Provincial (Principal)</t>
  </si>
  <si>
    <t xml:space="preserve">01082433830100056829 </t>
  </si>
  <si>
    <t xml:space="preserve">Banco Banesco  </t>
  </si>
  <si>
    <t>01340004100041046732</t>
  </si>
  <si>
    <t>01050045161045501751</t>
  </si>
  <si>
    <t>Tiendas TKR, C.A.</t>
  </si>
  <si>
    <t>J295460988</t>
  </si>
  <si>
    <t>01080580590100026028</t>
  </si>
  <si>
    <t xml:space="preserve">01341089550001004380
</t>
  </si>
  <si>
    <t>INDUSTRIAS EL CAIMAN, S.A.</t>
  </si>
  <si>
    <t>J403941025</t>
  </si>
  <si>
    <t>01080580500100038719</t>
  </si>
  <si>
    <t>01341099210001002487</t>
  </si>
  <si>
    <t>01050699961699176450</t>
  </si>
  <si>
    <t>FRUTTECH, C.A.</t>
  </si>
  <si>
    <t>J402909381</t>
  </si>
  <si>
    <t>01080580570100037712</t>
  </si>
  <si>
    <t>ATALAIA INVERSIONES TURISTICAS, S.A.</t>
  </si>
  <si>
    <t>J401731945</t>
  </si>
  <si>
    <t>01080580590100035442</t>
  </si>
  <si>
    <t>Transferencia/Reintegro</t>
  </si>
  <si>
    <r>
      <t xml:space="preserve">SOLICITUD DE ANTICIPOS - RELACION DE GASTOS (GDR-THC)                                                                                                                                                                                                         </t>
    </r>
    <r>
      <rPr>
        <b/>
        <sz val="9"/>
        <color theme="0" tint="-0.499984740745262"/>
        <rFont val="Kartika"/>
        <family val="1"/>
      </rPr>
      <t xml:space="preserve"> Actualizado Noviembre 2018 Bs.S</t>
    </r>
    <r>
      <rPr>
        <b/>
        <sz val="9"/>
        <rFont val="Kartika"/>
        <family val="1"/>
      </rPr>
      <t xml:space="preserve">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</si>
</sst>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&quot;Bs &quot;#,##0.00;[Red]&quot;Bs &quot;#,##0.00"/>
    <numFmt numFmtId="165" formatCode="mmmm\-yy"/>
    <numFmt numFmtId="166" formatCode="_ * #,##0_ ;_ * \-#,##0_ ;_ * &quot;-&quot;??_ ;_ @_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Kartika"/>
      <family val="1"/>
    </font>
    <font>
      <sz val="10"/>
      <color theme="1"/>
      <name val="Kartika"/>
      <family val="1"/>
    </font>
    <font>
      <sz val="10"/>
      <name val="Kartika"/>
      <family val="1"/>
    </font>
    <font>
      <b/>
      <sz val="10"/>
      <color rgb="FF0070C0"/>
      <name val="Kartika"/>
      <family val="1"/>
    </font>
    <font>
      <u/>
      <sz val="9"/>
      <name val="Kartika"/>
      <family val="1"/>
    </font>
    <font>
      <sz val="9"/>
      <name val="Kartika"/>
      <family val="1"/>
    </font>
    <font>
      <b/>
      <sz val="9"/>
      <name val="Kartika"/>
      <family val="1"/>
    </font>
    <font>
      <sz val="9"/>
      <color theme="1"/>
      <name val="Kartika"/>
      <family val="1"/>
    </font>
    <font>
      <b/>
      <sz val="9"/>
      <color rgb="FF0070C0"/>
      <name val="Kartika"/>
      <family val="1"/>
    </font>
    <font>
      <sz val="9"/>
      <color theme="0"/>
      <name val="Kartika"/>
      <family val="1"/>
    </font>
    <font>
      <sz val="9"/>
      <color rgb="FF0070C0"/>
      <name val="Kartika"/>
      <family val="1"/>
    </font>
    <font>
      <b/>
      <sz val="8"/>
      <color rgb="FF0070C0"/>
      <name val="Kartika"/>
      <family val="1"/>
    </font>
    <font>
      <sz val="10"/>
      <color rgb="FF0070C0"/>
      <name val="Kartika"/>
      <family val="1"/>
    </font>
    <font>
      <b/>
      <sz val="11"/>
      <name val="Kartika"/>
      <family val="1"/>
    </font>
    <font>
      <sz val="9"/>
      <color rgb="FFFF0000"/>
      <name val="Kartika"/>
      <family val="1"/>
    </font>
    <font>
      <sz val="10"/>
      <color rgb="FFFF0000"/>
      <name val="Kartika"/>
      <family val="1"/>
    </font>
    <font>
      <b/>
      <sz val="9"/>
      <color rgb="FFFF0000"/>
      <name val="Kartika"/>
      <family val="1"/>
    </font>
    <font>
      <sz val="8"/>
      <color rgb="FFFF0000"/>
      <name val="Calibri"/>
      <family val="2"/>
      <scheme val="minor"/>
    </font>
    <font>
      <b/>
      <sz val="9"/>
      <color theme="1"/>
      <name val="Kartika"/>
      <family val="1"/>
    </font>
    <font>
      <b/>
      <sz val="10"/>
      <color theme="0"/>
      <name val="Kartika"/>
      <family val="1"/>
    </font>
    <font>
      <b/>
      <u/>
      <sz val="9"/>
      <name val="Kartika"/>
      <family val="1"/>
    </font>
    <font>
      <sz val="10"/>
      <color theme="0"/>
      <name val="Kartika"/>
      <family val="1"/>
    </font>
    <font>
      <b/>
      <sz val="9"/>
      <color theme="0"/>
      <name val="Kartika"/>
      <family val="1"/>
    </font>
    <font>
      <sz val="9"/>
      <color theme="5" tint="0.39997558519241921"/>
      <name val="Kartika"/>
      <family val="1"/>
    </font>
    <font>
      <sz val="10"/>
      <color theme="5" tint="0.39997558519241921"/>
      <name val="Kartika"/>
      <family val="1"/>
    </font>
    <font>
      <u/>
      <sz val="1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9"/>
      <color theme="0" tint="-0.499984740745262"/>
      <name val="Kartik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301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/>
    <xf numFmtId="0" fontId="4" fillId="0" borderId="23" xfId="0" applyFont="1" applyFill="1" applyBorder="1" applyAlignment="1"/>
    <xf numFmtId="0" fontId="3" fillId="0" borderId="0" xfId="0" applyFont="1" applyFill="1" applyBorder="1"/>
    <xf numFmtId="0" fontId="3" fillId="0" borderId="24" xfId="0" applyFont="1" applyFill="1" applyBorder="1"/>
    <xf numFmtId="0" fontId="4" fillId="0" borderId="1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165" fontId="3" fillId="0" borderId="2" xfId="0" applyNumberFormat="1" applyFont="1" applyFill="1" applyBorder="1" applyAlignment="1" applyProtection="1">
      <alignment vertical="center"/>
      <protection locked="0"/>
    </xf>
    <xf numFmtId="1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vertical="center"/>
      <protection locked="0"/>
    </xf>
    <xf numFmtId="0" fontId="6" fillId="0" borderId="0" xfId="0" applyFont="1" applyFill="1"/>
    <xf numFmtId="3" fontId="6" fillId="0" borderId="0" xfId="0" applyNumberFormat="1" applyFont="1" applyFill="1"/>
    <xf numFmtId="164" fontId="4" fillId="0" borderId="16" xfId="0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/>
    <xf numFmtId="0" fontId="4" fillId="0" borderId="30" xfId="0" applyFont="1" applyFill="1" applyBorder="1" applyAlignment="1" applyProtection="1">
      <alignment horizontal="left" vertical="center"/>
      <protection locked="0"/>
    </xf>
    <xf numFmtId="3" fontId="4" fillId="0" borderId="25" xfId="0" applyNumberFormat="1" applyFont="1" applyFill="1" applyBorder="1" applyAlignment="1">
      <alignment horizontal="left" vertical="center"/>
    </xf>
    <xf numFmtId="0" fontId="8" fillId="0" borderId="0" xfId="0" applyFont="1"/>
    <xf numFmtId="0" fontId="8" fillId="0" borderId="32" xfId="0" applyFont="1" applyBorder="1"/>
    <xf numFmtId="43" fontId="8" fillId="0" borderId="0" xfId="1" applyFont="1"/>
    <xf numFmtId="0" fontId="10" fillId="0" borderId="25" xfId="0" applyFont="1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0" fontId="8" fillId="0" borderId="48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/>
    <xf numFmtId="0" fontId="9" fillId="0" borderId="32" xfId="0" applyFont="1" applyBorder="1" applyAlignment="1"/>
    <xf numFmtId="0" fontId="8" fillId="0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51" xfId="0" applyFont="1" applyBorder="1"/>
    <xf numFmtId="0" fontId="8" fillId="0" borderId="0" xfId="0" applyFont="1" applyBorder="1"/>
    <xf numFmtId="0" fontId="19" fillId="2" borderId="42" xfId="0" applyFont="1" applyFill="1" applyBorder="1" applyAlignment="1" applyProtection="1">
      <alignment vertical="center"/>
    </xf>
    <xf numFmtId="43" fontId="11" fillId="0" borderId="0" xfId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right" vertical="center"/>
    </xf>
    <xf numFmtId="0" fontId="19" fillId="0" borderId="37" xfId="0" applyFont="1" applyBorder="1" applyAlignment="1" applyProtection="1">
      <alignment vertical="center"/>
    </xf>
    <xf numFmtId="43" fontId="11" fillId="0" borderId="54" xfId="0" applyNumberFormat="1" applyFont="1" applyFill="1" applyBorder="1" applyAlignment="1" applyProtection="1">
      <alignment horizontal="right" vertical="center"/>
    </xf>
    <xf numFmtId="0" fontId="18" fillId="0" borderId="0" xfId="2" applyFont="1" applyBorder="1" applyAlignment="1" applyProtection="1">
      <alignment vertical="center"/>
    </xf>
    <xf numFmtId="0" fontId="12" fillId="0" borderId="0" xfId="2" applyFont="1" applyBorder="1" applyAlignment="1" applyProtection="1">
      <alignment vertical="center"/>
    </xf>
    <xf numFmtId="43" fontId="26" fillId="0" borderId="56" xfId="1" applyFont="1" applyFill="1" applyBorder="1" applyAlignment="1" applyProtection="1">
      <alignment horizontal="center" vertical="center"/>
    </xf>
    <xf numFmtId="43" fontId="11" fillId="0" borderId="54" xfId="1" applyFont="1" applyFill="1" applyBorder="1" applyAlignment="1" applyProtection="1">
      <alignment vertical="center"/>
    </xf>
    <xf numFmtId="0" fontId="28" fillId="0" borderId="0" xfId="2" applyFont="1" applyBorder="1" applyAlignment="1">
      <alignment vertical="center" wrapText="1"/>
    </xf>
    <xf numFmtId="0" fontId="28" fillId="0" borderId="0" xfId="2" applyFont="1" applyBorder="1" applyAlignment="1">
      <alignment vertical="center"/>
    </xf>
    <xf numFmtId="0" fontId="17" fillId="0" borderId="59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horizontal="left" vertical="center"/>
    </xf>
    <xf numFmtId="0" fontId="17" fillId="0" borderId="40" xfId="0" applyFont="1" applyFill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40" xfId="0" applyFont="1" applyFill="1" applyBorder="1" applyAlignment="1" applyProtection="1">
      <alignment vertical="center"/>
    </xf>
    <xf numFmtId="0" fontId="18" fillId="0" borderId="47" xfId="2" applyFont="1" applyFill="1" applyBorder="1" applyAlignment="1" applyProtection="1">
      <alignment vertical="center"/>
    </xf>
    <xf numFmtId="0" fontId="18" fillId="0" borderId="47" xfId="2" applyFont="1" applyBorder="1" applyAlignment="1" applyProtection="1">
      <alignment vertical="center"/>
    </xf>
    <xf numFmtId="0" fontId="8" fillId="0" borderId="64" xfId="0" applyFont="1" applyBorder="1"/>
    <xf numFmtId="0" fontId="19" fillId="2" borderId="67" xfId="0" applyFont="1" applyFill="1" applyBorder="1" applyAlignment="1" applyProtection="1">
      <alignment vertical="center"/>
    </xf>
    <xf numFmtId="0" fontId="25" fillId="0" borderId="0" xfId="2" applyFont="1" applyAlignment="1" applyProtection="1">
      <alignment vertical="center"/>
    </xf>
    <xf numFmtId="43" fontId="25" fillId="0" borderId="0" xfId="1" applyFont="1" applyAlignment="1" applyProtection="1">
      <alignment vertical="center"/>
    </xf>
    <xf numFmtId="0" fontId="21" fillId="0" borderId="0" xfId="2" applyFont="1" applyAlignment="1" applyProtection="1">
      <alignment vertical="center"/>
    </xf>
    <xf numFmtId="0" fontId="18" fillId="0" borderId="0" xfId="2" applyFont="1" applyAlignment="1" applyProtection="1">
      <alignment vertical="center"/>
    </xf>
    <xf numFmtId="0" fontId="16" fillId="0" borderId="0" xfId="2" applyFont="1" applyAlignment="1" applyProtection="1">
      <alignment vertical="center"/>
    </xf>
    <xf numFmtId="0" fontId="26" fillId="0" borderId="0" xfId="2" applyFont="1" applyAlignment="1" applyProtection="1">
      <alignment vertical="center"/>
    </xf>
    <xf numFmtId="43" fontId="26" fillId="0" borderId="0" xfId="1" applyFont="1" applyAlignment="1" applyProtection="1">
      <alignment vertical="center"/>
    </xf>
    <xf numFmtId="0" fontId="23" fillId="0" borderId="0" xfId="2" applyFont="1" applyAlignment="1" applyProtection="1">
      <alignment vertical="center"/>
    </xf>
    <xf numFmtId="0" fontId="12" fillId="0" borderId="0" xfId="2" applyFont="1" applyAlignment="1" applyProtection="1">
      <alignment vertical="center"/>
    </xf>
    <xf numFmtId="0" fontId="13" fillId="0" borderId="0" xfId="2" applyFont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13" fillId="0" borderId="41" xfId="0" applyFont="1" applyFill="1" applyBorder="1" applyAlignment="1" applyProtection="1">
      <alignment horizontal="center" vertical="center"/>
    </xf>
    <xf numFmtId="0" fontId="25" fillId="0" borderId="0" xfId="2" applyFont="1" applyAlignment="1" applyProtection="1">
      <alignment vertical="center" wrapText="1"/>
    </xf>
    <xf numFmtId="43" fontId="25" fillId="0" borderId="0" xfId="1" applyFont="1" applyAlignment="1" applyProtection="1">
      <alignment vertical="center" wrapText="1"/>
    </xf>
    <xf numFmtId="0" fontId="21" fillId="0" borderId="0" xfId="2" applyFont="1" applyAlignment="1" applyProtection="1">
      <alignment vertical="center" wrapText="1"/>
    </xf>
    <xf numFmtId="0" fontId="18" fillId="0" borderId="0" xfId="2" applyFont="1" applyAlignment="1" applyProtection="1">
      <alignment vertical="center" wrapText="1"/>
    </xf>
    <xf numFmtId="0" fontId="16" fillId="0" borderId="0" xfId="2" applyFont="1" applyAlignment="1" applyProtection="1">
      <alignment vertical="center" wrapText="1"/>
    </xf>
    <xf numFmtId="0" fontId="25" fillId="0" borderId="0" xfId="2" applyFont="1" applyFill="1" applyAlignment="1" applyProtection="1">
      <alignment vertical="center"/>
    </xf>
    <xf numFmtId="43" fontId="25" fillId="0" borderId="55" xfId="1" applyFont="1" applyFill="1" applyBorder="1" applyAlignment="1" applyProtection="1">
      <alignment vertical="center"/>
    </xf>
    <xf numFmtId="0" fontId="21" fillId="0" borderId="0" xfId="2" applyFont="1" applyFill="1" applyAlignment="1" applyProtection="1">
      <alignment vertical="center"/>
    </xf>
    <xf numFmtId="0" fontId="18" fillId="0" borderId="0" xfId="2" applyFont="1" applyFill="1" applyAlignment="1" applyProtection="1">
      <alignment vertical="center"/>
    </xf>
    <xf numFmtId="0" fontId="16" fillId="0" borderId="0" xfId="2" applyFont="1" applyFill="1" applyAlignment="1" applyProtection="1">
      <alignment vertical="center"/>
    </xf>
    <xf numFmtId="43" fontId="25" fillId="0" borderId="28" xfId="1" applyFont="1" applyBorder="1" applyAlignment="1" applyProtection="1">
      <alignment vertical="center"/>
    </xf>
    <xf numFmtId="0" fontId="17" fillId="0" borderId="50" xfId="0" applyFont="1" applyFill="1" applyBorder="1" applyAlignment="1" applyProtection="1">
      <alignment vertical="center" wrapText="1"/>
    </xf>
    <xf numFmtId="0" fontId="16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0" fontId="13" fillId="0" borderId="35" xfId="0" applyFont="1" applyBorder="1" applyAlignment="1" applyProtection="1">
      <alignment vertical="center"/>
    </xf>
    <xf numFmtId="0" fontId="13" fillId="0" borderId="39" xfId="0" applyFont="1" applyBorder="1" applyAlignment="1" applyProtection="1">
      <alignment vertical="center"/>
    </xf>
    <xf numFmtId="0" fontId="13" fillId="0" borderId="39" xfId="0" applyFont="1" applyBorder="1" applyAlignment="1" applyProtection="1">
      <alignment horizontal="center" vertical="center"/>
    </xf>
    <xf numFmtId="0" fontId="13" fillId="0" borderId="37" xfId="0" applyFont="1" applyBorder="1" applyAlignment="1" applyProtection="1">
      <alignment vertical="center"/>
    </xf>
    <xf numFmtId="0" fontId="13" fillId="0" borderId="47" xfId="0" applyFont="1" applyBorder="1" applyAlignment="1" applyProtection="1">
      <alignment vertical="center"/>
    </xf>
    <xf numFmtId="0" fontId="13" fillId="0" borderId="47" xfId="0" applyFont="1" applyBorder="1" applyAlignment="1" applyProtection="1">
      <alignment horizontal="center" vertical="center"/>
    </xf>
    <xf numFmtId="0" fontId="13" fillId="0" borderId="38" xfId="0" applyFont="1" applyBorder="1" applyAlignment="1" applyProtection="1">
      <alignment horizontal="center" vertical="center"/>
    </xf>
    <xf numFmtId="0" fontId="19" fillId="0" borderId="67" xfId="0" applyFont="1" applyFill="1" applyBorder="1" applyAlignment="1" applyProtection="1">
      <alignment horizontal="center" vertical="center" wrapText="1"/>
    </xf>
    <xf numFmtId="14" fontId="13" fillId="0" borderId="67" xfId="0" applyNumberFormat="1" applyFont="1" applyFill="1" applyBorder="1" applyAlignment="1" applyProtection="1">
      <alignment horizontal="center" vertical="center"/>
      <protection locked="0"/>
    </xf>
    <xf numFmtId="14" fontId="13" fillId="0" borderId="65" xfId="0" applyNumberFormat="1" applyFont="1" applyFill="1" applyBorder="1" applyAlignment="1" applyProtection="1">
      <alignment horizontal="center" vertical="center"/>
      <protection locked="0"/>
    </xf>
    <xf numFmtId="49" fontId="13" fillId="0" borderId="66" xfId="0" applyNumberFormat="1" applyFont="1" applyFill="1" applyBorder="1" applyAlignment="1" applyProtection="1">
      <alignment horizontal="center" vertical="center"/>
      <protection locked="0"/>
    </xf>
    <xf numFmtId="49" fontId="13" fillId="0" borderId="66" xfId="1" applyNumberFormat="1" applyFont="1" applyFill="1" applyBorder="1" applyAlignment="1" applyProtection="1">
      <alignment horizontal="center" vertical="center"/>
      <protection locked="0"/>
    </xf>
    <xf numFmtId="43" fontId="13" fillId="0" borderId="66" xfId="1" applyFont="1" applyFill="1" applyBorder="1" applyAlignment="1" applyProtection="1">
      <alignment horizontal="center" vertical="center"/>
      <protection locked="0"/>
    </xf>
    <xf numFmtId="43" fontId="17" fillId="0" borderId="67" xfId="0" applyNumberFormat="1" applyFont="1" applyFill="1" applyBorder="1" applyAlignment="1" applyProtection="1">
      <alignment horizontal="center" vertical="center"/>
    </xf>
    <xf numFmtId="43" fontId="16" fillId="0" borderId="67" xfId="0" applyNumberFormat="1" applyFont="1" applyFill="1" applyBorder="1" applyAlignment="1" applyProtection="1">
      <alignment vertical="center"/>
    </xf>
    <xf numFmtId="0" fontId="12" fillId="0" borderId="40" xfId="2" applyFont="1" applyBorder="1" applyAlignment="1" applyProtection="1">
      <alignment vertical="center"/>
    </xf>
    <xf numFmtId="43" fontId="13" fillId="0" borderId="0" xfId="1" applyFont="1" applyAlignment="1" applyProtection="1">
      <alignment vertical="center"/>
    </xf>
    <xf numFmtId="43" fontId="16" fillId="0" borderId="0" xfId="1" applyFont="1" applyAlignment="1" applyProtection="1">
      <alignment vertical="center"/>
    </xf>
    <xf numFmtId="0" fontId="8" fillId="0" borderId="34" xfId="0" applyFont="1" applyBorder="1"/>
    <xf numFmtId="0" fontId="8" fillId="0" borderId="36" xfId="0" applyFont="1" applyBorder="1"/>
    <xf numFmtId="0" fontId="8" fillId="0" borderId="41" xfId="0" applyFont="1" applyBorder="1"/>
    <xf numFmtId="0" fontId="8" fillId="0" borderId="38" xfId="0" applyFont="1" applyBorder="1"/>
    <xf numFmtId="49" fontId="15" fillId="0" borderId="70" xfId="0" applyNumberFormat="1" applyFont="1" applyFill="1" applyBorder="1" applyAlignment="1" applyProtection="1">
      <alignment horizontal="center" vertical="center"/>
      <protection locked="0"/>
    </xf>
    <xf numFmtId="43" fontId="11" fillId="0" borderId="41" xfId="1" applyFont="1" applyFill="1" applyBorder="1" applyAlignment="1" applyProtection="1">
      <alignment vertical="center"/>
    </xf>
    <xf numFmtId="0" fontId="17" fillId="0" borderId="41" xfId="0" applyFont="1" applyFill="1" applyBorder="1" applyAlignment="1" applyProtection="1">
      <alignment horizontal="right"/>
    </xf>
    <xf numFmtId="0" fontId="16" fillId="0" borderId="37" xfId="0" applyFont="1" applyFill="1" applyBorder="1" applyAlignment="1" applyProtection="1">
      <alignment vertical="center"/>
    </xf>
    <xf numFmtId="43" fontId="20" fillId="0" borderId="38" xfId="0" applyNumberFormat="1" applyFont="1" applyBorder="1" applyAlignment="1" applyProtection="1">
      <alignment horizontal="center" vertical="center"/>
    </xf>
    <xf numFmtId="43" fontId="11" fillId="0" borderId="0" xfId="0" applyNumberFormat="1" applyFont="1" applyFill="1" applyBorder="1" applyAlignment="1" applyProtection="1">
      <alignment horizontal="right" vertical="center"/>
    </xf>
    <xf numFmtId="0" fontId="20" fillId="0" borderId="0" xfId="2" applyFont="1" applyAlignment="1" applyProtection="1">
      <alignment vertical="center"/>
    </xf>
    <xf numFmtId="43" fontId="20" fillId="0" borderId="0" xfId="2" applyNumberFormat="1" applyFont="1" applyAlignment="1" applyProtection="1">
      <alignment vertical="center"/>
    </xf>
    <xf numFmtId="0" fontId="16" fillId="0" borderId="0" xfId="2" applyFont="1" applyBorder="1" applyAlignment="1" applyProtection="1">
      <alignment vertical="center"/>
    </xf>
    <xf numFmtId="43" fontId="30" fillId="0" borderId="0" xfId="1" applyFont="1" applyFill="1" applyBorder="1" applyAlignment="1" applyProtection="1">
      <alignment vertical="center"/>
    </xf>
    <xf numFmtId="0" fontId="8" fillId="0" borderId="0" xfId="0" applyFont="1" applyFill="1"/>
    <xf numFmtId="0" fontId="19" fillId="0" borderId="70" xfId="0" applyFont="1" applyFill="1" applyBorder="1" applyAlignment="1" applyProtection="1">
      <alignment horizontal="center" vertical="center" wrapText="1"/>
    </xf>
    <xf numFmtId="43" fontId="20" fillId="0" borderId="40" xfId="1" applyFont="1" applyFill="1" applyBorder="1" applyAlignment="1" applyProtection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</xf>
    <xf numFmtId="0" fontId="13" fillId="0" borderId="41" xfId="2" applyFont="1" applyBorder="1" applyAlignment="1" applyProtection="1">
      <alignment vertical="center"/>
    </xf>
    <xf numFmtId="0" fontId="17" fillId="0" borderId="40" xfId="0" applyFont="1" applyBorder="1" applyAlignment="1" applyProtection="1">
      <alignment vertical="center"/>
    </xf>
    <xf numFmtId="0" fontId="16" fillId="0" borderId="40" xfId="2" applyFont="1" applyBorder="1" applyAlignment="1" applyProtection="1">
      <alignment vertical="center"/>
    </xf>
    <xf numFmtId="49" fontId="31" fillId="0" borderId="70" xfId="0" applyNumberFormat="1" applyFont="1" applyFill="1" applyBorder="1" applyAlignment="1" applyProtection="1">
      <alignment horizontal="center" vertical="center"/>
      <protection locked="0"/>
    </xf>
    <xf numFmtId="166" fontId="20" fillId="0" borderId="0" xfId="1" applyNumberFormat="1" applyFont="1" applyBorder="1" applyAlignment="1" applyProtection="1">
      <alignment horizontal="center" vertical="center"/>
    </xf>
    <xf numFmtId="14" fontId="13" fillId="0" borderId="0" xfId="0" applyNumberFormat="1" applyFont="1" applyFill="1" applyBorder="1" applyAlignment="1" applyProtection="1">
      <alignment horizontal="right" vertical="center"/>
      <protection locked="0"/>
    </xf>
    <xf numFmtId="43" fontId="32" fillId="0" borderId="41" xfId="1" applyFont="1" applyBorder="1" applyAlignment="1" applyProtection="1">
      <alignment vertical="center"/>
    </xf>
    <xf numFmtId="0" fontId="16" fillId="0" borderId="30" xfId="2" applyFont="1" applyBorder="1" applyAlignment="1" applyProtection="1">
      <alignment vertical="center"/>
    </xf>
    <xf numFmtId="14" fontId="16" fillId="0" borderId="30" xfId="2" applyNumberFormat="1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1" fontId="11" fillId="0" borderId="0" xfId="0" applyNumberFormat="1" applyFont="1" applyFill="1" applyBorder="1" applyAlignment="1" applyProtection="1">
      <alignment horizontal="right" vertical="center"/>
    </xf>
    <xf numFmtId="0" fontId="13" fillId="0" borderId="40" xfId="0" applyFont="1" applyBorder="1" applyAlignment="1" applyProtection="1">
      <alignment vertical="center"/>
    </xf>
    <xf numFmtId="0" fontId="13" fillId="0" borderId="0" xfId="2" applyFont="1" applyBorder="1" applyAlignment="1" applyProtection="1">
      <alignment vertical="center"/>
    </xf>
    <xf numFmtId="0" fontId="17" fillId="0" borderId="0" xfId="2" applyFont="1" applyBorder="1" applyAlignment="1" applyProtection="1">
      <alignment horizontal="right"/>
    </xf>
    <xf numFmtId="43" fontId="13" fillId="0" borderId="34" xfId="1" applyFont="1" applyBorder="1" applyAlignment="1" applyProtection="1">
      <alignment vertical="center"/>
    </xf>
    <xf numFmtId="0" fontId="13" fillId="0" borderId="37" xfId="2" applyFont="1" applyBorder="1" applyAlignment="1" applyProtection="1">
      <alignment vertical="center"/>
    </xf>
    <xf numFmtId="0" fontId="13" fillId="0" borderId="47" xfId="2" applyFont="1" applyBorder="1" applyAlignment="1" applyProtection="1">
      <alignment vertical="center"/>
    </xf>
    <xf numFmtId="0" fontId="13" fillId="0" borderId="47" xfId="2" applyFont="1" applyFill="1" applyBorder="1" applyAlignment="1" applyProtection="1">
      <alignment vertical="center"/>
    </xf>
    <xf numFmtId="43" fontId="13" fillId="0" borderId="47" xfId="1" applyFont="1" applyFill="1" applyBorder="1" applyAlignment="1" applyProtection="1">
      <alignment vertical="center"/>
    </xf>
    <xf numFmtId="0" fontId="13" fillId="0" borderId="38" xfId="2" applyFont="1" applyBorder="1" applyAlignment="1" applyProtection="1">
      <alignment vertical="center"/>
    </xf>
    <xf numFmtId="43" fontId="17" fillId="0" borderId="0" xfId="1" applyFont="1" applyFill="1" applyBorder="1" applyAlignment="1" applyProtection="1">
      <alignment vertical="center"/>
    </xf>
    <xf numFmtId="43" fontId="17" fillId="0" borderId="0" xfId="0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43" fontId="11" fillId="0" borderId="28" xfId="1" applyFont="1" applyFill="1" applyBorder="1" applyAlignment="1" applyProtection="1">
      <alignment vertical="center"/>
    </xf>
    <xf numFmtId="0" fontId="17" fillId="0" borderId="4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8" fillId="0" borderId="40" xfId="2" applyFont="1" applyBorder="1" applyAlignment="1" applyProtection="1">
      <alignment vertical="center"/>
      <protection locked="0"/>
    </xf>
    <xf numFmtId="0" fontId="29" fillId="0" borderId="31" xfId="2" applyFont="1" applyBorder="1" applyAlignment="1" applyProtection="1">
      <alignment horizontal="center" vertical="center"/>
    </xf>
    <xf numFmtId="0" fontId="29" fillId="0" borderId="34" xfId="2" applyFont="1" applyBorder="1" applyAlignment="1" applyProtection="1">
      <alignment horizontal="center" vertical="center"/>
    </xf>
    <xf numFmtId="0" fontId="18" fillId="0" borderId="0" xfId="2" applyFont="1" applyBorder="1" applyAlignment="1" applyProtection="1">
      <alignment vertical="center"/>
      <protection locked="0"/>
    </xf>
    <xf numFmtId="0" fontId="19" fillId="0" borderId="67" xfId="2" applyFont="1" applyBorder="1" applyAlignment="1" applyProtection="1">
      <alignment horizontal="right" vertical="center"/>
    </xf>
    <xf numFmtId="0" fontId="18" fillId="0" borderId="51" xfId="2" applyFont="1" applyBorder="1" applyAlignment="1" applyProtection="1">
      <alignment vertical="center"/>
      <protection locked="0"/>
    </xf>
    <xf numFmtId="0" fontId="19" fillId="0" borderId="71" xfId="2" applyFont="1" applyBorder="1" applyAlignment="1" applyProtection="1">
      <alignment horizontal="right" vertical="center"/>
    </xf>
    <xf numFmtId="43" fontId="18" fillId="0" borderId="31" xfId="1" applyFont="1" applyBorder="1" applyAlignment="1" applyProtection="1">
      <alignment vertical="center"/>
      <protection locked="0"/>
    </xf>
    <xf numFmtId="43" fontId="18" fillId="0" borderId="34" xfId="1" applyFont="1" applyBorder="1" applyAlignment="1" applyProtection="1">
      <alignment vertical="center"/>
      <protection locked="0"/>
    </xf>
    <xf numFmtId="0" fontId="17" fillId="0" borderId="33" xfId="0" applyFont="1" applyFill="1" applyBorder="1" applyAlignment="1" applyProtection="1">
      <alignment horizontal="center"/>
    </xf>
    <xf numFmtId="0" fontId="29" fillId="0" borderId="73" xfId="2" applyFont="1" applyBorder="1" applyAlignment="1" applyProtection="1">
      <alignment horizontal="center" vertical="center"/>
    </xf>
    <xf numFmtId="0" fontId="18" fillId="0" borderId="73" xfId="2" applyFont="1" applyBorder="1" applyAlignment="1" applyProtection="1">
      <alignment vertical="center"/>
      <protection locked="0"/>
    </xf>
    <xf numFmtId="0" fontId="18" fillId="0" borderId="64" xfId="2" applyFont="1" applyBorder="1" applyAlignment="1" applyProtection="1">
      <alignment vertical="center"/>
      <protection locked="0"/>
    </xf>
    <xf numFmtId="43" fontId="32" fillId="0" borderId="41" xfId="0" applyNumberFormat="1" applyFont="1" applyBorder="1" applyAlignment="1" applyProtection="1">
      <alignment vertical="center"/>
    </xf>
    <xf numFmtId="0" fontId="19" fillId="0" borderId="74" xfId="2" applyFont="1" applyBorder="1" applyAlignment="1" applyProtection="1">
      <alignment horizontal="right" vertical="center"/>
    </xf>
    <xf numFmtId="0" fontId="19" fillId="0" borderId="40" xfId="2" applyFont="1" applyBorder="1" applyAlignment="1" applyProtection="1">
      <alignment horizontal="right" vertical="center"/>
    </xf>
    <xf numFmtId="43" fontId="18" fillId="0" borderId="0" xfId="1" applyFont="1" applyBorder="1" applyAlignment="1" applyProtection="1">
      <alignment vertical="center"/>
      <protection locked="0"/>
    </xf>
    <xf numFmtId="0" fontId="19" fillId="0" borderId="0" xfId="2" applyFont="1" applyBorder="1" applyAlignment="1" applyProtection="1">
      <alignment horizontal="right" vertical="center"/>
    </xf>
    <xf numFmtId="43" fontId="18" fillId="0" borderId="41" xfId="1" applyFont="1" applyBorder="1" applyAlignment="1" applyProtection="1">
      <alignment vertical="center"/>
      <protection locked="0"/>
    </xf>
    <xf numFmtId="0" fontId="19" fillId="0" borderId="69" xfId="2" applyFont="1" applyBorder="1" applyAlignment="1" applyProtection="1">
      <alignment horizontal="right" vertical="center"/>
    </xf>
    <xf numFmtId="43" fontId="18" fillId="0" borderId="39" xfId="1" applyFont="1" applyBorder="1" applyAlignment="1" applyProtection="1">
      <alignment vertical="center"/>
      <protection locked="0"/>
    </xf>
    <xf numFmtId="43" fontId="25" fillId="0" borderId="0" xfId="1" applyFont="1" applyFill="1" applyAlignment="1" applyProtection="1">
      <alignment vertical="center"/>
    </xf>
    <xf numFmtId="0" fontId="17" fillId="0" borderId="38" xfId="0" applyFont="1" applyFill="1" applyBorder="1" applyAlignment="1" applyProtection="1">
      <alignment horizontal="center"/>
    </xf>
    <xf numFmtId="0" fontId="17" fillId="0" borderId="36" xfId="0" applyFont="1" applyFill="1" applyBorder="1" applyAlignment="1" applyProtection="1">
      <alignment horizontal="center"/>
    </xf>
    <xf numFmtId="0" fontId="17" fillId="0" borderId="40" xfId="0" applyFont="1" applyFill="1" applyBorder="1" applyAlignment="1" applyProtection="1">
      <alignment horizontal="center" vertical="center"/>
    </xf>
    <xf numFmtId="43" fontId="25" fillId="0" borderId="0" xfId="1" applyFont="1" applyFill="1" applyBorder="1" applyAlignment="1" applyProtection="1">
      <alignment vertical="center"/>
    </xf>
    <xf numFmtId="0" fontId="17" fillId="0" borderId="75" xfId="0" applyFont="1" applyFill="1" applyBorder="1" applyAlignment="1" applyProtection="1">
      <alignment horizontal="center" vertical="center"/>
    </xf>
    <xf numFmtId="0" fontId="17" fillId="0" borderId="76" xfId="0" applyFont="1" applyFill="1" applyBorder="1" applyAlignment="1" applyProtection="1">
      <alignment horizontal="center" vertical="center"/>
    </xf>
    <xf numFmtId="0" fontId="17" fillId="0" borderId="38" xfId="0" applyFont="1" applyFill="1" applyBorder="1" applyAlignment="1" applyProtection="1">
      <alignment horizontal="center" vertical="center" wrapText="1"/>
    </xf>
    <xf numFmtId="1" fontId="25" fillId="0" borderId="0" xfId="1" applyNumberFormat="1" applyFont="1" applyBorder="1" applyAlignment="1" applyProtection="1">
      <alignment vertical="center"/>
      <protection locked="0"/>
    </xf>
    <xf numFmtId="1" fontId="25" fillId="0" borderId="30" xfId="1" applyNumberFormat="1" applyFont="1" applyBorder="1" applyAlignment="1" applyProtection="1">
      <alignment vertical="center"/>
      <protection locked="0"/>
    </xf>
    <xf numFmtId="1" fontId="11" fillId="0" borderId="77" xfId="0" applyNumberFormat="1" applyFont="1" applyFill="1" applyBorder="1" applyAlignment="1" applyProtection="1">
      <alignment horizontal="right" vertical="center"/>
    </xf>
    <xf numFmtId="0" fontId="13" fillId="0" borderId="78" xfId="0" applyFont="1" applyBorder="1" applyAlignment="1" applyProtection="1">
      <alignment horizontal="center" vertical="center"/>
    </xf>
    <xf numFmtId="43" fontId="20" fillId="0" borderId="41" xfId="0" applyNumberFormat="1" applyFont="1" applyFill="1" applyBorder="1" applyAlignment="1" applyProtection="1">
      <alignment horizontal="left" vertical="center"/>
    </xf>
    <xf numFmtId="0" fontId="33" fillId="0" borderId="41" xfId="0" applyFont="1" applyFill="1" applyBorder="1" applyAlignment="1" applyProtection="1">
      <alignment vertical="center"/>
    </xf>
    <xf numFmtId="0" fontId="24" fillId="0" borderId="0" xfId="0" applyFont="1" applyBorder="1" applyAlignment="1" applyProtection="1">
      <alignment horizontal="right" vertical="center"/>
    </xf>
    <xf numFmtId="0" fontId="26" fillId="0" borderId="0" xfId="2" applyFont="1" applyBorder="1" applyAlignment="1" applyProtection="1">
      <alignment vertical="center"/>
    </xf>
    <xf numFmtId="43" fontId="11" fillId="0" borderId="80" xfId="1" applyFont="1" applyFill="1" applyBorder="1" applyAlignment="1" applyProtection="1">
      <alignment vertical="center"/>
    </xf>
    <xf numFmtId="43" fontId="11" fillId="4" borderId="81" xfId="0" applyNumberFormat="1" applyFont="1" applyFill="1" applyBorder="1" applyAlignment="1" applyProtection="1">
      <alignment horizontal="right" vertical="center"/>
    </xf>
    <xf numFmtId="43" fontId="17" fillId="4" borderId="81" xfId="1" applyFont="1" applyFill="1" applyBorder="1" applyAlignment="1" applyProtection="1">
      <alignment vertical="center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0" borderId="0" xfId="2" applyFont="1" applyFill="1" applyAlignment="1" applyProtection="1">
      <alignment vertical="center"/>
    </xf>
    <xf numFmtId="0" fontId="34" fillId="0" borderId="0" xfId="2" applyFont="1" applyAlignment="1" applyProtection="1">
      <alignment vertical="center" wrapText="1"/>
    </xf>
    <xf numFmtId="0" fontId="35" fillId="0" borderId="56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43" fontId="34" fillId="0" borderId="0" xfId="2" applyNumberFormat="1" applyFont="1" applyBorder="1" applyAlignment="1" applyProtection="1">
      <alignment vertical="center"/>
    </xf>
    <xf numFmtId="0" fontId="25" fillId="0" borderId="0" xfId="2" applyFont="1" applyFill="1" applyBorder="1" applyAlignment="1" applyProtection="1">
      <alignment vertical="center"/>
    </xf>
    <xf numFmtId="0" fontId="21" fillId="0" borderId="40" xfId="2" applyFont="1" applyFill="1" applyBorder="1" applyAlignment="1" applyProtection="1">
      <alignment vertical="center"/>
    </xf>
    <xf numFmtId="0" fontId="17" fillId="0" borderId="36" xfId="0" applyFont="1" applyFill="1" applyBorder="1" applyAlignment="1" applyProtection="1">
      <alignment horizontal="center" vertical="center"/>
    </xf>
    <xf numFmtId="0" fontId="17" fillId="0" borderId="51" xfId="0" applyFont="1" applyFill="1" applyBorder="1" applyAlignment="1" applyProtection="1">
      <alignment horizontal="center" vertical="center"/>
    </xf>
    <xf numFmtId="43" fontId="17" fillId="0" borderId="82" xfId="1" applyFont="1" applyFill="1" applyBorder="1" applyAlignment="1" applyProtection="1">
      <alignment vertical="center"/>
    </xf>
    <xf numFmtId="43" fontId="17" fillId="0" borderId="41" xfId="1" applyFont="1" applyFill="1" applyBorder="1" applyAlignment="1" applyProtection="1">
      <alignment vertical="center"/>
    </xf>
    <xf numFmtId="43" fontId="17" fillId="0" borderId="41" xfId="0" applyNumberFormat="1" applyFont="1" applyFill="1" applyBorder="1" applyAlignment="1" applyProtection="1">
      <alignment vertical="center"/>
    </xf>
    <xf numFmtId="0" fontId="22" fillId="0" borderId="70" xfId="0" applyFont="1" applyFill="1" applyBorder="1" applyAlignment="1" applyProtection="1">
      <alignment horizontal="center" vertical="center" wrapText="1"/>
    </xf>
    <xf numFmtId="0" fontId="19" fillId="0" borderId="72" xfId="0" applyFont="1" applyFill="1" applyBorder="1" applyAlignment="1" applyProtection="1">
      <alignment horizontal="center" vertical="center" wrapText="1"/>
    </xf>
    <xf numFmtId="49" fontId="13" fillId="0" borderId="70" xfId="0" applyNumberFormat="1" applyFont="1" applyFill="1" applyBorder="1" applyAlignment="1" applyProtection="1">
      <alignment horizontal="center" vertical="center"/>
      <protection locked="0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49" fontId="13" fillId="0" borderId="70" xfId="1" applyNumberFormat="1" applyFont="1" applyFill="1" applyBorder="1" applyAlignment="1" applyProtection="1">
      <alignment horizontal="center" vertical="center"/>
      <protection locked="0"/>
    </xf>
    <xf numFmtId="43" fontId="13" fillId="0" borderId="70" xfId="1" applyFont="1" applyFill="1" applyBorder="1" applyAlignment="1" applyProtection="1">
      <alignment horizontal="center" vertical="center"/>
      <protection locked="0"/>
    </xf>
    <xf numFmtId="49" fontId="15" fillId="0" borderId="72" xfId="0" applyNumberFormat="1" applyFont="1" applyFill="1" applyBorder="1" applyAlignment="1" applyProtection="1">
      <alignment horizontal="left" vertical="center"/>
      <protection locked="0"/>
    </xf>
    <xf numFmtId="0" fontId="19" fillId="0" borderId="84" xfId="0" applyFont="1" applyFill="1" applyBorder="1" applyAlignment="1" applyProtection="1">
      <alignment vertical="center"/>
    </xf>
    <xf numFmtId="0" fontId="19" fillId="0" borderId="42" xfId="0" applyFont="1" applyFill="1" applyBorder="1" applyAlignment="1" applyProtection="1">
      <alignment vertical="center"/>
    </xf>
    <xf numFmtId="0" fontId="19" fillId="0" borderId="87" xfId="0" applyFont="1" applyFill="1" applyBorder="1" applyAlignment="1" applyProtection="1">
      <alignment vertical="center"/>
    </xf>
    <xf numFmtId="14" fontId="24" fillId="0" borderId="79" xfId="2" applyNumberFormat="1" applyFont="1" applyBorder="1" applyAlignment="1" applyProtection="1">
      <alignment horizontal="center"/>
      <protection locked="0"/>
    </xf>
    <xf numFmtId="0" fontId="17" fillId="0" borderId="63" xfId="0" applyFont="1" applyFill="1" applyBorder="1" applyAlignment="1" applyProtection="1">
      <alignment horizontal="center" vertical="center" wrapText="1"/>
      <protection locked="0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0" fontId="8" fillId="0" borderId="0" xfId="4" applyFont="1" applyFill="1" applyBorder="1" applyAlignment="1">
      <alignment horizontal="center" vertical="center" wrapText="1"/>
    </xf>
    <xf numFmtId="49" fontId="8" fillId="0" borderId="0" xfId="4" applyNumberFormat="1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0" fontId="36" fillId="0" borderId="0" xfId="4" applyFont="1" applyFill="1" applyBorder="1" applyAlignment="1">
      <alignment vertical="center" wrapText="1"/>
    </xf>
    <xf numFmtId="0" fontId="37" fillId="0" borderId="0" xfId="4" applyFont="1" applyFill="1" applyBorder="1" applyAlignment="1">
      <alignment vertical="center"/>
    </xf>
    <xf numFmtId="0" fontId="8" fillId="3" borderId="0" xfId="4" applyFont="1" applyFill="1" applyBorder="1" applyAlignment="1">
      <alignment vertical="center" wrapText="1"/>
    </xf>
    <xf numFmtId="49" fontId="8" fillId="3" borderId="0" xfId="4" applyNumberFormat="1" applyFont="1" applyFill="1" applyBorder="1" applyAlignment="1">
      <alignment vertical="center" wrapText="1"/>
    </xf>
    <xf numFmtId="0" fontId="38" fillId="0" borderId="0" xfId="4" applyFont="1" applyFill="1" applyBorder="1" applyAlignment="1">
      <alignment vertical="center" wrapText="1"/>
    </xf>
    <xf numFmtId="0" fontId="8" fillId="3" borderId="0" xfId="4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3" borderId="88" xfId="4" applyFont="1" applyFill="1" applyBorder="1" applyAlignment="1">
      <alignment vertical="center" wrapText="1"/>
    </xf>
    <xf numFmtId="0" fontId="8" fillId="3" borderId="88" xfId="4" applyFont="1" applyFill="1" applyBorder="1" applyAlignment="1">
      <alignment horizontal="center" vertical="center" wrapText="1"/>
    </xf>
    <xf numFmtId="0" fontId="8" fillId="0" borderId="88" xfId="4" applyFont="1" applyFill="1" applyBorder="1" applyAlignment="1">
      <alignment vertical="center" wrapText="1"/>
    </xf>
    <xf numFmtId="0" fontId="8" fillId="3" borderId="0" xfId="4" applyFont="1" applyFill="1" applyBorder="1" applyAlignment="1">
      <alignment horizontal="left" vertical="center" wrapText="1"/>
    </xf>
    <xf numFmtId="49" fontId="8" fillId="3" borderId="0" xfId="4" applyNumberFormat="1" applyFont="1" applyFill="1" applyBorder="1" applyAlignment="1">
      <alignment horizontal="left" vertical="center"/>
    </xf>
    <xf numFmtId="49" fontId="8" fillId="0" borderId="0" xfId="4" applyNumberFormat="1" applyFont="1" applyFill="1" applyBorder="1" applyAlignment="1">
      <alignment horizontal="left" vertical="center" wrapText="1"/>
    </xf>
    <xf numFmtId="0" fontId="39" fillId="6" borderId="0" xfId="4" applyFont="1" applyFill="1" applyBorder="1" applyAlignment="1">
      <alignment vertical="center" wrapText="1"/>
    </xf>
    <xf numFmtId="0" fontId="17" fillId="0" borderId="57" xfId="0" applyFont="1" applyFill="1" applyBorder="1" applyAlignment="1" applyProtection="1">
      <alignment horizontal="center" vertical="center" wrapText="1"/>
    </xf>
    <xf numFmtId="0" fontId="17" fillId="0" borderId="58" xfId="0" applyFont="1" applyFill="1" applyBorder="1" applyAlignment="1" applyProtection="1">
      <alignment horizontal="center" vertical="center" wrapText="1"/>
    </xf>
    <xf numFmtId="0" fontId="17" fillId="0" borderId="60" xfId="0" applyFont="1" applyFill="1" applyBorder="1" applyAlignment="1" applyProtection="1">
      <alignment horizontal="center" vertical="center" wrapText="1"/>
    </xf>
    <xf numFmtId="0" fontId="17" fillId="0" borderId="61" xfId="0" applyFont="1" applyFill="1" applyBorder="1" applyAlignment="1" applyProtection="1">
      <alignment horizontal="center" vertical="center" wrapText="1"/>
    </xf>
    <xf numFmtId="0" fontId="17" fillId="0" borderId="49" xfId="0" applyFont="1" applyFill="1" applyBorder="1" applyAlignment="1" applyProtection="1">
      <alignment horizontal="center" vertical="center" wrapText="1"/>
    </xf>
    <xf numFmtId="0" fontId="17" fillId="0" borderId="62" xfId="0" applyFont="1" applyFill="1" applyBorder="1" applyAlignment="1" applyProtection="1">
      <alignment horizontal="center" vertical="center" wrapText="1"/>
    </xf>
    <xf numFmtId="14" fontId="24" fillId="0" borderId="52" xfId="0" applyNumberFormat="1" applyFont="1" applyFill="1" applyBorder="1" applyAlignment="1" applyProtection="1">
      <alignment horizontal="center" vertical="center" wrapText="1"/>
    </xf>
    <xf numFmtId="0" fontId="24" fillId="0" borderId="53" xfId="0" applyFont="1" applyFill="1" applyBorder="1" applyAlignment="1" applyProtection="1">
      <alignment horizontal="center" vertical="center" wrapText="1"/>
    </xf>
    <xf numFmtId="0" fontId="17" fillId="0" borderId="35" xfId="0" applyFont="1" applyFill="1" applyBorder="1" applyAlignment="1" applyProtection="1">
      <alignment horizontal="center" vertical="center" wrapText="1"/>
    </xf>
    <xf numFmtId="0" fontId="17" fillId="0" borderId="39" xfId="0" applyFont="1" applyFill="1" applyBorder="1" applyAlignment="1" applyProtection="1">
      <alignment horizontal="center" vertical="center" wrapText="1"/>
    </xf>
    <xf numFmtId="0" fontId="17" fillId="0" borderId="36" xfId="0" applyFont="1" applyFill="1" applyBorder="1" applyAlignment="1" applyProtection="1">
      <alignment horizontal="center" vertical="center" wrapText="1"/>
    </xf>
    <xf numFmtId="0" fontId="17" fillId="0" borderId="37" xfId="0" applyFont="1" applyFill="1" applyBorder="1" applyAlignment="1" applyProtection="1">
      <alignment horizontal="center" vertical="center" wrapText="1"/>
    </xf>
    <xf numFmtId="0" fontId="17" fillId="0" borderId="47" xfId="0" applyFont="1" applyFill="1" applyBorder="1" applyAlignment="1" applyProtection="1">
      <alignment horizontal="center" vertical="center" wrapText="1"/>
    </xf>
    <xf numFmtId="0" fontId="17" fillId="0" borderId="38" xfId="0" applyFont="1" applyFill="1" applyBorder="1" applyAlignment="1" applyProtection="1">
      <alignment horizontal="center" vertical="center" wrapText="1"/>
    </xf>
    <xf numFmtId="0" fontId="14" fillId="3" borderId="33" xfId="0" applyFont="1" applyFill="1" applyBorder="1" applyAlignment="1" applyProtection="1">
      <alignment horizontal="center" vertical="top"/>
    </xf>
    <xf numFmtId="0" fontId="14" fillId="3" borderId="32" xfId="0" applyFont="1" applyFill="1" applyBorder="1" applyAlignment="1" applyProtection="1">
      <alignment horizontal="center" vertical="top"/>
    </xf>
    <xf numFmtId="0" fontId="13" fillId="0" borderId="43" xfId="0" applyFont="1" applyFill="1" applyBorder="1" applyAlignment="1" applyProtection="1">
      <alignment horizontal="center" vertical="center"/>
      <protection locked="0"/>
    </xf>
    <xf numFmtId="0" fontId="13" fillId="0" borderId="44" xfId="0" applyFont="1" applyFill="1" applyBorder="1" applyAlignment="1" applyProtection="1">
      <alignment horizontal="center" vertical="center"/>
      <protection locked="0"/>
    </xf>
    <xf numFmtId="43" fontId="29" fillId="5" borderId="31" xfId="1" applyFont="1" applyFill="1" applyBorder="1" applyAlignment="1" applyProtection="1">
      <alignment horizontal="center" vertical="center"/>
    </xf>
    <xf numFmtId="43" fontId="29" fillId="5" borderId="33" xfId="1" applyFont="1" applyFill="1" applyBorder="1" applyAlignment="1" applyProtection="1">
      <alignment horizontal="center" vertical="center"/>
    </xf>
    <xf numFmtId="43" fontId="29" fillId="5" borderId="32" xfId="1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7" fillId="0" borderId="59" xfId="0" applyNumberFormat="1" applyFont="1" applyFill="1" applyBorder="1" applyAlignment="1" applyProtection="1">
      <alignment horizontal="center" vertical="center"/>
      <protection locked="0"/>
    </xf>
    <xf numFmtId="49" fontId="17" fillId="0" borderId="83" xfId="0" applyNumberFormat="1" applyFont="1" applyFill="1" applyBorder="1" applyAlignment="1" applyProtection="1">
      <alignment horizontal="center" vertical="center"/>
      <protection locked="0"/>
    </xf>
    <xf numFmtId="0" fontId="17" fillId="0" borderId="85" xfId="0" applyFont="1" applyFill="1" applyBorder="1" applyAlignment="1" applyProtection="1">
      <alignment horizontal="center" vertical="center"/>
      <protection locked="0"/>
    </xf>
    <xf numFmtId="0" fontId="17" fillId="0" borderId="86" xfId="0" applyFont="1" applyFill="1" applyBorder="1" applyAlignment="1" applyProtection="1">
      <alignment horizontal="center" vertical="center"/>
      <protection locked="0"/>
    </xf>
    <xf numFmtId="0" fontId="17" fillId="0" borderId="62" xfId="0" applyFont="1" applyFill="1" applyBorder="1" applyAlignment="1" applyProtection="1">
      <alignment horizontal="center" vertical="center"/>
      <protection locked="0"/>
    </xf>
    <xf numFmtId="0" fontId="17" fillId="0" borderId="50" xfId="0" applyFont="1" applyFill="1" applyBorder="1" applyAlignment="1" applyProtection="1">
      <alignment horizontal="center" vertical="center"/>
      <protection locked="0"/>
    </xf>
    <xf numFmtId="0" fontId="27" fillId="0" borderId="0" xfId="2" applyFont="1" applyAlignment="1" applyProtection="1">
      <alignment horizontal="center" vertical="center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0" fontId="13" fillId="0" borderId="68" xfId="0" applyFont="1" applyFill="1" applyBorder="1" applyAlignment="1" applyProtection="1">
      <alignment horizontal="center" vertical="center"/>
      <protection locked="0"/>
    </xf>
    <xf numFmtId="43" fontId="13" fillId="0" borderId="45" xfId="1" applyFont="1" applyFill="1" applyBorder="1" applyAlignment="1" applyProtection="1">
      <alignment horizontal="center" vertical="center"/>
      <protection locked="0"/>
    </xf>
    <xf numFmtId="43" fontId="13" fillId="0" borderId="46" xfId="1" applyFont="1" applyFill="1" applyBorder="1" applyAlignment="1" applyProtection="1">
      <alignment horizontal="center" vertical="center"/>
      <protection locked="0"/>
    </xf>
    <xf numFmtId="0" fontId="17" fillId="5" borderId="31" xfId="0" applyFont="1" applyFill="1" applyBorder="1" applyAlignment="1" applyProtection="1">
      <alignment horizontal="center"/>
    </xf>
    <xf numFmtId="0" fontId="17" fillId="5" borderId="33" xfId="0" applyFont="1" applyFill="1" applyBorder="1" applyAlignment="1" applyProtection="1">
      <alignment horizontal="center"/>
    </xf>
    <xf numFmtId="0" fontId="17" fillId="5" borderId="32" xfId="0" applyFont="1" applyFill="1" applyBorder="1" applyAlignment="1" applyProtection="1">
      <alignment horizont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40" fillId="6" borderId="0" xfId="4" applyFont="1" applyFill="1" applyBorder="1" applyAlignment="1">
      <alignment horizontal="center" vertical="center"/>
    </xf>
    <xf numFmtId="49" fontId="39" fillId="6" borderId="0" xfId="4" applyNumberFormat="1" applyFont="1" applyFill="1" applyBorder="1" applyAlignment="1">
      <alignment horizontal="center" vertical="center" wrapText="1"/>
    </xf>
    <xf numFmtId="0" fontId="39" fillId="6" borderId="0" xfId="4" applyFont="1" applyFill="1" applyBorder="1" applyAlignment="1">
      <alignment horizontal="center" vertical="center" wrapText="1"/>
    </xf>
    <xf numFmtId="0" fontId="39" fillId="6" borderId="0" xfId="4" applyFont="1" applyFill="1" applyBorder="1" applyAlignment="1">
      <alignment horizontal="center" vertical="center"/>
    </xf>
  </cellXfs>
  <cellStyles count="5">
    <cellStyle name="Millares" xfId="1" builtinId="3"/>
    <cellStyle name="Millares 2" xfId="3"/>
    <cellStyle name="Normal" xfId="0" builtinId="0"/>
    <cellStyle name="Normal 2" xfId="2"/>
    <cellStyle name="Normal 3" xfId="4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auto="1"/>
        </top>
        <bottom style="thin">
          <color rgb="FF00B050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auto="1"/>
        </top>
        <bottom style="thin">
          <color rgb="FFFF000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auto="1"/>
        </top>
        <bottom style="thin">
          <color rgb="FF00B050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auto="1"/>
        </top>
        <bottom style="thin">
          <color rgb="FFFF000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ont>
        <color rgb="FFFF000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B050"/>
      </font>
    </dxf>
    <dxf>
      <font>
        <color rgb="FF00B05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9</xdr:row>
      <xdr:rowOff>76200</xdr:rowOff>
    </xdr:from>
    <xdr:to>
      <xdr:col>1</xdr:col>
      <xdr:colOff>2181225</xdr:colOff>
      <xdr:row>9</xdr:row>
      <xdr:rowOff>180975</xdr:rowOff>
    </xdr:to>
    <xdr:sp macro="" textlink="">
      <xdr:nvSpPr>
        <xdr:cNvPr id="1309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9</xdr:row>
      <xdr:rowOff>76200</xdr:rowOff>
    </xdr:from>
    <xdr:to>
      <xdr:col>0</xdr:col>
      <xdr:colOff>2228850</xdr:colOff>
      <xdr:row>9</xdr:row>
      <xdr:rowOff>180975</xdr:rowOff>
    </xdr:to>
    <xdr:sp macro="" textlink="">
      <xdr:nvSpPr>
        <xdr:cNvPr id="1311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9</xdr:row>
      <xdr:rowOff>76200</xdr:rowOff>
    </xdr:from>
    <xdr:to>
      <xdr:col>0</xdr:col>
      <xdr:colOff>914400</xdr:colOff>
      <xdr:row>9</xdr:row>
      <xdr:rowOff>180975</xdr:rowOff>
    </xdr:to>
    <xdr:sp macro="" textlink="">
      <xdr:nvSpPr>
        <xdr:cNvPr id="1312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9</xdr:row>
      <xdr:rowOff>76200</xdr:rowOff>
    </xdr:from>
    <xdr:to>
      <xdr:col>2</xdr:col>
      <xdr:colOff>647700</xdr:colOff>
      <xdr:row>9</xdr:row>
      <xdr:rowOff>180975</xdr:rowOff>
    </xdr:to>
    <xdr:sp macro="" textlink="">
      <xdr:nvSpPr>
        <xdr:cNvPr id="1313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314" name="Oval 6"/>
        <xdr:cNvSpPr>
          <a:spLocks noChangeArrowheads="1"/>
        </xdr:cNvSpPr>
      </xdr:nvSpPr>
      <xdr:spPr bwMode="auto">
        <a:xfrm>
          <a:off x="4381500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16" name="Oval 6"/>
        <xdr:cNvSpPr>
          <a:spLocks noChangeArrowheads="1"/>
        </xdr:cNvSpPr>
      </xdr:nvSpPr>
      <xdr:spPr bwMode="auto">
        <a:xfrm>
          <a:off x="2085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317" name="Oval 6"/>
        <xdr:cNvSpPr>
          <a:spLocks noChangeArrowheads="1"/>
        </xdr:cNvSpPr>
      </xdr:nvSpPr>
      <xdr:spPr bwMode="auto">
        <a:xfrm>
          <a:off x="77152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318" name="Oval 6"/>
        <xdr:cNvSpPr>
          <a:spLocks noChangeArrowheads="1"/>
        </xdr:cNvSpPr>
      </xdr:nvSpPr>
      <xdr:spPr bwMode="auto">
        <a:xfrm>
          <a:off x="5133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2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4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5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152400</xdr:colOff>
      <xdr:row>0</xdr:row>
      <xdr:rowOff>38100</xdr:rowOff>
    </xdr:from>
    <xdr:to>
      <xdr:col>0</xdr:col>
      <xdr:colOff>695325</xdr:colOff>
      <xdr:row>1</xdr:row>
      <xdr:rowOff>319087</xdr:rowOff>
    </xdr:to>
    <xdr:pic>
      <xdr:nvPicPr>
        <xdr:cNvPr id="1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100"/>
          <a:ext cx="542925" cy="6905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57150</xdr:rowOff>
    </xdr:from>
    <xdr:to>
      <xdr:col>0</xdr:col>
      <xdr:colOff>581025</xdr:colOff>
      <xdr:row>18</xdr:row>
      <xdr:rowOff>338137</xdr:rowOff>
    </xdr:to>
    <xdr:pic>
      <xdr:nvPicPr>
        <xdr:cNvPr id="17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76900"/>
          <a:ext cx="542925" cy="690562"/>
        </a:xfrm>
        <a:prstGeom prst="rect">
          <a:avLst/>
        </a:prstGeom>
      </xdr:spPr>
    </xdr:pic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9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20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21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422261</xdr:colOff>
      <xdr:row>0</xdr:row>
      <xdr:rowOff>9525</xdr:rowOff>
    </xdr:from>
    <xdr:to>
      <xdr:col>18</xdr:col>
      <xdr:colOff>241286</xdr:colOff>
      <xdr:row>42</xdr:row>
      <xdr:rowOff>66675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"/>
        <a:stretch/>
      </xdr:blipFill>
      <xdr:spPr>
        <a:xfrm>
          <a:off x="4994261" y="9525"/>
          <a:ext cx="8963025" cy="672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412750</xdr:colOff>
      <xdr:row>39</xdr:row>
      <xdr:rowOff>116417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59" t="5093" r="12384" b="2932"/>
        <a:stretch/>
      </xdr:blipFill>
      <xdr:spPr>
        <a:xfrm>
          <a:off x="0" y="0"/>
          <a:ext cx="4984750" cy="630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70C0"/>
    <pageSetUpPr fitToPage="1"/>
  </sheetPr>
  <dimension ref="A1:U68"/>
  <sheetViews>
    <sheetView showGridLines="0" tabSelected="1" zoomScaleNormal="100" zoomScaleSheetLayoutView="80" workbookViewId="0">
      <selection activeCell="F20" sqref="F20"/>
    </sheetView>
  </sheetViews>
  <sheetFormatPr baseColWidth="10" defaultRowHeight="20.100000000000001" customHeight="1" x14ac:dyDescent="0.2"/>
  <cols>
    <col min="1" max="1" width="26.28515625" style="104" customWidth="1"/>
    <col min="2" max="2" width="19.7109375" style="104" customWidth="1"/>
    <col min="3" max="3" width="21.140625" style="105" customWidth="1"/>
    <col min="4" max="4" width="9.140625" style="105" customWidth="1"/>
    <col min="5" max="5" width="27.42578125" style="105" customWidth="1"/>
    <col min="6" max="6" width="24.85546875" style="105" customWidth="1"/>
    <col min="7" max="7" width="25" style="105" customWidth="1"/>
    <col min="8" max="8" width="12" style="78" hidden="1" customWidth="1"/>
    <col min="9" max="10" width="14.5703125" style="79" hidden="1" customWidth="1"/>
    <col min="11" max="12" width="11.42578125" style="80" hidden="1" customWidth="1"/>
    <col min="13" max="13" width="11.42578125" style="81" customWidth="1"/>
    <col min="14" max="14" width="0.140625" style="82" customWidth="1"/>
    <col min="15" max="15" width="11.42578125" style="82" hidden="1" customWidth="1"/>
    <col min="16" max="17" width="11.42578125" style="208" hidden="1" customWidth="1"/>
    <col min="18" max="21" width="11.42578125" style="82" customWidth="1"/>
    <col min="22" max="16384" width="11.42578125" style="81"/>
  </cols>
  <sheetData>
    <row r="1" spans="1:21" ht="13.5" customHeight="1" x14ac:dyDescent="0.2">
      <c r="A1" s="260" t="s">
        <v>205</v>
      </c>
      <c r="B1" s="261"/>
      <c r="C1" s="261"/>
      <c r="D1" s="261"/>
      <c r="E1" s="261"/>
      <c r="F1" s="261"/>
      <c r="G1" s="262"/>
    </row>
    <row r="2" spans="1:21" ht="29.25" customHeight="1" thickBot="1" x14ac:dyDescent="0.25">
      <c r="A2" s="263"/>
      <c r="B2" s="264"/>
      <c r="C2" s="264"/>
      <c r="D2" s="264"/>
      <c r="E2" s="264"/>
      <c r="F2" s="264"/>
      <c r="G2" s="265"/>
    </row>
    <row r="3" spans="1:21" s="86" customFormat="1" ht="15" customHeight="1" thickBot="1" x14ac:dyDescent="0.25">
      <c r="A3" s="106"/>
      <c r="B3" s="107"/>
      <c r="C3" s="108"/>
      <c r="D3" s="108"/>
      <c r="E3" s="108"/>
      <c r="F3" s="266"/>
      <c r="G3" s="267"/>
      <c r="H3" s="83"/>
      <c r="I3" s="84"/>
      <c r="J3" s="84"/>
      <c r="K3" s="85"/>
      <c r="L3" s="85"/>
      <c r="N3" s="87"/>
      <c r="O3" s="87"/>
      <c r="P3" s="209"/>
      <c r="Q3" s="209"/>
      <c r="R3" s="87"/>
      <c r="S3" s="87"/>
      <c r="T3" s="87"/>
      <c r="U3" s="87"/>
    </row>
    <row r="4" spans="1:21" ht="20.100000000000001" customHeight="1" x14ac:dyDescent="0.2">
      <c r="A4" s="58" t="s">
        <v>17</v>
      </c>
      <c r="B4" s="268"/>
      <c r="C4" s="269"/>
      <c r="D4" s="88"/>
      <c r="E4" s="230" t="s">
        <v>58</v>
      </c>
      <c r="F4" s="281"/>
      <c r="G4" s="282"/>
      <c r="L4" s="283"/>
      <c r="M4" s="283"/>
      <c r="N4" s="283"/>
    </row>
    <row r="5" spans="1:21" ht="20.100000000000001" customHeight="1" x14ac:dyDescent="0.2">
      <c r="A5" s="77" t="s">
        <v>18</v>
      </c>
      <c r="B5" s="284"/>
      <c r="C5" s="285"/>
      <c r="D5" s="88"/>
      <c r="E5" s="231" t="s">
        <v>157</v>
      </c>
      <c r="F5" s="279"/>
      <c r="G5" s="280"/>
      <c r="N5" s="123"/>
    </row>
    <row r="6" spans="1:21" ht="20.100000000000001" customHeight="1" thickBot="1" x14ac:dyDescent="0.25">
      <c r="A6" s="61" t="s">
        <v>26</v>
      </c>
      <c r="B6" s="286"/>
      <c r="C6" s="287"/>
      <c r="D6" s="88"/>
      <c r="E6" s="229" t="s">
        <v>158</v>
      </c>
      <c r="F6" s="277"/>
      <c r="G6" s="278"/>
      <c r="N6" s="123"/>
    </row>
    <row r="7" spans="1:21" s="86" customFormat="1" ht="10.5" customHeight="1" thickBot="1" x14ac:dyDescent="0.25">
      <c r="A7" s="109"/>
      <c r="B7" s="110"/>
      <c r="C7" s="111"/>
      <c r="D7" s="111"/>
      <c r="E7" s="111"/>
      <c r="F7" s="111"/>
      <c r="G7" s="112"/>
      <c r="H7" s="83"/>
      <c r="I7" s="84"/>
      <c r="J7" s="84"/>
      <c r="K7" s="85"/>
      <c r="L7" s="85"/>
      <c r="N7" s="123"/>
      <c r="O7" s="87"/>
      <c r="P7" s="208"/>
      <c r="Q7" s="208"/>
      <c r="R7" s="82"/>
      <c r="S7" s="82"/>
      <c r="T7" s="87"/>
      <c r="U7" s="87"/>
    </row>
    <row r="8" spans="1:21" ht="20.100000000000001" customHeight="1" thickBot="1" x14ac:dyDescent="0.4">
      <c r="A8" s="288" t="s">
        <v>156</v>
      </c>
      <c r="B8" s="289"/>
      <c r="C8" s="289"/>
      <c r="D8" s="289"/>
      <c r="E8" s="289"/>
      <c r="F8" s="289"/>
      <c r="G8" s="290"/>
    </row>
    <row r="9" spans="1:21" s="100" customFormat="1" ht="9" customHeight="1" thickBot="1" x14ac:dyDescent="0.4">
      <c r="A9" s="166"/>
      <c r="B9" s="177"/>
      <c r="C9" s="177"/>
      <c r="D9" s="177"/>
      <c r="E9" s="177"/>
      <c r="F9" s="177"/>
      <c r="G9" s="191"/>
      <c r="H9" s="97"/>
      <c r="I9" s="189"/>
      <c r="J9" s="189"/>
      <c r="K9" s="99"/>
      <c r="L9" s="99"/>
      <c r="N9" s="101"/>
      <c r="O9" s="101"/>
      <c r="P9" s="210"/>
      <c r="Q9" s="210"/>
      <c r="R9" s="101"/>
      <c r="S9" s="101"/>
      <c r="T9" s="101"/>
      <c r="U9" s="101"/>
    </row>
    <row r="10" spans="1:21" ht="20.100000000000001" customHeight="1" thickBot="1" x14ac:dyDescent="0.4">
      <c r="A10" s="166"/>
      <c r="B10" s="270" t="s">
        <v>170</v>
      </c>
      <c r="C10" s="271"/>
      <c r="D10" s="271"/>
      <c r="E10" s="271"/>
      <c r="F10" s="272"/>
      <c r="G10" s="190"/>
    </row>
    <row r="11" spans="1:21" ht="20.100000000000001" customHeight="1" thickBot="1" x14ac:dyDescent="0.4">
      <c r="A11" s="168"/>
      <c r="B11" s="169" t="s">
        <v>160</v>
      </c>
      <c r="C11" s="178" t="s">
        <v>161</v>
      </c>
      <c r="D11" s="166"/>
      <c r="E11" s="171"/>
      <c r="F11" s="169" t="s">
        <v>162</v>
      </c>
      <c r="G11" s="170" t="s">
        <v>163</v>
      </c>
    </row>
    <row r="12" spans="1:21" ht="20.100000000000001" customHeight="1" x14ac:dyDescent="0.35">
      <c r="A12" s="172" t="s">
        <v>164</v>
      </c>
      <c r="B12" s="171"/>
      <c r="C12" s="179"/>
      <c r="D12" s="167"/>
      <c r="E12" s="174" t="s">
        <v>164</v>
      </c>
      <c r="F12" s="179"/>
      <c r="G12" s="179"/>
    </row>
    <row r="13" spans="1:21" ht="20.100000000000001" customHeight="1" x14ac:dyDescent="0.35">
      <c r="A13" s="172" t="s">
        <v>165</v>
      </c>
      <c r="B13" s="171"/>
      <c r="C13" s="173"/>
      <c r="D13" s="167"/>
      <c r="E13" s="174" t="s">
        <v>165</v>
      </c>
      <c r="F13" s="173"/>
      <c r="G13" s="173"/>
    </row>
    <row r="14" spans="1:21" ht="20.100000000000001" customHeight="1" x14ac:dyDescent="0.35">
      <c r="A14" s="172" t="s">
        <v>65</v>
      </c>
      <c r="B14" s="171"/>
      <c r="C14" s="173"/>
      <c r="D14" s="167"/>
      <c r="E14" s="174" t="s">
        <v>65</v>
      </c>
      <c r="F14" s="173"/>
      <c r="G14" s="173"/>
    </row>
    <row r="15" spans="1:21" ht="20.100000000000001" customHeight="1" thickBot="1" x14ac:dyDescent="0.4">
      <c r="A15" s="172" t="s">
        <v>166</v>
      </c>
      <c r="B15" s="171"/>
      <c r="C15" s="180"/>
      <c r="D15" s="167"/>
      <c r="E15" s="182" t="s">
        <v>166</v>
      </c>
      <c r="F15" s="180"/>
      <c r="G15" s="180"/>
    </row>
    <row r="16" spans="1:21" ht="20.100000000000001" customHeight="1" thickBot="1" x14ac:dyDescent="0.4">
      <c r="A16" s="174" t="s">
        <v>167</v>
      </c>
      <c r="B16" s="175">
        <v>0</v>
      </c>
      <c r="C16" s="176">
        <v>0</v>
      </c>
      <c r="D16" s="167"/>
      <c r="E16" s="187" t="s">
        <v>167</v>
      </c>
      <c r="F16" s="176">
        <v>0</v>
      </c>
      <c r="G16" s="176">
        <v>0</v>
      </c>
    </row>
    <row r="17" spans="1:21" ht="10.5" customHeight="1" thickBot="1" x14ac:dyDescent="0.4">
      <c r="A17" s="183"/>
      <c r="B17" s="188"/>
      <c r="C17" s="184"/>
      <c r="D17" s="167"/>
      <c r="E17" s="185"/>
      <c r="F17" s="184"/>
      <c r="G17" s="186"/>
    </row>
    <row r="18" spans="1:21" s="86" customFormat="1" ht="20.100000000000001" customHeight="1" thickBot="1" x14ac:dyDescent="0.25">
      <c r="A18" s="140" t="b">
        <f>IF($C$20="si",IF(OR(C21="",C22=""),"0",IF(C21=C22,1,C22-C21+1)))</f>
        <v>0</v>
      </c>
      <c r="B18" s="141" t="b">
        <f>IF($C$20="si",IF(OR(C21="",C22=""),"0",IF(C21=C22,1,C22-C21+1)))</f>
        <v>0</v>
      </c>
      <c r="C18" s="141" t="b">
        <f>IF($C$20="si",IF(OR(C21="",C22=""),"0",IF(C21=C22,1,C22-C21+1)))</f>
        <v>0</v>
      </c>
      <c r="D18" s="270" t="s">
        <v>169</v>
      </c>
      <c r="E18" s="272"/>
      <c r="F18" s="60"/>
      <c r="G18" s="142"/>
      <c r="H18" s="83"/>
      <c r="I18" s="122" t="s">
        <v>20</v>
      </c>
      <c r="J18" s="84"/>
      <c r="K18" s="85"/>
      <c r="L18" s="85"/>
      <c r="N18" s="87"/>
      <c r="O18" s="87"/>
      <c r="P18" s="209"/>
      <c r="Q18" s="209"/>
      <c r="R18" s="87"/>
      <c r="S18" s="87"/>
      <c r="T18" s="87"/>
      <c r="U18" s="87"/>
    </row>
    <row r="19" spans="1:21" ht="18" customHeight="1" x14ac:dyDescent="0.2">
      <c r="A19" s="143" t="s">
        <v>147</v>
      </c>
      <c r="B19" s="276"/>
      <c r="C19" s="276"/>
      <c r="D19" s="276"/>
      <c r="E19" s="276"/>
      <c r="F19" s="276"/>
      <c r="G19" s="181">
        <f>B16+C16+F16+G16</f>
        <v>0</v>
      </c>
      <c r="I19" s="122" t="s">
        <v>21</v>
      </c>
    </row>
    <row r="20" spans="1:21" s="86" customFormat="1" ht="20.100000000000001" customHeight="1" x14ac:dyDescent="0.2">
      <c r="A20" s="144"/>
      <c r="B20" s="174" t="s">
        <v>148</v>
      </c>
      <c r="C20" s="145"/>
      <c r="D20" s="146" t="str">
        <f>IF(C21=C22,"NO")</f>
        <v>NO</v>
      </c>
      <c r="E20" s="174" t="s">
        <v>149</v>
      </c>
      <c r="F20" s="145"/>
      <c r="G20" s="201"/>
      <c r="H20" s="83"/>
      <c r="I20" s="122" t="s">
        <v>77</v>
      </c>
      <c r="J20" s="84"/>
      <c r="K20" s="85"/>
      <c r="L20" s="85"/>
      <c r="N20" s="87"/>
      <c r="O20" s="87"/>
      <c r="P20" s="209"/>
      <c r="Q20" s="209"/>
      <c r="R20" s="87"/>
      <c r="S20" s="87"/>
      <c r="T20" s="87"/>
      <c r="U20" s="87"/>
    </row>
    <row r="21" spans="1:21" s="86" customFormat="1" ht="20.100000000000001" customHeight="1" x14ac:dyDescent="0.2">
      <c r="A21" s="144"/>
      <c r="B21" s="136" t="s">
        <v>150</v>
      </c>
      <c r="C21" s="147"/>
      <c r="D21" s="136"/>
      <c r="E21" s="136" t="s">
        <v>151</v>
      </c>
      <c r="F21" s="197"/>
      <c r="G21" s="148">
        <f>IF(AND($C$20="si",$F$20="si"),"",IF(A18&lt;=0,(A18*Criterios!B2),IF($F$20="si",Criterios!B2*F21,Criterios!B2*A18)))</f>
        <v>0</v>
      </c>
      <c r="H21" s="83"/>
      <c r="I21" s="122" t="s">
        <v>75</v>
      </c>
      <c r="J21" s="84"/>
      <c r="K21" s="85"/>
      <c r="L21" s="85"/>
      <c r="N21" s="87"/>
      <c r="O21" s="87"/>
      <c r="P21" s="209"/>
      <c r="Q21" s="209"/>
      <c r="R21" s="87"/>
      <c r="S21" s="87"/>
      <c r="T21" s="87"/>
      <c r="U21" s="87"/>
    </row>
    <row r="22" spans="1:21" s="86" customFormat="1" ht="20.100000000000001" customHeight="1" x14ac:dyDescent="0.2">
      <c r="A22" s="144"/>
      <c r="B22" s="136" t="s">
        <v>152</v>
      </c>
      <c r="C22" s="147"/>
      <c r="D22" s="136"/>
      <c r="E22" s="136" t="s">
        <v>153</v>
      </c>
      <c r="F22" s="197"/>
      <c r="G22" s="148">
        <f>IF(AND($C$20="si",$F$20="si"),"",IF(B18&lt;=0,(B18*Criterios!B3),IF($F$20="si",Criterios!B3*F22,Criterios!B3*B18)))</f>
        <v>0</v>
      </c>
      <c r="H22" s="83"/>
      <c r="I22" s="122"/>
      <c r="J22" s="84"/>
      <c r="K22" s="85"/>
      <c r="L22" s="85"/>
      <c r="N22" s="87"/>
      <c r="O22" s="87"/>
      <c r="P22" s="209"/>
      <c r="Q22" s="209"/>
      <c r="R22" s="87"/>
      <c r="S22" s="87"/>
      <c r="T22" s="87"/>
      <c r="U22" s="87"/>
    </row>
    <row r="23" spans="1:21" s="86" customFormat="1" ht="20.100000000000001" customHeight="1" x14ac:dyDescent="0.2">
      <c r="A23" s="144"/>
      <c r="B23" s="149"/>
      <c r="C23" s="150"/>
      <c r="D23" s="151"/>
      <c r="E23" s="149" t="s">
        <v>154</v>
      </c>
      <c r="F23" s="198"/>
      <c r="G23" s="148">
        <f>IF(AND($C$20="si",$F$20="si"),"",IF(C18&lt;=0,(C18*Criterios!B4),IF($F$20="si",Criterios!B4*F23,Criterios!B4*C18)))</f>
        <v>0</v>
      </c>
      <c r="H23" s="83"/>
      <c r="I23" s="122"/>
      <c r="J23" s="84"/>
      <c r="K23" s="85"/>
      <c r="L23" s="85"/>
      <c r="N23" s="87"/>
      <c r="O23" s="87"/>
      <c r="P23" s="209"/>
      <c r="Q23" s="209"/>
      <c r="R23" s="87"/>
      <c r="S23" s="87"/>
      <c r="T23" s="87"/>
      <c r="U23" s="87"/>
    </row>
    <row r="24" spans="1:21" s="86" customFormat="1" ht="20.100000000000001" customHeight="1" thickBot="1" x14ac:dyDescent="0.25">
      <c r="A24" s="143"/>
      <c r="B24" s="136"/>
      <c r="C24" s="199">
        <f>+IF(OR(C21="",C22=""),0,IF(C21=C22,1,C22-C21+1))</f>
        <v>0</v>
      </c>
      <c r="D24" s="70" t="str">
        <f>IF(C24=1, "Día de Viaticos",IF(C24&gt;=2,"Días de Viaticos",IF(C24&lt;=0, " ")))</f>
        <v xml:space="preserve"> </v>
      </c>
      <c r="E24" s="136"/>
      <c r="F24" s="152">
        <f>SUM(F21:F23)</f>
        <v>0</v>
      </c>
      <c r="G24" s="202" t="str">
        <f>IF(F24=1, "Comida",IF(F24&gt;=2,"Comidas",IF(F24&lt;=0, " ")))</f>
        <v xml:space="preserve"> </v>
      </c>
      <c r="H24" s="83"/>
      <c r="I24" s="122"/>
      <c r="J24" s="84"/>
      <c r="K24" s="85"/>
      <c r="L24" s="85"/>
      <c r="N24" s="87"/>
      <c r="O24" s="87"/>
      <c r="P24" s="209"/>
      <c r="Q24" s="209"/>
      <c r="R24" s="87"/>
      <c r="S24" s="87"/>
      <c r="T24" s="87"/>
      <c r="U24" s="87"/>
    </row>
    <row r="25" spans="1:21" s="86" customFormat="1" ht="20.100000000000001" customHeight="1" thickBot="1" x14ac:dyDescent="0.5">
      <c r="A25" s="153"/>
      <c r="B25" s="155" t="s">
        <v>155</v>
      </c>
      <c r="C25" s="232"/>
      <c r="D25" s="200"/>
      <c r="E25" s="154"/>
      <c r="F25" s="203" t="s">
        <v>168</v>
      </c>
      <c r="G25" s="156">
        <f>SUM(G19:G23)</f>
        <v>0</v>
      </c>
      <c r="H25" s="83"/>
      <c r="I25" s="122"/>
      <c r="J25" s="84"/>
      <c r="K25" s="85"/>
      <c r="L25" s="85"/>
      <c r="N25" s="87"/>
      <c r="O25" s="87"/>
      <c r="P25" s="209"/>
      <c r="Q25" s="209"/>
      <c r="R25" s="87"/>
      <c r="S25" s="87"/>
      <c r="T25" s="87"/>
      <c r="U25" s="87"/>
    </row>
    <row r="26" spans="1:21" s="86" customFormat="1" ht="9" customHeight="1" thickBot="1" x14ac:dyDescent="0.25">
      <c r="A26" s="157"/>
      <c r="B26" s="158"/>
      <c r="C26" s="158"/>
      <c r="D26" s="159"/>
      <c r="E26" s="160"/>
      <c r="F26" s="158"/>
      <c r="G26" s="161"/>
      <c r="H26" s="83"/>
      <c r="I26" s="122"/>
      <c r="J26" s="84"/>
      <c r="K26" s="85"/>
      <c r="L26" s="85"/>
      <c r="N26" s="87"/>
      <c r="O26" s="87"/>
      <c r="P26" s="209"/>
      <c r="Q26" s="209"/>
      <c r="R26" s="87"/>
      <c r="S26" s="87"/>
      <c r="T26" s="87"/>
      <c r="U26" s="87"/>
    </row>
    <row r="27" spans="1:21" ht="20.100000000000001" customHeight="1" thickBot="1" x14ac:dyDescent="0.4">
      <c r="A27" s="288" t="s">
        <v>66</v>
      </c>
      <c r="B27" s="289"/>
      <c r="C27" s="289"/>
      <c r="D27" s="289"/>
      <c r="E27" s="289"/>
      <c r="F27" s="289"/>
      <c r="G27" s="290"/>
      <c r="I27" s="122" t="s">
        <v>76</v>
      </c>
    </row>
    <row r="28" spans="1:21" s="86" customFormat="1" ht="15" customHeight="1" x14ac:dyDescent="0.2">
      <c r="A28" s="89"/>
      <c r="B28" s="90"/>
      <c r="C28" s="90"/>
      <c r="D28" s="90"/>
      <c r="E28" s="90"/>
      <c r="F28" s="90"/>
      <c r="G28" s="91"/>
      <c r="H28" s="83"/>
      <c r="J28" s="84"/>
      <c r="K28" s="85"/>
      <c r="L28" s="85"/>
      <c r="N28" s="87"/>
      <c r="O28" s="87"/>
      <c r="P28" s="209"/>
      <c r="Q28" s="209"/>
      <c r="R28" s="87"/>
      <c r="S28" s="87"/>
      <c r="T28" s="87"/>
      <c r="U28" s="87"/>
    </row>
    <row r="29" spans="1:21" s="95" customFormat="1" ht="21.75" customHeight="1" x14ac:dyDescent="0.2">
      <c r="A29" s="113" t="s">
        <v>33</v>
      </c>
      <c r="B29" s="139" t="s">
        <v>25</v>
      </c>
      <c r="C29" s="139" t="s">
        <v>31</v>
      </c>
      <c r="D29" s="222" t="s">
        <v>83</v>
      </c>
      <c r="E29" s="139" t="s">
        <v>55</v>
      </c>
      <c r="F29" s="139" t="s">
        <v>146</v>
      </c>
      <c r="G29" s="223" t="s">
        <v>65</v>
      </c>
      <c r="H29" s="92"/>
      <c r="J29" s="93"/>
      <c r="K29" s="94"/>
      <c r="L29" s="94"/>
      <c r="N29" s="96"/>
      <c r="O29" s="96"/>
      <c r="P29" s="211"/>
      <c r="Q29" s="211"/>
      <c r="R29" s="96"/>
      <c r="S29" s="96"/>
      <c r="T29" s="96"/>
      <c r="U29" s="96"/>
    </row>
    <row r="30" spans="1:21" s="100" customFormat="1" ht="20.100000000000001" customHeight="1" x14ac:dyDescent="0.2">
      <c r="A30" s="114"/>
      <c r="B30" s="224"/>
      <c r="C30" s="225"/>
      <c r="D30" s="226"/>
      <c r="E30" s="227"/>
      <c r="F30" s="128"/>
      <c r="G30" s="228"/>
      <c r="H30" s="97" t="s">
        <v>63</v>
      </c>
      <c r="I30" s="65">
        <f>IF(C30="",0,IF(C30="Hospedaje",E30,IF(C30="Taxi / Pasaje Aereo",E30,IF(C30="Tramite Laboral",E30,IF(C30="Compra",E30,IF(E30&lt;VLOOKUP('SOLICITUD DE ANTICIPO-GASTO'!C30,Criterios!$A$2:$B$4,2,0)*D30,'SOLICITUD DE ANTICIPO-GASTO'!E30,VLOOKUP('SOLICITUD DE ANTICIPO-GASTO'!C30,Criterios!$A$2:$B$4,2,0)*D30))))))</f>
        <v>0</v>
      </c>
      <c r="J30" s="98" t="b">
        <f>IF(H30="Con Anticipo",IF(C30="cena",D30*Criterios!$B$4,IF(C30="desayuno",D30*Criterios!$B$2,IF(C30="almuerzo",D30*Criterios!$B$3,IF(C30="Hospedaje",E30,IF(C30="Taxi / Pasaje Aereo",E30))))),0)</f>
        <v>0</v>
      </c>
      <c r="K30" s="99"/>
      <c r="L30" s="99"/>
      <c r="N30" s="101"/>
      <c r="O30" s="101"/>
      <c r="P30" s="210"/>
      <c r="Q30" s="210"/>
      <c r="R30" s="101"/>
      <c r="S30" s="101"/>
      <c r="T30" s="101"/>
      <c r="U30" s="101"/>
    </row>
    <row r="31" spans="1:21" s="100" customFormat="1" ht="20.100000000000001" customHeight="1" x14ac:dyDescent="0.2">
      <c r="A31" s="114"/>
      <c r="B31" s="224"/>
      <c r="C31" s="234"/>
      <c r="D31" s="226"/>
      <c r="E31" s="227"/>
      <c r="F31" s="128"/>
      <c r="G31" s="228"/>
      <c r="H31" s="97" t="s">
        <v>63</v>
      </c>
      <c r="I31" s="65">
        <f>IF(C31="",0,IF(C31="Hospedaje",E31,IF(C31="Taxi / Pasaje Aereo",E31,IF(C31="Tramite Laboral",E31,IF(C31="Compra",E31,IF(E31&lt;VLOOKUP('SOLICITUD DE ANTICIPO-GASTO'!C31,Criterios!$A$2:$B$4,2,0)*D31,'SOLICITUD DE ANTICIPO-GASTO'!E31,VLOOKUP('SOLICITUD DE ANTICIPO-GASTO'!C31,Criterios!$A$2:$B$4,2,0)*D31))))))</f>
        <v>0</v>
      </c>
      <c r="J31" s="98" t="b">
        <f>IF(H31="Con Anticipo",IF(C31="cena",D31*Criterios!$B$4,IF(C31="desayuno",D31*Criterios!$B$2,IF(C31="almuerzo",D31*Criterios!$B$3,IF(C31="Hospedaje",E31,IF(C31="Taxi / Pasaje Aereo",E31))))),0)</f>
        <v>0</v>
      </c>
      <c r="K31" s="99"/>
      <c r="L31" s="99"/>
      <c r="N31" s="101"/>
      <c r="O31" s="101"/>
      <c r="P31" s="210"/>
      <c r="Q31" s="210"/>
      <c r="R31" s="101"/>
      <c r="S31" s="101"/>
      <c r="T31" s="101"/>
      <c r="U31" s="101"/>
    </row>
    <row r="32" spans="1:21" s="100" customFormat="1" ht="20.100000000000001" customHeight="1" x14ac:dyDescent="0.2">
      <c r="A32" s="114"/>
      <c r="B32" s="224"/>
      <c r="C32" s="234"/>
      <c r="D32" s="226"/>
      <c r="E32" s="227"/>
      <c r="F32" s="128"/>
      <c r="G32" s="228"/>
      <c r="H32" s="97" t="s">
        <v>63</v>
      </c>
      <c r="I32" s="65">
        <f>IF(C32="",0,IF(C32="Hospedaje",E32,IF(C32="Taxi / Pasaje Aereo",E32,IF(C32="Tramite Laboral",E32,IF(C32="Compra",E32,IF(E32&lt;VLOOKUP('SOLICITUD DE ANTICIPO-GASTO'!C32,Criterios!$A$2:$B$4,2,0)*D32,'SOLICITUD DE ANTICIPO-GASTO'!E32,VLOOKUP('SOLICITUD DE ANTICIPO-GASTO'!C32,Criterios!$A$2:$B$4,2,0)*D32))))))</f>
        <v>0</v>
      </c>
      <c r="J32" s="98" t="b">
        <f>IF(H32="Con Anticipo",IF(C32="Cena",D32*Criterios!$B$4,IF(C32="desayuno",D32*Criterios!$B$2,IF(C32="almuerzo",D32*Criterios!$B$3,IF(C32="Hospedaje",E32,IF(C32="Taxi / Pasaje Aereo",E32))))),0)</f>
        <v>0</v>
      </c>
      <c r="K32" s="99"/>
      <c r="L32" s="99"/>
      <c r="N32" s="101"/>
      <c r="O32" s="101"/>
      <c r="P32" s="210"/>
      <c r="Q32" s="210"/>
      <c r="R32" s="101"/>
      <c r="S32" s="101"/>
      <c r="T32" s="101"/>
      <c r="U32" s="101"/>
    </row>
    <row r="33" spans="1:21" s="100" customFormat="1" ht="20.100000000000001" customHeight="1" x14ac:dyDescent="0.2">
      <c r="A33" s="114"/>
      <c r="B33" s="224"/>
      <c r="C33" s="234"/>
      <c r="D33" s="226"/>
      <c r="E33" s="227"/>
      <c r="F33" s="128"/>
      <c r="G33" s="228"/>
      <c r="H33" s="97" t="s">
        <v>63</v>
      </c>
      <c r="I33" s="65">
        <f>IF(C33="",0,IF(C33="Hospedaje",E33,IF(C33="Taxi / Pasaje Aereo",E33,IF(C33="Tramite Laboral",E33,IF(C33="Compra",E33,IF(E33&lt;VLOOKUP('SOLICITUD DE ANTICIPO-GASTO'!C33,Criterios!$A$2:$B$4,2,0)*D33,'SOLICITUD DE ANTICIPO-GASTO'!E33,VLOOKUP('SOLICITUD DE ANTICIPO-GASTO'!C33,Criterios!$A$2:$B$4,2,0)*D33))))))</f>
        <v>0</v>
      </c>
      <c r="J33" s="98" t="b">
        <f>IF(H33="Con Anticipo",IF(C33="cena",D33*Criterios!$B$4,IF(C33="desayuno",D33*Criterios!$B$2,IF(C33="almuerzo",D33*Criterios!$B$3,IF(C33="Hospedaje",E33,IF(C33="Taxi / Pasaje Aereo",E33))))),0)</f>
        <v>0</v>
      </c>
      <c r="K33" s="99"/>
      <c r="L33" s="99"/>
      <c r="N33" s="101"/>
      <c r="O33" s="101"/>
      <c r="P33" s="210"/>
      <c r="Q33" s="210"/>
      <c r="R33" s="101"/>
      <c r="S33" s="101"/>
      <c r="T33" s="101"/>
      <c r="U33" s="101"/>
    </row>
    <row r="34" spans="1:21" s="100" customFormat="1" ht="20.100000000000001" customHeight="1" x14ac:dyDescent="0.2">
      <c r="A34" s="114"/>
      <c r="B34" s="224"/>
      <c r="C34" s="234"/>
      <c r="D34" s="226"/>
      <c r="E34" s="227"/>
      <c r="F34" s="128"/>
      <c r="G34" s="228"/>
      <c r="H34" s="97" t="s">
        <v>63</v>
      </c>
      <c r="I34" s="65">
        <f>IF(C34="",0,IF(C34="Hospedaje",E34,IF(C34="Taxi / Pasaje Aereo",E34,IF(C34="Tramite Laboral",E34,IF(C34="Compra",E34,IF(E34&lt;VLOOKUP('SOLICITUD DE ANTICIPO-GASTO'!C34,Criterios!$A$2:$B$4,2,0)*D34,'SOLICITUD DE ANTICIPO-GASTO'!E34,VLOOKUP('SOLICITUD DE ANTICIPO-GASTO'!C34,Criterios!$A$2:$B$4,2,0)*D34))))))</f>
        <v>0</v>
      </c>
      <c r="J34" s="98" t="b">
        <f>IF(H34="Con Anticipo",IF(C34="cena",D34*Criterios!$B$4,IF(C34="desayuno",D34*Criterios!$B$2,IF(C34="almuerzo",D34*Criterios!$B$3,IF(C34="Hospedaje",E34,IF(C34="Taxi / Pasaje Aereo",E34))))),0)</f>
        <v>0</v>
      </c>
      <c r="K34" s="99"/>
      <c r="L34" s="99"/>
      <c r="N34" s="101"/>
      <c r="O34" s="101"/>
      <c r="P34" s="210"/>
      <c r="Q34" s="210"/>
      <c r="R34" s="101"/>
      <c r="S34" s="101"/>
      <c r="T34" s="101"/>
      <c r="U34" s="101"/>
    </row>
    <row r="35" spans="1:21" s="100" customFormat="1" ht="20.100000000000001" customHeight="1" x14ac:dyDescent="0.2">
      <c r="A35" s="114"/>
      <c r="B35" s="224"/>
      <c r="C35" s="234"/>
      <c r="D35" s="226"/>
      <c r="E35" s="227"/>
      <c r="F35" s="128"/>
      <c r="G35" s="228"/>
      <c r="H35" s="97" t="s">
        <v>63</v>
      </c>
      <c r="I35" s="65">
        <f>IF(C35="",0,IF(C35="Hospedaje",E35,IF(C35="Taxi / Pasaje Aereo",E35,IF(C35="Tramite Laboral",E35,IF(C35="Compra",E35,IF(E35&lt;VLOOKUP('SOLICITUD DE ANTICIPO-GASTO'!C35,Criterios!$A$2:$B$4,2,0)*D35,'SOLICITUD DE ANTICIPO-GASTO'!E35,VLOOKUP('SOLICITUD DE ANTICIPO-GASTO'!C35,Criterios!$A$2:$B$4,2,0)*D35))))))</f>
        <v>0</v>
      </c>
      <c r="J35" s="98" t="b">
        <f>IF(H35="Con Anticipo",IF(C35="cena",D35*Criterios!$B$4,IF(C35="desayuno",D35*Criterios!$B$2,IF(C35="almuerzo",D35*Criterios!$B$3,IF(C35="Hospedaje",E35,IF(C35="Taxi / Pasaje Aereo",E35))))),0)</f>
        <v>0</v>
      </c>
      <c r="K35" s="99"/>
      <c r="L35" s="99"/>
      <c r="N35" s="101"/>
      <c r="O35" s="101"/>
      <c r="P35" s="210"/>
      <c r="Q35" s="210"/>
      <c r="R35" s="101"/>
      <c r="S35" s="101"/>
      <c r="T35" s="101"/>
      <c r="U35" s="101"/>
    </row>
    <row r="36" spans="1:21" s="100" customFormat="1" ht="20.100000000000001" customHeight="1" x14ac:dyDescent="0.2">
      <c r="A36" s="114"/>
      <c r="B36" s="224"/>
      <c r="C36" s="234"/>
      <c r="D36" s="226"/>
      <c r="E36" s="227"/>
      <c r="F36" s="128"/>
      <c r="G36" s="228"/>
      <c r="H36" s="97" t="s">
        <v>63</v>
      </c>
      <c r="I36" s="65">
        <f>IF(C36="",0,IF(C36="Hospedaje",E36,IF(C36="Taxi / Pasaje Aereo",E36,IF(C36="Tramite Laboral",E36,IF(C36="Compra",E36,IF(E36&lt;VLOOKUP('SOLICITUD DE ANTICIPO-GASTO'!C36,Criterios!$A$2:$B$4,2,0)*D36,'SOLICITUD DE ANTICIPO-GASTO'!E36,VLOOKUP('SOLICITUD DE ANTICIPO-GASTO'!C36,Criterios!$A$2:$B$4,2,0)*D36))))))</f>
        <v>0</v>
      </c>
      <c r="J36" s="98" t="b">
        <f>IF(H36="Con Anticipo",IF(C36="cena",D36*Criterios!$B$4,IF(C36="desayuno",D36*Criterios!$B$2,IF(C36="almuerzo",D36*Criterios!$B$3,IF(C36="Hospedaje",E36,IF(C36="Taxi / Pasaje Aereo",E36))))),0)</f>
        <v>0</v>
      </c>
      <c r="K36" s="99"/>
      <c r="L36" s="99"/>
      <c r="N36" s="101"/>
      <c r="O36" s="101"/>
      <c r="P36" s="210"/>
      <c r="Q36" s="210"/>
      <c r="R36" s="101"/>
      <c r="S36" s="101"/>
      <c r="T36" s="101"/>
      <c r="U36" s="101"/>
    </row>
    <row r="37" spans="1:21" s="100" customFormat="1" ht="20.100000000000001" customHeight="1" x14ac:dyDescent="0.2">
      <c r="A37" s="114"/>
      <c r="B37" s="224"/>
      <c r="C37" s="234"/>
      <c r="D37" s="226"/>
      <c r="E37" s="227"/>
      <c r="F37" s="128"/>
      <c r="G37" s="228"/>
      <c r="H37" s="97" t="s">
        <v>63</v>
      </c>
      <c r="I37" s="65">
        <f>IF(C37="",0,IF(C37="Hospedaje",E37,IF(C37="Taxi / Pasaje Aereo",E37,IF(C37="Tramite Laboral",E37,IF(C37="Compra",E37,IF(E37&lt;VLOOKUP('SOLICITUD DE ANTICIPO-GASTO'!C37,Criterios!$A$2:$B$4,2,0)*D37,'SOLICITUD DE ANTICIPO-GASTO'!E37,VLOOKUP('SOLICITUD DE ANTICIPO-GASTO'!C37,Criterios!$A$2:$B$4,2,0)*D37))))))</f>
        <v>0</v>
      </c>
      <c r="J37" s="98" t="b">
        <f>IF(H37="Con Anticipo",IF(C37="cena",D37*Criterios!$B$4,IF(C37="desayuno",D37*Criterios!$B$2,IF(C37="almuerzo",D37*Criterios!$B$3,IF(C37="Hospedaje",E37,IF(C37="Taxi / Pasaje Aereo",E37))))),0)</f>
        <v>0</v>
      </c>
      <c r="K37" s="99"/>
      <c r="L37" s="99"/>
      <c r="N37" s="101"/>
      <c r="O37" s="101"/>
      <c r="P37" s="210"/>
      <c r="Q37" s="210"/>
      <c r="R37" s="101"/>
      <c r="S37" s="101"/>
      <c r="T37" s="101"/>
      <c r="U37" s="101"/>
    </row>
    <row r="38" spans="1:21" s="100" customFormat="1" ht="20.100000000000001" customHeight="1" x14ac:dyDescent="0.2">
      <c r="A38" s="114"/>
      <c r="B38" s="224"/>
      <c r="C38" s="234"/>
      <c r="D38" s="226"/>
      <c r="E38" s="227"/>
      <c r="F38" s="128"/>
      <c r="G38" s="228"/>
      <c r="H38" s="97" t="s">
        <v>63</v>
      </c>
      <c r="I38" s="65">
        <f>IF(C38="",0,IF(C38="Hospedaje",E38,IF(C38="Taxi / Pasaje Aereo",E38,IF(C38="Tramite Laboral",E38,IF(C38="Compra",E38,IF(E38&lt;VLOOKUP('SOLICITUD DE ANTICIPO-GASTO'!C38,Criterios!$A$2:$B$4,2,0)*D38,'SOLICITUD DE ANTICIPO-GASTO'!E38,VLOOKUP('SOLICITUD DE ANTICIPO-GASTO'!C38,Criterios!$A$2:$B$4,2,0)*D38))))))</f>
        <v>0</v>
      </c>
      <c r="J38" s="98" t="b">
        <f>IF(H38="Con Anticipo",IF(C38="cena",D38*Criterios!$B$4,IF(C38="desayuno",D38*Criterios!$B$2,IF(C38="almuerzo",D38*Criterios!$B$3,IF(C38="Hospedaje",E38,IF(C38="Taxi / Pasaje Aereo",E38))))),0)</f>
        <v>0</v>
      </c>
      <c r="K38" s="99"/>
      <c r="L38" s="99"/>
      <c r="N38" s="101"/>
      <c r="O38" s="101"/>
      <c r="P38" s="210"/>
      <c r="Q38" s="210"/>
      <c r="R38" s="101"/>
      <c r="S38" s="101"/>
      <c r="T38" s="101"/>
      <c r="U38" s="101"/>
    </row>
    <row r="39" spans="1:21" s="100" customFormat="1" ht="20.100000000000001" customHeight="1" x14ac:dyDescent="0.2">
      <c r="A39" s="114"/>
      <c r="B39" s="224"/>
      <c r="C39" s="234"/>
      <c r="D39" s="226"/>
      <c r="E39" s="227"/>
      <c r="F39" s="128"/>
      <c r="G39" s="228"/>
      <c r="H39" s="97" t="s">
        <v>63</v>
      </c>
      <c r="I39" s="65">
        <f>IF(C39="",0,IF(C39="Hospedaje",E39,IF(C39="Taxi / Pasaje Aereo",E39,IF(C39="Tramite Laboral",E39,IF(C39="Compra",E39,IF(E39&lt;VLOOKUP('SOLICITUD DE ANTICIPO-GASTO'!C39,Criterios!$A$2:$B$4,2,0)*D39,'SOLICITUD DE ANTICIPO-GASTO'!E39,VLOOKUP('SOLICITUD DE ANTICIPO-GASTO'!C39,Criterios!$A$2:$B$4,2,0)*D39))))))</f>
        <v>0</v>
      </c>
      <c r="J39" s="98" t="b">
        <f>IF(H39="Con Anticipo",IF(C39="cena",D39*Criterios!$B$4,IF(C39="desayuno",D39*Criterios!$B$2,IF(C39="almuerzo",D39*Criterios!$B$3,IF(C39="Hospedaje",E39,IF(C39="Taxi / Pasaje Aereo",E39))))),0)</f>
        <v>0</v>
      </c>
      <c r="K39" s="99"/>
      <c r="L39" s="99"/>
      <c r="N39" s="101"/>
      <c r="O39" s="101"/>
      <c r="P39" s="210"/>
      <c r="Q39" s="210"/>
      <c r="R39" s="101"/>
      <c r="S39" s="101"/>
      <c r="T39" s="101"/>
      <c r="U39" s="101"/>
    </row>
    <row r="40" spans="1:21" s="100" customFormat="1" ht="20.100000000000001" customHeight="1" x14ac:dyDescent="0.2">
      <c r="A40" s="114"/>
      <c r="B40" s="224"/>
      <c r="C40" s="234"/>
      <c r="D40" s="226"/>
      <c r="E40" s="227"/>
      <c r="F40" s="128"/>
      <c r="G40" s="228"/>
      <c r="H40" s="97" t="s">
        <v>63</v>
      </c>
      <c r="I40" s="65">
        <f>IF(C40="",0,IF(C40="Hospedaje",E40,IF(C40="Taxi / Pasaje Aereo",E40,IF(C40="Tramite Laboral",E40,IF(C40="Compra",E40,IF(E40&lt;VLOOKUP('SOLICITUD DE ANTICIPO-GASTO'!C40,Criterios!$A$2:$B$4,2,0)*D40,'SOLICITUD DE ANTICIPO-GASTO'!E40,VLOOKUP('SOLICITUD DE ANTICIPO-GASTO'!C40,Criterios!$A$2:$B$4,2,0)*D40))))))</f>
        <v>0</v>
      </c>
      <c r="J40" s="98" t="b">
        <f>IF(H40="Con Anticipo",IF(C40="cena",D40*Criterios!$B$4,IF(C40="desayuno",D40*Criterios!$B$2,IF(C40="almuerzo",D40*Criterios!$B$3,IF(C40="Hospedaje",E40,IF(C40="Taxi / Pasaje Aereo",E40))))),0)</f>
        <v>0</v>
      </c>
      <c r="K40" s="99"/>
      <c r="L40" s="99"/>
      <c r="N40" s="101"/>
      <c r="O40" s="101"/>
      <c r="P40" s="210"/>
      <c r="Q40" s="210"/>
      <c r="R40" s="101"/>
      <c r="S40" s="101"/>
      <c r="T40" s="101"/>
      <c r="U40" s="101"/>
    </row>
    <row r="41" spans="1:21" s="100" customFormat="1" ht="20.100000000000001" customHeight="1" x14ac:dyDescent="0.2">
      <c r="A41" s="114"/>
      <c r="B41" s="224"/>
      <c r="C41" s="234"/>
      <c r="D41" s="226"/>
      <c r="E41" s="227"/>
      <c r="F41" s="128"/>
      <c r="G41" s="228"/>
      <c r="H41" s="97" t="s">
        <v>63</v>
      </c>
      <c r="I41" s="65">
        <f>IF(C41="",0,IF(C41="Hospedaje",E41,IF(C41="Taxi / Pasaje Aereo",E41,IF(C41="Tramite Laboral",E41,IF(C41="Compra",E41,IF(E41&lt;VLOOKUP('SOLICITUD DE ANTICIPO-GASTO'!C41,Criterios!$A$2:$B$4,2,0)*D41,'SOLICITUD DE ANTICIPO-GASTO'!E41,VLOOKUP('SOLICITUD DE ANTICIPO-GASTO'!C41,Criterios!$A$2:$B$4,2,0)*D41))))))</f>
        <v>0</v>
      </c>
      <c r="J41" s="98" t="b">
        <f>IF(H41="Con Anticipo",IF(C41="cena",D41*Criterios!$B$4,IF(C41="desayuno",D41*Criterios!$B$2,IF(C41="almuerzo",D41*Criterios!$B$3,IF(C41="Hospedaje",E41,IF(C41="Taxi / Pasaje Aereo",E41))))),0)</f>
        <v>0</v>
      </c>
      <c r="K41" s="99"/>
      <c r="L41" s="99"/>
      <c r="N41" s="101"/>
      <c r="O41" s="101"/>
      <c r="P41" s="210"/>
      <c r="Q41" s="210"/>
      <c r="R41" s="101"/>
      <c r="S41" s="101"/>
      <c r="T41" s="101"/>
      <c r="U41" s="101"/>
    </row>
    <row r="42" spans="1:21" s="100" customFormat="1" ht="20.100000000000001" customHeight="1" x14ac:dyDescent="0.2">
      <c r="A42" s="114"/>
      <c r="B42" s="224"/>
      <c r="C42" s="234"/>
      <c r="D42" s="226"/>
      <c r="E42" s="227"/>
      <c r="F42" s="128"/>
      <c r="G42" s="228"/>
      <c r="H42" s="97" t="s">
        <v>63</v>
      </c>
      <c r="I42" s="65">
        <f>IF(C42="",0,IF(C42="Hospedaje",E42,IF(C42="Taxi / Pasaje Aereo",E42,IF(C42="Tramite Laboral",E42,IF(C42="Compra",E42,IF(E42&lt;VLOOKUP('SOLICITUD DE ANTICIPO-GASTO'!C42,Criterios!$A$2:$B$4,2,0)*D42,'SOLICITUD DE ANTICIPO-GASTO'!E42,VLOOKUP('SOLICITUD DE ANTICIPO-GASTO'!C42,Criterios!$A$2:$B$4,2,0)*D42))))))</f>
        <v>0</v>
      </c>
      <c r="J42" s="98" t="b">
        <f>IF(H42="Con Anticipo",IF(C42="cena",D42*Criterios!$B$4,IF(C42="desayuno",D42*Criterios!$B$2,IF(C42="almuerzo",D42*Criterios!$B$3,IF(C42="Hospedaje",E42,IF(C42="Taxi / Pasaje Aereo",E42))))),0)</f>
        <v>0</v>
      </c>
      <c r="K42" s="99"/>
      <c r="L42" s="99"/>
      <c r="N42" s="101"/>
      <c r="O42" s="101"/>
      <c r="P42" s="210"/>
      <c r="Q42" s="210"/>
      <c r="R42" s="101"/>
      <c r="S42" s="101"/>
      <c r="T42" s="101"/>
      <c r="U42" s="101"/>
    </row>
    <row r="43" spans="1:21" s="100" customFormat="1" ht="20.100000000000001" customHeight="1" x14ac:dyDescent="0.2">
      <c r="A43" s="114"/>
      <c r="B43" s="224"/>
      <c r="C43" s="234"/>
      <c r="D43" s="226"/>
      <c r="E43" s="227"/>
      <c r="F43" s="128"/>
      <c r="G43" s="228"/>
      <c r="H43" s="97" t="s">
        <v>63</v>
      </c>
      <c r="I43" s="65">
        <f>IF(C43="",0,IF(C43="Hospedaje",E43,IF(C43="Taxi / Pasaje Aereo",E43,IF(C43="Tramite Laboral",E43,IF(C43="Compra",E43,IF(E43&lt;VLOOKUP('SOLICITUD DE ANTICIPO-GASTO'!C43,Criterios!$A$2:$B$4,2,0)*D43,'SOLICITUD DE ANTICIPO-GASTO'!E43,VLOOKUP('SOLICITUD DE ANTICIPO-GASTO'!C43,Criterios!$A$2:$B$4,2,0)*D43))))))</f>
        <v>0</v>
      </c>
      <c r="J43" s="98" t="b">
        <f>IF(H43="Con Anticipo",IF(C43="cena",D43*Criterios!$B$4,IF(C43="desayuno",D43*Criterios!$B$2,IF(C43="almuerzo",D43*Criterios!$B$3,IF(C43="Hospedaje",E43,IF(C43="Taxi / Pasaje Aereo",E43))))),0)</f>
        <v>0</v>
      </c>
      <c r="K43" s="99"/>
      <c r="L43" s="99"/>
      <c r="N43" s="101"/>
      <c r="O43" s="101"/>
      <c r="P43" s="210"/>
      <c r="Q43" s="210"/>
      <c r="R43" s="101"/>
      <c r="S43" s="101"/>
      <c r="T43" s="101"/>
      <c r="U43" s="101"/>
    </row>
    <row r="44" spans="1:21" s="100" customFormat="1" ht="20.100000000000001" customHeight="1" x14ac:dyDescent="0.2">
      <c r="A44" s="114"/>
      <c r="B44" s="224"/>
      <c r="C44" s="234"/>
      <c r="D44" s="226"/>
      <c r="E44" s="227"/>
      <c r="F44" s="128"/>
      <c r="G44" s="228"/>
      <c r="H44" s="97" t="s">
        <v>63</v>
      </c>
      <c r="I44" s="65">
        <f>IF(C44="",0,IF(C44="Hospedaje",E44,IF(C44="Taxi / Pasaje Aereo",E44,IF(C44="Tramite Laboral",E44,IF(C44="Compra",E44,IF(E44&lt;VLOOKUP('SOLICITUD DE ANTICIPO-GASTO'!C44,Criterios!$A$2:$B$4,2,0)*D44,'SOLICITUD DE ANTICIPO-GASTO'!E44,VLOOKUP('SOLICITUD DE ANTICIPO-GASTO'!C44,Criterios!$A$2:$B$4,2,0)*D44))))))</f>
        <v>0</v>
      </c>
      <c r="J44" s="98" t="b">
        <f>IF(H44="Con Anticipo",IF(C44="cena",D44*Criterios!$B$4,IF(C44="desayuno",D44*Criterios!$B$2,IF(C44="almuerzo",D44*Criterios!$B$3,IF(C44="Hospedaje",E44,IF(C44="Taxi / Pasaje Aereo",E44))))),0)</f>
        <v>0</v>
      </c>
      <c r="K44" s="99"/>
      <c r="L44" s="99"/>
      <c r="N44" s="101"/>
      <c r="O44" s="101"/>
      <c r="P44" s="210"/>
      <c r="Q44" s="210"/>
      <c r="R44" s="101"/>
      <c r="S44" s="101"/>
      <c r="T44" s="101"/>
      <c r="U44" s="101"/>
    </row>
    <row r="45" spans="1:21" s="100" customFormat="1" ht="20.100000000000001" customHeight="1" x14ac:dyDescent="0.2">
      <c r="A45" s="114"/>
      <c r="B45" s="224"/>
      <c r="C45" s="234"/>
      <c r="D45" s="226"/>
      <c r="E45" s="227"/>
      <c r="F45" s="128"/>
      <c r="G45" s="228"/>
      <c r="H45" s="97" t="s">
        <v>63</v>
      </c>
      <c r="I45" s="65">
        <f>IF(C45="",0,IF(C45="Hospedaje",E45,IF(C45="Taxi / Pasaje Aereo",E45,IF(C45="Tramite Laboral",E45,IF(C45="Compra",E45,IF(E45&lt;VLOOKUP('SOLICITUD DE ANTICIPO-GASTO'!C45,Criterios!$A$2:$B$4,2,0)*D45,'SOLICITUD DE ANTICIPO-GASTO'!E45,VLOOKUP('SOLICITUD DE ANTICIPO-GASTO'!C45,Criterios!$A$2:$B$4,2,0)*D45))))))</f>
        <v>0</v>
      </c>
      <c r="J45" s="98" t="b">
        <f>IF(H45="Con Anticipo",IF(C45="cena",D45*Criterios!$B$4,IF(C45="desayuno",D45*Criterios!$B$2,IF(C45="almuerzo",D45*Criterios!$B$3,IF(C45="Hospedaje",E45,IF(C45="Taxi / Pasaje Aereo",E45))))),0)</f>
        <v>0</v>
      </c>
      <c r="K45" s="99"/>
      <c r="L45" s="99"/>
      <c r="N45" s="101"/>
      <c r="O45" s="101"/>
      <c r="P45" s="210"/>
      <c r="Q45" s="210"/>
      <c r="R45" s="101"/>
      <c r="S45" s="101"/>
      <c r="T45" s="101"/>
      <c r="U45" s="101"/>
    </row>
    <row r="46" spans="1:21" s="100" customFormat="1" ht="20.100000000000001" customHeight="1" x14ac:dyDescent="0.2">
      <c r="A46" s="114"/>
      <c r="B46" s="224"/>
      <c r="C46" s="234"/>
      <c r="D46" s="226"/>
      <c r="E46" s="227"/>
      <c r="F46" s="128"/>
      <c r="G46" s="228"/>
      <c r="H46" s="97" t="s">
        <v>63</v>
      </c>
      <c r="I46" s="65">
        <f>IF(C46="",0,IF(C46="Hospedaje",E46,IF(C46="Taxi / Pasaje Aereo",E46,IF(C46="Tramite Laboral",E46,IF(C46="Compra",E46,IF(E46&lt;VLOOKUP('SOLICITUD DE ANTICIPO-GASTO'!C46,Criterios!$A$2:$B$4,2,0)*D46,'SOLICITUD DE ANTICIPO-GASTO'!E46,VLOOKUP('SOLICITUD DE ANTICIPO-GASTO'!C46,Criterios!$A$2:$B$4,2,0)*D46))))))</f>
        <v>0</v>
      </c>
      <c r="J46" s="98" t="b">
        <f>IF(H46="Con Anticipo",IF(C46="cena",D46*Criterios!$B$4,IF(C46="desayuno",D46*Criterios!$B$2,IF(C46="almuerzo",D46*Criterios!$B$3,IF(C46="Hospedaje",E46,IF(C46="Taxi / Pasaje Aereo",E46))))),0)</f>
        <v>0</v>
      </c>
      <c r="K46" s="99"/>
      <c r="L46" s="99"/>
      <c r="N46" s="101"/>
      <c r="O46" s="101"/>
      <c r="P46" s="210"/>
      <c r="Q46" s="210"/>
      <c r="R46" s="101"/>
      <c r="S46" s="101"/>
      <c r="T46" s="101"/>
      <c r="U46" s="101"/>
    </row>
    <row r="47" spans="1:21" s="100" customFormat="1" ht="20.100000000000001" customHeight="1" x14ac:dyDescent="0.2">
      <c r="A47" s="114"/>
      <c r="B47" s="224"/>
      <c r="C47" s="234"/>
      <c r="D47" s="226"/>
      <c r="E47" s="227"/>
      <c r="F47" s="128"/>
      <c r="G47" s="228"/>
      <c r="H47" s="97" t="s">
        <v>63</v>
      </c>
      <c r="I47" s="65">
        <f>IF(C47="",0,IF(C47="Hospedaje",E47,IF(C47="Taxi / Pasaje Aereo",E47,IF(C47="Tramite Laboral",E47,IF(C47="Compra",E47,IF(E47&lt;VLOOKUP('SOLICITUD DE ANTICIPO-GASTO'!C47,Criterios!$A$2:$B$4,2,0)*D47,'SOLICITUD DE ANTICIPO-GASTO'!E47,VLOOKUP('SOLICITUD DE ANTICIPO-GASTO'!C47,Criterios!$A$2:$B$4,2,0)*D47))))))</f>
        <v>0</v>
      </c>
      <c r="J47" s="98" t="b">
        <f>IF(H47="Con Anticipo",IF(C47="cena",D47*Criterios!$B$4,IF(C47="desayuno",D47*Criterios!$B$2,IF(C47="almuerzo",D47*Criterios!$B$3,IF(C47="Hospedaje",E47,IF(C47="Taxi / Pasaje Aereo",E47))))),0)</f>
        <v>0</v>
      </c>
      <c r="K47" s="99"/>
      <c r="L47" s="99"/>
      <c r="N47" s="101"/>
      <c r="O47" s="101"/>
      <c r="P47" s="210"/>
      <c r="Q47" s="210"/>
      <c r="R47" s="101"/>
      <c r="S47" s="101"/>
      <c r="T47" s="101"/>
      <c r="U47" s="101"/>
    </row>
    <row r="48" spans="1:21" s="100" customFormat="1" ht="20.100000000000001" customHeight="1" x14ac:dyDescent="0.2">
      <c r="A48" s="114"/>
      <c r="B48" s="224"/>
      <c r="C48" s="234"/>
      <c r="D48" s="226"/>
      <c r="E48" s="227"/>
      <c r="F48" s="128"/>
      <c r="G48" s="228"/>
      <c r="H48" s="97" t="s">
        <v>63</v>
      </c>
      <c r="I48" s="65">
        <f>IF(C48="",0,IF(C48="Hospedaje",E48,IF(C48="Taxi / Pasaje Aereo",E48,IF(C48="Tramite Laboral",E48,IF(C48="Compra",E48,IF(E48&lt;VLOOKUP('SOLICITUD DE ANTICIPO-GASTO'!C48,Criterios!$A$2:$B$4,2,0)*D48,'SOLICITUD DE ANTICIPO-GASTO'!E48,VLOOKUP('SOLICITUD DE ANTICIPO-GASTO'!C48,Criterios!$A$2:$B$4,2,0)*D48))))))</f>
        <v>0</v>
      </c>
      <c r="J48" s="98" t="b">
        <f>IF(H48="Con Anticipo",IF(C48="cena",D48*Criterios!$B$4,IF(C48="desayuno",D48*Criterios!$B$2,IF(C48="almuerzo",D48*Criterios!$B$3,IF(C48="Hospedaje",E48,IF(C48="Taxi / Pasaje Aereo",E48))))),0)</f>
        <v>0</v>
      </c>
      <c r="K48" s="99"/>
      <c r="L48" s="99"/>
      <c r="N48" s="101"/>
      <c r="O48" s="101"/>
      <c r="P48" s="210"/>
      <c r="Q48" s="210"/>
      <c r="R48" s="101"/>
      <c r="S48" s="101"/>
      <c r="T48" s="101"/>
      <c r="U48" s="101"/>
    </row>
    <row r="49" spans="1:21" s="100" customFormat="1" ht="20.100000000000001" customHeight="1" x14ac:dyDescent="0.2">
      <c r="A49" s="114"/>
      <c r="B49" s="224"/>
      <c r="C49" s="234"/>
      <c r="D49" s="226"/>
      <c r="E49" s="227"/>
      <c r="F49" s="128"/>
      <c r="G49" s="228"/>
      <c r="H49" s="97" t="s">
        <v>63</v>
      </c>
      <c r="I49" s="65">
        <f>IF(C49="",0,IF(C49="Hospedaje",E49,IF(C49="Taxi / Pasaje Aereo",E49,IF(C49="Tramite Laboral",E49,IF(C49="Compra",E49,IF(E49&lt;VLOOKUP('SOLICITUD DE ANTICIPO-GASTO'!C49,Criterios!$A$2:$B$4,2,0)*D49,'SOLICITUD DE ANTICIPO-GASTO'!E49,VLOOKUP('SOLICITUD DE ANTICIPO-GASTO'!C49,Criterios!$A$2:$B$4,2,0)*D49))))))</f>
        <v>0</v>
      </c>
      <c r="J49" s="98" t="b">
        <f>IF(H49="Con Anticipo",IF(C49="cena",D49*Criterios!$B$4,IF(C49="desayuno",D49*Criterios!$B$2,IF(C49="almuerzo",D49*Criterios!$B$3,IF(C49="Hospedaje",E49,IF(C49="Taxi / Pasaje Aereo",E49))))),0)</f>
        <v>0</v>
      </c>
      <c r="K49" s="99"/>
      <c r="L49" s="99"/>
      <c r="N49" s="101"/>
      <c r="O49" s="101"/>
      <c r="P49" s="210"/>
      <c r="Q49" s="210"/>
      <c r="R49" s="101"/>
      <c r="S49" s="101"/>
      <c r="T49" s="101"/>
      <c r="U49" s="101"/>
    </row>
    <row r="50" spans="1:21" s="100" customFormat="1" ht="20.100000000000001" customHeight="1" x14ac:dyDescent="0.2">
      <c r="A50" s="114"/>
      <c r="B50" s="224"/>
      <c r="C50" s="234"/>
      <c r="D50" s="226"/>
      <c r="E50" s="227"/>
      <c r="F50" s="128"/>
      <c r="G50" s="228"/>
      <c r="H50" s="97" t="s">
        <v>63</v>
      </c>
      <c r="I50" s="65">
        <f>IF(C50="",0,IF(C50="Hospedaje",E50,IF(C50="Taxi / Pasaje Aereo",E50,IF(C50="Tramite Laboral",E50,IF(C50="Compra",E50,IF(E50&lt;VLOOKUP('SOLICITUD DE ANTICIPO-GASTO'!C50,Criterios!$A$2:$B$4,2,0)*D50,'SOLICITUD DE ANTICIPO-GASTO'!E50,VLOOKUP('SOLICITUD DE ANTICIPO-GASTO'!C50,Criterios!$A$2:$B$4,2,0)*D50))))))</f>
        <v>0</v>
      </c>
      <c r="J50" s="98" t="b">
        <f>IF(H50="Con Anticipo",IF(C50="cena",D50*Criterios!$B$4,IF(C50="desayuno",D50*Criterios!$B$2,IF(C50="almuerzo",D50*Criterios!$B$3,IF(C50="Hospedaje",E50,IF(C50="Taxi / Pasaje Aereo",E50))))),0)</f>
        <v>0</v>
      </c>
      <c r="K50" s="99"/>
      <c r="L50" s="99"/>
      <c r="N50" s="101"/>
      <c r="O50" s="101"/>
      <c r="P50" s="210"/>
      <c r="Q50" s="210"/>
      <c r="R50" s="101"/>
      <c r="S50" s="101"/>
      <c r="T50" s="101"/>
      <c r="U50" s="101"/>
    </row>
    <row r="51" spans="1:21" s="100" customFormat="1" ht="20.100000000000001" customHeight="1" x14ac:dyDescent="0.2">
      <c r="A51" s="114"/>
      <c r="B51" s="224"/>
      <c r="C51" s="234"/>
      <c r="D51" s="226"/>
      <c r="E51" s="227"/>
      <c r="F51" s="128"/>
      <c r="G51" s="228"/>
      <c r="H51" s="97" t="s">
        <v>63</v>
      </c>
      <c r="I51" s="65">
        <f>IF(C51="",0,IF(C51="Hospedaje",E51,IF(C51="Taxi / Pasaje Aereo",E51,IF(C51="Tramite Laboral",E51,IF(C51="Compra",E51,IF(E51&lt;VLOOKUP('SOLICITUD DE ANTICIPO-GASTO'!C51,Criterios!$A$2:$B$4,2,0)*D51,'SOLICITUD DE ANTICIPO-GASTO'!E51,VLOOKUP('SOLICITUD DE ANTICIPO-GASTO'!C51,Criterios!$A$2:$B$4,2,0)*D51))))))</f>
        <v>0</v>
      </c>
      <c r="J51" s="98" t="b">
        <f>IF(H51="Con Anticipo",IF(C51="cena",D51*Criterios!$B$4,IF(C51="desayuno",D51*Criterios!$B$2,IF(C51="almuerzo",D51*Criterios!$B$3,IF(C51="Hospedaje",E51,IF(C51="Taxi / Pasaje Aereo",E51))))),0)</f>
        <v>0</v>
      </c>
      <c r="K51" s="99"/>
      <c r="L51" s="99"/>
      <c r="N51" s="101"/>
      <c r="O51" s="101"/>
      <c r="P51" s="210"/>
      <c r="Q51" s="210"/>
      <c r="R51" s="101"/>
      <c r="S51" s="101"/>
      <c r="T51" s="101"/>
      <c r="U51" s="101"/>
    </row>
    <row r="52" spans="1:21" s="100" customFormat="1" ht="20.100000000000001" customHeight="1" x14ac:dyDescent="0.2">
      <c r="A52" s="114"/>
      <c r="B52" s="224"/>
      <c r="C52" s="234"/>
      <c r="D52" s="226"/>
      <c r="E52" s="227"/>
      <c r="F52" s="128"/>
      <c r="G52" s="228"/>
      <c r="H52" s="97" t="s">
        <v>63</v>
      </c>
      <c r="I52" s="65">
        <f>IF(C52="",0,IF(C52="Hospedaje",E52,IF(C52="Taxi / Pasaje Aereo",E52,IF(C52="Tramite Laboral",E52,IF(C52="Compra",E52,IF(E52&lt;VLOOKUP('SOLICITUD DE ANTICIPO-GASTO'!C52,Criterios!$A$2:$B$4,2,0)*D52,'SOLICITUD DE ANTICIPO-GASTO'!E52,VLOOKUP('SOLICITUD DE ANTICIPO-GASTO'!C52,Criterios!$A$2:$B$4,2,0)*D52))))))</f>
        <v>0</v>
      </c>
      <c r="J52" s="98" t="b">
        <f>IF(H52="Con Anticipo",IF(C52="cena",D52*Criterios!$B$4,IF(C52="desayuno",D52*Criterios!$B$2,IF(C52="almuerzo",D52*Criterios!$B$3,IF(C52="Hospedaje",E52,IF(C52="Taxi / Pasaje Aereo",E52))))),0)</f>
        <v>0</v>
      </c>
      <c r="K52" s="99"/>
      <c r="L52" s="99"/>
      <c r="N52" s="101"/>
      <c r="O52" s="101"/>
      <c r="P52" s="210"/>
      <c r="Q52" s="210"/>
      <c r="R52" s="101"/>
      <c r="S52" s="101"/>
      <c r="T52" s="101"/>
      <c r="U52" s="101"/>
    </row>
    <row r="53" spans="1:21" s="100" customFormat="1" ht="20.100000000000001" customHeight="1" x14ac:dyDescent="0.2">
      <c r="A53" s="114"/>
      <c r="B53" s="224"/>
      <c r="C53" s="234"/>
      <c r="D53" s="226"/>
      <c r="E53" s="227"/>
      <c r="F53" s="128"/>
      <c r="G53" s="228"/>
      <c r="H53" s="97" t="s">
        <v>63</v>
      </c>
      <c r="I53" s="65">
        <f>IF(C53="",0,IF(C53="Hospedaje",E53,IF(C53="Taxi / Pasaje Aereo",E53,IF(C53="Tramite Laboral",E53,IF(C53="Compra",E53,IF(E53&lt;VLOOKUP('SOLICITUD DE ANTICIPO-GASTO'!C53,Criterios!$A$2:$B$4,2,0)*D53,'SOLICITUD DE ANTICIPO-GASTO'!E53,VLOOKUP('SOLICITUD DE ANTICIPO-GASTO'!C53,Criterios!$A$2:$B$4,2,0)*D53))))))</f>
        <v>0</v>
      </c>
      <c r="J53" s="98" t="b">
        <f>IF(H53="Con Anticipo",IF(C53="cena",D53*Criterios!$B$4,IF(C53="desayuno",D53*Criterios!$B$2,IF(C53="almuerzo",D53*Criterios!$B$3,IF(C53="Hospedaje",E53,IF(C53="Taxi / Pasaje Aereo",E53))))),0)</f>
        <v>0</v>
      </c>
      <c r="K53" s="99"/>
      <c r="L53" s="99"/>
      <c r="N53" s="101"/>
      <c r="O53" s="101"/>
      <c r="P53" s="210"/>
      <c r="Q53" s="210"/>
      <c r="R53" s="101"/>
      <c r="S53" s="101"/>
      <c r="T53" s="101"/>
      <c r="U53" s="101"/>
    </row>
    <row r="54" spans="1:21" s="100" customFormat="1" ht="20.100000000000001" customHeight="1" thickBot="1" x14ac:dyDescent="0.25">
      <c r="A54" s="115"/>
      <c r="B54" s="116"/>
      <c r="C54" s="234"/>
      <c r="D54" s="117"/>
      <c r="E54" s="118"/>
      <c r="F54" s="128"/>
      <c r="G54" s="228"/>
      <c r="H54" s="97" t="s">
        <v>63</v>
      </c>
      <c r="I54" s="65">
        <f>IF(C54="",0,IF(C54="Hospedaje",E54,IF(C54="Taxi / Pasaje Aereo",E54,IF(C54="Tramite Laboral",E54,IF(C54="Compra",E54,IF(E54&lt;VLOOKUP('SOLICITUD DE ANTICIPO-GASTO'!C54,Criterios!$A$2:$B$4,2,0)*D54,'SOLICITUD DE ANTICIPO-GASTO'!E54,VLOOKUP('SOLICITUD DE ANTICIPO-GASTO'!C54,Criterios!$A$2:$B$4,2,0)*D54))))))</f>
        <v>0</v>
      </c>
      <c r="J54" s="98" t="b">
        <f>IF(H54="Con Anticipo",IF(C54="cena",D54*Criterios!$B$4,IF(C54="desayuno",D54*Criterios!$B$2,IF(C54="almuerzo",D54*Criterios!$B$3,IF(C54="Hospedaje",E54,IF(C54="Taxi / Pasaje Aereo",E54))))),0)</f>
        <v>0</v>
      </c>
      <c r="K54" s="99"/>
      <c r="L54" s="99"/>
      <c r="N54" s="101"/>
      <c r="O54" s="101"/>
      <c r="P54" s="210"/>
      <c r="Q54" s="210"/>
      <c r="R54" s="101"/>
      <c r="S54" s="101"/>
      <c r="T54" s="101"/>
      <c r="U54" s="101"/>
    </row>
    <row r="55" spans="1:21" ht="15" customHeight="1" thickBot="1" x14ac:dyDescent="0.25">
      <c r="A55" s="273"/>
      <c r="B55" s="274"/>
      <c r="C55" s="274"/>
      <c r="D55" s="274"/>
      <c r="E55" s="274"/>
      <c r="F55" s="274"/>
      <c r="G55" s="275"/>
      <c r="I55" s="102">
        <f>SUM(I30:I54)</f>
        <v>0</v>
      </c>
      <c r="J55" s="102">
        <f>SUM(J30:J54)</f>
        <v>0</v>
      </c>
    </row>
    <row r="56" spans="1:21" s="100" customFormat="1" ht="12" customHeight="1" thickBot="1" x14ac:dyDescent="0.25">
      <c r="A56" s="192"/>
      <c r="B56" s="164"/>
      <c r="C56" s="164"/>
      <c r="D56" s="164"/>
      <c r="E56" s="164"/>
      <c r="F56" s="164"/>
      <c r="G56" s="217"/>
      <c r="H56" s="215"/>
      <c r="I56" s="193"/>
      <c r="J56" s="193"/>
      <c r="K56" s="216"/>
      <c r="L56" s="99"/>
      <c r="N56" s="101"/>
      <c r="O56" s="101"/>
      <c r="P56" s="210"/>
      <c r="Q56" s="210"/>
      <c r="R56" s="101"/>
      <c r="S56" s="101"/>
      <c r="T56" s="101"/>
      <c r="U56" s="101"/>
    </row>
    <row r="57" spans="1:21" s="86" customFormat="1" ht="14.25" customHeight="1" thickBot="1" x14ac:dyDescent="0.25">
      <c r="A57" s="121"/>
      <c r="B57" s="64"/>
      <c r="C57" s="64"/>
      <c r="D57" s="64"/>
      <c r="E57" s="194" t="s">
        <v>63</v>
      </c>
      <c r="F57" s="195" t="s">
        <v>64</v>
      </c>
      <c r="G57" s="218"/>
      <c r="H57" s="204"/>
      <c r="I57" s="84"/>
      <c r="J57" s="84"/>
      <c r="K57" s="85"/>
      <c r="L57" s="85"/>
      <c r="N57" s="87"/>
      <c r="O57" s="87"/>
      <c r="P57" s="212"/>
      <c r="Q57" s="209"/>
      <c r="R57" s="87"/>
      <c r="S57" s="87"/>
      <c r="T57" s="87"/>
      <c r="U57" s="87"/>
    </row>
    <row r="58" spans="1:21" ht="20.100000000000001" customHeight="1" x14ac:dyDescent="0.2">
      <c r="A58" s="71"/>
      <c r="B58" s="63"/>
      <c r="C58" s="63"/>
      <c r="D58" s="60" t="s">
        <v>80</v>
      </c>
      <c r="E58" s="165">
        <f>(SUMIFS(E$29:E$54,C$29:C$54,Criterios!F$30,'SOLICITUD DE ANTICIPO-GASTO'!F$29:F$54,Criterios!H5)+(SUMIFS(E$29:E$54,C$29:C$54,Criterios!F$31,'SOLICITUD DE ANTICIPO-GASTO'!F$29:F$54,Criterios!H5)))</f>
        <v>0</v>
      </c>
      <c r="F58" s="165">
        <f>(SUMIFS(E$29:E$54,C$29:C$54,Criterios!F$30,'SOLICITUD DE ANTICIPO-GASTO'!F$29:F$54,Criterios!H6)+(SUMIFS(E$29:E$54,C$29:C$54,Criterios!F$31,'SOLICITUD DE ANTICIPO-GASTO'!F$29:F$54,Criterios!H6)))</f>
        <v>0</v>
      </c>
      <c r="G58" s="219"/>
    </row>
    <row r="59" spans="1:21" ht="20.100000000000001" customHeight="1" thickBot="1" x14ac:dyDescent="0.25">
      <c r="A59" s="119" t="s">
        <v>84</v>
      </c>
      <c r="B59" s="63"/>
      <c r="C59" s="63"/>
      <c r="D59" s="60" t="s">
        <v>79</v>
      </c>
      <c r="E59" s="205">
        <f>(SUMIFS(E$29:E$54,C$29:C$54,Criterios!F25,'SOLICITUD DE ANTICIPO-GASTO'!F$29:F$54,Criterios!H5)+((SUMIFS(E$29:E$54,C$29:C$54,Criterios!F$26,'SOLICITUD DE ANTICIPO-GASTO'!F$29:F$54,Criterios!H5)+(SUMIFS(E$29:E$54,C$29:C$54,Criterios!F$27,'SOLICITUD DE ANTICIPO-GASTO'!F$29:F$54,Criterios!H5)+(SUMIFS(E$29:E$54,C$29:C$54,Criterios!F$28,'SOLICITUD DE ANTICIPO-GASTO'!F$29:F$54,Criterios!H5)+(SUMIFS(E$29:E$54,C$29:C$54,Criterios!F$29,'SOLICITUD DE ANTICIPO-GASTO'!F$29:F$54,Criterios!H5)))))))</f>
        <v>0</v>
      </c>
      <c r="F59" s="205">
        <f>(SUMIFS(E$29:E$54,C$29:C$54,Criterios!F25,'SOLICITUD DE ANTICIPO-GASTO'!F$29:F$54,Criterios!H6)+((SUMIFS(E$29:E$54,C$29:C$54,Criterios!F$26,'SOLICITUD DE ANTICIPO-GASTO'!F$29:F$54,Criterios!H6)+(SUMIFS(E$29:E$54,C$29:C$54,Criterios!F$27,'SOLICITUD DE ANTICIPO-GASTO'!F$29:F$54,Criterios!H6)+(SUMIFS(E$29:E$54,C$29:C$54,Criterios!F$28,'SOLICITUD DE ANTICIPO-GASTO'!F$29:F$54,Criterios!H6)+(SUMIFS(E$29:E$54,C$29:C$54,Criterios!F$29,'SOLICITUD DE ANTICIPO-GASTO'!F$29:F$54,Criterios!H6)))))))</f>
        <v>0</v>
      </c>
      <c r="G59" s="219"/>
      <c r="O59" s="134"/>
    </row>
    <row r="60" spans="1:21" ht="18" customHeight="1" thickTop="1" thickBot="1" x14ac:dyDescent="0.25">
      <c r="A60" s="120" t="str">
        <f>IF(E62&gt;0,E62,"")</f>
        <v/>
      </c>
      <c r="B60" s="63"/>
      <c r="C60" s="63"/>
      <c r="D60" s="60" t="s">
        <v>60</v>
      </c>
      <c r="E60" s="206">
        <f>SUM(E58:E59)</f>
        <v>0</v>
      </c>
      <c r="F60" s="207">
        <f>SUM(F58:F59)</f>
        <v>0</v>
      </c>
      <c r="G60" s="219"/>
      <c r="O60" s="135">
        <f>O61</f>
        <v>0</v>
      </c>
      <c r="P60" s="213"/>
    </row>
    <row r="61" spans="1:21" ht="20.100000000000001" customHeight="1" thickTop="1" x14ac:dyDescent="0.2">
      <c r="A61" s="119" t="s">
        <v>59</v>
      </c>
      <c r="B61" s="63"/>
      <c r="C61" s="63"/>
      <c r="D61" s="72"/>
      <c r="E61" s="72"/>
      <c r="F61" s="162"/>
      <c r="G61" s="220"/>
      <c r="O61" s="137">
        <f>E64-E65</f>
        <v>0</v>
      </c>
      <c r="P61" s="214">
        <f>SUMIF(Q32:Q57,"Con/Ant (Taxi / Pasaje Aereo)",P32:P57)</f>
        <v>0</v>
      </c>
    </row>
    <row r="62" spans="1:21" ht="17.25" customHeight="1" x14ac:dyDescent="0.2">
      <c r="A62" s="120" t="str">
        <f>IF(E63&gt;0,E63,"")</f>
        <v/>
      </c>
      <c r="B62" s="63"/>
      <c r="C62" s="63"/>
      <c r="D62" s="60" t="s">
        <v>81</v>
      </c>
      <c r="E62" s="59">
        <f>E58+F58</f>
        <v>0</v>
      </c>
      <c r="F62" s="163"/>
      <c r="G62" s="221"/>
      <c r="P62" s="213"/>
    </row>
    <row r="63" spans="1:21" s="86" customFormat="1" ht="18.75" customHeight="1" thickBot="1" x14ac:dyDescent="0.4">
      <c r="A63" s="121"/>
      <c r="B63" s="64"/>
      <c r="C63" s="64"/>
      <c r="D63" s="60" t="s">
        <v>82</v>
      </c>
      <c r="E63" s="66">
        <f>IF(J55&gt;(E59+F59),(E59+F59),J55)</f>
        <v>0</v>
      </c>
      <c r="F63" s="64"/>
      <c r="G63" s="130"/>
      <c r="H63" s="83"/>
      <c r="I63" s="84"/>
      <c r="J63" s="84"/>
      <c r="K63" s="85"/>
      <c r="L63" s="85"/>
      <c r="N63" s="87"/>
      <c r="O63" s="87"/>
      <c r="P63" s="209"/>
      <c r="Q63" s="209"/>
      <c r="R63" s="87"/>
      <c r="S63" s="87"/>
      <c r="T63" s="87"/>
      <c r="U63" s="87"/>
    </row>
    <row r="64" spans="1:21" ht="20.100000000000001" customHeight="1" thickTop="1" thickBot="1" x14ac:dyDescent="0.25">
      <c r="A64" s="73"/>
      <c r="B64" s="63"/>
      <c r="C64" s="63"/>
      <c r="D64" s="60" t="s">
        <v>136</v>
      </c>
      <c r="E64" s="62">
        <f>SUM(E62:E63)</f>
        <v>0</v>
      </c>
      <c r="F64" s="63"/>
      <c r="G64" s="129"/>
    </row>
    <row r="65" spans="1:11" ht="20.100000000000001" customHeight="1" thickTop="1" thickBot="1" x14ac:dyDescent="0.25">
      <c r="A65" s="73"/>
      <c r="B65" s="63"/>
      <c r="C65" s="63"/>
      <c r="D65" s="60" t="str">
        <f>+IF(E65&lt;0,"Diferencia por Reintegrar",IF(E65=0,"Sin Efecto",IF(E65&gt;0,"Diferencia por Pagarle","")))</f>
        <v>Sin Efecto</v>
      </c>
      <c r="E65" s="66">
        <f>IF(E64&lt;G25,(E64-G25),IF(E64&gt;G25,(E64-G25),0))</f>
        <v>0</v>
      </c>
      <c r="F65" s="133"/>
      <c r="G65" s="129"/>
      <c r="K65" s="59"/>
    </row>
    <row r="66" spans="1:11" ht="10.5" customHeight="1" thickTop="1" thickBot="1" x14ac:dyDescent="0.25">
      <c r="A66" s="131"/>
      <c r="B66" s="74"/>
      <c r="C66" s="74"/>
      <c r="D66" s="63"/>
      <c r="E66" s="63"/>
      <c r="F66" s="75"/>
      <c r="G66" s="132">
        <f>(+G20)-G62-E65</f>
        <v>0</v>
      </c>
    </row>
    <row r="67" spans="1:11" ht="15" customHeight="1" x14ac:dyDescent="0.2">
      <c r="A67" s="252" t="s">
        <v>54</v>
      </c>
      <c r="B67" s="103"/>
      <c r="C67" s="254" t="s">
        <v>61</v>
      </c>
      <c r="D67" s="256"/>
      <c r="E67" s="257"/>
      <c r="F67" s="252" t="s">
        <v>62</v>
      </c>
      <c r="G67" s="258">
        <f ca="1">TODAY()</f>
        <v>43410</v>
      </c>
    </row>
    <row r="68" spans="1:11" ht="20.100000000000001" customHeight="1" thickBot="1" x14ac:dyDescent="0.25">
      <c r="A68" s="253"/>
      <c r="B68" s="196">
        <f>B4</f>
        <v>0</v>
      </c>
      <c r="C68" s="255"/>
      <c r="D68" s="69" t="s">
        <v>71</v>
      </c>
      <c r="E68" s="233"/>
      <c r="F68" s="253"/>
      <c r="G68" s="259"/>
    </row>
  </sheetData>
  <sheetProtection algorithmName="SHA-512" hashValue="REGq8oA96vhw79TJC0LF3ydezp78GSFU/k63d+kfI0Cr8SJMG27j7ADYdhRt4adEOZ5NNNryYXguPPh0F2JFBw==" saltValue="LQxZUXSlURCp2FUVMhf7og==" spinCount="100000" sheet="1" objects="1" scenarios="1" selectLockedCells="1"/>
  <mergeCells count="20">
    <mergeCell ref="L4:N4"/>
    <mergeCell ref="B5:C5"/>
    <mergeCell ref="B6:C6"/>
    <mergeCell ref="A8:G8"/>
    <mergeCell ref="A27:G27"/>
    <mergeCell ref="A1:G2"/>
    <mergeCell ref="F3:G3"/>
    <mergeCell ref="B4:C4"/>
    <mergeCell ref="B10:F10"/>
    <mergeCell ref="A55:G55"/>
    <mergeCell ref="B19:F19"/>
    <mergeCell ref="D18:E18"/>
    <mergeCell ref="F6:G6"/>
    <mergeCell ref="F5:G5"/>
    <mergeCell ref="F4:G4"/>
    <mergeCell ref="A67:A68"/>
    <mergeCell ref="C67:C68"/>
    <mergeCell ref="D67:E67"/>
    <mergeCell ref="F67:F68"/>
    <mergeCell ref="G67:G68"/>
  </mergeCells>
  <conditionalFormatting sqref="G64:G65">
    <cfRule type="cellIs" dxfId="24" priority="39" operator="greaterThan">
      <formula>0</formula>
    </cfRule>
  </conditionalFormatting>
  <conditionalFormatting sqref="O61">
    <cfRule type="cellIs" dxfId="23" priority="37" operator="greaterThan">
      <formula>0</formula>
    </cfRule>
  </conditionalFormatting>
  <conditionalFormatting sqref="C20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F20">
    <cfRule type="containsText" dxfId="22" priority="33" operator="containsText" text="Si">
      <formula>NOT(ISERROR(SEARCH("Si",F20)))</formula>
    </cfRule>
  </conditionalFormatting>
  <conditionalFormatting sqref="C21">
    <cfRule type="cellIs" dxfId="21" priority="14" operator="greaterThan">
      <formula>1</formula>
    </cfRule>
    <cfRule type="cellIs" dxfId="20" priority="16" operator="lessThan">
      <formula>"="</formula>
    </cfRule>
    <cfRule type="cellIs" dxfId="19" priority="18" operator="greaterThan">
      <formula>0</formula>
    </cfRule>
    <cfRule type="cellIs" dxfId="18" priority="19" operator="greaterThan">
      <formula>0</formula>
    </cfRule>
    <cfRule type="cellIs" dxfId="17" priority="20" operator="greaterThan">
      <formula>0</formula>
    </cfRule>
    <cfRule type="cellIs" dxfId="16" priority="26" operator="greaterThan">
      <formula>0</formula>
    </cfRule>
    <cfRule type="cellIs" dxfId="15" priority="27" operator="greaterThan">
      <formula>0</formula>
    </cfRule>
    <cfRule type="cellIs" dxfId="14" priority="28" operator="lessThan">
      <formula>"="</formula>
    </cfRule>
    <cfRule type="cellIs" dxfId="13" priority="29" operator="lessThan">
      <formula>0</formula>
    </cfRule>
    <cfRule type="iconSet" priority="30">
      <iconSet iconSet="3Symbols2" showValue="0">
        <cfvo type="percent" val="0"/>
        <cfvo type="formula" val="SI.($C$21,&quot;&quot;)"/>
        <cfvo type="num" val="0"/>
      </iconSet>
    </cfRule>
  </conditionalFormatting>
  <conditionalFormatting sqref="E65">
    <cfRule type="cellIs" dxfId="12" priority="11" operator="lessThan">
      <formula>0</formula>
    </cfRule>
    <cfRule type="cellIs" dxfId="11" priority="12" operator="greaterThan">
      <formula>0</formula>
    </cfRule>
  </conditionalFormatting>
  <conditionalFormatting sqref="C22">
    <cfRule type="cellIs" dxfId="10" priority="1" operator="greaterThan">
      <formula>1</formula>
    </cfRule>
    <cfRule type="cellIs" dxfId="9" priority="2" operator="lessThan">
      <formula>"="</formula>
    </cfRule>
    <cfRule type="cellIs" dxfId="8" priority="3" operator="greaterThan">
      <formula>0</formula>
    </cfRule>
    <cfRule type="cellIs" dxfId="7" priority="4" operator="greaterThan">
      <formula>0</formula>
    </cfRule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  <cfRule type="cellIs" dxfId="3" priority="8" operator="lessThan">
      <formula>"="</formula>
    </cfRule>
    <cfRule type="cellIs" dxfId="2" priority="9" operator="lessThan">
      <formula>0</formula>
    </cfRule>
    <cfRule type="iconSet" priority="10">
      <iconSet iconSet="3Symbols2" showValue="0">
        <cfvo type="percent" val="0"/>
        <cfvo type="formula" val="SI.($C$21,&quot;&quot;)"/>
        <cfvo type="num" val="0"/>
      </iconSet>
    </cfRule>
  </conditionalFormatting>
  <printOptions horizontalCentered="1" verticalCentered="1"/>
  <pageMargins left="0.7" right="0.7" top="0.75" bottom="0.75" header="0.3" footer="0.3"/>
  <pageSetup scale="55" orientation="portrait" r:id="rId1"/>
  <headerFooter>
    <oddHeader xml:space="preserve">&amp;C
&amp;G&amp;R&amp;"Calibri,Negrita"&amp;8F-XP-005
REV.0-2018
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2F6E9FFF-04D6-44FD-AFD5-587518A37195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F21</xm:sqref>
        </x14:conditionalFormatting>
        <x14:conditionalFormatting xmlns:xm="http://schemas.microsoft.com/office/excel/2006/main">
          <x14:cfRule type="iconSet" priority="32" id="{F5F0CB74-7454-47EE-AE8C-8DD1A8A24F88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31" id="{988BFFAE-F6A2-4F29-93AB-AE76610CE35E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Criterios!$A$28:$A$47</xm:f>
          </x14:formula1>
          <xm:sqref>B5:C5</xm:sqref>
        </x14:dataValidation>
        <x14:dataValidation type="list" allowBlank="1" showInputMessage="1" showErrorMessage="1">
          <x14:formula1>
            <xm:f>Criterios!$A$8:$A$12</xm:f>
          </x14:formula1>
          <xm:sqref>B6:C6</xm:sqref>
        </x14:dataValidation>
        <x14:dataValidation type="list" allowBlank="1" showInputMessage="1" showErrorMessage="1">
          <x14:formula1>
            <xm:f>Criterios!$C$28:$C$34</xm:f>
          </x14:formula1>
          <xm:sqref>F5:G5</xm:sqref>
        </x14:dataValidation>
        <x14:dataValidation type="list" allowBlank="1" showInputMessage="1" showErrorMessage="1">
          <x14:formula1>
            <xm:f>Criterios!$H$5:$H$6</xm:f>
          </x14:formula1>
          <xm:sqref>F30:F54</xm:sqref>
        </x14:dataValidation>
        <x14:dataValidation type="list" allowBlank="1" showInputMessage="1" showErrorMessage="1">
          <x14:formula1>
            <xm:f>Criterios!$E$12:$E$13</xm:f>
          </x14:formula1>
          <xm:sqref>C20 F20</xm:sqref>
        </x14:dataValidation>
        <x14:dataValidation type="list" allowBlank="1" showInputMessage="1" showErrorMessage="1">
          <x14:formula1>
            <xm:f>Criterios!$C$28:$C$35</xm:f>
          </x14:formula1>
          <xm:sqref>B12:C12 F12:G12</xm:sqref>
        </x14:dataValidation>
        <x14:dataValidation type="list" allowBlank="1" showInputMessage="1" showErrorMessage="1">
          <x14:formula1>
            <xm:f>Criterios!$F$28:$F$32</xm:f>
          </x14:formula1>
          <xm:sqref>B13:C13 F13:G13</xm:sqref>
        </x14:dataValidation>
        <x14:dataValidation type="list" allowBlank="1" showInputMessage="1" showErrorMessage="1">
          <x14:formula1>
            <xm:f>Criterios!$F$25:$F$33</xm:f>
          </x14:formula1>
          <xm:sqref>C30:C54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47"/>
  <sheetViews>
    <sheetView showGridLines="0" workbookViewId="0">
      <selection activeCell="B1" sqref="B1:B2"/>
    </sheetView>
  </sheetViews>
  <sheetFormatPr baseColWidth="10" defaultRowHeight="12.75" x14ac:dyDescent="0.2"/>
  <cols>
    <col min="1" max="1" width="35.140625" style="1" customWidth="1"/>
    <col min="2" max="2" width="34.28515625" style="1" customWidth="1"/>
    <col min="3" max="3" width="41.85546875" style="1" customWidth="1"/>
    <col min="4" max="16384" width="11.42578125" style="1"/>
  </cols>
  <sheetData>
    <row r="1" spans="1:3" ht="32.25" customHeight="1" x14ac:dyDescent="0.2">
      <c r="A1" s="293"/>
      <c r="B1" s="291" t="s">
        <v>13</v>
      </c>
      <c r="C1" s="2" t="s">
        <v>0</v>
      </c>
    </row>
    <row r="2" spans="1:3" s="3" customFormat="1" ht="30" customHeight="1" x14ac:dyDescent="0.2">
      <c r="A2" s="294"/>
      <c r="B2" s="292"/>
      <c r="C2" s="34"/>
    </row>
    <row r="3" spans="1:3" ht="18.75" customHeight="1" x14ac:dyDescent="0.2">
      <c r="A3" s="4" t="s">
        <v>1</v>
      </c>
      <c r="B3" s="5" t="s">
        <v>2</v>
      </c>
      <c r="C3" s="6" t="s">
        <v>15</v>
      </c>
    </row>
    <row r="4" spans="1:3" ht="30" customHeight="1" x14ac:dyDescent="0.2">
      <c r="A4" s="31"/>
      <c r="B4" s="38" t="e">
        <f>Criterios!#REF!</f>
        <v>#REF!</v>
      </c>
      <c r="C4" s="8"/>
    </row>
    <row r="5" spans="1:3" ht="19.5" customHeight="1" x14ac:dyDescent="0.2">
      <c r="A5" s="32" t="s">
        <v>14</v>
      </c>
      <c r="B5" s="39"/>
      <c r="C5" s="9"/>
    </row>
    <row r="6" spans="1:3" ht="19.5" customHeight="1" x14ac:dyDescent="0.2">
      <c r="A6" s="32" t="s">
        <v>10</v>
      </c>
      <c r="B6" s="41"/>
      <c r="C6" s="10"/>
    </row>
    <row r="7" spans="1:3" ht="19.5" customHeight="1" x14ac:dyDescent="0.2">
      <c r="A7" s="32" t="s">
        <v>12</v>
      </c>
      <c r="B7" s="40"/>
      <c r="C7" s="11"/>
    </row>
    <row r="8" spans="1:3" ht="19.5" customHeight="1" x14ac:dyDescent="0.2">
      <c r="A8" s="35"/>
      <c r="B8" s="12"/>
      <c r="C8" s="13"/>
    </row>
    <row r="9" spans="1:3" ht="19.5" customHeight="1" x14ac:dyDescent="0.2">
      <c r="A9" s="33"/>
      <c r="B9" s="14"/>
      <c r="C9" s="15"/>
    </row>
    <row r="10" spans="1:3" ht="19.5" customHeight="1" x14ac:dyDescent="0.2">
      <c r="A10" s="16" t="s">
        <v>11</v>
      </c>
      <c r="B10" s="17" t="s">
        <v>3</v>
      </c>
      <c r="C10" s="18" t="s">
        <v>4</v>
      </c>
    </row>
    <row r="11" spans="1:3" x14ac:dyDescent="0.2">
      <c r="A11" s="7" t="s">
        <v>5</v>
      </c>
      <c r="B11" s="19" t="s">
        <v>16</v>
      </c>
      <c r="C11" s="8" t="s">
        <v>7</v>
      </c>
    </row>
    <row r="12" spans="1:3" x14ac:dyDescent="0.2">
      <c r="A12" s="20"/>
      <c r="B12" s="21"/>
      <c r="C12" s="22"/>
    </row>
    <row r="13" spans="1:3" x14ac:dyDescent="0.2">
      <c r="A13" s="23"/>
      <c r="B13" s="24"/>
      <c r="C13" s="25"/>
    </row>
    <row r="14" spans="1:3" x14ac:dyDescent="0.2">
      <c r="A14" s="23"/>
      <c r="B14" s="24"/>
      <c r="C14" s="25"/>
    </row>
    <row r="15" spans="1:3" ht="33" customHeight="1" x14ac:dyDescent="0.2">
      <c r="A15" s="26">
        <f>B5</f>
        <v>0</v>
      </c>
      <c r="B15" s="27" t="s">
        <v>8</v>
      </c>
      <c r="C15" s="28" t="s">
        <v>9</v>
      </c>
    </row>
    <row r="16" spans="1:3" ht="65.25" customHeight="1" x14ac:dyDescent="0.2">
      <c r="A16" s="30"/>
      <c r="B16" s="30"/>
      <c r="C16" s="30"/>
    </row>
    <row r="17" spans="1:3" ht="65.25" customHeight="1" x14ac:dyDescent="0.2">
      <c r="A17" s="29"/>
      <c r="B17" s="29"/>
      <c r="C17" s="29"/>
    </row>
    <row r="18" spans="1:3" ht="32.25" customHeight="1" x14ac:dyDescent="0.2">
      <c r="A18" s="293"/>
      <c r="B18" s="291" t="s">
        <v>13</v>
      </c>
      <c r="C18" s="2" t="s">
        <v>0</v>
      </c>
    </row>
    <row r="19" spans="1:3" s="3" customFormat="1" ht="30" customHeight="1" x14ac:dyDescent="0.2">
      <c r="A19" s="294"/>
      <c r="B19" s="292"/>
      <c r="C19" s="34"/>
    </row>
    <row r="20" spans="1:3" ht="18.75" customHeight="1" x14ac:dyDescent="0.2">
      <c r="A20" s="4" t="s">
        <v>1</v>
      </c>
      <c r="B20" s="5" t="s">
        <v>2</v>
      </c>
      <c r="C20" s="6" t="s">
        <v>15</v>
      </c>
    </row>
    <row r="21" spans="1:3" ht="30" customHeight="1" x14ac:dyDescent="0.2">
      <c r="A21" s="31"/>
      <c r="B21" s="38" t="e">
        <f>Criterios!#REF!</f>
        <v>#REF!</v>
      </c>
      <c r="C21" s="8"/>
    </row>
    <row r="22" spans="1:3" ht="19.5" customHeight="1" x14ac:dyDescent="0.2">
      <c r="A22" s="32" t="s">
        <v>14</v>
      </c>
      <c r="B22" s="39"/>
      <c r="C22" s="9"/>
    </row>
    <row r="23" spans="1:3" ht="19.5" customHeight="1" x14ac:dyDescent="0.2">
      <c r="A23" s="32" t="s">
        <v>10</v>
      </c>
      <c r="B23" s="41"/>
      <c r="C23" s="10"/>
    </row>
    <row r="24" spans="1:3" ht="19.5" customHeight="1" x14ac:dyDescent="0.2">
      <c r="A24" s="32" t="s">
        <v>12</v>
      </c>
      <c r="B24" s="40"/>
      <c r="C24" s="11"/>
    </row>
    <row r="25" spans="1:3" ht="19.5" customHeight="1" x14ac:dyDescent="0.2">
      <c r="A25" s="35"/>
      <c r="B25" s="12"/>
      <c r="C25" s="13"/>
    </row>
    <row r="26" spans="1:3" ht="19.5" customHeight="1" x14ac:dyDescent="0.2">
      <c r="A26" s="33"/>
      <c r="B26" s="14"/>
      <c r="C26" s="15"/>
    </row>
    <row r="27" spans="1:3" ht="19.5" customHeight="1" x14ac:dyDescent="0.2">
      <c r="A27" s="16" t="s">
        <v>11</v>
      </c>
      <c r="B27" s="17" t="s">
        <v>3</v>
      </c>
      <c r="C27" s="18" t="s">
        <v>4</v>
      </c>
    </row>
    <row r="28" spans="1:3" x14ac:dyDescent="0.2">
      <c r="A28" s="7" t="s">
        <v>5</v>
      </c>
      <c r="B28" s="19" t="s">
        <v>6</v>
      </c>
      <c r="C28" s="8" t="s">
        <v>7</v>
      </c>
    </row>
    <row r="29" spans="1:3" x14ac:dyDescent="0.2">
      <c r="A29" s="20"/>
      <c r="B29" s="21"/>
      <c r="C29" s="22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ht="33" customHeight="1" x14ac:dyDescent="0.2">
      <c r="A32" s="26">
        <f>B22</f>
        <v>0</v>
      </c>
      <c r="B32" s="27" t="s">
        <v>8</v>
      </c>
      <c r="C32" s="28" t="s">
        <v>9</v>
      </c>
    </row>
    <row r="33" spans="1:3" ht="24" customHeight="1" x14ac:dyDescent="0.2">
      <c r="A33" s="29"/>
      <c r="B33" s="29"/>
      <c r="C33" s="29"/>
    </row>
    <row r="34" spans="1:3" ht="24" customHeight="1" x14ac:dyDescent="0.2">
      <c r="A34" s="29"/>
      <c r="B34" s="29"/>
      <c r="C34" s="29"/>
    </row>
    <row r="37" spans="1:3" ht="14.25" x14ac:dyDescent="0.2">
      <c r="A37" s="36"/>
      <c r="B37" s="37"/>
    </row>
    <row r="38" spans="1:3" ht="14.25" x14ac:dyDescent="0.2">
      <c r="A38" s="36"/>
      <c r="B38" s="37"/>
    </row>
    <row r="39" spans="1:3" ht="14.25" x14ac:dyDescent="0.2">
      <c r="A39" s="36"/>
      <c r="B39" s="37"/>
    </row>
    <row r="40" spans="1:3" ht="14.25" x14ac:dyDescent="0.2">
      <c r="A40" s="36"/>
      <c r="B40" s="37"/>
    </row>
    <row r="41" spans="1:3" ht="14.25" x14ac:dyDescent="0.2">
      <c r="A41" s="36"/>
      <c r="B41" s="37"/>
    </row>
    <row r="42" spans="1:3" ht="14.25" x14ac:dyDescent="0.2">
      <c r="A42" s="36"/>
      <c r="B42" s="37"/>
    </row>
    <row r="43" spans="1:3" ht="14.25" x14ac:dyDescent="0.2">
      <c r="A43" s="36"/>
      <c r="B43" s="37"/>
    </row>
    <row r="44" spans="1:3" ht="14.25" x14ac:dyDescent="0.2">
      <c r="A44" s="36"/>
      <c r="B44" s="37"/>
    </row>
    <row r="45" spans="1:3" ht="14.25" x14ac:dyDescent="0.2">
      <c r="A45" s="36"/>
      <c r="B45" s="37"/>
    </row>
    <row r="46" spans="1:3" ht="14.25" x14ac:dyDescent="0.2">
      <c r="A46" s="36"/>
      <c r="B46" s="37"/>
    </row>
    <row r="47" spans="1:3" ht="14.25" x14ac:dyDescent="0.2">
      <c r="A47" s="36"/>
      <c r="B47" s="37"/>
    </row>
  </sheetData>
  <mergeCells count="4">
    <mergeCell ref="B1:B2"/>
    <mergeCell ref="B18:B19"/>
    <mergeCell ref="A1:A2"/>
    <mergeCell ref="A18:A19"/>
  </mergeCells>
  <phoneticPr fontId="5" type="noConversion"/>
  <conditionalFormatting sqref="C2 B4 B7">
    <cfRule type="containsBlanks" dxfId="1" priority="3" stopIfTrue="1">
      <formula>LEN(TRIM(B2))=0</formula>
    </cfRule>
  </conditionalFormatting>
  <conditionalFormatting sqref="C19 B21 B24">
    <cfRule type="containsBlanks" dxfId="0" priority="1" stopIfTrue="1">
      <formula>LEN(TRIM(B19))=0</formula>
    </cfRule>
  </conditionalFormatting>
  <printOptions horizontalCentered="1" verticalCentered="1"/>
  <pageMargins left="0.39370078740157483" right="0.39370078740157483" top="0.55118110236220474" bottom="0.55118110236220474" header="0.51181102362204722" footer="0.51181102362204722"/>
  <pageSetup scale="90" firstPageNumber="0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56"/>
  <sheetViews>
    <sheetView workbookViewId="0">
      <selection activeCell="C6" sqref="C6"/>
    </sheetView>
  </sheetViews>
  <sheetFormatPr baseColWidth="10" defaultRowHeight="12.75" x14ac:dyDescent="0.2"/>
  <cols>
    <col min="1" max="1" width="26" style="42" bestFit="1" customWidth="1"/>
    <col min="2" max="3" width="14.28515625" style="42" customWidth="1"/>
    <col min="4" max="4" width="11.42578125" style="42"/>
    <col min="5" max="5" width="33.28515625" style="42" bestFit="1" customWidth="1"/>
    <col min="6" max="6" width="22.5703125" style="42" customWidth="1"/>
    <col min="7" max="16384" width="11.42578125" style="42"/>
  </cols>
  <sheetData>
    <row r="1" spans="1:10" ht="13.5" thickBot="1" x14ac:dyDescent="0.25">
      <c r="A1" s="48" t="s">
        <v>34</v>
      </c>
    </row>
    <row r="2" spans="1:10" x14ac:dyDescent="0.2">
      <c r="A2" s="42" t="s">
        <v>20</v>
      </c>
      <c r="B2" s="44">
        <v>600</v>
      </c>
    </row>
    <row r="3" spans="1:10" x14ac:dyDescent="0.2">
      <c r="A3" s="42" t="s">
        <v>21</v>
      </c>
      <c r="B3" s="44">
        <v>1000</v>
      </c>
    </row>
    <row r="4" spans="1:10" x14ac:dyDescent="0.2">
      <c r="A4" s="42" t="s">
        <v>22</v>
      </c>
      <c r="B4" s="44">
        <v>1000</v>
      </c>
    </row>
    <row r="5" spans="1:10" x14ac:dyDescent="0.2">
      <c r="E5" s="42" t="s">
        <v>56</v>
      </c>
      <c r="F5" s="57" t="s">
        <v>74</v>
      </c>
      <c r="G5" s="42">
        <v>5</v>
      </c>
      <c r="H5" s="57" t="s">
        <v>63</v>
      </c>
    </row>
    <row r="6" spans="1:10" ht="13.5" thickBot="1" x14ac:dyDescent="0.25">
      <c r="E6" s="42" t="s">
        <v>57</v>
      </c>
      <c r="F6" s="57"/>
      <c r="G6" s="42">
        <v>6</v>
      </c>
      <c r="H6" s="57" t="s">
        <v>64</v>
      </c>
    </row>
    <row r="7" spans="1:10" ht="13.5" thickBot="1" x14ac:dyDescent="0.25">
      <c r="A7" s="48" t="s">
        <v>24</v>
      </c>
      <c r="G7" s="42">
        <v>7</v>
      </c>
      <c r="H7" s="42" t="s">
        <v>51</v>
      </c>
    </row>
    <row r="8" spans="1:10" x14ac:dyDescent="0.2">
      <c r="A8" s="42" t="s">
        <v>27</v>
      </c>
      <c r="F8" s="57"/>
      <c r="H8" s="57"/>
    </row>
    <row r="9" spans="1:10" x14ac:dyDescent="0.2">
      <c r="A9" s="42" t="s">
        <v>28</v>
      </c>
      <c r="F9" s="57"/>
      <c r="H9" s="57"/>
    </row>
    <row r="10" spans="1:10" ht="13.5" thickBot="1" x14ac:dyDescent="0.25">
      <c r="A10" s="42" t="s">
        <v>29</v>
      </c>
      <c r="F10" s="57"/>
      <c r="H10" s="57"/>
    </row>
    <row r="11" spans="1:10" ht="13.5" thickBot="1" x14ac:dyDescent="0.25">
      <c r="A11" s="42" t="s">
        <v>159</v>
      </c>
      <c r="B11" s="42" t="s">
        <v>159</v>
      </c>
      <c r="E11" s="48" t="s">
        <v>67</v>
      </c>
      <c r="F11" s="57"/>
      <c r="H11" s="57"/>
    </row>
    <row r="12" spans="1:10" ht="13.5" thickBot="1" x14ac:dyDescent="0.25">
      <c r="A12" s="42" t="s">
        <v>30</v>
      </c>
      <c r="F12" s="57"/>
      <c r="H12" s="57"/>
    </row>
    <row r="13" spans="1:10" ht="13.5" thickBot="1" x14ac:dyDescent="0.25">
      <c r="A13" s="295" t="s">
        <v>23</v>
      </c>
      <c r="B13" s="296"/>
      <c r="E13" s="42" t="s">
        <v>68</v>
      </c>
    </row>
    <row r="14" spans="1:10" x14ac:dyDescent="0.2">
      <c r="A14" s="42" t="s">
        <v>27</v>
      </c>
      <c r="E14" s="42" t="s">
        <v>69</v>
      </c>
    </row>
    <row r="15" spans="1:10" x14ac:dyDescent="0.2">
      <c r="A15" s="42" t="s">
        <v>28</v>
      </c>
      <c r="F15" s="68" t="s">
        <v>70</v>
      </c>
      <c r="G15" s="67"/>
      <c r="H15" s="67"/>
      <c r="I15" s="67"/>
      <c r="J15" s="67"/>
    </row>
    <row r="16" spans="1:10" x14ac:dyDescent="0.2">
      <c r="A16" s="42" t="s">
        <v>29</v>
      </c>
      <c r="F16" s="67"/>
      <c r="G16" s="67"/>
      <c r="H16" s="67"/>
      <c r="I16" s="67"/>
      <c r="J16" s="67"/>
    </row>
    <row r="17" spans="1:8" x14ac:dyDescent="0.2">
      <c r="A17" s="42" t="s">
        <v>30</v>
      </c>
    </row>
    <row r="19" spans="1:8" ht="13.5" thickBot="1" x14ac:dyDescent="0.25"/>
    <row r="20" spans="1:8" ht="13.5" thickBot="1" x14ac:dyDescent="0.25">
      <c r="H20" s="124" t="s">
        <v>110</v>
      </c>
    </row>
    <row r="21" spans="1:8" ht="13.5" thickBot="1" x14ac:dyDescent="0.25">
      <c r="E21" s="124" t="s">
        <v>135</v>
      </c>
      <c r="H21" s="56"/>
    </row>
    <row r="22" spans="1:8" ht="13.5" thickBot="1" x14ac:dyDescent="0.25">
      <c r="A22" s="49" t="s">
        <v>32</v>
      </c>
      <c r="B22" s="50"/>
      <c r="C22" s="43"/>
      <c r="E22" s="56"/>
      <c r="H22" s="56" t="s">
        <v>111</v>
      </c>
    </row>
    <row r="23" spans="1:8" ht="13.5" thickBot="1" x14ac:dyDescent="0.25">
      <c r="E23" s="56" t="s">
        <v>86</v>
      </c>
      <c r="H23" s="56" t="s">
        <v>112</v>
      </c>
    </row>
    <row r="24" spans="1:8" ht="13.5" thickBot="1" x14ac:dyDescent="0.25">
      <c r="A24" s="42" t="s">
        <v>52</v>
      </c>
      <c r="E24" s="56" t="s">
        <v>87</v>
      </c>
      <c r="F24" s="125" t="s">
        <v>31</v>
      </c>
      <c r="H24" s="56" t="s">
        <v>113</v>
      </c>
    </row>
    <row r="25" spans="1:8" x14ac:dyDescent="0.2">
      <c r="E25" s="56" t="s">
        <v>88</v>
      </c>
      <c r="F25" s="125" t="s">
        <v>20</v>
      </c>
      <c r="H25" s="56" t="s">
        <v>114</v>
      </c>
    </row>
    <row r="26" spans="1:8" x14ac:dyDescent="0.2">
      <c r="E26" s="56" t="s">
        <v>89</v>
      </c>
      <c r="F26" s="126" t="s">
        <v>21</v>
      </c>
      <c r="H26" s="56" t="s">
        <v>115</v>
      </c>
    </row>
    <row r="27" spans="1:8" x14ac:dyDescent="0.2">
      <c r="A27" s="45" t="s">
        <v>44</v>
      </c>
      <c r="C27" s="45" t="s">
        <v>19</v>
      </c>
      <c r="E27" s="56" t="s">
        <v>90</v>
      </c>
      <c r="F27" s="126" t="s">
        <v>22</v>
      </c>
      <c r="H27" s="56" t="s">
        <v>116</v>
      </c>
    </row>
    <row r="28" spans="1:8" x14ac:dyDescent="0.2">
      <c r="A28" s="51" t="s">
        <v>142</v>
      </c>
      <c r="C28" s="52" t="s">
        <v>72</v>
      </c>
      <c r="E28" s="56" t="s">
        <v>91</v>
      </c>
      <c r="F28" s="126" t="s">
        <v>78</v>
      </c>
      <c r="H28" s="56" t="s">
        <v>117</v>
      </c>
    </row>
    <row r="29" spans="1:8" ht="13.5" thickBot="1" x14ac:dyDescent="0.25">
      <c r="A29" s="47" t="s">
        <v>138</v>
      </c>
      <c r="C29" s="53" t="s">
        <v>35</v>
      </c>
      <c r="E29" s="56" t="s">
        <v>92</v>
      </c>
      <c r="F29" s="127" t="s">
        <v>77</v>
      </c>
      <c r="H29" s="56" t="s">
        <v>118</v>
      </c>
    </row>
    <row r="30" spans="1:8" x14ac:dyDescent="0.2">
      <c r="A30" s="47" t="s">
        <v>39</v>
      </c>
      <c r="C30" s="53" t="s">
        <v>73</v>
      </c>
      <c r="E30" s="56" t="s">
        <v>93</v>
      </c>
      <c r="F30" s="125" t="s">
        <v>85</v>
      </c>
      <c r="H30" s="56" t="s">
        <v>119</v>
      </c>
    </row>
    <row r="31" spans="1:8" ht="13.5" thickBot="1" x14ac:dyDescent="0.25">
      <c r="A31" s="47" t="s">
        <v>50</v>
      </c>
      <c r="C31" s="53" t="s">
        <v>36</v>
      </c>
      <c r="E31" s="56" t="s">
        <v>94</v>
      </c>
      <c r="F31" s="127" t="s">
        <v>76</v>
      </c>
      <c r="H31" s="56" t="s">
        <v>120</v>
      </c>
    </row>
    <row r="32" spans="1:8" x14ac:dyDescent="0.2">
      <c r="A32" s="47" t="s">
        <v>143</v>
      </c>
      <c r="C32" s="53" t="s">
        <v>137</v>
      </c>
      <c r="E32" s="56" t="s">
        <v>95</v>
      </c>
      <c r="F32" s="42" t="s">
        <v>204</v>
      </c>
      <c r="H32" s="56" t="s">
        <v>121</v>
      </c>
    </row>
    <row r="33" spans="1:8" x14ac:dyDescent="0.2">
      <c r="A33" s="47" t="s">
        <v>45</v>
      </c>
      <c r="C33" s="53" t="s">
        <v>37</v>
      </c>
      <c r="E33" s="56" t="s">
        <v>96</v>
      </c>
      <c r="H33" s="56" t="s">
        <v>122</v>
      </c>
    </row>
    <row r="34" spans="1:8" x14ac:dyDescent="0.2">
      <c r="A34" s="47" t="s">
        <v>40</v>
      </c>
      <c r="C34" s="54" t="s">
        <v>38</v>
      </c>
      <c r="E34" s="56" t="s">
        <v>97</v>
      </c>
      <c r="H34" s="56" t="s">
        <v>123</v>
      </c>
    </row>
    <row r="35" spans="1:8" x14ac:dyDescent="0.2">
      <c r="A35" s="47" t="s">
        <v>46</v>
      </c>
      <c r="E35" s="56" t="s">
        <v>98</v>
      </c>
      <c r="H35" s="56" t="s">
        <v>124</v>
      </c>
    </row>
    <row r="36" spans="1:8" x14ac:dyDescent="0.2">
      <c r="A36" s="47" t="s">
        <v>144</v>
      </c>
      <c r="E36" s="56" t="s">
        <v>99</v>
      </c>
      <c r="H36" s="56" t="s">
        <v>125</v>
      </c>
    </row>
    <row r="37" spans="1:8" x14ac:dyDescent="0.2">
      <c r="A37" s="47" t="s">
        <v>41</v>
      </c>
      <c r="E37" s="56" t="s">
        <v>100</v>
      </c>
      <c r="H37" s="56" t="s">
        <v>126</v>
      </c>
    </row>
    <row r="38" spans="1:8" x14ac:dyDescent="0.2">
      <c r="A38" s="47" t="s">
        <v>47</v>
      </c>
      <c r="E38" s="56" t="s">
        <v>101</v>
      </c>
      <c r="H38" s="56" t="s">
        <v>127</v>
      </c>
    </row>
    <row r="39" spans="1:8" x14ac:dyDescent="0.2">
      <c r="A39" s="47" t="s">
        <v>145</v>
      </c>
      <c r="E39" s="56" t="s">
        <v>102</v>
      </c>
      <c r="H39" s="56" t="s">
        <v>128</v>
      </c>
    </row>
    <row r="40" spans="1:8" x14ac:dyDescent="0.2">
      <c r="A40" s="138" t="s">
        <v>48</v>
      </c>
      <c r="E40" s="56" t="s">
        <v>103</v>
      </c>
      <c r="H40" s="56" t="s">
        <v>129</v>
      </c>
    </row>
    <row r="41" spans="1:8" x14ac:dyDescent="0.2">
      <c r="A41" s="47" t="s">
        <v>49</v>
      </c>
      <c r="E41" s="56" t="s">
        <v>104</v>
      </c>
      <c r="H41" s="56" t="s">
        <v>130</v>
      </c>
    </row>
    <row r="42" spans="1:8" x14ac:dyDescent="0.2">
      <c r="A42" s="47" t="s">
        <v>139</v>
      </c>
      <c r="E42" s="56" t="s">
        <v>105</v>
      </c>
      <c r="H42" s="56" t="s">
        <v>131</v>
      </c>
    </row>
    <row r="43" spans="1:8" x14ac:dyDescent="0.2">
      <c r="A43" s="47" t="s">
        <v>140</v>
      </c>
      <c r="E43" s="56" t="s">
        <v>106</v>
      </c>
      <c r="H43" s="56" t="s">
        <v>132</v>
      </c>
    </row>
    <row r="44" spans="1:8" x14ac:dyDescent="0.2">
      <c r="A44" s="47" t="s">
        <v>42</v>
      </c>
      <c r="E44" s="56" t="s">
        <v>107</v>
      </c>
      <c r="H44" s="56" t="s">
        <v>133</v>
      </c>
    </row>
    <row r="45" spans="1:8" ht="13.5" thickBot="1" x14ac:dyDescent="0.25">
      <c r="A45" s="47" t="s">
        <v>141</v>
      </c>
      <c r="E45" s="56" t="s">
        <v>108</v>
      </c>
      <c r="H45" s="76" t="s">
        <v>134</v>
      </c>
    </row>
    <row r="46" spans="1:8" ht="13.5" thickBot="1" x14ac:dyDescent="0.25">
      <c r="A46" s="47" t="s">
        <v>43</v>
      </c>
      <c r="E46" s="76" t="s">
        <v>109</v>
      </c>
    </row>
    <row r="47" spans="1:8" x14ac:dyDescent="0.2">
      <c r="A47" s="138" t="s">
        <v>53</v>
      </c>
    </row>
    <row r="48" spans="1:8" x14ac:dyDescent="0.2">
      <c r="A48" s="46"/>
    </row>
    <row r="49" spans="1:1" x14ac:dyDescent="0.2">
      <c r="A49" s="47"/>
    </row>
    <row r="51" spans="1:1" x14ac:dyDescent="0.2">
      <c r="A51" s="46"/>
    </row>
    <row r="52" spans="1:1" x14ac:dyDescent="0.2">
      <c r="A52" s="46"/>
    </row>
    <row r="53" spans="1:1" x14ac:dyDescent="0.2">
      <c r="A53" s="46"/>
    </row>
    <row r="54" spans="1:1" x14ac:dyDescent="0.2">
      <c r="A54" s="46"/>
    </row>
    <row r="55" spans="1:1" x14ac:dyDescent="0.2">
      <c r="A55" s="46"/>
    </row>
    <row r="56" spans="1:1" x14ac:dyDescent="0.2">
      <c r="A56" s="55"/>
    </row>
  </sheetData>
  <sortState ref="C28:C34">
    <sortCondition ref="C28"/>
  </sortState>
  <mergeCells count="1">
    <mergeCell ref="A13:B13"/>
  </mergeCells>
  <printOptions horizontalCentered="1" verticalCentered="1"/>
  <pageMargins left="0.15748031496062992" right="0.15748031496062992" top="0.43307086614173229" bottom="0.35433070866141736" header="0.31496062992125984" footer="0.1574803149606299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showGridLines="0" topLeftCell="A4" zoomScale="90" zoomScaleNormal="90" workbookViewId="0">
      <selection activeCell="B5" sqref="B5:C5"/>
    </sheetView>
  </sheetViews>
  <sheetFormatPr baseColWidth="10" defaultRowHeight="12.75" x14ac:dyDescent="0.2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D37"/>
  <sheetViews>
    <sheetView showGridLines="0" topLeftCell="A22" zoomScaleNormal="100" workbookViewId="0">
      <selection activeCell="C15" sqref="C15"/>
    </sheetView>
  </sheetViews>
  <sheetFormatPr baseColWidth="10" defaultRowHeight="12.95" customHeight="1" x14ac:dyDescent="0.2"/>
  <cols>
    <col min="1" max="1" width="5.140625" style="237" customWidth="1"/>
    <col min="2" max="2" width="5.140625" style="235" customWidth="1"/>
    <col min="3" max="3" width="36.140625" style="237" bestFit="1" customWidth="1"/>
    <col min="4" max="4" width="29.140625" style="236" customWidth="1"/>
    <col min="5" max="16384" width="11.42578125" style="237"/>
  </cols>
  <sheetData>
    <row r="2" spans="2:4" ht="12.95" customHeight="1" x14ac:dyDescent="0.2">
      <c r="C2" s="251" t="s">
        <v>171</v>
      </c>
    </row>
    <row r="3" spans="2:4" ht="12.95" customHeight="1" x14ac:dyDescent="0.2">
      <c r="C3" s="238" t="s">
        <v>172</v>
      </c>
    </row>
    <row r="5" spans="2:4" ht="12.95" customHeight="1" x14ac:dyDescent="0.2">
      <c r="B5" s="300" t="s">
        <v>173</v>
      </c>
      <c r="C5" s="300"/>
      <c r="D5" s="298" t="s">
        <v>174</v>
      </c>
    </row>
    <row r="6" spans="2:4" s="239" customFormat="1" ht="12.95" customHeight="1" x14ac:dyDescent="0.2">
      <c r="B6" s="299" t="s">
        <v>175</v>
      </c>
      <c r="C6" s="299"/>
      <c r="D6" s="298"/>
    </row>
    <row r="7" spans="2:4" s="242" customFormat="1" ht="12.95" customHeight="1" x14ac:dyDescent="0.2">
      <c r="B7" s="235">
        <v>1</v>
      </c>
      <c r="C7" s="240" t="s">
        <v>176</v>
      </c>
      <c r="D7" s="236" t="s">
        <v>177</v>
      </c>
    </row>
    <row r="8" spans="2:4" ht="12.95" customHeight="1" x14ac:dyDescent="0.2">
      <c r="B8" s="235">
        <v>2</v>
      </c>
      <c r="C8" s="240" t="s">
        <v>178</v>
      </c>
      <c r="D8" s="236" t="s">
        <v>179</v>
      </c>
    </row>
    <row r="9" spans="2:4" ht="12.95" customHeight="1" x14ac:dyDescent="0.2">
      <c r="B9" s="235">
        <v>3</v>
      </c>
      <c r="C9" s="240" t="s">
        <v>180</v>
      </c>
      <c r="D9" s="236" t="s">
        <v>181</v>
      </c>
    </row>
    <row r="10" spans="2:4" ht="12.95" customHeight="1" x14ac:dyDescent="0.2">
      <c r="C10" s="240"/>
    </row>
    <row r="11" spans="2:4" ht="12.95" customHeight="1" x14ac:dyDescent="0.2">
      <c r="C11" s="244"/>
    </row>
    <row r="12" spans="2:4" ht="12.95" customHeight="1" x14ac:dyDescent="0.2">
      <c r="B12" s="297" t="s">
        <v>182</v>
      </c>
      <c r="C12" s="297"/>
      <c r="D12" s="298" t="s">
        <v>174</v>
      </c>
    </row>
    <row r="13" spans="2:4" ht="12.95" customHeight="1" x14ac:dyDescent="0.2">
      <c r="B13" s="299" t="s">
        <v>183</v>
      </c>
      <c r="C13" s="299"/>
      <c r="D13" s="298"/>
    </row>
    <row r="14" spans="2:4" s="239" customFormat="1" ht="12.95" customHeight="1" x14ac:dyDescent="0.2">
      <c r="B14" s="235">
        <v>1</v>
      </c>
      <c r="C14" s="240" t="s">
        <v>184</v>
      </c>
      <c r="D14" s="236" t="s">
        <v>185</v>
      </c>
    </row>
    <row r="15" spans="2:4" ht="12.95" customHeight="1" x14ac:dyDescent="0.2">
      <c r="B15" s="243">
        <v>2</v>
      </c>
      <c r="C15" s="240" t="s">
        <v>186</v>
      </c>
      <c r="D15" s="236" t="s">
        <v>187</v>
      </c>
    </row>
    <row r="16" spans="2:4" ht="12.95" customHeight="1" x14ac:dyDescent="0.2">
      <c r="B16" s="246">
        <v>3</v>
      </c>
      <c r="C16" s="245" t="s">
        <v>180</v>
      </c>
      <c r="D16" s="247" t="s">
        <v>188</v>
      </c>
    </row>
    <row r="18" spans="2:4" ht="12.95" customHeight="1" x14ac:dyDescent="0.2">
      <c r="B18" s="297" t="s">
        <v>189</v>
      </c>
      <c r="C18" s="297"/>
      <c r="D18" s="298" t="s">
        <v>174</v>
      </c>
    </row>
    <row r="19" spans="2:4" ht="12.95" customHeight="1" x14ac:dyDescent="0.2">
      <c r="B19" s="299" t="s">
        <v>190</v>
      </c>
      <c r="C19" s="299"/>
      <c r="D19" s="298"/>
    </row>
    <row r="20" spans="2:4" ht="12.95" customHeight="1" x14ac:dyDescent="0.2">
      <c r="B20" s="243">
        <v>1</v>
      </c>
      <c r="C20" s="248" t="s">
        <v>176</v>
      </c>
      <c r="D20" s="241" t="s">
        <v>191</v>
      </c>
    </row>
    <row r="21" spans="2:4" ht="15.75" customHeight="1" x14ac:dyDescent="0.2">
      <c r="B21" s="243">
        <v>2</v>
      </c>
      <c r="C21" s="248" t="s">
        <v>178</v>
      </c>
      <c r="D21" s="249" t="s">
        <v>192</v>
      </c>
    </row>
    <row r="22" spans="2:4" s="242" customFormat="1" ht="12.95" customHeight="1" x14ac:dyDescent="0.2">
      <c r="B22" s="235"/>
      <c r="C22" s="237"/>
      <c r="D22" s="236"/>
    </row>
    <row r="23" spans="2:4" ht="12.95" customHeight="1" x14ac:dyDescent="0.2">
      <c r="B23" s="297" t="s">
        <v>193</v>
      </c>
      <c r="C23" s="297"/>
      <c r="D23" s="298" t="s">
        <v>174</v>
      </c>
    </row>
    <row r="24" spans="2:4" ht="12.95" customHeight="1" x14ac:dyDescent="0.2">
      <c r="B24" s="299" t="s">
        <v>194</v>
      </c>
      <c r="C24" s="299"/>
      <c r="D24" s="298"/>
    </row>
    <row r="25" spans="2:4" s="239" customFormat="1" ht="12.95" customHeight="1" x14ac:dyDescent="0.2">
      <c r="B25" s="235">
        <v>1</v>
      </c>
      <c r="C25" s="240" t="s">
        <v>176</v>
      </c>
      <c r="D25" s="250" t="s">
        <v>195</v>
      </c>
    </row>
    <row r="26" spans="2:4" s="242" customFormat="1" ht="12.95" customHeight="1" x14ac:dyDescent="0.2">
      <c r="B26" s="235">
        <v>2</v>
      </c>
      <c r="C26" s="240" t="s">
        <v>178</v>
      </c>
      <c r="D26" s="250" t="s">
        <v>196</v>
      </c>
    </row>
    <row r="27" spans="2:4" ht="12.95" customHeight="1" x14ac:dyDescent="0.2">
      <c r="B27" s="235">
        <v>3</v>
      </c>
      <c r="C27" s="240" t="s">
        <v>180</v>
      </c>
      <c r="D27" s="250" t="s">
        <v>197</v>
      </c>
    </row>
    <row r="29" spans="2:4" ht="12.95" customHeight="1" x14ac:dyDescent="0.2">
      <c r="B29" s="297" t="s">
        <v>198</v>
      </c>
      <c r="C29" s="297"/>
      <c r="D29" s="298" t="s">
        <v>174</v>
      </c>
    </row>
    <row r="30" spans="2:4" ht="12.95" customHeight="1" x14ac:dyDescent="0.2">
      <c r="B30" s="299" t="s">
        <v>199</v>
      </c>
      <c r="C30" s="299"/>
      <c r="D30" s="298"/>
    </row>
    <row r="31" spans="2:4" s="242" customFormat="1" ht="12.95" customHeight="1" x14ac:dyDescent="0.2">
      <c r="B31" s="235">
        <v>1</v>
      </c>
      <c r="C31" s="237" t="s">
        <v>176</v>
      </c>
      <c r="D31" s="236" t="s">
        <v>200</v>
      </c>
    </row>
    <row r="32" spans="2:4" s="239" customFormat="1" ht="12.95" customHeight="1" x14ac:dyDescent="0.2">
      <c r="B32" s="235"/>
      <c r="C32" s="237"/>
      <c r="D32" s="236"/>
    </row>
    <row r="33" spans="2:4" ht="12.95" customHeight="1" x14ac:dyDescent="0.2">
      <c r="B33" s="297" t="s">
        <v>201</v>
      </c>
      <c r="C33" s="297"/>
      <c r="D33" s="298" t="s">
        <v>174</v>
      </c>
    </row>
    <row r="34" spans="2:4" ht="12.95" customHeight="1" x14ac:dyDescent="0.2">
      <c r="B34" s="299" t="s">
        <v>202</v>
      </c>
      <c r="C34" s="299"/>
      <c r="D34" s="298"/>
    </row>
    <row r="35" spans="2:4" s="239" customFormat="1" ht="12.95" customHeight="1" x14ac:dyDescent="0.2">
      <c r="B35" s="235">
        <v>1</v>
      </c>
      <c r="C35" s="237" t="s">
        <v>176</v>
      </c>
      <c r="D35" s="236" t="s">
        <v>203</v>
      </c>
    </row>
    <row r="37" spans="2:4" s="242" customFormat="1" ht="12.95" customHeight="1" x14ac:dyDescent="0.2">
      <c r="B37" s="235"/>
      <c r="C37" s="237"/>
      <c r="D37" s="237"/>
    </row>
  </sheetData>
  <autoFilter ref="B5:D27">
    <filterColumn colId="0" showButton="0"/>
  </autoFilter>
  <mergeCells count="18">
    <mergeCell ref="B33:C33"/>
    <mergeCell ref="D33:D34"/>
    <mergeCell ref="B34:C34"/>
    <mergeCell ref="B24:C24"/>
    <mergeCell ref="B29:C29"/>
    <mergeCell ref="D29:D30"/>
    <mergeCell ref="B30:C30"/>
    <mergeCell ref="B23:C23"/>
    <mergeCell ref="D23:D24"/>
    <mergeCell ref="B18:C18"/>
    <mergeCell ref="D18:D19"/>
    <mergeCell ref="B19:C19"/>
    <mergeCell ref="B12:C12"/>
    <mergeCell ref="D12:D13"/>
    <mergeCell ref="B13:C13"/>
    <mergeCell ref="B5:C5"/>
    <mergeCell ref="D5:D6"/>
    <mergeCell ref="B6:C6"/>
  </mergeCells>
  <printOptions horizontalCentered="1"/>
  <pageMargins left="0.39" right="0" top="0.44" bottom="0" header="0.71" footer="0.63"/>
  <pageSetup paperSize="9" scale="69" orientation="portrait" r:id="rId1"/>
  <headerFooter>
    <oddFooter>&amp;C&amp;Z&amp;F&amp;F&amp;A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SOLICITUD DE ANTICIPO-GASTO</vt:lpstr>
      <vt:lpstr>Alkes</vt:lpstr>
      <vt:lpstr>Criterios</vt:lpstr>
      <vt:lpstr>GASTOS NO REEMBOLSABLE</vt:lpstr>
      <vt:lpstr>CTAS BANCARIAS PARA REINTEGRO</vt:lpstr>
      <vt:lpstr>Alkes!Área_de_impresión</vt:lpstr>
      <vt:lpstr>'CTAS BANCARIAS PARA REINTEGRO'!Área_de_impresión</vt:lpstr>
      <vt:lpstr>'GASTOS NO REEMBOLSABLE'!Área_de_impresión</vt:lpstr>
      <vt:lpstr>'SOLICITUD DE ANTICIPO-GASTO'!Área_de_impresión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Mendoza</dc:creator>
  <cp:lastModifiedBy>Carlos Alvarez</cp:lastModifiedBy>
  <cp:revision>1</cp:revision>
  <cp:lastPrinted>2018-06-04T13:57:01Z</cp:lastPrinted>
  <dcterms:created xsi:type="dcterms:W3CDTF">2008-03-05T18:55:46Z</dcterms:created>
  <dcterms:modified xsi:type="dcterms:W3CDTF">2018-11-06T14:17:24Z</dcterms:modified>
</cp:coreProperties>
</file>