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LENY CORREA\Desktop\INFORMES DIARIOS\Informes Hatovial al 20 de Octubre\"/>
    </mc:Choice>
  </mc:AlternateContent>
  <bookViews>
    <workbookView xWindow="0" yWindow="0" windowWidth="20490" windowHeight="7065" tabRatio="921" firstSheet="7" activeTab="31"/>
  </bookViews>
  <sheets>
    <sheet name="INF 01" sheetId="1" r:id="rId1"/>
    <sheet name="INF 02" sheetId="7" r:id="rId2"/>
    <sheet name="INF 03" sheetId="8" r:id="rId3"/>
    <sheet name="INF 04" sheetId="10" r:id="rId4"/>
    <sheet name="INF 05" sheetId="11" r:id="rId5"/>
    <sheet name="INF 06" sheetId="12" r:id="rId6"/>
    <sheet name="INF 07" sheetId="13" r:id="rId7"/>
    <sheet name="INF 08" sheetId="14" r:id="rId8"/>
    <sheet name="INF 09" sheetId="15" r:id="rId9"/>
    <sheet name="INF 10" sheetId="16" r:id="rId10"/>
    <sheet name="INF 11" sheetId="17" r:id="rId11"/>
    <sheet name="INF 12" sheetId="18" r:id="rId12"/>
    <sheet name="INF 13" sheetId="19" r:id="rId13"/>
    <sheet name="INF 14" sheetId="20" r:id="rId14"/>
    <sheet name="INF 15" sheetId="21" r:id="rId15"/>
    <sheet name="INF 16" sheetId="22" r:id="rId16"/>
    <sheet name="INF 17" sheetId="23" r:id="rId17"/>
    <sheet name="INF 18" sheetId="24" r:id="rId18"/>
    <sheet name="INF 19" sheetId="25" r:id="rId19"/>
    <sheet name="INF 20" sheetId="26" r:id="rId20"/>
    <sheet name="INF 21" sheetId="27" r:id="rId21"/>
    <sheet name="INF 22" sheetId="28" r:id="rId22"/>
    <sheet name="INF 23" sheetId="29" r:id="rId23"/>
    <sheet name="INF 24" sheetId="30" state="hidden" r:id="rId24"/>
    <sheet name="INF 25" sheetId="31" state="hidden" r:id="rId25"/>
    <sheet name="INF 26" sheetId="32" state="hidden" r:id="rId26"/>
    <sheet name="INF 27" sheetId="37" state="hidden" r:id="rId27"/>
    <sheet name="INF 28" sheetId="33" state="hidden" r:id="rId28"/>
    <sheet name="INF 29" sheetId="34" state="hidden" r:id="rId29"/>
    <sheet name="INF 30" sheetId="35" state="hidden" r:id="rId30"/>
    <sheet name="INF 31" sheetId="36" state="hidden" r:id="rId31"/>
    <sheet name="RIDYM" sheetId="9" r:id="rId32"/>
  </sheets>
  <externalReferences>
    <externalReference r:id="rId33"/>
    <externalReference r:id="rId34"/>
  </externalReferences>
  <definedNames>
    <definedName name="anuales">'[1]VARIABLES anualizadas'!$C$1:$AM$25</definedName>
    <definedName name="año">'[1]ESTADO DE RESULTADOS'!$B$92:$II$92</definedName>
    <definedName name="_xlnm.Print_Area" localSheetId="0">'INF 01'!$A$1:$J$94</definedName>
    <definedName name="_xlnm.Print_Area" localSheetId="1">'INF 02'!$A$1:$K$95</definedName>
    <definedName name="_xlnm.Print_Area" localSheetId="2">'INF 03'!$A$1:$J$94</definedName>
    <definedName name="_xlnm.Print_Area" localSheetId="3">'INF 04'!$A$1:$J$94</definedName>
    <definedName name="_xlnm.Print_Area" localSheetId="4">'INF 05'!$A$1:$J$94</definedName>
    <definedName name="_xlnm.Print_Area" localSheetId="5">'INF 06'!$A$1:$J$94</definedName>
    <definedName name="_xlnm.Print_Area" localSheetId="6">'INF 07'!$A$1:$J$94</definedName>
    <definedName name="_xlnm.Print_Area" localSheetId="7">'INF 08'!$A$1:$J$94</definedName>
    <definedName name="_xlnm.Print_Area" localSheetId="8">'INF 09'!$A$1:$J$94</definedName>
    <definedName name="_xlnm.Print_Area" localSheetId="9">'INF 10'!$A$1:$J$94</definedName>
    <definedName name="_xlnm.Print_Area" localSheetId="10">'INF 11'!$A$1:$J$94</definedName>
    <definedName name="_xlnm.Print_Area" localSheetId="11">'INF 12'!$A$1:$J$94</definedName>
    <definedName name="_xlnm.Print_Area" localSheetId="12">'INF 13'!$A$1:$J$94</definedName>
    <definedName name="_xlnm.Print_Area" localSheetId="13">'INF 14'!$A$1:$J$94</definedName>
    <definedName name="_xlnm.Print_Area" localSheetId="14">'INF 15'!$A$1:$J$94</definedName>
    <definedName name="_xlnm.Print_Area" localSheetId="15">'INF 16'!$A$1:$J$94</definedName>
    <definedName name="_xlnm.Print_Area" localSheetId="16">'INF 17'!$A$1:$J$94</definedName>
    <definedName name="_xlnm.Print_Area" localSheetId="17">'INF 18'!$A$1:$J$94</definedName>
    <definedName name="_xlnm.Print_Area" localSheetId="18">'INF 19'!$A$1:$J$94</definedName>
    <definedName name="_xlnm.Print_Area" localSheetId="19">'INF 20'!$A$1:$J$94</definedName>
    <definedName name="_xlnm.Print_Area" localSheetId="20">'INF 21'!$A$1:$J$94</definedName>
    <definedName name="_xlnm.Print_Area" localSheetId="21">'INF 22'!$A$1:$J$94</definedName>
    <definedName name="_xlnm.Print_Area" localSheetId="22">'INF 23'!$A$1:$J$94</definedName>
    <definedName name="_xlnm.Print_Area" localSheetId="23">'INF 24'!$A$1:$J$94</definedName>
    <definedName name="_xlnm.Print_Area" localSheetId="24">'INF 25'!$A$1:$J$94</definedName>
    <definedName name="_xlnm.Print_Area" localSheetId="25">'INF 26'!$A$1:$J$94</definedName>
    <definedName name="_xlnm.Print_Area" localSheetId="26">'INF 27'!$A$1:$J$94</definedName>
    <definedName name="_xlnm.Print_Area" localSheetId="27">'INF 28'!$A$1:$J$94</definedName>
    <definedName name="_xlnm.Print_Area" localSheetId="28">'INF 29'!$A$1:$J$94</definedName>
    <definedName name="_xlnm.Print_Area" localSheetId="29">'INF 30'!$A$1:$J$94</definedName>
    <definedName name="_xlnm.Print_Area" localSheetId="30">'INF 31'!$A$1:$J$94</definedName>
    <definedName name="_xlnm.Print_Area" localSheetId="31">RIDYM!$A$1:$J$94</definedName>
    <definedName name="balance">[1]BALANCE!$B$5:$II$27</definedName>
    <definedName name="CONCESION">[2]Parametros!$E$4</definedName>
    <definedName name="CREPAND">'[1]VARIABLES mensuales'!$G$36:$I$57</definedName>
    <definedName name="CRETRAP">'[1]VARIABLES mensuales'!$C$36:$E$57</definedName>
    <definedName name="infla">'[1]VARIABLES anualizadas'!$C$1:$AM$25</definedName>
    <definedName name="resumen">'[1]ESTADO DE RESULTADOS'!$A$95:$F$115</definedName>
    <definedName name="utilidad">'[1]ESTADO DE RESULTADOS'!$B$26:$II$26</definedName>
  </definedNames>
  <calcPr calcId="152511"/>
</workbook>
</file>

<file path=xl/calcChain.xml><?xml version="1.0" encoding="utf-8"?>
<calcChain xmlns="http://schemas.openxmlformats.org/spreadsheetml/2006/main">
  <c r="C78" i="9" l="1"/>
  <c r="C79" i="9"/>
  <c r="C80" i="9"/>
  <c r="C81" i="9"/>
  <c r="C82" i="9"/>
  <c r="C83" i="9"/>
  <c r="C77" i="9"/>
  <c r="C84" i="9" l="1"/>
  <c r="B83" i="7"/>
  <c r="D83" i="7" s="1"/>
  <c r="B82" i="7"/>
  <c r="D82" i="7" s="1"/>
  <c r="B81" i="7"/>
  <c r="D81" i="7" s="1"/>
  <c r="B80" i="7"/>
  <c r="D80" i="7" s="1"/>
  <c r="B79" i="7"/>
  <c r="D79" i="7" s="1"/>
  <c r="B78" i="7"/>
  <c r="D78" i="7" s="1"/>
  <c r="B83" i="8"/>
  <c r="D83" i="8" s="1"/>
  <c r="B82" i="8"/>
  <c r="D82" i="8" s="1"/>
  <c r="B81" i="8"/>
  <c r="D81" i="8" s="1"/>
  <c r="B80" i="8"/>
  <c r="D80" i="8" s="1"/>
  <c r="B79" i="8"/>
  <c r="D79" i="8" s="1"/>
  <c r="B78" i="8"/>
  <c r="D78" i="8" s="1"/>
  <c r="B83" i="10"/>
  <c r="D83" i="10" s="1"/>
  <c r="B82" i="10"/>
  <c r="D82" i="10" s="1"/>
  <c r="B81" i="10"/>
  <c r="D81" i="10" s="1"/>
  <c r="B80" i="10"/>
  <c r="D80" i="10" s="1"/>
  <c r="B79" i="10"/>
  <c r="D79" i="10" s="1"/>
  <c r="B78" i="10"/>
  <c r="D78" i="10" s="1"/>
  <c r="B83" i="11"/>
  <c r="D83" i="11" s="1"/>
  <c r="B82" i="11"/>
  <c r="D82" i="11" s="1"/>
  <c r="B81" i="11"/>
  <c r="D81" i="11" s="1"/>
  <c r="B80" i="11"/>
  <c r="D80" i="11" s="1"/>
  <c r="B79" i="11"/>
  <c r="D79" i="11" s="1"/>
  <c r="B78" i="11"/>
  <c r="D78" i="11" s="1"/>
  <c r="B83" i="12"/>
  <c r="D83" i="12" s="1"/>
  <c r="B82" i="12"/>
  <c r="D82" i="12" s="1"/>
  <c r="B81" i="12"/>
  <c r="D81" i="12" s="1"/>
  <c r="B80" i="12"/>
  <c r="D80" i="12" s="1"/>
  <c r="B79" i="12"/>
  <c r="D79" i="12" s="1"/>
  <c r="B78" i="12"/>
  <c r="D78" i="12" s="1"/>
  <c r="B83" i="13"/>
  <c r="D83" i="13" s="1"/>
  <c r="B82" i="13"/>
  <c r="D82" i="13" s="1"/>
  <c r="B81" i="13"/>
  <c r="D81" i="13" s="1"/>
  <c r="B80" i="13"/>
  <c r="D80" i="13" s="1"/>
  <c r="B79" i="13"/>
  <c r="D79" i="13" s="1"/>
  <c r="B78" i="13"/>
  <c r="D78" i="13" s="1"/>
  <c r="B83" i="14"/>
  <c r="D83" i="14" s="1"/>
  <c r="B82" i="14"/>
  <c r="D82" i="14" s="1"/>
  <c r="B81" i="14"/>
  <c r="D81" i="14" s="1"/>
  <c r="B80" i="14"/>
  <c r="D80" i="14" s="1"/>
  <c r="B79" i="14"/>
  <c r="D79" i="14" s="1"/>
  <c r="B78" i="14"/>
  <c r="D78" i="14" s="1"/>
  <c r="B83" i="15"/>
  <c r="D83" i="15" s="1"/>
  <c r="B82" i="15"/>
  <c r="D82" i="15" s="1"/>
  <c r="B81" i="15"/>
  <c r="D81" i="15" s="1"/>
  <c r="B80" i="15"/>
  <c r="D80" i="15" s="1"/>
  <c r="B79" i="15"/>
  <c r="D79" i="15" s="1"/>
  <c r="B78" i="15"/>
  <c r="D78" i="15" s="1"/>
  <c r="B83" i="16"/>
  <c r="D83" i="16" s="1"/>
  <c r="B82" i="16"/>
  <c r="D82" i="16" s="1"/>
  <c r="B81" i="16"/>
  <c r="D81" i="16" s="1"/>
  <c r="B80" i="16"/>
  <c r="D80" i="16" s="1"/>
  <c r="B79" i="16"/>
  <c r="D79" i="16" s="1"/>
  <c r="B78" i="16"/>
  <c r="D78" i="16" s="1"/>
  <c r="B83" i="17"/>
  <c r="D83" i="17" s="1"/>
  <c r="B82" i="17"/>
  <c r="D82" i="17" s="1"/>
  <c r="B81" i="17"/>
  <c r="D81" i="17" s="1"/>
  <c r="B80" i="17"/>
  <c r="D80" i="17" s="1"/>
  <c r="B79" i="17"/>
  <c r="D79" i="17" s="1"/>
  <c r="B78" i="17"/>
  <c r="D78" i="17" s="1"/>
  <c r="B83" i="18"/>
  <c r="D83" i="18" s="1"/>
  <c r="B82" i="18"/>
  <c r="D82" i="18" s="1"/>
  <c r="B81" i="18"/>
  <c r="D81" i="18" s="1"/>
  <c r="B80" i="18"/>
  <c r="D80" i="18" s="1"/>
  <c r="B79" i="18"/>
  <c r="D79" i="18" s="1"/>
  <c r="B78" i="18"/>
  <c r="D78" i="18" s="1"/>
  <c r="B83" i="19"/>
  <c r="D83" i="19" s="1"/>
  <c r="B82" i="19"/>
  <c r="D82" i="19" s="1"/>
  <c r="B81" i="19"/>
  <c r="D81" i="19" s="1"/>
  <c r="B80" i="19"/>
  <c r="D80" i="19" s="1"/>
  <c r="B79" i="19"/>
  <c r="D79" i="19" s="1"/>
  <c r="B78" i="19"/>
  <c r="D78" i="19" s="1"/>
  <c r="B83" i="20"/>
  <c r="D83" i="20" s="1"/>
  <c r="B82" i="20"/>
  <c r="D82" i="20" s="1"/>
  <c r="B81" i="20"/>
  <c r="D81" i="20" s="1"/>
  <c r="B80" i="20"/>
  <c r="D80" i="20" s="1"/>
  <c r="B79" i="20"/>
  <c r="D79" i="20" s="1"/>
  <c r="B78" i="20"/>
  <c r="D78" i="20" s="1"/>
  <c r="B83" i="21"/>
  <c r="D83" i="21" s="1"/>
  <c r="B82" i="21"/>
  <c r="D82" i="21" s="1"/>
  <c r="B81" i="21"/>
  <c r="D81" i="21" s="1"/>
  <c r="B80" i="21"/>
  <c r="D80" i="21" s="1"/>
  <c r="B79" i="21"/>
  <c r="D79" i="21" s="1"/>
  <c r="B78" i="21"/>
  <c r="D78" i="21" s="1"/>
  <c r="B83" i="22"/>
  <c r="D83" i="22" s="1"/>
  <c r="B82" i="22"/>
  <c r="D82" i="22" s="1"/>
  <c r="B81" i="22"/>
  <c r="D81" i="22" s="1"/>
  <c r="B80" i="22"/>
  <c r="D80" i="22" s="1"/>
  <c r="B79" i="22"/>
  <c r="D79" i="22" s="1"/>
  <c r="B78" i="22"/>
  <c r="D78" i="22" s="1"/>
  <c r="B83" i="23"/>
  <c r="D83" i="23" s="1"/>
  <c r="B82" i="23"/>
  <c r="D82" i="23" s="1"/>
  <c r="B81" i="23"/>
  <c r="D81" i="23" s="1"/>
  <c r="B80" i="23"/>
  <c r="D80" i="23" s="1"/>
  <c r="B79" i="23"/>
  <c r="D79" i="23" s="1"/>
  <c r="B78" i="23"/>
  <c r="D78" i="23" s="1"/>
  <c r="B83" i="24"/>
  <c r="D83" i="24" s="1"/>
  <c r="B82" i="24"/>
  <c r="D82" i="24" s="1"/>
  <c r="B81" i="24"/>
  <c r="D81" i="24" s="1"/>
  <c r="B80" i="24"/>
  <c r="D80" i="24" s="1"/>
  <c r="B79" i="24"/>
  <c r="D79" i="24" s="1"/>
  <c r="B78" i="24"/>
  <c r="D78" i="24" s="1"/>
  <c r="B83" i="25"/>
  <c r="D83" i="25" s="1"/>
  <c r="B82" i="25"/>
  <c r="D82" i="25" s="1"/>
  <c r="B81" i="25"/>
  <c r="D81" i="25" s="1"/>
  <c r="B80" i="25"/>
  <c r="D80" i="25" s="1"/>
  <c r="B79" i="25"/>
  <c r="D79" i="25" s="1"/>
  <c r="B78" i="25"/>
  <c r="D78" i="25" s="1"/>
  <c r="B83" i="26"/>
  <c r="D83" i="26" s="1"/>
  <c r="B82" i="26"/>
  <c r="D82" i="26" s="1"/>
  <c r="B81" i="26"/>
  <c r="D81" i="26" s="1"/>
  <c r="B80" i="26"/>
  <c r="D80" i="26" s="1"/>
  <c r="B79" i="26"/>
  <c r="D79" i="26" s="1"/>
  <c r="B78" i="26"/>
  <c r="D78" i="26" s="1"/>
  <c r="B83" i="27"/>
  <c r="D83" i="27" s="1"/>
  <c r="B82" i="27"/>
  <c r="D82" i="27" s="1"/>
  <c r="B81" i="27"/>
  <c r="D81" i="27" s="1"/>
  <c r="B80" i="27"/>
  <c r="D80" i="27" s="1"/>
  <c r="B79" i="27"/>
  <c r="D79" i="27" s="1"/>
  <c r="B78" i="27"/>
  <c r="D78" i="27" s="1"/>
  <c r="B83" i="28"/>
  <c r="D83" i="28" s="1"/>
  <c r="B82" i="28"/>
  <c r="D82" i="28" s="1"/>
  <c r="B81" i="28"/>
  <c r="D81" i="28" s="1"/>
  <c r="B80" i="28"/>
  <c r="D80" i="28" s="1"/>
  <c r="B79" i="28"/>
  <c r="D79" i="28" s="1"/>
  <c r="B78" i="28"/>
  <c r="D78" i="28" s="1"/>
  <c r="B83" i="29"/>
  <c r="D83" i="29" s="1"/>
  <c r="B82" i="29"/>
  <c r="D82" i="29" s="1"/>
  <c r="B81" i="29"/>
  <c r="D81" i="29" s="1"/>
  <c r="B80" i="29"/>
  <c r="D80" i="29" s="1"/>
  <c r="B79" i="29"/>
  <c r="D79" i="29" s="1"/>
  <c r="B78" i="29"/>
  <c r="D78" i="29" s="1"/>
  <c r="B83" i="30"/>
  <c r="D83" i="30" s="1"/>
  <c r="B82" i="30"/>
  <c r="D82" i="30" s="1"/>
  <c r="B81" i="30"/>
  <c r="D81" i="30" s="1"/>
  <c r="B80" i="30"/>
  <c r="D80" i="30" s="1"/>
  <c r="B79" i="30"/>
  <c r="D79" i="30" s="1"/>
  <c r="B78" i="30"/>
  <c r="D78" i="30" s="1"/>
  <c r="B83" i="31"/>
  <c r="D83" i="31" s="1"/>
  <c r="B82" i="31"/>
  <c r="D82" i="31" s="1"/>
  <c r="B81" i="31"/>
  <c r="D81" i="31" s="1"/>
  <c r="B80" i="31"/>
  <c r="D80" i="31" s="1"/>
  <c r="B79" i="31"/>
  <c r="D79" i="31" s="1"/>
  <c r="B78" i="31"/>
  <c r="D78" i="31" s="1"/>
  <c r="B83" i="32"/>
  <c r="D83" i="32" s="1"/>
  <c r="B82" i="32"/>
  <c r="D82" i="32" s="1"/>
  <c r="B81" i="32"/>
  <c r="D81" i="32" s="1"/>
  <c r="B80" i="32"/>
  <c r="D80" i="32" s="1"/>
  <c r="B79" i="32"/>
  <c r="D79" i="32" s="1"/>
  <c r="B78" i="32"/>
  <c r="D78" i="32" s="1"/>
  <c r="B83" i="37"/>
  <c r="D83" i="37" s="1"/>
  <c r="B82" i="37"/>
  <c r="D82" i="37" s="1"/>
  <c r="B81" i="37"/>
  <c r="D81" i="37" s="1"/>
  <c r="B80" i="37"/>
  <c r="D80" i="37" s="1"/>
  <c r="B79" i="37"/>
  <c r="D79" i="37" s="1"/>
  <c r="B78" i="37"/>
  <c r="D78" i="37" s="1"/>
  <c r="B83" i="33"/>
  <c r="D83" i="33" s="1"/>
  <c r="B82" i="33"/>
  <c r="D82" i="33" s="1"/>
  <c r="B81" i="33"/>
  <c r="D81" i="33" s="1"/>
  <c r="B80" i="33"/>
  <c r="D80" i="33" s="1"/>
  <c r="B79" i="33"/>
  <c r="D79" i="33" s="1"/>
  <c r="B78" i="33"/>
  <c r="D78" i="33" s="1"/>
  <c r="B83" i="34"/>
  <c r="D83" i="34" s="1"/>
  <c r="B82" i="34"/>
  <c r="D82" i="34" s="1"/>
  <c r="B81" i="34"/>
  <c r="D81" i="34" s="1"/>
  <c r="B80" i="34"/>
  <c r="D80" i="34" s="1"/>
  <c r="B79" i="34"/>
  <c r="D79" i="34" s="1"/>
  <c r="B78" i="34"/>
  <c r="D78" i="34" s="1"/>
  <c r="B83" i="35"/>
  <c r="D83" i="35" s="1"/>
  <c r="B82" i="35"/>
  <c r="D82" i="35" s="1"/>
  <c r="B81" i="35"/>
  <c r="D81" i="35" s="1"/>
  <c r="B80" i="35"/>
  <c r="D80" i="35" s="1"/>
  <c r="B79" i="35"/>
  <c r="D79" i="35" s="1"/>
  <c r="B78" i="35"/>
  <c r="D78" i="35" s="1"/>
  <c r="B83" i="36"/>
  <c r="D83" i="36" s="1"/>
  <c r="B82" i="36"/>
  <c r="D82" i="36" s="1"/>
  <c r="B81" i="36"/>
  <c r="D81" i="36" s="1"/>
  <c r="B80" i="36"/>
  <c r="D80" i="36" s="1"/>
  <c r="B79" i="36"/>
  <c r="D79" i="36" s="1"/>
  <c r="B78" i="36"/>
  <c r="D78" i="36" s="1"/>
  <c r="B83" i="1"/>
  <c r="D83" i="1" s="1"/>
  <c r="B82" i="1"/>
  <c r="D82" i="1" s="1"/>
  <c r="D82" i="9" s="1"/>
  <c r="B81" i="1"/>
  <c r="D81" i="1" s="1"/>
  <c r="D81" i="9" s="1"/>
  <c r="B80" i="1"/>
  <c r="D80" i="1" s="1"/>
  <c r="B79" i="1"/>
  <c r="D79" i="1" s="1"/>
  <c r="B78" i="1"/>
  <c r="D78" i="1" s="1"/>
  <c r="D78" i="9" s="1"/>
  <c r="B77" i="7"/>
  <c r="D77" i="7" s="1"/>
  <c r="B77" i="8"/>
  <c r="D77" i="8" s="1"/>
  <c r="B77" i="10"/>
  <c r="D77" i="10" s="1"/>
  <c r="B77" i="11"/>
  <c r="D77" i="11" s="1"/>
  <c r="B77" i="12"/>
  <c r="D77" i="12" s="1"/>
  <c r="B77" i="13"/>
  <c r="D77" i="13" s="1"/>
  <c r="B77" i="14"/>
  <c r="D77" i="14" s="1"/>
  <c r="B77" i="15"/>
  <c r="D77" i="15" s="1"/>
  <c r="B77" i="16"/>
  <c r="D77" i="16" s="1"/>
  <c r="B77" i="17"/>
  <c r="D77" i="17" s="1"/>
  <c r="B77" i="18"/>
  <c r="D77" i="18" s="1"/>
  <c r="B77" i="19"/>
  <c r="D77" i="19" s="1"/>
  <c r="B77" i="20"/>
  <c r="D77" i="20" s="1"/>
  <c r="B77" i="21"/>
  <c r="D77" i="21" s="1"/>
  <c r="B77" i="22"/>
  <c r="D77" i="22" s="1"/>
  <c r="B77" i="23"/>
  <c r="D77" i="23" s="1"/>
  <c r="B77" i="24"/>
  <c r="D77" i="24" s="1"/>
  <c r="B77" i="25"/>
  <c r="D77" i="25" s="1"/>
  <c r="B77" i="26"/>
  <c r="D77" i="26" s="1"/>
  <c r="B77" i="27"/>
  <c r="D77" i="27" s="1"/>
  <c r="B77" i="28"/>
  <c r="D77" i="28" s="1"/>
  <c r="B77" i="29"/>
  <c r="D77" i="29" s="1"/>
  <c r="B77" i="30"/>
  <c r="D77" i="30" s="1"/>
  <c r="B77" i="31"/>
  <c r="D77" i="31" s="1"/>
  <c r="B77" i="32"/>
  <c r="D77" i="32" s="1"/>
  <c r="B77" i="37"/>
  <c r="D77" i="37" s="1"/>
  <c r="B77" i="33"/>
  <c r="D77" i="33" s="1"/>
  <c r="B77" i="34"/>
  <c r="D77" i="34" s="1"/>
  <c r="B77" i="35"/>
  <c r="D77" i="35" s="1"/>
  <c r="B77" i="36"/>
  <c r="D77" i="36" s="1"/>
  <c r="B77" i="1"/>
  <c r="D77" i="1" s="1"/>
  <c r="D80" i="9" l="1"/>
  <c r="D84" i="31"/>
  <c r="B90" i="31" s="1"/>
  <c r="D84" i="23"/>
  <c r="B90" i="23" s="1"/>
  <c r="D84" i="15"/>
  <c r="B90" i="15" s="1"/>
  <c r="D84" i="11"/>
  <c r="B90" i="11" s="1"/>
  <c r="D84" i="34"/>
  <c r="B90" i="34" s="1"/>
  <c r="D84" i="27"/>
  <c r="B90" i="27" s="1"/>
  <c r="D84" i="19"/>
  <c r="B90" i="19" s="1"/>
  <c r="D79" i="9"/>
  <c r="D83" i="9"/>
  <c r="D84" i="36"/>
  <c r="B90" i="36" s="1"/>
  <c r="D84" i="37"/>
  <c r="B90" i="37" s="1"/>
  <c r="D84" i="29"/>
  <c r="B90" i="29" s="1"/>
  <c r="D84" i="25"/>
  <c r="B90" i="25" s="1"/>
  <c r="D84" i="21"/>
  <c r="B90" i="21" s="1"/>
  <c r="D84" i="17"/>
  <c r="B90" i="17" s="1"/>
  <c r="D84" i="13"/>
  <c r="B90" i="13" s="1"/>
  <c r="D84" i="8"/>
  <c r="B90" i="8" s="1"/>
  <c r="D77" i="9"/>
  <c r="D84" i="1"/>
  <c r="B90" i="1" s="1"/>
  <c r="D84" i="35"/>
  <c r="B90" i="35" s="1"/>
  <c r="D84" i="33"/>
  <c r="B90" i="33" s="1"/>
  <c r="D84" i="32"/>
  <c r="B90" i="32" s="1"/>
  <c r="D84" i="30"/>
  <c r="B90" i="30" s="1"/>
  <c r="D84" i="28"/>
  <c r="B90" i="28" s="1"/>
  <c r="D84" i="26"/>
  <c r="B90" i="26" s="1"/>
  <c r="D84" i="24"/>
  <c r="B90" i="24" s="1"/>
  <c r="D84" i="22"/>
  <c r="B90" i="22" s="1"/>
  <c r="D84" i="20"/>
  <c r="B90" i="20" s="1"/>
  <c r="D84" i="18"/>
  <c r="B90" i="18" s="1"/>
  <c r="D84" i="16"/>
  <c r="B90" i="16" s="1"/>
  <c r="D84" i="14"/>
  <c r="B90" i="14" s="1"/>
  <c r="D84" i="12"/>
  <c r="B90" i="12" s="1"/>
  <c r="D84" i="10"/>
  <c r="B90" i="10" s="1"/>
  <c r="D84" i="7"/>
  <c r="B90" i="7" s="1"/>
  <c r="D84" i="9" l="1"/>
  <c r="C14" i="7"/>
  <c r="C15" i="7"/>
  <c r="C16" i="7"/>
  <c r="C17" i="7"/>
  <c r="C18" i="7"/>
  <c r="C19" i="7"/>
  <c r="C14" i="8"/>
  <c r="C15" i="8"/>
  <c r="C16" i="8"/>
  <c r="C17" i="8"/>
  <c r="C18" i="8"/>
  <c r="C19" i="8"/>
  <c r="C14" i="10"/>
  <c r="C15" i="10"/>
  <c r="C16" i="10"/>
  <c r="C17" i="10"/>
  <c r="C18" i="10"/>
  <c r="C19" i="10"/>
  <c r="C14" i="11"/>
  <c r="C15" i="11"/>
  <c r="C16" i="11"/>
  <c r="C17" i="11"/>
  <c r="C18" i="11"/>
  <c r="C19" i="11"/>
  <c r="C14" i="12"/>
  <c r="C15" i="12"/>
  <c r="C16" i="12"/>
  <c r="C17" i="12"/>
  <c r="C18" i="12"/>
  <c r="C19" i="12"/>
  <c r="C14" i="13"/>
  <c r="C15" i="13"/>
  <c r="C16" i="13"/>
  <c r="C17" i="13"/>
  <c r="C18" i="13"/>
  <c r="C19" i="13"/>
  <c r="C14" i="14"/>
  <c r="C15" i="14"/>
  <c r="C16" i="14"/>
  <c r="C17" i="14"/>
  <c r="C18" i="14"/>
  <c r="C19" i="14"/>
  <c r="C14" i="15"/>
  <c r="C15" i="15"/>
  <c r="C16" i="15"/>
  <c r="C17" i="15"/>
  <c r="C18" i="15"/>
  <c r="C19" i="15"/>
  <c r="C14" i="16"/>
  <c r="C15" i="16"/>
  <c r="C16" i="16"/>
  <c r="C17" i="16"/>
  <c r="C18" i="16"/>
  <c r="C19" i="16"/>
  <c r="C14" i="17"/>
  <c r="C15" i="17"/>
  <c r="C16" i="17"/>
  <c r="C17" i="17"/>
  <c r="C18" i="17"/>
  <c r="C19" i="17"/>
  <c r="C14" i="18"/>
  <c r="C15" i="18"/>
  <c r="C16" i="18"/>
  <c r="C17" i="18"/>
  <c r="C18" i="18"/>
  <c r="C19" i="18"/>
  <c r="C14" i="19"/>
  <c r="C15" i="19"/>
  <c r="C16" i="19"/>
  <c r="C17" i="19"/>
  <c r="C18" i="19"/>
  <c r="C19" i="19"/>
  <c r="C14" i="20"/>
  <c r="C15" i="20"/>
  <c r="C16" i="20"/>
  <c r="C17" i="20"/>
  <c r="C18" i="20"/>
  <c r="C19" i="20"/>
  <c r="C14" i="21"/>
  <c r="C15" i="21"/>
  <c r="C16" i="21"/>
  <c r="C17" i="21"/>
  <c r="C18" i="21"/>
  <c r="C19" i="21"/>
  <c r="C14" i="22"/>
  <c r="C15" i="22"/>
  <c r="C16" i="22"/>
  <c r="C17" i="22"/>
  <c r="C18" i="22"/>
  <c r="C19" i="22"/>
  <c r="C14" i="23"/>
  <c r="C15" i="23"/>
  <c r="C16" i="23"/>
  <c r="C17" i="23"/>
  <c r="C18" i="23"/>
  <c r="C19" i="23"/>
  <c r="C14" i="24"/>
  <c r="C15" i="24"/>
  <c r="C16" i="24"/>
  <c r="C17" i="24"/>
  <c r="C18" i="24"/>
  <c r="C19" i="24"/>
  <c r="C14" i="25"/>
  <c r="C15" i="25"/>
  <c r="C16" i="25"/>
  <c r="C17" i="25"/>
  <c r="C18" i="25"/>
  <c r="C19" i="25"/>
  <c r="C14" i="26"/>
  <c r="C15" i="26"/>
  <c r="C16" i="26"/>
  <c r="C17" i="26"/>
  <c r="C18" i="26"/>
  <c r="C19" i="26"/>
  <c r="C14" i="27"/>
  <c r="C15" i="27"/>
  <c r="C16" i="27"/>
  <c r="C17" i="27"/>
  <c r="C18" i="27"/>
  <c r="C19" i="27"/>
  <c r="C14" i="28"/>
  <c r="C15" i="28"/>
  <c r="C16" i="28"/>
  <c r="C17" i="28"/>
  <c r="C18" i="28"/>
  <c r="C19" i="28"/>
  <c r="C14" i="29"/>
  <c r="C15" i="29"/>
  <c r="C16" i="29"/>
  <c r="C17" i="29"/>
  <c r="C18" i="29"/>
  <c r="C19" i="29"/>
  <c r="C14" i="30"/>
  <c r="C15" i="30"/>
  <c r="C16" i="30"/>
  <c r="C17" i="30"/>
  <c r="C18" i="30"/>
  <c r="C19" i="30"/>
  <c r="C14" i="31"/>
  <c r="C15" i="31"/>
  <c r="C16" i="31"/>
  <c r="C17" i="31"/>
  <c r="C18" i="31"/>
  <c r="C19" i="31"/>
  <c r="C14" i="32"/>
  <c r="C15" i="32"/>
  <c r="C16" i="32"/>
  <c r="C17" i="32"/>
  <c r="C18" i="32"/>
  <c r="C19" i="32"/>
  <c r="C14" i="37"/>
  <c r="C15" i="37"/>
  <c r="C16" i="37"/>
  <c r="C17" i="37"/>
  <c r="C18" i="37"/>
  <c r="C19" i="37"/>
  <c r="C14" i="33"/>
  <c r="C15" i="33"/>
  <c r="C16" i="33"/>
  <c r="C17" i="33"/>
  <c r="C18" i="33"/>
  <c r="C19" i="33"/>
  <c r="C14" i="34"/>
  <c r="C15" i="34"/>
  <c r="C16" i="34"/>
  <c r="C17" i="34"/>
  <c r="C18" i="34"/>
  <c r="C19" i="34"/>
  <c r="C14" i="35"/>
  <c r="C15" i="35"/>
  <c r="C16" i="35"/>
  <c r="C17" i="35"/>
  <c r="C18" i="35"/>
  <c r="C19" i="35"/>
  <c r="C14" i="36"/>
  <c r="C15" i="36"/>
  <c r="C16" i="36"/>
  <c r="C17" i="36"/>
  <c r="C18" i="36"/>
  <c r="C19" i="36"/>
  <c r="C14" i="1"/>
  <c r="C15" i="1"/>
  <c r="C16" i="1"/>
  <c r="C17" i="1"/>
  <c r="C18" i="1"/>
  <c r="C19" i="1"/>
  <c r="C13" i="7"/>
  <c r="C13" i="8"/>
  <c r="C13" i="10"/>
  <c r="C13" i="11"/>
  <c r="C13" i="12"/>
  <c r="C13" i="13"/>
  <c r="C13" i="14"/>
  <c r="C13" i="15"/>
  <c r="C13" i="16"/>
  <c r="C13" i="17"/>
  <c r="C13" i="18"/>
  <c r="C13" i="19"/>
  <c r="C13" i="20"/>
  <c r="C13" i="21"/>
  <c r="C13" i="22"/>
  <c r="C13" i="23"/>
  <c r="C13" i="24"/>
  <c r="C13" i="25"/>
  <c r="C13" i="26"/>
  <c r="C13" i="27"/>
  <c r="C13" i="28"/>
  <c r="C13" i="29"/>
  <c r="C13" i="30"/>
  <c r="C13" i="31"/>
  <c r="C13" i="32"/>
  <c r="C13" i="37"/>
  <c r="C13" i="33"/>
  <c r="C13" i="34"/>
  <c r="C13" i="35"/>
  <c r="C13" i="36"/>
  <c r="C13" i="1"/>
  <c r="G14" i="9" l="1"/>
  <c r="G15" i="9"/>
  <c r="G16" i="9"/>
  <c r="G17" i="9"/>
  <c r="G18" i="9"/>
  <c r="G19" i="9"/>
  <c r="G13" i="9"/>
  <c r="G26" i="9"/>
  <c r="G27" i="9"/>
  <c r="G28" i="9"/>
  <c r="G29" i="9"/>
  <c r="G30" i="9"/>
  <c r="G31" i="9"/>
  <c r="G25" i="9"/>
  <c r="H38" i="7"/>
  <c r="H39" i="7"/>
  <c r="H40" i="7"/>
  <c r="H41" i="7"/>
  <c r="H42" i="7"/>
  <c r="H43" i="7"/>
  <c r="H38" i="8"/>
  <c r="H39" i="8"/>
  <c r="H40" i="8"/>
  <c r="H41" i="8"/>
  <c r="H42" i="8"/>
  <c r="H43" i="8"/>
  <c r="H38" i="10"/>
  <c r="H39" i="10"/>
  <c r="H40" i="10"/>
  <c r="H41" i="10"/>
  <c r="H42" i="10"/>
  <c r="H43" i="10"/>
  <c r="H38" i="11"/>
  <c r="H39" i="11"/>
  <c r="H40" i="11"/>
  <c r="H41" i="11"/>
  <c r="H42" i="11"/>
  <c r="H43" i="11"/>
  <c r="H38" i="12"/>
  <c r="H39" i="12"/>
  <c r="H40" i="12"/>
  <c r="H41" i="12"/>
  <c r="H42" i="12"/>
  <c r="H43" i="12"/>
  <c r="H38" i="13"/>
  <c r="H39" i="13"/>
  <c r="H40" i="13"/>
  <c r="H41" i="13"/>
  <c r="H42" i="13"/>
  <c r="H43" i="13"/>
  <c r="H38" i="14"/>
  <c r="H39" i="14"/>
  <c r="H40" i="14"/>
  <c r="H41" i="14"/>
  <c r="H42" i="14"/>
  <c r="H43" i="14"/>
  <c r="H38" i="15"/>
  <c r="H39" i="15"/>
  <c r="H40" i="15"/>
  <c r="H41" i="15"/>
  <c r="H42" i="15"/>
  <c r="H43" i="15"/>
  <c r="H38" i="16"/>
  <c r="H39" i="16"/>
  <c r="H40" i="16"/>
  <c r="H41" i="16"/>
  <c r="H42" i="16"/>
  <c r="H43" i="16"/>
  <c r="H38" i="17"/>
  <c r="H39" i="17"/>
  <c r="H40" i="17"/>
  <c r="H41" i="17"/>
  <c r="H42" i="17"/>
  <c r="H43" i="17"/>
  <c r="H38" i="18"/>
  <c r="H39" i="18"/>
  <c r="H40" i="18"/>
  <c r="H41" i="18"/>
  <c r="H42" i="18"/>
  <c r="H43" i="18"/>
  <c r="H38" i="19"/>
  <c r="H39" i="19"/>
  <c r="H40" i="19"/>
  <c r="H41" i="19"/>
  <c r="H42" i="19"/>
  <c r="H43" i="19"/>
  <c r="H38" i="20"/>
  <c r="H39" i="20"/>
  <c r="H40" i="20"/>
  <c r="H41" i="20"/>
  <c r="H42" i="20"/>
  <c r="H43" i="20"/>
  <c r="H38" i="21"/>
  <c r="H39" i="21"/>
  <c r="H40" i="21"/>
  <c r="H41" i="21"/>
  <c r="H42" i="21"/>
  <c r="H43" i="21"/>
  <c r="H38" i="22"/>
  <c r="H39" i="22"/>
  <c r="H40" i="22"/>
  <c r="H41" i="22"/>
  <c r="H42" i="22"/>
  <c r="H43" i="22"/>
  <c r="H38" i="23"/>
  <c r="H39" i="23"/>
  <c r="H40" i="23"/>
  <c r="H41" i="23"/>
  <c r="H42" i="23"/>
  <c r="H43" i="23"/>
  <c r="H38" i="24"/>
  <c r="H39" i="24"/>
  <c r="H40" i="24"/>
  <c r="H41" i="24"/>
  <c r="H42" i="24"/>
  <c r="H43" i="24"/>
  <c r="H38" i="25"/>
  <c r="H39" i="25"/>
  <c r="H40" i="25"/>
  <c r="H41" i="25"/>
  <c r="H42" i="25"/>
  <c r="H43" i="25"/>
  <c r="H38" i="26"/>
  <c r="H39" i="26"/>
  <c r="H40" i="26"/>
  <c r="H41" i="26"/>
  <c r="H42" i="26"/>
  <c r="H43" i="26"/>
  <c r="H38" i="27"/>
  <c r="H39" i="27"/>
  <c r="H40" i="27"/>
  <c r="H41" i="27"/>
  <c r="H42" i="27"/>
  <c r="H43" i="27"/>
  <c r="H38" i="28"/>
  <c r="H39" i="28"/>
  <c r="H40" i="28"/>
  <c r="H41" i="28"/>
  <c r="H42" i="28"/>
  <c r="H43" i="28"/>
  <c r="H38" i="29"/>
  <c r="H39" i="29"/>
  <c r="H40" i="29"/>
  <c r="H41" i="29"/>
  <c r="H42" i="29"/>
  <c r="H43" i="29"/>
  <c r="H38" i="30"/>
  <c r="H39" i="30"/>
  <c r="H40" i="30"/>
  <c r="H41" i="30"/>
  <c r="H42" i="30"/>
  <c r="H43" i="30"/>
  <c r="H38" i="31"/>
  <c r="H39" i="31"/>
  <c r="H40" i="31"/>
  <c r="H41" i="31"/>
  <c r="H42" i="31"/>
  <c r="H43" i="31"/>
  <c r="H38" i="32"/>
  <c r="H39" i="32"/>
  <c r="H40" i="32"/>
  <c r="H41" i="32"/>
  <c r="H42" i="32"/>
  <c r="H43" i="32"/>
  <c r="H38" i="37"/>
  <c r="H39" i="37"/>
  <c r="H40" i="37"/>
  <c r="H41" i="37"/>
  <c r="H42" i="37"/>
  <c r="H43" i="37"/>
  <c r="H38" i="33"/>
  <c r="H39" i="33"/>
  <c r="H40" i="33"/>
  <c r="H41" i="33"/>
  <c r="H42" i="33"/>
  <c r="H43" i="33"/>
  <c r="H38" i="34"/>
  <c r="H39" i="34"/>
  <c r="H40" i="34"/>
  <c r="H41" i="34"/>
  <c r="H42" i="34"/>
  <c r="H43" i="34"/>
  <c r="H38" i="35"/>
  <c r="H39" i="35"/>
  <c r="H40" i="35"/>
  <c r="H41" i="35"/>
  <c r="H42" i="35"/>
  <c r="H43" i="35"/>
  <c r="H38" i="36"/>
  <c r="H39" i="36"/>
  <c r="H40" i="36"/>
  <c r="H41" i="36"/>
  <c r="H42" i="36"/>
  <c r="H43" i="36"/>
  <c r="H38" i="1"/>
  <c r="H39" i="1"/>
  <c r="H40" i="1"/>
  <c r="H41" i="1"/>
  <c r="H42" i="1"/>
  <c r="H43" i="1"/>
  <c r="H37" i="7"/>
  <c r="H37" i="8"/>
  <c r="H37" i="10"/>
  <c r="H37" i="11"/>
  <c r="H37" i="12"/>
  <c r="H37" i="13"/>
  <c r="H37" i="14"/>
  <c r="H37" i="15"/>
  <c r="H37" i="16"/>
  <c r="H37" i="17"/>
  <c r="H37" i="18"/>
  <c r="H37" i="19"/>
  <c r="H37" i="20"/>
  <c r="H37" i="21"/>
  <c r="H37" i="22"/>
  <c r="H37" i="23"/>
  <c r="H37" i="24"/>
  <c r="H37" i="25"/>
  <c r="H37" i="26"/>
  <c r="H37" i="27"/>
  <c r="H37" i="28"/>
  <c r="H37" i="29"/>
  <c r="H37" i="30"/>
  <c r="H37" i="31"/>
  <c r="H37" i="32"/>
  <c r="H37" i="37"/>
  <c r="H37" i="33"/>
  <c r="H37" i="34"/>
  <c r="H37" i="35"/>
  <c r="H37" i="36"/>
  <c r="H37" i="1"/>
  <c r="G38" i="7"/>
  <c r="G39" i="7"/>
  <c r="G40" i="7"/>
  <c r="G41" i="7"/>
  <c r="G42" i="7"/>
  <c r="G43" i="7"/>
  <c r="G38" i="8"/>
  <c r="G39" i="8"/>
  <c r="G40" i="8"/>
  <c r="G41" i="8"/>
  <c r="G42" i="8"/>
  <c r="G43" i="8"/>
  <c r="G38" i="10"/>
  <c r="G39" i="10"/>
  <c r="G40" i="10"/>
  <c r="G41" i="10"/>
  <c r="G42" i="10"/>
  <c r="G43" i="10"/>
  <c r="G38" i="11"/>
  <c r="G39" i="11"/>
  <c r="G40" i="11"/>
  <c r="G41" i="11"/>
  <c r="G42" i="11"/>
  <c r="G43" i="11"/>
  <c r="G38" i="12"/>
  <c r="G39" i="12"/>
  <c r="G40" i="12"/>
  <c r="G41" i="12"/>
  <c r="G42" i="12"/>
  <c r="G43" i="12"/>
  <c r="G38" i="13"/>
  <c r="G39" i="13"/>
  <c r="G40" i="13"/>
  <c r="G41" i="13"/>
  <c r="G42" i="13"/>
  <c r="G43" i="13"/>
  <c r="G38" i="14"/>
  <c r="G39" i="14"/>
  <c r="G40" i="14"/>
  <c r="G41" i="14"/>
  <c r="G42" i="14"/>
  <c r="G43" i="14"/>
  <c r="G38" i="15"/>
  <c r="G39" i="15"/>
  <c r="G40" i="15"/>
  <c r="G41" i="15"/>
  <c r="G42" i="15"/>
  <c r="G43" i="15"/>
  <c r="G38" i="16"/>
  <c r="G39" i="16"/>
  <c r="G40" i="16"/>
  <c r="G41" i="16"/>
  <c r="G42" i="16"/>
  <c r="G43" i="16"/>
  <c r="G38" i="17"/>
  <c r="G39" i="17"/>
  <c r="G40" i="17"/>
  <c r="G41" i="17"/>
  <c r="G42" i="17"/>
  <c r="G43" i="17"/>
  <c r="G38" i="18"/>
  <c r="G39" i="18"/>
  <c r="G40" i="18"/>
  <c r="G41" i="18"/>
  <c r="G42" i="18"/>
  <c r="G43" i="18"/>
  <c r="G38" i="19"/>
  <c r="G39" i="19"/>
  <c r="G40" i="19"/>
  <c r="G41" i="19"/>
  <c r="G42" i="19"/>
  <c r="G43" i="19"/>
  <c r="G38" i="20"/>
  <c r="G39" i="20"/>
  <c r="G40" i="20"/>
  <c r="G41" i="20"/>
  <c r="G42" i="20"/>
  <c r="G43" i="20"/>
  <c r="G38" i="21"/>
  <c r="G39" i="21"/>
  <c r="G40" i="21"/>
  <c r="G41" i="21"/>
  <c r="G42" i="21"/>
  <c r="G43" i="21"/>
  <c r="G38" i="22"/>
  <c r="G39" i="22"/>
  <c r="G40" i="22"/>
  <c r="G41" i="22"/>
  <c r="G42" i="22"/>
  <c r="G43" i="22"/>
  <c r="G38" i="23"/>
  <c r="G39" i="23"/>
  <c r="G40" i="23"/>
  <c r="G41" i="23"/>
  <c r="G42" i="23"/>
  <c r="G43" i="23"/>
  <c r="G38" i="24"/>
  <c r="G39" i="24"/>
  <c r="G40" i="24"/>
  <c r="G41" i="24"/>
  <c r="G42" i="24"/>
  <c r="G43" i="24"/>
  <c r="G38" i="25"/>
  <c r="G39" i="25"/>
  <c r="G40" i="25"/>
  <c r="G41" i="25"/>
  <c r="G42" i="25"/>
  <c r="G43" i="25"/>
  <c r="G38" i="26"/>
  <c r="G39" i="26"/>
  <c r="G40" i="26"/>
  <c r="G41" i="26"/>
  <c r="G42" i="26"/>
  <c r="G43" i="26"/>
  <c r="G38" i="27"/>
  <c r="G39" i="27"/>
  <c r="G40" i="27"/>
  <c r="G41" i="27"/>
  <c r="G42" i="27"/>
  <c r="G43" i="27"/>
  <c r="G38" i="28"/>
  <c r="G39" i="28"/>
  <c r="G40" i="28"/>
  <c r="G41" i="28"/>
  <c r="G42" i="28"/>
  <c r="G43" i="28"/>
  <c r="G38" i="29"/>
  <c r="G39" i="29"/>
  <c r="G40" i="29"/>
  <c r="G41" i="29"/>
  <c r="G42" i="29"/>
  <c r="G43" i="29"/>
  <c r="G38" i="30"/>
  <c r="G39" i="30"/>
  <c r="G40" i="30"/>
  <c r="G41" i="30"/>
  <c r="G42" i="30"/>
  <c r="G43" i="30"/>
  <c r="G38" i="31"/>
  <c r="G39" i="31"/>
  <c r="G40" i="31"/>
  <c r="G41" i="31"/>
  <c r="G42" i="31"/>
  <c r="G43" i="31"/>
  <c r="G38" i="32"/>
  <c r="G39" i="32"/>
  <c r="G40" i="32"/>
  <c r="G41" i="32"/>
  <c r="G42" i="32"/>
  <c r="G43" i="32"/>
  <c r="G38" i="37"/>
  <c r="G39" i="37"/>
  <c r="G40" i="37"/>
  <c r="G41" i="37"/>
  <c r="G42" i="37"/>
  <c r="G43" i="37"/>
  <c r="G38" i="33"/>
  <c r="G39" i="33"/>
  <c r="G40" i="33"/>
  <c r="G41" i="33"/>
  <c r="G42" i="33"/>
  <c r="G43" i="33"/>
  <c r="G38" i="34"/>
  <c r="G39" i="34"/>
  <c r="G40" i="34"/>
  <c r="G41" i="34"/>
  <c r="G42" i="34"/>
  <c r="G43" i="34"/>
  <c r="G38" i="35"/>
  <c r="G39" i="35"/>
  <c r="G40" i="35"/>
  <c r="G41" i="35"/>
  <c r="G42" i="35"/>
  <c r="G43" i="35"/>
  <c r="G38" i="36"/>
  <c r="G39" i="36"/>
  <c r="G40" i="36"/>
  <c r="G41" i="36"/>
  <c r="G42" i="36"/>
  <c r="G43" i="36"/>
  <c r="G38" i="1"/>
  <c r="G39" i="1"/>
  <c r="G40" i="1"/>
  <c r="G41" i="1"/>
  <c r="G42" i="1"/>
  <c r="G43" i="1"/>
  <c r="G37" i="7"/>
  <c r="G37" i="8"/>
  <c r="G37" i="10"/>
  <c r="G37" i="11"/>
  <c r="G37" i="12"/>
  <c r="G37" i="13"/>
  <c r="G37" i="14"/>
  <c r="G37" i="15"/>
  <c r="G37" i="16"/>
  <c r="G37" i="17"/>
  <c r="G37" i="18"/>
  <c r="G37" i="19"/>
  <c r="G37" i="20"/>
  <c r="G37" i="21"/>
  <c r="G37" i="22"/>
  <c r="G37" i="23"/>
  <c r="G37" i="24"/>
  <c r="G37" i="25"/>
  <c r="G37" i="26"/>
  <c r="G37" i="27"/>
  <c r="G37" i="28"/>
  <c r="G37" i="29"/>
  <c r="G37" i="30"/>
  <c r="G37" i="31"/>
  <c r="G37" i="32"/>
  <c r="G37" i="37"/>
  <c r="G37" i="33"/>
  <c r="G37" i="34"/>
  <c r="G37" i="35"/>
  <c r="G37" i="36"/>
  <c r="G37" i="1"/>
  <c r="G71" i="9" l="1"/>
  <c r="G70" i="9"/>
  <c r="G69" i="9"/>
  <c r="G68" i="9"/>
  <c r="G67" i="9"/>
  <c r="G66" i="9"/>
  <c r="G65" i="9"/>
  <c r="E71" i="9"/>
  <c r="E70" i="9"/>
  <c r="E69" i="9"/>
  <c r="E68" i="9"/>
  <c r="E67" i="9"/>
  <c r="E66" i="9"/>
  <c r="E65" i="9"/>
  <c r="H58" i="9"/>
  <c r="H57" i="9"/>
  <c r="H56" i="9"/>
  <c r="H55" i="9"/>
  <c r="H54" i="9"/>
  <c r="H53" i="9"/>
  <c r="H52" i="9"/>
  <c r="C58" i="9"/>
  <c r="C57" i="9"/>
  <c r="C56" i="9"/>
  <c r="C55" i="9"/>
  <c r="C54" i="9"/>
  <c r="C53" i="9"/>
  <c r="C52" i="9"/>
  <c r="D33" i="9"/>
  <c r="H31" i="9"/>
  <c r="F31" i="9"/>
  <c r="E31" i="9"/>
  <c r="H30" i="9"/>
  <c r="F30" i="9"/>
  <c r="E30" i="9"/>
  <c r="H29" i="9"/>
  <c r="F29" i="9"/>
  <c r="E29" i="9"/>
  <c r="H28" i="9"/>
  <c r="F28" i="9"/>
  <c r="E28" i="9"/>
  <c r="H27" i="9"/>
  <c r="F27" i="9"/>
  <c r="E27" i="9"/>
  <c r="H26" i="9"/>
  <c r="F26" i="9"/>
  <c r="E26" i="9"/>
  <c r="H25" i="9"/>
  <c r="F25" i="9"/>
  <c r="E25" i="9"/>
  <c r="B31" i="9"/>
  <c r="B30" i="9"/>
  <c r="B29" i="9"/>
  <c r="B28" i="9"/>
  <c r="B27" i="9"/>
  <c r="B26" i="9"/>
  <c r="B25" i="9"/>
  <c r="D21" i="9"/>
  <c r="H19" i="9"/>
  <c r="H18" i="9"/>
  <c r="H17" i="9"/>
  <c r="H16" i="9"/>
  <c r="H15" i="9"/>
  <c r="H14" i="9"/>
  <c r="H13" i="9"/>
  <c r="G41" i="9"/>
  <c r="G37" i="9"/>
  <c r="F19" i="9"/>
  <c r="F18" i="9"/>
  <c r="F17" i="9"/>
  <c r="F16" i="9"/>
  <c r="F15" i="9"/>
  <c r="F14" i="9"/>
  <c r="F13" i="9"/>
  <c r="E19" i="9"/>
  <c r="E18" i="9"/>
  <c r="E17" i="9"/>
  <c r="E16" i="9"/>
  <c r="E15" i="9"/>
  <c r="E14" i="9"/>
  <c r="E13" i="9"/>
  <c r="F43" i="9" l="1"/>
  <c r="F39" i="9"/>
  <c r="F41" i="9"/>
  <c r="F38" i="9"/>
  <c r="F40" i="9"/>
  <c r="F42" i="9"/>
  <c r="G39" i="9"/>
  <c r="G43" i="9"/>
  <c r="G40" i="9"/>
  <c r="G38" i="9"/>
  <c r="G42" i="9"/>
  <c r="B14" i="9"/>
  <c r="B15" i="9"/>
  <c r="B16" i="9"/>
  <c r="B17" i="9"/>
  <c r="B18" i="9"/>
  <c r="B19" i="9"/>
  <c r="B13" i="9"/>
  <c r="B7" i="34" l="1"/>
  <c r="B7" i="35" s="1"/>
  <c r="B7" i="36" s="1"/>
  <c r="B7" i="33"/>
  <c r="B7" i="37"/>
  <c r="B7" i="32"/>
  <c r="B7" i="31"/>
  <c r="B7" i="30"/>
  <c r="B7" i="29"/>
  <c r="B7" i="28"/>
  <c r="B7" i="27"/>
  <c r="B7" i="26"/>
  <c r="B7" i="25"/>
  <c r="B7" i="24"/>
  <c r="B7" i="23"/>
  <c r="B7" i="22"/>
  <c r="B7" i="21"/>
  <c r="B7" i="20"/>
  <c r="B7" i="19"/>
  <c r="B7" i="18"/>
  <c r="B7" i="17"/>
  <c r="B7" i="16"/>
  <c r="B7" i="15"/>
  <c r="B7" i="14"/>
  <c r="B7" i="13"/>
  <c r="B7" i="12"/>
  <c r="B7" i="11"/>
  <c r="B7" i="10"/>
  <c r="B7" i="8"/>
  <c r="B7" i="7"/>
  <c r="B7" i="1"/>
  <c r="A86" i="37" l="1"/>
  <c r="C84" i="37"/>
  <c r="G72" i="37"/>
  <c r="E72" i="37"/>
  <c r="H59" i="37"/>
  <c r="C59" i="37"/>
  <c r="D45" i="37"/>
  <c r="G44" i="37"/>
  <c r="F43" i="37"/>
  <c r="E43" i="37"/>
  <c r="B43" i="37"/>
  <c r="G83" i="37" s="1"/>
  <c r="F42" i="37"/>
  <c r="E42" i="37"/>
  <c r="B42" i="37"/>
  <c r="G82" i="37" s="1"/>
  <c r="K82" i="37" s="1"/>
  <c r="F41" i="37"/>
  <c r="E41" i="37"/>
  <c r="B41" i="37"/>
  <c r="G81" i="37" s="1"/>
  <c r="F40" i="37"/>
  <c r="E40" i="37"/>
  <c r="B40" i="37"/>
  <c r="G80" i="37" s="1"/>
  <c r="K80" i="37" s="1"/>
  <c r="F39" i="37"/>
  <c r="E39" i="37"/>
  <c r="B39" i="37"/>
  <c r="F38" i="37"/>
  <c r="E38" i="37"/>
  <c r="B38" i="37"/>
  <c r="G78" i="37" s="1"/>
  <c r="K78" i="37" s="1"/>
  <c r="F37" i="37"/>
  <c r="E37" i="37"/>
  <c r="B37" i="37"/>
  <c r="G77" i="37" s="1"/>
  <c r="H32" i="37"/>
  <c r="G32" i="37"/>
  <c r="F32" i="37"/>
  <c r="E32" i="37"/>
  <c r="B32" i="37"/>
  <c r="I31" i="37"/>
  <c r="C31" i="37"/>
  <c r="D31" i="37" s="1"/>
  <c r="I30" i="37"/>
  <c r="C30" i="37"/>
  <c r="C42" i="37" s="1"/>
  <c r="B57" i="37" s="1"/>
  <c r="G57" i="37" s="1"/>
  <c r="I29" i="37"/>
  <c r="C29" i="37"/>
  <c r="I28" i="37"/>
  <c r="C28" i="37"/>
  <c r="D28" i="37" s="1"/>
  <c r="I27" i="37"/>
  <c r="C27" i="37"/>
  <c r="D27" i="37" s="1"/>
  <c r="I26" i="37"/>
  <c r="C26" i="37"/>
  <c r="I25" i="37"/>
  <c r="C25" i="37"/>
  <c r="D25" i="37" s="1"/>
  <c r="H24" i="37"/>
  <c r="H36" i="37" s="1"/>
  <c r="G24" i="37"/>
  <c r="G36" i="37" s="1"/>
  <c r="F24" i="37"/>
  <c r="F36" i="37" s="1"/>
  <c r="E24" i="37"/>
  <c r="E36" i="37" s="1"/>
  <c r="D24" i="37"/>
  <c r="D36" i="37" s="1"/>
  <c r="C24" i="37"/>
  <c r="C36" i="37" s="1"/>
  <c r="B24" i="37"/>
  <c r="B36" i="37" s="1"/>
  <c r="A24" i="37"/>
  <c r="A36" i="37" s="1"/>
  <c r="H20" i="37"/>
  <c r="G20" i="37"/>
  <c r="F20" i="37"/>
  <c r="E20" i="37"/>
  <c r="B20" i="37"/>
  <c r="I19" i="37"/>
  <c r="D19" i="37"/>
  <c r="I18" i="37"/>
  <c r="D18" i="37"/>
  <c r="I17" i="37"/>
  <c r="D17" i="37"/>
  <c r="I16" i="37"/>
  <c r="D16" i="37"/>
  <c r="I15" i="37"/>
  <c r="D15" i="37"/>
  <c r="I14" i="37"/>
  <c r="D14" i="37"/>
  <c r="I13" i="37"/>
  <c r="D13" i="37"/>
  <c r="A86" i="36"/>
  <c r="C84" i="36"/>
  <c r="G72" i="36"/>
  <c r="E72" i="36"/>
  <c r="H59" i="36"/>
  <c r="C59" i="36"/>
  <c r="D45" i="36"/>
  <c r="G44" i="36"/>
  <c r="F43" i="36"/>
  <c r="E43" i="36"/>
  <c r="B43" i="36"/>
  <c r="F42" i="36"/>
  <c r="E42" i="36"/>
  <c r="B42" i="36"/>
  <c r="G82" i="36" s="1"/>
  <c r="F41" i="36"/>
  <c r="E41" i="36"/>
  <c r="B41" i="36"/>
  <c r="G81" i="36" s="1"/>
  <c r="K81" i="36" s="1"/>
  <c r="F40" i="36"/>
  <c r="E40" i="36"/>
  <c r="B40" i="36"/>
  <c r="G80" i="36" s="1"/>
  <c r="F39" i="36"/>
  <c r="E39" i="36"/>
  <c r="B39" i="36"/>
  <c r="F38" i="36"/>
  <c r="E38" i="36"/>
  <c r="B38" i="36"/>
  <c r="G78" i="36" s="1"/>
  <c r="F37" i="36"/>
  <c r="E37" i="36"/>
  <c r="B37" i="36"/>
  <c r="G77" i="36" s="1"/>
  <c r="K77" i="36" s="1"/>
  <c r="H32" i="36"/>
  <c r="G32" i="36"/>
  <c r="F32" i="36"/>
  <c r="E32" i="36"/>
  <c r="B32" i="36"/>
  <c r="I31" i="36"/>
  <c r="C31" i="36"/>
  <c r="D31" i="36" s="1"/>
  <c r="I30" i="36"/>
  <c r="C30" i="36"/>
  <c r="C42" i="36" s="1"/>
  <c r="B57" i="36" s="1"/>
  <c r="G57" i="36" s="1"/>
  <c r="I29" i="36"/>
  <c r="C29" i="36"/>
  <c r="I28" i="36"/>
  <c r="C28" i="36"/>
  <c r="D28" i="36" s="1"/>
  <c r="I27" i="36"/>
  <c r="C27" i="36"/>
  <c r="I26" i="36"/>
  <c r="C26" i="36"/>
  <c r="I25" i="36"/>
  <c r="C25" i="36"/>
  <c r="D25" i="36" s="1"/>
  <c r="H24" i="36"/>
  <c r="H36" i="36" s="1"/>
  <c r="G24" i="36"/>
  <c r="G36" i="36" s="1"/>
  <c r="F24" i="36"/>
  <c r="F36" i="36" s="1"/>
  <c r="E24" i="36"/>
  <c r="E36" i="36" s="1"/>
  <c r="D24" i="36"/>
  <c r="D36" i="36" s="1"/>
  <c r="C24" i="36"/>
  <c r="C36" i="36" s="1"/>
  <c r="B24" i="36"/>
  <c r="B36" i="36" s="1"/>
  <c r="A24" i="36"/>
  <c r="A36" i="36" s="1"/>
  <c r="H20" i="36"/>
  <c r="G20" i="36"/>
  <c r="F20" i="36"/>
  <c r="E20" i="36"/>
  <c r="B20" i="36"/>
  <c r="I19" i="36"/>
  <c r="D19" i="36"/>
  <c r="I18" i="36"/>
  <c r="D18" i="36"/>
  <c r="I17" i="36"/>
  <c r="D17" i="36"/>
  <c r="I16" i="36"/>
  <c r="D16" i="36"/>
  <c r="I15" i="36"/>
  <c r="D15" i="36"/>
  <c r="I14" i="36"/>
  <c r="D14" i="36"/>
  <c r="I13" i="36"/>
  <c r="D13" i="36"/>
  <c r="A86" i="35"/>
  <c r="C84" i="35"/>
  <c r="G72" i="35"/>
  <c r="E72" i="35"/>
  <c r="H59" i="35"/>
  <c r="C59" i="35"/>
  <c r="D45" i="35"/>
  <c r="G44" i="35"/>
  <c r="F43" i="35"/>
  <c r="E43" i="35"/>
  <c r="B43" i="35"/>
  <c r="G83" i="35" s="1"/>
  <c r="K83" i="35" s="1"/>
  <c r="F42" i="35"/>
  <c r="E42" i="35"/>
  <c r="B42" i="35"/>
  <c r="G82" i="35" s="1"/>
  <c r="K82" i="35" s="1"/>
  <c r="F41" i="35"/>
  <c r="E41" i="35"/>
  <c r="B41" i="35"/>
  <c r="G81" i="35" s="1"/>
  <c r="K81" i="35" s="1"/>
  <c r="F40" i="35"/>
  <c r="E40" i="35"/>
  <c r="B40" i="35"/>
  <c r="F39" i="35"/>
  <c r="E39" i="35"/>
  <c r="B39" i="35"/>
  <c r="G79" i="35" s="1"/>
  <c r="K79" i="35" s="1"/>
  <c r="F38" i="35"/>
  <c r="E38" i="35"/>
  <c r="B38" i="35"/>
  <c r="F37" i="35"/>
  <c r="E37" i="35"/>
  <c r="B37" i="35"/>
  <c r="G77" i="35" s="1"/>
  <c r="K77" i="35" s="1"/>
  <c r="H32" i="35"/>
  <c r="G32" i="35"/>
  <c r="F32" i="35"/>
  <c r="E32" i="35"/>
  <c r="B32" i="35"/>
  <c r="I31" i="35"/>
  <c r="C31" i="35"/>
  <c r="I30" i="35"/>
  <c r="C30" i="35"/>
  <c r="D30" i="35" s="1"/>
  <c r="I29" i="35"/>
  <c r="C29" i="35"/>
  <c r="D29" i="35" s="1"/>
  <c r="I28" i="35"/>
  <c r="C28" i="35"/>
  <c r="I27" i="35"/>
  <c r="C27" i="35"/>
  <c r="D27" i="35" s="1"/>
  <c r="I26" i="35"/>
  <c r="C26" i="35"/>
  <c r="I25" i="35"/>
  <c r="C25" i="35"/>
  <c r="D25" i="35" s="1"/>
  <c r="H24" i="35"/>
  <c r="H36" i="35" s="1"/>
  <c r="G24" i="35"/>
  <c r="G36" i="35" s="1"/>
  <c r="F24" i="35"/>
  <c r="F36" i="35" s="1"/>
  <c r="E24" i="35"/>
  <c r="E36" i="35" s="1"/>
  <c r="D24" i="35"/>
  <c r="D36" i="35" s="1"/>
  <c r="C24" i="35"/>
  <c r="C36" i="35" s="1"/>
  <c r="B24" i="35"/>
  <c r="B36" i="35" s="1"/>
  <c r="A24" i="35"/>
  <c r="A36" i="35" s="1"/>
  <c r="H20" i="35"/>
  <c r="G20" i="35"/>
  <c r="F20" i="35"/>
  <c r="E20" i="35"/>
  <c r="B20" i="35"/>
  <c r="I19" i="35"/>
  <c r="D19" i="35"/>
  <c r="I18" i="35"/>
  <c r="D18" i="35"/>
  <c r="I17" i="35"/>
  <c r="D17" i="35"/>
  <c r="I16" i="35"/>
  <c r="D16" i="35"/>
  <c r="I15" i="35"/>
  <c r="D15" i="35"/>
  <c r="I14" i="35"/>
  <c r="D14" i="35"/>
  <c r="I13" i="35"/>
  <c r="D13" i="35"/>
  <c r="A86" i="34"/>
  <c r="C84" i="34"/>
  <c r="G72" i="34"/>
  <c r="E72" i="34"/>
  <c r="H59" i="34"/>
  <c r="C59" i="34"/>
  <c r="D45" i="34"/>
  <c r="G44" i="34"/>
  <c r="F43" i="34"/>
  <c r="E43" i="34"/>
  <c r="B43" i="34"/>
  <c r="G83" i="34" s="1"/>
  <c r="K83" i="34" s="1"/>
  <c r="F42" i="34"/>
  <c r="E42" i="34"/>
  <c r="B42" i="34"/>
  <c r="G82" i="34" s="1"/>
  <c r="K82" i="34" s="1"/>
  <c r="F41" i="34"/>
  <c r="E41" i="34"/>
  <c r="B41" i="34"/>
  <c r="G81" i="34" s="1"/>
  <c r="F40" i="34"/>
  <c r="E40" i="34"/>
  <c r="B40" i="34"/>
  <c r="F39" i="34"/>
  <c r="E39" i="34"/>
  <c r="B39" i="34"/>
  <c r="F38" i="34"/>
  <c r="E38" i="34"/>
  <c r="B38" i="34"/>
  <c r="G78" i="34" s="1"/>
  <c r="K78" i="34" s="1"/>
  <c r="F37" i="34"/>
  <c r="E37" i="34"/>
  <c r="B37" i="34"/>
  <c r="G77" i="34" s="1"/>
  <c r="H32" i="34"/>
  <c r="G32" i="34"/>
  <c r="F32" i="34"/>
  <c r="E32" i="34"/>
  <c r="B32" i="34"/>
  <c r="I31" i="34"/>
  <c r="C31" i="34"/>
  <c r="D31" i="34" s="1"/>
  <c r="I30" i="34"/>
  <c r="C30" i="34"/>
  <c r="I29" i="34"/>
  <c r="C29" i="34"/>
  <c r="D29" i="34" s="1"/>
  <c r="I28" i="34"/>
  <c r="C28" i="34"/>
  <c r="D28" i="34" s="1"/>
  <c r="I27" i="34"/>
  <c r="C27" i="34"/>
  <c r="D27" i="34" s="1"/>
  <c r="I26" i="34"/>
  <c r="C26" i="34"/>
  <c r="C38" i="34" s="1"/>
  <c r="B53" i="34" s="1"/>
  <c r="G53" i="34" s="1"/>
  <c r="I25" i="34"/>
  <c r="C25" i="34"/>
  <c r="D25" i="34" s="1"/>
  <c r="H24" i="34"/>
  <c r="H36" i="34" s="1"/>
  <c r="G24" i="34"/>
  <c r="G36" i="34" s="1"/>
  <c r="F24" i="34"/>
  <c r="F36" i="34" s="1"/>
  <c r="E24" i="34"/>
  <c r="E36" i="34" s="1"/>
  <c r="D24" i="34"/>
  <c r="D36" i="34" s="1"/>
  <c r="C24" i="34"/>
  <c r="C36" i="34" s="1"/>
  <c r="B24" i="34"/>
  <c r="B36" i="34" s="1"/>
  <c r="A24" i="34"/>
  <c r="A36" i="34" s="1"/>
  <c r="H20" i="34"/>
  <c r="G20" i="34"/>
  <c r="F20" i="34"/>
  <c r="E20" i="34"/>
  <c r="B20" i="34"/>
  <c r="I19" i="34"/>
  <c r="D19" i="34"/>
  <c r="I18" i="34"/>
  <c r="D18" i="34"/>
  <c r="I17" i="34"/>
  <c r="D17" i="34"/>
  <c r="I16" i="34"/>
  <c r="D16" i="34"/>
  <c r="I15" i="34"/>
  <c r="D15" i="34"/>
  <c r="I14" i="34"/>
  <c r="D14" i="34"/>
  <c r="I13" i="34"/>
  <c r="D13" i="34"/>
  <c r="A86" i="33"/>
  <c r="C84" i="33"/>
  <c r="G72" i="33"/>
  <c r="E72" i="33"/>
  <c r="H59" i="33"/>
  <c r="C59" i="33"/>
  <c r="D45" i="33"/>
  <c r="G44" i="33"/>
  <c r="F43" i="33"/>
  <c r="E43" i="33"/>
  <c r="B43" i="33"/>
  <c r="G83" i="33" s="1"/>
  <c r="K83" i="33" s="1"/>
  <c r="F42" i="33"/>
  <c r="E42" i="33"/>
  <c r="B42" i="33"/>
  <c r="G82" i="33" s="1"/>
  <c r="F41" i="33"/>
  <c r="E41" i="33"/>
  <c r="B41" i="33"/>
  <c r="G81" i="33" s="1"/>
  <c r="F40" i="33"/>
  <c r="E40" i="33"/>
  <c r="B40" i="33"/>
  <c r="G80" i="33" s="1"/>
  <c r="F39" i="33"/>
  <c r="E39" i="33"/>
  <c r="B39" i="33"/>
  <c r="G79" i="33" s="1"/>
  <c r="K79" i="33" s="1"/>
  <c r="F38" i="33"/>
  <c r="E38" i="33"/>
  <c r="B38" i="33"/>
  <c r="G78" i="33" s="1"/>
  <c r="F37" i="33"/>
  <c r="E37" i="33"/>
  <c r="B37" i="33"/>
  <c r="G77" i="33" s="1"/>
  <c r="H32" i="33"/>
  <c r="G32" i="33"/>
  <c r="F32" i="33"/>
  <c r="E32" i="33"/>
  <c r="B32" i="33"/>
  <c r="I31" i="33"/>
  <c r="C31" i="33"/>
  <c r="I30" i="33"/>
  <c r="C30" i="33"/>
  <c r="I29" i="33"/>
  <c r="C29" i="33"/>
  <c r="D29" i="33" s="1"/>
  <c r="I28" i="33"/>
  <c r="C28" i="33"/>
  <c r="C40" i="33" s="1"/>
  <c r="B55" i="33" s="1"/>
  <c r="G55" i="33" s="1"/>
  <c r="I27" i="33"/>
  <c r="C27" i="33"/>
  <c r="D27" i="33" s="1"/>
  <c r="I26" i="33"/>
  <c r="C26" i="33"/>
  <c r="D26" i="33" s="1"/>
  <c r="I25" i="33"/>
  <c r="C25" i="33"/>
  <c r="H24" i="33"/>
  <c r="H36" i="33" s="1"/>
  <c r="G24" i="33"/>
  <c r="G36" i="33" s="1"/>
  <c r="F24" i="33"/>
  <c r="F36" i="33" s="1"/>
  <c r="E24" i="33"/>
  <c r="E36" i="33" s="1"/>
  <c r="D24" i="33"/>
  <c r="D36" i="33" s="1"/>
  <c r="C24" i="33"/>
  <c r="C36" i="33" s="1"/>
  <c r="B24" i="33"/>
  <c r="B36" i="33" s="1"/>
  <c r="A24" i="33"/>
  <c r="A36" i="33" s="1"/>
  <c r="H20" i="33"/>
  <c r="G20" i="33"/>
  <c r="F20" i="33"/>
  <c r="E20" i="33"/>
  <c r="B20" i="33"/>
  <c r="I19" i="33"/>
  <c r="D19" i="33"/>
  <c r="I18" i="33"/>
  <c r="D18" i="33"/>
  <c r="I17" i="33"/>
  <c r="D17" i="33"/>
  <c r="I16" i="33"/>
  <c r="D16" i="33"/>
  <c r="I15" i="33"/>
  <c r="D15" i="33"/>
  <c r="I14" i="33"/>
  <c r="D14" i="33"/>
  <c r="I13" i="33"/>
  <c r="D13" i="33"/>
  <c r="A86" i="32"/>
  <c r="C84" i="32"/>
  <c r="G72" i="32"/>
  <c r="E72" i="32"/>
  <c r="H59" i="32"/>
  <c r="C59" i="32"/>
  <c r="D45" i="32"/>
  <c r="G44" i="32"/>
  <c r="F43" i="32"/>
  <c r="E43" i="32"/>
  <c r="B43" i="32"/>
  <c r="G83" i="32" s="1"/>
  <c r="F42" i="32"/>
  <c r="E42" i="32"/>
  <c r="B42" i="32"/>
  <c r="G82" i="32" s="1"/>
  <c r="K82" i="32" s="1"/>
  <c r="F41" i="32"/>
  <c r="E41" i="32"/>
  <c r="B41" i="32"/>
  <c r="G81" i="32" s="1"/>
  <c r="K81" i="32" s="1"/>
  <c r="F40" i="32"/>
  <c r="E40" i="32"/>
  <c r="B40" i="32"/>
  <c r="F39" i="32"/>
  <c r="E39" i="32"/>
  <c r="B39" i="32"/>
  <c r="G79" i="32" s="1"/>
  <c r="F38" i="32"/>
  <c r="E38" i="32"/>
  <c r="B38" i="32"/>
  <c r="F37" i="32"/>
  <c r="E37" i="32"/>
  <c r="B37" i="32"/>
  <c r="G77" i="32" s="1"/>
  <c r="H32" i="32"/>
  <c r="G32" i="32"/>
  <c r="F32" i="32"/>
  <c r="E32" i="32"/>
  <c r="B32" i="32"/>
  <c r="I31" i="32"/>
  <c r="C31" i="32"/>
  <c r="C43" i="32" s="1"/>
  <c r="B58" i="32" s="1"/>
  <c r="G58" i="32" s="1"/>
  <c r="I30" i="32"/>
  <c r="C30" i="32"/>
  <c r="D30" i="32" s="1"/>
  <c r="I29" i="32"/>
  <c r="C29" i="32"/>
  <c r="D29" i="32" s="1"/>
  <c r="I28" i="32"/>
  <c r="C28" i="32"/>
  <c r="C40" i="32" s="1"/>
  <c r="B55" i="32" s="1"/>
  <c r="G55" i="32" s="1"/>
  <c r="I27" i="32"/>
  <c r="C27" i="32"/>
  <c r="C39" i="32" s="1"/>
  <c r="B54" i="32" s="1"/>
  <c r="G54" i="32" s="1"/>
  <c r="I26" i="32"/>
  <c r="C26" i="32"/>
  <c r="D26" i="32" s="1"/>
  <c r="I25" i="32"/>
  <c r="C25" i="32"/>
  <c r="C37" i="32" s="1"/>
  <c r="B52" i="32" s="1"/>
  <c r="G52" i="32" s="1"/>
  <c r="H24" i="32"/>
  <c r="H36" i="32" s="1"/>
  <c r="G24" i="32"/>
  <c r="G36" i="32" s="1"/>
  <c r="F24" i="32"/>
  <c r="F36" i="32" s="1"/>
  <c r="E24" i="32"/>
  <c r="E36" i="32" s="1"/>
  <c r="D24" i="32"/>
  <c r="D36" i="32" s="1"/>
  <c r="C24" i="32"/>
  <c r="C36" i="32" s="1"/>
  <c r="B24" i="32"/>
  <c r="B36" i="32" s="1"/>
  <c r="A24" i="32"/>
  <c r="A36" i="32" s="1"/>
  <c r="H20" i="32"/>
  <c r="G20" i="32"/>
  <c r="F20" i="32"/>
  <c r="E20" i="32"/>
  <c r="B20" i="32"/>
  <c r="I19" i="32"/>
  <c r="D19" i="32"/>
  <c r="I18" i="32"/>
  <c r="D18" i="32"/>
  <c r="I17" i="32"/>
  <c r="D17" i="32"/>
  <c r="I16" i="32"/>
  <c r="D16" i="32"/>
  <c r="I15" i="32"/>
  <c r="D15" i="32"/>
  <c r="I14" i="32"/>
  <c r="D14" i="32"/>
  <c r="I13" i="32"/>
  <c r="D13" i="32"/>
  <c r="A86" i="31"/>
  <c r="C84" i="31"/>
  <c r="G72" i="31"/>
  <c r="E72" i="31"/>
  <c r="H59" i="31"/>
  <c r="C59" i="31"/>
  <c r="D45" i="31"/>
  <c r="G44" i="31"/>
  <c r="F43" i="31"/>
  <c r="E43" i="31"/>
  <c r="B43" i="31"/>
  <c r="F42" i="31"/>
  <c r="E42" i="31"/>
  <c r="B42" i="31"/>
  <c r="F41" i="31"/>
  <c r="E41" i="31"/>
  <c r="B41" i="31"/>
  <c r="G81" i="31" s="1"/>
  <c r="K81" i="31" s="1"/>
  <c r="F40" i="31"/>
  <c r="E40" i="31"/>
  <c r="B40" i="31"/>
  <c r="G80" i="31" s="1"/>
  <c r="K80" i="31" s="1"/>
  <c r="F39" i="31"/>
  <c r="E39" i="31"/>
  <c r="B39" i="31"/>
  <c r="G79" i="31" s="1"/>
  <c r="K79" i="31" s="1"/>
  <c r="F38" i="31"/>
  <c r="E38" i="31"/>
  <c r="B38" i="31"/>
  <c r="G78" i="31" s="1"/>
  <c r="K78" i="31" s="1"/>
  <c r="F37" i="31"/>
  <c r="E37" i="31"/>
  <c r="B37" i="31"/>
  <c r="H32" i="31"/>
  <c r="G32" i="31"/>
  <c r="F32" i="31"/>
  <c r="E32" i="31"/>
  <c r="B32" i="31"/>
  <c r="I31" i="31"/>
  <c r="C31" i="31"/>
  <c r="C43" i="31" s="1"/>
  <c r="B58" i="31" s="1"/>
  <c r="G58" i="31" s="1"/>
  <c r="I30" i="31"/>
  <c r="C30" i="31"/>
  <c r="C42" i="31" s="1"/>
  <c r="B57" i="31" s="1"/>
  <c r="G57" i="31" s="1"/>
  <c r="I29" i="31"/>
  <c r="C29" i="31"/>
  <c r="C41" i="31" s="1"/>
  <c r="B56" i="31" s="1"/>
  <c r="G56" i="31" s="1"/>
  <c r="I28" i="31"/>
  <c r="C28" i="31"/>
  <c r="D28" i="31" s="1"/>
  <c r="I27" i="31"/>
  <c r="C27" i="31"/>
  <c r="D27" i="31" s="1"/>
  <c r="I26" i="31"/>
  <c r="C26" i="31"/>
  <c r="C38" i="31" s="1"/>
  <c r="B53" i="31" s="1"/>
  <c r="G53" i="31" s="1"/>
  <c r="I25" i="31"/>
  <c r="C25" i="31"/>
  <c r="C37" i="31" s="1"/>
  <c r="B52" i="31" s="1"/>
  <c r="G52" i="31" s="1"/>
  <c r="H24" i="31"/>
  <c r="H36" i="31" s="1"/>
  <c r="G24" i="31"/>
  <c r="G36" i="31" s="1"/>
  <c r="F24" i="31"/>
  <c r="F36" i="31" s="1"/>
  <c r="E24" i="31"/>
  <c r="E36" i="31" s="1"/>
  <c r="D24" i="31"/>
  <c r="D36" i="31" s="1"/>
  <c r="C24" i="31"/>
  <c r="C36" i="31" s="1"/>
  <c r="B24" i="31"/>
  <c r="B36" i="31" s="1"/>
  <c r="A24" i="31"/>
  <c r="A36" i="31" s="1"/>
  <c r="H20" i="31"/>
  <c r="G20" i="31"/>
  <c r="F20" i="31"/>
  <c r="E20" i="31"/>
  <c r="B20" i="31"/>
  <c r="I19" i="31"/>
  <c r="D19" i="31"/>
  <c r="I18" i="31"/>
  <c r="D18" i="31"/>
  <c r="I17" i="31"/>
  <c r="D17" i="31"/>
  <c r="I16" i="31"/>
  <c r="D16" i="31"/>
  <c r="I15" i="31"/>
  <c r="D15" i="31"/>
  <c r="I14" i="31"/>
  <c r="D14" i="31"/>
  <c r="I13" i="31"/>
  <c r="D13" i="31"/>
  <c r="A86" i="30"/>
  <c r="C84" i="30"/>
  <c r="G72" i="30"/>
  <c r="E72" i="30"/>
  <c r="H59" i="30"/>
  <c r="C59" i="30"/>
  <c r="D45" i="30"/>
  <c r="G44" i="30"/>
  <c r="F43" i="30"/>
  <c r="E43" i="30"/>
  <c r="B43" i="30"/>
  <c r="G83" i="30" s="1"/>
  <c r="K83" i="30" s="1"/>
  <c r="F42" i="30"/>
  <c r="E42" i="30"/>
  <c r="B42" i="30"/>
  <c r="F41" i="30"/>
  <c r="E41" i="30"/>
  <c r="B41" i="30"/>
  <c r="G81" i="30" s="1"/>
  <c r="K81" i="30" s="1"/>
  <c r="F40" i="30"/>
  <c r="E40" i="30"/>
  <c r="B40" i="30"/>
  <c r="G80" i="30" s="1"/>
  <c r="F39" i="30"/>
  <c r="E39" i="30"/>
  <c r="B39" i="30"/>
  <c r="G79" i="30" s="1"/>
  <c r="K79" i="30" s="1"/>
  <c r="F38" i="30"/>
  <c r="E38" i="30"/>
  <c r="B38" i="30"/>
  <c r="G78" i="30" s="1"/>
  <c r="F37" i="30"/>
  <c r="E37" i="30"/>
  <c r="B37" i="30"/>
  <c r="G77" i="30" s="1"/>
  <c r="K77" i="30" s="1"/>
  <c r="H32" i="30"/>
  <c r="G32" i="30"/>
  <c r="F32" i="30"/>
  <c r="E32" i="30"/>
  <c r="B32" i="30"/>
  <c r="I31" i="30"/>
  <c r="C31" i="30"/>
  <c r="D31" i="30" s="1"/>
  <c r="I30" i="30"/>
  <c r="C30" i="30"/>
  <c r="I29" i="30"/>
  <c r="C29" i="30"/>
  <c r="D29" i="30" s="1"/>
  <c r="I28" i="30"/>
  <c r="C28" i="30"/>
  <c r="C40" i="30" s="1"/>
  <c r="B55" i="30" s="1"/>
  <c r="G55" i="30" s="1"/>
  <c r="I27" i="30"/>
  <c r="C27" i="30"/>
  <c r="D27" i="30" s="1"/>
  <c r="I26" i="30"/>
  <c r="C26" i="30"/>
  <c r="C38" i="30" s="1"/>
  <c r="B53" i="30" s="1"/>
  <c r="G53" i="30" s="1"/>
  <c r="I25" i="30"/>
  <c r="C25" i="30"/>
  <c r="H24" i="30"/>
  <c r="H36" i="30" s="1"/>
  <c r="G24" i="30"/>
  <c r="G36" i="30" s="1"/>
  <c r="F24" i="30"/>
  <c r="F36" i="30" s="1"/>
  <c r="E24" i="30"/>
  <c r="E36" i="30" s="1"/>
  <c r="D24" i="30"/>
  <c r="D36" i="30" s="1"/>
  <c r="C24" i="30"/>
  <c r="C36" i="30" s="1"/>
  <c r="B24" i="30"/>
  <c r="B36" i="30" s="1"/>
  <c r="A24" i="30"/>
  <c r="A36" i="30" s="1"/>
  <c r="H20" i="30"/>
  <c r="G20" i="30"/>
  <c r="F20" i="30"/>
  <c r="E20" i="30"/>
  <c r="B20" i="30"/>
  <c r="I19" i="30"/>
  <c r="D19" i="30"/>
  <c r="I18" i="30"/>
  <c r="D18" i="30"/>
  <c r="I17" i="30"/>
  <c r="D17" i="30"/>
  <c r="I16" i="30"/>
  <c r="D16" i="30"/>
  <c r="I15" i="30"/>
  <c r="D15" i="30"/>
  <c r="I14" i="30"/>
  <c r="D14" i="30"/>
  <c r="I13" i="30"/>
  <c r="D13" i="30"/>
  <c r="A86" i="29"/>
  <c r="C84" i="29"/>
  <c r="G72" i="29"/>
  <c r="E72" i="29"/>
  <c r="H59" i="29"/>
  <c r="C59" i="29"/>
  <c r="D45" i="29"/>
  <c r="G44" i="29"/>
  <c r="F43" i="29"/>
  <c r="E43" i="29"/>
  <c r="B43" i="29"/>
  <c r="G83" i="29" s="1"/>
  <c r="K83" i="29" s="1"/>
  <c r="F42" i="29"/>
  <c r="E42" i="29"/>
  <c r="B42" i="29"/>
  <c r="F41" i="29"/>
  <c r="E41" i="29"/>
  <c r="B41" i="29"/>
  <c r="G81" i="29" s="1"/>
  <c r="K81" i="29" s="1"/>
  <c r="F40" i="29"/>
  <c r="E40" i="29"/>
  <c r="B40" i="29"/>
  <c r="G80" i="29" s="1"/>
  <c r="K80" i="29" s="1"/>
  <c r="F39" i="29"/>
  <c r="E39" i="29"/>
  <c r="B39" i="29"/>
  <c r="G79" i="29" s="1"/>
  <c r="F38" i="29"/>
  <c r="E38" i="29"/>
  <c r="B38" i="29"/>
  <c r="F37" i="29"/>
  <c r="E37" i="29"/>
  <c r="B37" i="29"/>
  <c r="G77" i="29" s="1"/>
  <c r="K77" i="29" s="1"/>
  <c r="H32" i="29"/>
  <c r="G32" i="29"/>
  <c r="F32" i="29"/>
  <c r="E32" i="29"/>
  <c r="B32" i="29"/>
  <c r="I31" i="29"/>
  <c r="C31" i="29"/>
  <c r="D31" i="29" s="1"/>
  <c r="I30" i="29"/>
  <c r="C30" i="29"/>
  <c r="I29" i="29"/>
  <c r="C29" i="29"/>
  <c r="D29" i="29" s="1"/>
  <c r="I28" i="29"/>
  <c r="C28" i="29"/>
  <c r="C40" i="29" s="1"/>
  <c r="B55" i="29" s="1"/>
  <c r="G55" i="29" s="1"/>
  <c r="I27" i="29"/>
  <c r="C27" i="29"/>
  <c r="D27" i="29" s="1"/>
  <c r="I26" i="29"/>
  <c r="C26" i="29"/>
  <c r="D26" i="29" s="1"/>
  <c r="I25" i="29"/>
  <c r="C25" i="29"/>
  <c r="C37" i="29" s="1"/>
  <c r="B52" i="29" s="1"/>
  <c r="G52" i="29" s="1"/>
  <c r="H24" i="29"/>
  <c r="H36" i="29" s="1"/>
  <c r="G24" i="29"/>
  <c r="G36" i="29" s="1"/>
  <c r="F24" i="29"/>
  <c r="F36" i="29" s="1"/>
  <c r="E24" i="29"/>
  <c r="E36" i="29" s="1"/>
  <c r="D24" i="29"/>
  <c r="D36" i="29" s="1"/>
  <c r="C24" i="29"/>
  <c r="C36" i="29" s="1"/>
  <c r="B24" i="29"/>
  <c r="B36" i="29" s="1"/>
  <c r="A24" i="29"/>
  <c r="A36" i="29" s="1"/>
  <c r="H20" i="29"/>
  <c r="G20" i="29"/>
  <c r="F20" i="29"/>
  <c r="E20" i="29"/>
  <c r="B20" i="29"/>
  <c r="I19" i="29"/>
  <c r="D19" i="29"/>
  <c r="I18" i="29"/>
  <c r="D18" i="29"/>
  <c r="I17" i="29"/>
  <c r="D17" i="29"/>
  <c r="I16" i="29"/>
  <c r="D16" i="29"/>
  <c r="I15" i="29"/>
  <c r="D15" i="29"/>
  <c r="I14" i="29"/>
  <c r="D14" i="29"/>
  <c r="I13" i="29"/>
  <c r="D13" i="29"/>
  <c r="A86" i="28"/>
  <c r="C84" i="28"/>
  <c r="G72" i="28"/>
  <c r="E72" i="28"/>
  <c r="H59" i="28"/>
  <c r="C59" i="28"/>
  <c r="D45" i="28"/>
  <c r="G44" i="28"/>
  <c r="F43" i="28"/>
  <c r="E43" i="28"/>
  <c r="B43" i="28"/>
  <c r="G83" i="28" s="1"/>
  <c r="K83" i="28" s="1"/>
  <c r="F42" i="28"/>
  <c r="E42" i="28"/>
  <c r="B42" i="28"/>
  <c r="F41" i="28"/>
  <c r="E41" i="28"/>
  <c r="B41" i="28"/>
  <c r="G81" i="28" s="1"/>
  <c r="K81" i="28" s="1"/>
  <c r="F40" i="28"/>
  <c r="E40" i="28"/>
  <c r="B40" i="28"/>
  <c r="G80" i="28" s="1"/>
  <c r="F39" i="28"/>
  <c r="E39" i="28"/>
  <c r="B39" i="28"/>
  <c r="G79" i="28" s="1"/>
  <c r="K79" i="28" s="1"/>
  <c r="F38" i="28"/>
  <c r="E38" i="28"/>
  <c r="B38" i="28"/>
  <c r="F37" i="28"/>
  <c r="E37" i="28"/>
  <c r="B37" i="28"/>
  <c r="H32" i="28"/>
  <c r="G32" i="28"/>
  <c r="F32" i="28"/>
  <c r="E32" i="28"/>
  <c r="B32" i="28"/>
  <c r="I31" i="28"/>
  <c r="C31" i="28"/>
  <c r="D31" i="28" s="1"/>
  <c r="I30" i="28"/>
  <c r="C30" i="28"/>
  <c r="D30" i="28" s="1"/>
  <c r="I29" i="28"/>
  <c r="C29" i="28"/>
  <c r="C41" i="28" s="1"/>
  <c r="B56" i="28" s="1"/>
  <c r="G56" i="28" s="1"/>
  <c r="I28" i="28"/>
  <c r="C28" i="28"/>
  <c r="I27" i="28"/>
  <c r="C27" i="28"/>
  <c r="D27" i="28" s="1"/>
  <c r="I26" i="28"/>
  <c r="C26" i="28"/>
  <c r="D26" i="28" s="1"/>
  <c r="I25" i="28"/>
  <c r="C25" i="28"/>
  <c r="H24" i="28"/>
  <c r="H36" i="28" s="1"/>
  <c r="G24" i="28"/>
  <c r="G36" i="28" s="1"/>
  <c r="F24" i="28"/>
  <c r="F36" i="28" s="1"/>
  <c r="E24" i="28"/>
  <c r="E36" i="28" s="1"/>
  <c r="D24" i="28"/>
  <c r="D36" i="28" s="1"/>
  <c r="C24" i="28"/>
  <c r="C36" i="28" s="1"/>
  <c r="B24" i="28"/>
  <c r="B36" i="28" s="1"/>
  <c r="A24" i="28"/>
  <c r="A36" i="28" s="1"/>
  <c r="H20" i="28"/>
  <c r="G20" i="28"/>
  <c r="F20" i="28"/>
  <c r="E20" i="28"/>
  <c r="B20" i="28"/>
  <c r="I19" i="28"/>
  <c r="D19" i="28"/>
  <c r="I18" i="28"/>
  <c r="D18" i="28"/>
  <c r="I17" i="28"/>
  <c r="D17" i="28"/>
  <c r="I16" i="28"/>
  <c r="D16" i="28"/>
  <c r="I15" i="28"/>
  <c r="D15" i="28"/>
  <c r="I14" i="28"/>
  <c r="D14" i="28"/>
  <c r="I13" i="28"/>
  <c r="D13" i="28"/>
  <c r="A86" i="27"/>
  <c r="C84" i="27"/>
  <c r="G72" i="27"/>
  <c r="E72" i="27"/>
  <c r="H59" i="27"/>
  <c r="C59" i="27"/>
  <c r="D45" i="27"/>
  <c r="G44" i="27"/>
  <c r="F43" i="27"/>
  <c r="E43" i="27"/>
  <c r="B43" i="27"/>
  <c r="F42" i="27"/>
  <c r="E42" i="27"/>
  <c r="B42" i="27"/>
  <c r="F41" i="27"/>
  <c r="E41" i="27"/>
  <c r="B41" i="27"/>
  <c r="G81" i="27" s="1"/>
  <c r="K81" i="27" s="1"/>
  <c r="F40" i="27"/>
  <c r="E40" i="27"/>
  <c r="B40" i="27"/>
  <c r="G80" i="27" s="1"/>
  <c r="F39" i="27"/>
  <c r="E39" i="27"/>
  <c r="B39" i="27"/>
  <c r="F38" i="27"/>
  <c r="E38" i="27"/>
  <c r="B38" i="27"/>
  <c r="G78" i="27" s="1"/>
  <c r="F37" i="27"/>
  <c r="E37" i="27"/>
  <c r="B37" i="27"/>
  <c r="G77" i="27" s="1"/>
  <c r="H32" i="27"/>
  <c r="G32" i="27"/>
  <c r="F32" i="27"/>
  <c r="E32" i="27"/>
  <c r="B32" i="27"/>
  <c r="I31" i="27"/>
  <c r="C31" i="27"/>
  <c r="I30" i="27"/>
  <c r="C30" i="27"/>
  <c r="C42" i="27" s="1"/>
  <c r="B57" i="27" s="1"/>
  <c r="G57" i="27" s="1"/>
  <c r="I29" i="27"/>
  <c r="C29" i="27"/>
  <c r="D29" i="27" s="1"/>
  <c r="I28" i="27"/>
  <c r="C28" i="27"/>
  <c r="I27" i="27"/>
  <c r="C27" i="27"/>
  <c r="D27" i="27" s="1"/>
  <c r="I26" i="27"/>
  <c r="C26" i="27"/>
  <c r="C38" i="27" s="1"/>
  <c r="B53" i="27" s="1"/>
  <c r="G53" i="27" s="1"/>
  <c r="I25" i="27"/>
  <c r="C25" i="27"/>
  <c r="H24" i="27"/>
  <c r="H36" i="27" s="1"/>
  <c r="G24" i="27"/>
  <c r="G36" i="27" s="1"/>
  <c r="F24" i="27"/>
  <c r="F36" i="27" s="1"/>
  <c r="E24" i="27"/>
  <c r="E36" i="27" s="1"/>
  <c r="D24" i="27"/>
  <c r="D36" i="27" s="1"/>
  <c r="C24" i="27"/>
  <c r="C36" i="27" s="1"/>
  <c r="B24" i="27"/>
  <c r="B36" i="27" s="1"/>
  <c r="A24" i="27"/>
  <c r="A36" i="27" s="1"/>
  <c r="H20" i="27"/>
  <c r="G20" i="27"/>
  <c r="F20" i="27"/>
  <c r="E20" i="27"/>
  <c r="B20" i="27"/>
  <c r="I19" i="27"/>
  <c r="D19" i="27"/>
  <c r="I18" i="27"/>
  <c r="D18" i="27"/>
  <c r="I17" i="27"/>
  <c r="D17" i="27"/>
  <c r="I16" i="27"/>
  <c r="D16" i="27"/>
  <c r="I15" i="27"/>
  <c r="D15" i="27"/>
  <c r="I14" i="27"/>
  <c r="D14" i="27"/>
  <c r="I13" i="27"/>
  <c r="D13" i="27"/>
  <c r="A86" i="26"/>
  <c r="C84" i="26"/>
  <c r="G72" i="26"/>
  <c r="E72" i="26"/>
  <c r="H59" i="26"/>
  <c r="C59" i="26"/>
  <c r="D45" i="26"/>
  <c r="G44" i="26"/>
  <c r="F43" i="26"/>
  <c r="E43" i="26"/>
  <c r="B43" i="26"/>
  <c r="F42" i="26"/>
  <c r="E42" i="26"/>
  <c r="B42" i="26"/>
  <c r="F41" i="26"/>
  <c r="E41" i="26"/>
  <c r="B41" i="26"/>
  <c r="G81" i="26" s="1"/>
  <c r="K81" i="26" s="1"/>
  <c r="F40" i="26"/>
  <c r="E40" i="26"/>
  <c r="B40" i="26"/>
  <c r="G80" i="26" s="1"/>
  <c r="F39" i="26"/>
  <c r="E39" i="26"/>
  <c r="B39" i="26"/>
  <c r="F38" i="26"/>
  <c r="E38" i="26"/>
  <c r="B38" i="26"/>
  <c r="F37" i="26"/>
  <c r="E37" i="26"/>
  <c r="B37" i="26"/>
  <c r="G77" i="26" s="1"/>
  <c r="H32" i="26"/>
  <c r="G32" i="26"/>
  <c r="F32" i="26"/>
  <c r="E32" i="26"/>
  <c r="B32" i="26"/>
  <c r="I31" i="26"/>
  <c r="C31" i="26"/>
  <c r="C43" i="26" s="1"/>
  <c r="B58" i="26" s="1"/>
  <c r="G58" i="26" s="1"/>
  <c r="I30" i="26"/>
  <c r="C30" i="26"/>
  <c r="I29" i="26"/>
  <c r="C29" i="26"/>
  <c r="I28" i="26"/>
  <c r="C28" i="26"/>
  <c r="C40" i="26" s="1"/>
  <c r="B55" i="26" s="1"/>
  <c r="G55" i="26" s="1"/>
  <c r="I27" i="26"/>
  <c r="C27" i="26"/>
  <c r="I26" i="26"/>
  <c r="C26" i="26"/>
  <c r="I25" i="26"/>
  <c r="C25" i="26"/>
  <c r="H24" i="26"/>
  <c r="H36" i="26" s="1"/>
  <c r="G24" i="26"/>
  <c r="G36" i="26" s="1"/>
  <c r="F24" i="26"/>
  <c r="F36" i="26" s="1"/>
  <c r="E24" i="26"/>
  <c r="E36" i="26" s="1"/>
  <c r="D24" i="26"/>
  <c r="D36" i="26" s="1"/>
  <c r="C24" i="26"/>
  <c r="C36" i="26" s="1"/>
  <c r="B24" i="26"/>
  <c r="B36" i="26" s="1"/>
  <c r="A24" i="26"/>
  <c r="A36" i="26" s="1"/>
  <c r="H20" i="26"/>
  <c r="G20" i="26"/>
  <c r="F20" i="26"/>
  <c r="E20" i="26"/>
  <c r="B20" i="26"/>
  <c r="I19" i="26"/>
  <c r="D19" i="26"/>
  <c r="I18" i="26"/>
  <c r="D18" i="26"/>
  <c r="I17" i="26"/>
  <c r="D17" i="26"/>
  <c r="I16" i="26"/>
  <c r="D16" i="26"/>
  <c r="I15" i="26"/>
  <c r="D15" i="26"/>
  <c r="I14" i="26"/>
  <c r="D14" i="26"/>
  <c r="I13" i="26"/>
  <c r="D13" i="26"/>
  <c r="A86" i="25"/>
  <c r="C84" i="25"/>
  <c r="G72" i="25"/>
  <c r="E72" i="25"/>
  <c r="H59" i="25"/>
  <c r="C59" i="25"/>
  <c r="D45" i="25"/>
  <c r="G44" i="25"/>
  <c r="F43" i="25"/>
  <c r="E43" i="25"/>
  <c r="B43" i="25"/>
  <c r="G83" i="25" s="1"/>
  <c r="K83" i="25" s="1"/>
  <c r="F42" i="25"/>
  <c r="E42" i="25"/>
  <c r="B42" i="25"/>
  <c r="G82" i="25" s="1"/>
  <c r="K82" i="25" s="1"/>
  <c r="F41" i="25"/>
  <c r="E41" i="25"/>
  <c r="B41" i="25"/>
  <c r="F40" i="25"/>
  <c r="E40" i="25"/>
  <c r="B40" i="25"/>
  <c r="F39" i="25"/>
  <c r="E39" i="25"/>
  <c r="B39" i="25"/>
  <c r="G79" i="25" s="1"/>
  <c r="F38" i="25"/>
  <c r="E38" i="25"/>
  <c r="B38" i="25"/>
  <c r="G78" i="25" s="1"/>
  <c r="H44" i="25"/>
  <c r="F37" i="25"/>
  <c r="E37" i="25"/>
  <c r="B37" i="25"/>
  <c r="H32" i="25"/>
  <c r="G32" i="25"/>
  <c r="F32" i="25"/>
  <c r="E32" i="25"/>
  <c r="B32" i="25"/>
  <c r="I31" i="25"/>
  <c r="C31" i="25"/>
  <c r="I30" i="25"/>
  <c r="C30" i="25"/>
  <c r="D30" i="25" s="1"/>
  <c r="I29" i="25"/>
  <c r="C29" i="25"/>
  <c r="I28" i="25"/>
  <c r="C28" i="25"/>
  <c r="C40" i="25" s="1"/>
  <c r="B55" i="25" s="1"/>
  <c r="G55" i="25" s="1"/>
  <c r="I27" i="25"/>
  <c r="C27" i="25"/>
  <c r="I26" i="25"/>
  <c r="C26" i="25"/>
  <c r="D26" i="25" s="1"/>
  <c r="I25" i="25"/>
  <c r="C25" i="25"/>
  <c r="C37" i="25" s="1"/>
  <c r="B52" i="25" s="1"/>
  <c r="G52" i="25" s="1"/>
  <c r="H24" i="25"/>
  <c r="H36" i="25" s="1"/>
  <c r="G24" i="25"/>
  <c r="G36" i="25" s="1"/>
  <c r="F24" i="25"/>
  <c r="F36" i="25" s="1"/>
  <c r="E24" i="25"/>
  <c r="E36" i="25" s="1"/>
  <c r="D24" i="25"/>
  <c r="D36" i="25" s="1"/>
  <c r="C24" i="25"/>
  <c r="C36" i="25" s="1"/>
  <c r="B24" i="25"/>
  <c r="B36" i="25" s="1"/>
  <c r="A24" i="25"/>
  <c r="A36" i="25" s="1"/>
  <c r="H20" i="25"/>
  <c r="G20" i="25"/>
  <c r="F20" i="25"/>
  <c r="E20" i="25"/>
  <c r="B20" i="25"/>
  <c r="I19" i="25"/>
  <c r="D19" i="25"/>
  <c r="I18" i="25"/>
  <c r="D18" i="25"/>
  <c r="I17" i="25"/>
  <c r="D17" i="25"/>
  <c r="I16" i="25"/>
  <c r="D16" i="25"/>
  <c r="I15" i="25"/>
  <c r="D15" i="25"/>
  <c r="I14" i="25"/>
  <c r="D14" i="25"/>
  <c r="I13" i="25"/>
  <c r="D13" i="25"/>
  <c r="A86" i="24"/>
  <c r="C84" i="24"/>
  <c r="G72" i="24"/>
  <c r="E72" i="24"/>
  <c r="H59" i="24"/>
  <c r="C59" i="24"/>
  <c r="D45" i="24"/>
  <c r="G44" i="24"/>
  <c r="F43" i="24"/>
  <c r="E43" i="24"/>
  <c r="B43" i="24"/>
  <c r="G83" i="24" s="1"/>
  <c r="K83" i="24" s="1"/>
  <c r="F42" i="24"/>
  <c r="E42" i="24"/>
  <c r="B42" i="24"/>
  <c r="F41" i="24"/>
  <c r="E41" i="24"/>
  <c r="B41" i="24"/>
  <c r="G81" i="24" s="1"/>
  <c r="F40" i="24"/>
  <c r="E40" i="24"/>
  <c r="B40" i="24"/>
  <c r="G80" i="24" s="1"/>
  <c r="K80" i="24" s="1"/>
  <c r="F39" i="24"/>
  <c r="E39" i="24"/>
  <c r="B39" i="24"/>
  <c r="F38" i="24"/>
  <c r="E38" i="24"/>
  <c r="B38" i="24"/>
  <c r="G78" i="24" s="1"/>
  <c r="K78" i="24" s="1"/>
  <c r="F37" i="24"/>
  <c r="E37" i="24"/>
  <c r="B37" i="24"/>
  <c r="G77" i="24" s="1"/>
  <c r="H32" i="24"/>
  <c r="G32" i="24"/>
  <c r="F32" i="24"/>
  <c r="E32" i="24"/>
  <c r="B32" i="24"/>
  <c r="I31" i="24"/>
  <c r="C31" i="24"/>
  <c r="C43" i="24" s="1"/>
  <c r="B58" i="24" s="1"/>
  <c r="G58" i="24" s="1"/>
  <c r="I30" i="24"/>
  <c r="C30" i="24"/>
  <c r="C42" i="24" s="1"/>
  <c r="B57" i="24" s="1"/>
  <c r="G57" i="24" s="1"/>
  <c r="I29" i="24"/>
  <c r="C29" i="24"/>
  <c r="I28" i="24"/>
  <c r="C28" i="24"/>
  <c r="C40" i="24" s="1"/>
  <c r="B55" i="24" s="1"/>
  <c r="G55" i="24" s="1"/>
  <c r="I27" i="24"/>
  <c r="C27" i="24"/>
  <c r="C39" i="24" s="1"/>
  <c r="B54" i="24" s="1"/>
  <c r="G54" i="24" s="1"/>
  <c r="I26" i="24"/>
  <c r="C26" i="24"/>
  <c r="C38" i="24" s="1"/>
  <c r="B53" i="24" s="1"/>
  <c r="G53" i="24" s="1"/>
  <c r="I25" i="24"/>
  <c r="C25" i="24"/>
  <c r="H24" i="24"/>
  <c r="H36" i="24" s="1"/>
  <c r="G24" i="24"/>
  <c r="G36" i="24" s="1"/>
  <c r="F24" i="24"/>
  <c r="F36" i="24" s="1"/>
  <c r="E24" i="24"/>
  <c r="E36" i="24" s="1"/>
  <c r="D24" i="24"/>
  <c r="D36" i="24" s="1"/>
  <c r="C24" i="24"/>
  <c r="C36" i="24" s="1"/>
  <c r="B24" i="24"/>
  <c r="B36" i="24" s="1"/>
  <c r="A24" i="24"/>
  <c r="A36" i="24" s="1"/>
  <c r="H20" i="24"/>
  <c r="G20" i="24"/>
  <c r="F20" i="24"/>
  <c r="E20" i="24"/>
  <c r="B20" i="24"/>
  <c r="I19" i="24"/>
  <c r="D19" i="24"/>
  <c r="I18" i="24"/>
  <c r="D18" i="24"/>
  <c r="I17" i="24"/>
  <c r="D17" i="24"/>
  <c r="I16" i="24"/>
  <c r="D16" i="24"/>
  <c r="I15" i="24"/>
  <c r="D15" i="24"/>
  <c r="I14" i="24"/>
  <c r="D14" i="24"/>
  <c r="I13" i="24"/>
  <c r="D13" i="24"/>
  <c r="A86" i="23"/>
  <c r="C84" i="23"/>
  <c r="G72" i="23"/>
  <c r="E72" i="23"/>
  <c r="H59" i="23"/>
  <c r="C59" i="23"/>
  <c r="D45" i="23"/>
  <c r="G44" i="23"/>
  <c r="F43" i="23"/>
  <c r="E43" i="23"/>
  <c r="B43" i="23"/>
  <c r="G83" i="23" s="1"/>
  <c r="F42" i="23"/>
  <c r="E42" i="23"/>
  <c r="B42" i="23"/>
  <c r="F41" i="23"/>
  <c r="E41" i="23"/>
  <c r="B41" i="23"/>
  <c r="F40" i="23"/>
  <c r="E40" i="23"/>
  <c r="B40" i="23"/>
  <c r="G80" i="23" s="1"/>
  <c r="K80" i="23" s="1"/>
  <c r="F39" i="23"/>
  <c r="E39" i="23"/>
  <c r="B39" i="23"/>
  <c r="G79" i="23" s="1"/>
  <c r="F38" i="23"/>
  <c r="E38" i="23"/>
  <c r="B38" i="23"/>
  <c r="F37" i="23"/>
  <c r="E37" i="23"/>
  <c r="B37" i="23"/>
  <c r="G77" i="23" s="1"/>
  <c r="K77" i="23" s="1"/>
  <c r="H32" i="23"/>
  <c r="G32" i="23"/>
  <c r="F32" i="23"/>
  <c r="E32" i="23"/>
  <c r="B32" i="23"/>
  <c r="I31" i="23"/>
  <c r="C31" i="23"/>
  <c r="D31" i="23" s="1"/>
  <c r="I30" i="23"/>
  <c r="C30" i="23"/>
  <c r="D30" i="23" s="1"/>
  <c r="I29" i="23"/>
  <c r="C29" i="23"/>
  <c r="C41" i="23" s="1"/>
  <c r="B56" i="23" s="1"/>
  <c r="G56" i="23" s="1"/>
  <c r="I28" i="23"/>
  <c r="C28" i="23"/>
  <c r="C40" i="23" s="1"/>
  <c r="B55" i="23" s="1"/>
  <c r="G55" i="23" s="1"/>
  <c r="I27" i="23"/>
  <c r="C27" i="23"/>
  <c r="I26" i="23"/>
  <c r="C26" i="23"/>
  <c r="C38" i="23" s="1"/>
  <c r="B53" i="23" s="1"/>
  <c r="G53" i="23" s="1"/>
  <c r="I25" i="23"/>
  <c r="C25" i="23"/>
  <c r="C37" i="23" s="1"/>
  <c r="B52" i="23" s="1"/>
  <c r="G52" i="23" s="1"/>
  <c r="H24" i="23"/>
  <c r="H36" i="23" s="1"/>
  <c r="G24" i="23"/>
  <c r="G36" i="23" s="1"/>
  <c r="F24" i="23"/>
  <c r="F36" i="23" s="1"/>
  <c r="E24" i="23"/>
  <c r="E36" i="23" s="1"/>
  <c r="D24" i="23"/>
  <c r="D36" i="23" s="1"/>
  <c r="C24" i="23"/>
  <c r="C36" i="23" s="1"/>
  <c r="B24" i="23"/>
  <c r="B36" i="23" s="1"/>
  <c r="A24" i="23"/>
  <c r="A36" i="23" s="1"/>
  <c r="H20" i="23"/>
  <c r="G20" i="23"/>
  <c r="F20" i="23"/>
  <c r="E20" i="23"/>
  <c r="B20" i="23"/>
  <c r="I19" i="23"/>
  <c r="D19" i="23"/>
  <c r="I18" i="23"/>
  <c r="D18" i="23"/>
  <c r="I17" i="23"/>
  <c r="D17" i="23"/>
  <c r="I16" i="23"/>
  <c r="D16" i="23"/>
  <c r="I15" i="23"/>
  <c r="D15" i="23"/>
  <c r="I14" i="23"/>
  <c r="D14" i="23"/>
  <c r="I13" i="23"/>
  <c r="D13" i="23"/>
  <c r="A86" i="22"/>
  <c r="C84" i="22"/>
  <c r="G72" i="22"/>
  <c r="E72" i="22"/>
  <c r="H59" i="22"/>
  <c r="C59" i="22"/>
  <c r="D45" i="22"/>
  <c r="G44" i="22"/>
  <c r="F43" i="22"/>
  <c r="E43" i="22"/>
  <c r="B43" i="22"/>
  <c r="G83" i="22" s="1"/>
  <c r="F42" i="22"/>
  <c r="E42" i="22"/>
  <c r="B42" i="22"/>
  <c r="G82" i="22" s="1"/>
  <c r="K82" i="22" s="1"/>
  <c r="F41" i="22"/>
  <c r="E41" i="22"/>
  <c r="B41" i="22"/>
  <c r="F40" i="22"/>
  <c r="E40" i="22"/>
  <c r="B40" i="22"/>
  <c r="F39" i="22"/>
  <c r="E39" i="22"/>
  <c r="B39" i="22"/>
  <c r="G79" i="22" s="1"/>
  <c r="F38" i="22"/>
  <c r="E38" i="22"/>
  <c r="B38" i="22"/>
  <c r="G78" i="22" s="1"/>
  <c r="K78" i="22" s="1"/>
  <c r="F37" i="22"/>
  <c r="E37" i="22"/>
  <c r="B37" i="22"/>
  <c r="H32" i="22"/>
  <c r="G32" i="22"/>
  <c r="F32" i="22"/>
  <c r="E32" i="22"/>
  <c r="B32" i="22"/>
  <c r="I31" i="22"/>
  <c r="C31" i="22"/>
  <c r="I30" i="22"/>
  <c r="C30" i="22"/>
  <c r="D30" i="22" s="1"/>
  <c r="I29" i="22"/>
  <c r="C29" i="22"/>
  <c r="C41" i="22" s="1"/>
  <c r="B56" i="22" s="1"/>
  <c r="G56" i="22" s="1"/>
  <c r="I28" i="22"/>
  <c r="C28" i="22"/>
  <c r="C40" i="22" s="1"/>
  <c r="B55" i="22" s="1"/>
  <c r="G55" i="22" s="1"/>
  <c r="I27" i="22"/>
  <c r="C27" i="22"/>
  <c r="I26" i="22"/>
  <c r="C26" i="22"/>
  <c r="D26" i="22" s="1"/>
  <c r="I25" i="22"/>
  <c r="C25" i="22"/>
  <c r="D25" i="22" s="1"/>
  <c r="H24" i="22"/>
  <c r="H36" i="22" s="1"/>
  <c r="G24" i="22"/>
  <c r="G36" i="22" s="1"/>
  <c r="F24" i="22"/>
  <c r="F36" i="22" s="1"/>
  <c r="E24" i="22"/>
  <c r="E36" i="22" s="1"/>
  <c r="D24" i="22"/>
  <c r="D36" i="22" s="1"/>
  <c r="C24" i="22"/>
  <c r="C36" i="22" s="1"/>
  <c r="B24" i="22"/>
  <c r="B36" i="22" s="1"/>
  <c r="A24" i="22"/>
  <c r="A36" i="22" s="1"/>
  <c r="H20" i="22"/>
  <c r="G20" i="22"/>
  <c r="F20" i="22"/>
  <c r="E20" i="22"/>
  <c r="B20" i="22"/>
  <c r="I19" i="22"/>
  <c r="D19" i="22"/>
  <c r="I18" i="22"/>
  <c r="D18" i="22"/>
  <c r="I17" i="22"/>
  <c r="D17" i="22"/>
  <c r="I16" i="22"/>
  <c r="D16" i="22"/>
  <c r="I15" i="22"/>
  <c r="D15" i="22"/>
  <c r="I14" i="22"/>
  <c r="D14" i="22"/>
  <c r="I13" i="22"/>
  <c r="D13" i="22"/>
  <c r="A86" i="21"/>
  <c r="C84" i="21"/>
  <c r="G72" i="21"/>
  <c r="E72" i="21"/>
  <c r="H59" i="21"/>
  <c r="C59" i="21"/>
  <c r="D45" i="21"/>
  <c r="G44" i="21"/>
  <c r="F43" i="21"/>
  <c r="E43" i="21"/>
  <c r="B43" i="21"/>
  <c r="F42" i="21"/>
  <c r="E42" i="21"/>
  <c r="B42" i="21"/>
  <c r="F41" i="21"/>
  <c r="E41" i="21"/>
  <c r="B41" i="21"/>
  <c r="G81" i="21" s="1"/>
  <c r="K81" i="21" s="1"/>
  <c r="F40" i="21"/>
  <c r="E40" i="21"/>
  <c r="B40" i="21"/>
  <c r="G80" i="21" s="1"/>
  <c r="F39" i="21"/>
  <c r="E39" i="21"/>
  <c r="B39" i="21"/>
  <c r="F38" i="21"/>
  <c r="E38" i="21"/>
  <c r="B38" i="21"/>
  <c r="F37" i="21"/>
  <c r="E37" i="21"/>
  <c r="B37" i="21"/>
  <c r="G77" i="21" s="1"/>
  <c r="K77" i="21" s="1"/>
  <c r="H32" i="21"/>
  <c r="G32" i="21"/>
  <c r="F32" i="21"/>
  <c r="E32" i="21"/>
  <c r="B32" i="21"/>
  <c r="I31" i="21"/>
  <c r="C31" i="21"/>
  <c r="C43" i="21" s="1"/>
  <c r="B58" i="21" s="1"/>
  <c r="G58" i="21" s="1"/>
  <c r="I30" i="21"/>
  <c r="C30" i="21"/>
  <c r="I29" i="21"/>
  <c r="C29" i="21"/>
  <c r="I28" i="21"/>
  <c r="C28" i="21"/>
  <c r="D28" i="21" s="1"/>
  <c r="I27" i="21"/>
  <c r="C27" i="21"/>
  <c r="I26" i="21"/>
  <c r="C26" i="21"/>
  <c r="C38" i="21" s="1"/>
  <c r="B53" i="21" s="1"/>
  <c r="G53" i="21" s="1"/>
  <c r="I25" i="21"/>
  <c r="C25" i="21"/>
  <c r="H24" i="21"/>
  <c r="H36" i="21" s="1"/>
  <c r="G24" i="21"/>
  <c r="G36" i="21" s="1"/>
  <c r="F24" i="21"/>
  <c r="F36" i="21" s="1"/>
  <c r="E24" i="21"/>
  <c r="E36" i="21" s="1"/>
  <c r="D24" i="21"/>
  <c r="D36" i="21" s="1"/>
  <c r="C24" i="21"/>
  <c r="C36" i="21" s="1"/>
  <c r="B24" i="21"/>
  <c r="B36" i="21" s="1"/>
  <c r="A24" i="21"/>
  <c r="A36" i="21" s="1"/>
  <c r="H20" i="21"/>
  <c r="G20" i="21"/>
  <c r="F20" i="21"/>
  <c r="E20" i="21"/>
  <c r="B20" i="21"/>
  <c r="I19" i="21"/>
  <c r="D19" i="21"/>
  <c r="I18" i="21"/>
  <c r="D18" i="21"/>
  <c r="I17" i="21"/>
  <c r="D17" i="21"/>
  <c r="I16" i="21"/>
  <c r="D16" i="21"/>
  <c r="I15" i="21"/>
  <c r="D15" i="21"/>
  <c r="I14" i="21"/>
  <c r="D14" i="21"/>
  <c r="I13" i="21"/>
  <c r="D13" i="21"/>
  <c r="A86" i="20"/>
  <c r="C84" i="20"/>
  <c r="G72" i="20"/>
  <c r="E72" i="20"/>
  <c r="H59" i="20"/>
  <c r="C59" i="20"/>
  <c r="D45" i="20"/>
  <c r="G44" i="20"/>
  <c r="F43" i="20"/>
  <c r="E43" i="20"/>
  <c r="B43" i="20"/>
  <c r="F42" i="20"/>
  <c r="E42" i="20"/>
  <c r="B42" i="20"/>
  <c r="G82" i="20" s="1"/>
  <c r="F41" i="20"/>
  <c r="E41" i="20"/>
  <c r="B41" i="20"/>
  <c r="G81" i="20" s="1"/>
  <c r="K81" i="20" s="1"/>
  <c r="F40" i="20"/>
  <c r="E40" i="20"/>
  <c r="B40" i="20"/>
  <c r="F39" i="20"/>
  <c r="E39" i="20"/>
  <c r="B39" i="20"/>
  <c r="G79" i="20" s="1"/>
  <c r="K79" i="20" s="1"/>
  <c r="F38" i="20"/>
  <c r="E38" i="20"/>
  <c r="B38" i="20"/>
  <c r="G78" i="20" s="1"/>
  <c r="H44" i="20"/>
  <c r="F37" i="20"/>
  <c r="E37" i="20"/>
  <c r="B37" i="20"/>
  <c r="H32" i="20"/>
  <c r="G32" i="20"/>
  <c r="F32" i="20"/>
  <c r="E32" i="20"/>
  <c r="B32" i="20"/>
  <c r="I31" i="20"/>
  <c r="C31" i="20"/>
  <c r="I30" i="20"/>
  <c r="C30" i="20"/>
  <c r="D30" i="20" s="1"/>
  <c r="I29" i="20"/>
  <c r="C29" i="20"/>
  <c r="C41" i="20" s="1"/>
  <c r="B56" i="20" s="1"/>
  <c r="G56" i="20" s="1"/>
  <c r="I28" i="20"/>
  <c r="C28" i="20"/>
  <c r="C40" i="20" s="1"/>
  <c r="B55" i="20" s="1"/>
  <c r="G55" i="20" s="1"/>
  <c r="I27" i="20"/>
  <c r="C27" i="20"/>
  <c r="I26" i="20"/>
  <c r="C26" i="20"/>
  <c r="C38" i="20" s="1"/>
  <c r="B53" i="20" s="1"/>
  <c r="G53" i="20" s="1"/>
  <c r="I25" i="20"/>
  <c r="C25" i="20"/>
  <c r="C37" i="20" s="1"/>
  <c r="B52" i="20" s="1"/>
  <c r="G52" i="20" s="1"/>
  <c r="H24" i="20"/>
  <c r="H36" i="20" s="1"/>
  <c r="G24" i="20"/>
  <c r="G36" i="20" s="1"/>
  <c r="F24" i="20"/>
  <c r="F36" i="20" s="1"/>
  <c r="E24" i="20"/>
  <c r="E36" i="20" s="1"/>
  <c r="D24" i="20"/>
  <c r="D36" i="20" s="1"/>
  <c r="C24" i="20"/>
  <c r="C36" i="20" s="1"/>
  <c r="B24" i="20"/>
  <c r="B36" i="20" s="1"/>
  <c r="A24" i="20"/>
  <c r="A36" i="20" s="1"/>
  <c r="H20" i="20"/>
  <c r="G20" i="20"/>
  <c r="F20" i="20"/>
  <c r="E20" i="20"/>
  <c r="B20" i="20"/>
  <c r="I19" i="20"/>
  <c r="D19" i="20"/>
  <c r="I18" i="20"/>
  <c r="D18" i="20"/>
  <c r="I17" i="20"/>
  <c r="D17" i="20"/>
  <c r="I16" i="20"/>
  <c r="D16" i="20"/>
  <c r="I15" i="20"/>
  <c r="D15" i="20"/>
  <c r="I14" i="20"/>
  <c r="D14" i="20"/>
  <c r="I13" i="20"/>
  <c r="D13" i="20"/>
  <c r="A86" i="19"/>
  <c r="C84" i="19"/>
  <c r="G72" i="19"/>
  <c r="E72" i="19"/>
  <c r="H59" i="19"/>
  <c r="C59" i="19"/>
  <c r="D45" i="19"/>
  <c r="G44" i="19"/>
  <c r="F43" i="19"/>
  <c r="E43" i="19"/>
  <c r="B43" i="19"/>
  <c r="G83" i="19" s="1"/>
  <c r="K83" i="19" s="1"/>
  <c r="F42" i="19"/>
  <c r="E42" i="19"/>
  <c r="B42" i="19"/>
  <c r="F41" i="19"/>
  <c r="E41" i="19"/>
  <c r="B41" i="19"/>
  <c r="F40" i="19"/>
  <c r="E40" i="19"/>
  <c r="B40" i="19"/>
  <c r="G80" i="19" s="1"/>
  <c r="F39" i="19"/>
  <c r="E39" i="19"/>
  <c r="B39" i="19"/>
  <c r="F38" i="19"/>
  <c r="E38" i="19"/>
  <c r="B38" i="19"/>
  <c r="G78" i="19" s="1"/>
  <c r="K78" i="19" s="1"/>
  <c r="F37" i="19"/>
  <c r="E37" i="19"/>
  <c r="B37" i="19"/>
  <c r="H32" i="19"/>
  <c r="G32" i="19"/>
  <c r="F32" i="19"/>
  <c r="E32" i="19"/>
  <c r="B32" i="19"/>
  <c r="I31" i="19"/>
  <c r="C31" i="19"/>
  <c r="D31" i="19" s="1"/>
  <c r="I30" i="19"/>
  <c r="C30" i="19"/>
  <c r="C42" i="19" s="1"/>
  <c r="B57" i="19" s="1"/>
  <c r="G57" i="19" s="1"/>
  <c r="I29" i="19"/>
  <c r="C29" i="19"/>
  <c r="I28" i="19"/>
  <c r="C28" i="19"/>
  <c r="D28" i="19" s="1"/>
  <c r="I27" i="19"/>
  <c r="C27" i="19"/>
  <c r="C39" i="19" s="1"/>
  <c r="B54" i="19" s="1"/>
  <c r="G54" i="19" s="1"/>
  <c r="I26" i="19"/>
  <c r="C26" i="19"/>
  <c r="C38" i="19" s="1"/>
  <c r="B53" i="19" s="1"/>
  <c r="G53" i="19" s="1"/>
  <c r="I25" i="19"/>
  <c r="C25" i="19"/>
  <c r="H24" i="19"/>
  <c r="H36" i="19" s="1"/>
  <c r="G24" i="19"/>
  <c r="G36" i="19" s="1"/>
  <c r="F24" i="19"/>
  <c r="F36" i="19" s="1"/>
  <c r="E24" i="19"/>
  <c r="E36" i="19" s="1"/>
  <c r="D24" i="19"/>
  <c r="D36" i="19" s="1"/>
  <c r="C24" i="19"/>
  <c r="C36" i="19" s="1"/>
  <c r="B24" i="19"/>
  <c r="B36" i="19" s="1"/>
  <c r="A24" i="19"/>
  <c r="A36" i="19" s="1"/>
  <c r="H20" i="19"/>
  <c r="G20" i="19"/>
  <c r="F20" i="19"/>
  <c r="E20" i="19"/>
  <c r="B20" i="19"/>
  <c r="I19" i="19"/>
  <c r="D19" i="19"/>
  <c r="I18" i="19"/>
  <c r="D18" i="19"/>
  <c r="I17" i="19"/>
  <c r="D17" i="19"/>
  <c r="I16" i="19"/>
  <c r="D16" i="19"/>
  <c r="I15" i="19"/>
  <c r="D15" i="19"/>
  <c r="I14" i="19"/>
  <c r="D14" i="19"/>
  <c r="I13" i="19"/>
  <c r="D13" i="19"/>
  <c r="A86" i="18"/>
  <c r="C84" i="18"/>
  <c r="G72" i="18"/>
  <c r="E72" i="18"/>
  <c r="H59" i="18"/>
  <c r="C59" i="18"/>
  <c r="D45" i="18"/>
  <c r="G44" i="18"/>
  <c r="F43" i="18"/>
  <c r="E43" i="18"/>
  <c r="B43" i="18"/>
  <c r="G83" i="18" s="1"/>
  <c r="F42" i="18"/>
  <c r="E42" i="18"/>
  <c r="B42" i="18"/>
  <c r="G82" i="18" s="1"/>
  <c r="K82" i="18" s="1"/>
  <c r="H44" i="18"/>
  <c r="F41" i="18"/>
  <c r="E41" i="18"/>
  <c r="B41" i="18"/>
  <c r="F40" i="18"/>
  <c r="E40" i="18"/>
  <c r="B40" i="18"/>
  <c r="G80" i="18" s="1"/>
  <c r="F39" i="18"/>
  <c r="E39" i="18"/>
  <c r="B39" i="18"/>
  <c r="G79" i="18" s="1"/>
  <c r="K79" i="18" s="1"/>
  <c r="F38" i="18"/>
  <c r="E38" i="18"/>
  <c r="B38" i="18"/>
  <c r="F37" i="18"/>
  <c r="E37" i="18"/>
  <c r="B37" i="18"/>
  <c r="G77" i="18" s="1"/>
  <c r="K77" i="18" s="1"/>
  <c r="H32" i="18"/>
  <c r="G32" i="18"/>
  <c r="F32" i="18"/>
  <c r="E32" i="18"/>
  <c r="B32" i="18"/>
  <c r="I31" i="18"/>
  <c r="C31" i="18"/>
  <c r="D31" i="18" s="1"/>
  <c r="I30" i="18"/>
  <c r="C30" i="18"/>
  <c r="C42" i="18" s="1"/>
  <c r="B57" i="18" s="1"/>
  <c r="G57" i="18" s="1"/>
  <c r="I29" i="18"/>
  <c r="C29" i="18"/>
  <c r="D29" i="18" s="1"/>
  <c r="I28" i="18"/>
  <c r="C28" i="18"/>
  <c r="C40" i="18" s="1"/>
  <c r="B55" i="18" s="1"/>
  <c r="G55" i="18" s="1"/>
  <c r="I27" i="18"/>
  <c r="C27" i="18"/>
  <c r="C39" i="18" s="1"/>
  <c r="B54" i="18" s="1"/>
  <c r="G54" i="18" s="1"/>
  <c r="I26" i="18"/>
  <c r="C26" i="18"/>
  <c r="I25" i="18"/>
  <c r="C25" i="18"/>
  <c r="D25" i="18" s="1"/>
  <c r="H24" i="18"/>
  <c r="H36" i="18" s="1"/>
  <c r="G24" i="18"/>
  <c r="G36" i="18" s="1"/>
  <c r="F24" i="18"/>
  <c r="F36" i="18" s="1"/>
  <c r="E24" i="18"/>
  <c r="E36" i="18" s="1"/>
  <c r="D24" i="18"/>
  <c r="D36" i="18" s="1"/>
  <c r="C24" i="18"/>
  <c r="C36" i="18" s="1"/>
  <c r="B24" i="18"/>
  <c r="B36" i="18" s="1"/>
  <c r="A24" i="18"/>
  <c r="A36" i="18" s="1"/>
  <c r="H20" i="18"/>
  <c r="G20" i="18"/>
  <c r="F20" i="18"/>
  <c r="E20" i="18"/>
  <c r="B20" i="18"/>
  <c r="I19" i="18"/>
  <c r="D19" i="18"/>
  <c r="I18" i="18"/>
  <c r="D18" i="18"/>
  <c r="I17" i="18"/>
  <c r="D17" i="18"/>
  <c r="I16" i="18"/>
  <c r="D16" i="18"/>
  <c r="I15" i="18"/>
  <c r="D15" i="18"/>
  <c r="I14" i="18"/>
  <c r="D14" i="18"/>
  <c r="I13" i="18"/>
  <c r="D13" i="18"/>
  <c r="A86" i="17"/>
  <c r="C84" i="17"/>
  <c r="G72" i="17"/>
  <c r="E72" i="17"/>
  <c r="H59" i="17"/>
  <c r="C59" i="17"/>
  <c r="D45" i="17"/>
  <c r="G44" i="17"/>
  <c r="F43" i="17"/>
  <c r="E43" i="17"/>
  <c r="B43" i="17"/>
  <c r="G83" i="17" s="1"/>
  <c r="F42" i="17"/>
  <c r="E42" i="17"/>
  <c r="B42" i="17"/>
  <c r="G82" i="17" s="1"/>
  <c r="F41" i="17"/>
  <c r="E41" i="17"/>
  <c r="B41" i="17"/>
  <c r="G81" i="17" s="1"/>
  <c r="K81" i="17" s="1"/>
  <c r="F40" i="17"/>
  <c r="E40" i="17"/>
  <c r="B40" i="17"/>
  <c r="G80" i="17" s="1"/>
  <c r="F39" i="17"/>
  <c r="E39" i="17"/>
  <c r="B39" i="17"/>
  <c r="G79" i="17" s="1"/>
  <c r="K79" i="17" s="1"/>
  <c r="F38" i="17"/>
  <c r="E38" i="17"/>
  <c r="B38" i="17"/>
  <c r="G78" i="17" s="1"/>
  <c r="H44" i="17"/>
  <c r="F37" i="17"/>
  <c r="E37" i="17"/>
  <c r="B37" i="17"/>
  <c r="H32" i="17"/>
  <c r="G32" i="17"/>
  <c r="F32" i="17"/>
  <c r="E32" i="17"/>
  <c r="B32" i="17"/>
  <c r="I31" i="17"/>
  <c r="C31" i="17"/>
  <c r="D31" i="17" s="1"/>
  <c r="I30" i="17"/>
  <c r="C30" i="17"/>
  <c r="C42" i="17" s="1"/>
  <c r="B57" i="17" s="1"/>
  <c r="G57" i="17" s="1"/>
  <c r="I29" i="17"/>
  <c r="C29" i="17"/>
  <c r="C41" i="17" s="1"/>
  <c r="B56" i="17" s="1"/>
  <c r="G56" i="17" s="1"/>
  <c r="I28" i="17"/>
  <c r="C28" i="17"/>
  <c r="I27" i="17"/>
  <c r="C27" i="17"/>
  <c r="I26" i="17"/>
  <c r="C26" i="17"/>
  <c r="D26" i="17" s="1"/>
  <c r="I25" i="17"/>
  <c r="C25" i="17"/>
  <c r="H24" i="17"/>
  <c r="H36" i="17" s="1"/>
  <c r="G24" i="17"/>
  <c r="G36" i="17" s="1"/>
  <c r="F24" i="17"/>
  <c r="F36" i="17" s="1"/>
  <c r="E24" i="17"/>
  <c r="E36" i="17" s="1"/>
  <c r="D24" i="17"/>
  <c r="D36" i="17" s="1"/>
  <c r="C24" i="17"/>
  <c r="C36" i="17" s="1"/>
  <c r="B24" i="17"/>
  <c r="B36" i="17" s="1"/>
  <c r="A24" i="17"/>
  <c r="A36" i="17" s="1"/>
  <c r="H20" i="17"/>
  <c r="G20" i="17"/>
  <c r="F20" i="17"/>
  <c r="E20" i="17"/>
  <c r="B20" i="17"/>
  <c r="I19" i="17"/>
  <c r="D19" i="17"/>
  <c r="I18" i="17"/>
  <c r="D18" i="17"/>
  <c r="I17" i="17"/>
  <c r="D17" i="17"/>
  <c r="I16" i="17"/>
  <c r="D16" i="17"/>
  <c r="I15" i="17"/>
  <c r="D15" i="17"/>
  <c r="I14" i="17"/>
  <c r="D14" i="17"/>
  <c r="I13" i="17"/>
  <c r="D13" i="17"/>
  <c r="A86" i="16"/>
  <c r="C84" i="16"/>
  <c r="G72" i="16"/>
  <c r="E72" i="16"/>
  <c r="H59" i="16"/>
  <c r="C59" i="16"/>
  <c r="D45" i="16"/>
  <c r="G44" i="16"/>
  <c r="F43" i="16"/>
  <c r="E43" i="16"/>
  <c r="B43" i="16"/>
  <c r="F42" i="16"/>
  <c r="E42" i="16"/>
  <c r="B42" i="16"/>
  <c r="G82" i="16" s="1"/>
  <c r="F41" i="16"/>
  <c r="E41" i="16"/>
  <c r="B41" i="16"/>
  <c r="G81" i="16" s="1"/>
  <c r="F40" i="16"/>
  <c r="E40" i="16"/>
  <c r="B40" i="16"/>
  <c r="G80" i="16" s="1"/>
  <c r="F39" i="16"/>
  <c r="E39" i="16"/>
  <c r="B39" i="16"/>
  <c r="G79" i="16" s="1"/>
  <c r="F38" i="16"/>
  <c r="E38" i="16"/>
  <c r="B38" i="16"/>
  <c r="G78" i="16" s="1"/>
  <c r="F37" i="16"/>
  <c r="E37" i="16"/>
  <c r="B37" i="16"/>
  <c r="H32" i="16"/>
  <c r="G32" i="16"/>
  <c r="F32" i="16"/>
  <c r="E32" i="16"/>
  <c r="B32" i="16"/>
  <c r="I31" i="16"/>
  <c r="C31" i="16"/>
  <c r="C43" i="16" s="1"/>
  <c r="B58" i="16" s="1"/>
  <c r="G58" i="16" s="1"/>
  <c r="I30" i="16"/>
  <c r="C30" i="16"/>
  <c r="D30" i="16" s="1"/>
  <c r="I29" i="16"/>
  <c r="C29" i="16"/>
  <c r="D29" i="16" s="1"/>
  <c r="I28" i="16"/>
  <c r="C28" i="16"/>
  <c r="D28" i="16" s="1"/>
  <c r="I27" i="16"/>
  <c r="C27" i="16"/>
  <c r="C39" i="16" s="1"/>
  <c r="B54" i="16" s="1"/>
  <c r="G54" i="16" s="1"/>
  <c r="I26" i="16"/>
  <c r="C26" i="16"/>
  <c r="D26" i="16" s="1"/>
  <c r="I25" i="16"/>
  <c r="C25" i="16"/>
  <c r="C37" i="16" s="1"/>
  <c r="B52" i="16" s="1"/>
  <c r="G52" i="16" s="1"/>
  <c r="H24" i="16"/>
  <c r="H36" i="16" s="1"/>
  <c r="G24" i="16"/>
  <c r="G36" i="16" s="1"/>
  <c r="F24" i="16"/>
  <c r="F36" i="16" s="1"/>
  <c r="E24" i="16"/>
  <c r="E36" i="16" s="1"/>
  <c r="D24" i="16"/>
  <c r="D36" i="16" s="1"/>
  <c r="C24" i="16"/>
  <c r="C36" i="16" s="1"/>
  <c r="B24" i="16"/>
  <c r="B36" i="16" s="1"/>
  <c r="A24" i="16"/>
  <c r="A36" i="16" s="1"/>
  <c r="H20" i="16"/>
  <c r="G20" i="16"/>
  <c r="F20" i="16"/>
  <c r="E20" i="16"/>
  <c r="B20" i="16"/>
  <c r="I19" i="16"/>
  <c r="D19" i="16"/>
  <c r="I18" i="16"/>
  <c r="D18" i="16"/>
  <c r="I17" i="16"/>
  <c r="D17" i="16"/>
  <c r="I16" i="16"/>
  <c r="D16" i="16"/>
  <c r="I15" i="16"/>
  <c r="D15" i="16"/>
  <c r="I14" i="16"/>
  <c r="D14" i="16"/>
  <c r="I13" i="16"/>
  <c r="D13" i="16"/>
  <c r="A86" i="15"/>
  <c r="C84" i="15"/>
  <c r="G72" i="15"/>
  <c r="E72" i="15"/>
  <c r="H59" i="15"/>
  <c r="C59" i="15"/>
  <c r="D45" i="15"/>
  <c r="G44" i="15"/>
  <c r="F43" i="15"/>
  <c r="E43" i="15"/>
  <c r="B43" i="15"/>
  <c r="G83" i="15" s="1"/>
  <c r="F42" i="15"/>
  <c r="E42" i="15"/>
  <c r="B42" i="15"/>
  <c r="F41" i="15"/>
  <c r="E41" i="15"/>
  <c r="B41" i="15"/>
  <c r="G81" i="15" s="1"/>
  <c r="F40" i="15"/>
  <c r="E40" i="15"/>
  <c r="B40" i="15"/>
  <c r="G80" i="15" s="1"/>
  <c r="K80" i="15" s="1"/>
  <c r="F39" i="15"/>
  <c r="E39" i="15"/>
  <c r="B39" i="15"/>
  <c r="G79" i="15" s="1"/>
  <c r="F38" i="15"/>
  <c r="E38" i="15"/>
  <c r="B38" i="15"/>
  <c r="G78" i="15" s="1"/>
  <c r="K78" i="15" s="1"/>
  <c r="F37" i="15"/>
  <c r="E37" i="15"/>
  <c r="B37" i="15"/>
  <c r="H32" i="15"/>
  <c r="G32" i="15"/>
  <c r="F32" i="15"/>
  <c r="E32" i="15"/>
  <c r="B32" i="15"/>
  <c r="I31" i="15"/>
  <c r="C31" i="15"/>
  <c r="C43" i="15" s="1"/>
  <c r="B58" i="15" s="1"/>
  <c r="G58" i="15" s="1"/>
  <c r="I30" i="15"/>
  <c r="C30" i="15"/>
  <c r="C42" i="15" s="1"/>
  <c r="B57" i="15" s="1"/>
  <c r="G57" i="15" s="1"/>
  <c r="I29" i="15"/>
  <c r="C29" i="15"/>
  <c r="C41" i="15" s="1"/>
  <c r="B56" i="15" s="1"/>
  <c r="G56" i="15" s="1"/>
  <c r="I28" i="15"/>
  <c r="C28" i="15"/>
  <c r="D28" i="15" s="1"/>
  <c r="I27" i="15"/>
  <c r="C27" i="15"/>
  <c r="C39" i="15" s="1"/>
  <c r="B54" i="15" s="1"/>
  <c r="G54" i="15" s="1"/>
  <c r="I26" i="15"/>
  <c r="C26" i="15"/>
  <c r="D26" i="15" s="1"/>
  <c r="I25" i="15"/>
  <c r="C25" i="15"/>
  <c r="C37" i="15" s="1"/>
  <c r="B52" i="15" s="1"/>
  <c r="G52" i="15" s="1"/>
  <c r="H24" i="15"/>
  <c r="H36" i="15" s="1"/>
  <c r="G24" i="15"/>
  <c r="G36" i="15" s="1"/>
  <c r="F24" i="15"/>
  <c r="F36" i="15" s="1"/>
  <c r="E24" i="15"/>
  <c r="E36" i="15" s="1"/>
  <c r="D24" i="15"/>
  <c r="D36" i="15" s="1"/>
  <c r="C24" i="15"/>
  <c r="C36" i="15" s="1"/>
  <c r="B24" i="15"/>
  <c r="B36" i="15" s="1"/>
  <c r="A24" i="15"/>
  <c r="A36" i="15" s="1"/>
  <c r="H20" i="15"/>
  <c r="G20" i="15"/>
  <c r="F20" i="15"/>
  <c r="E20" i="15"/>
  <c r="B20" i="15"/>
  <c r="I19" i="15"/>
  <c r="D19" i="15"/>
  <c r="I18" i="15"/>
  <c r="D18" i="15"/>
  <c r="I17" i="15"/>
  <c r="D17" i="15"/>
  <c r="I16" i="15"/>
  <c r="D16" i="15"/>
  <c r="I15" i="15"/>
  <c r="D15" i="15"/>
  <c r="I14" i="15"/>
  <c r="D14" i="15"/>
  <c r="I13" i="15"/>
  <c r="D13" i="15"/>
  <c r="A86" i="14"/>
  <c r="C84" i="14"/>
  <c r="G72" i="14"/>
  <c r="E72" i="14"/>
  <c r="H59" i="14"/>
  <c r="C59" i="14"/>
  <c r="D45" i="14"/>
  <c r="G44" i="14"/>
  <c r="F43" i="14"/>
  <c r="E43" i="14"/>
  <c r="B43" i="14"/>
  <c r="G83" i="14" s="1"/>
  <c r="K83" i="14" s="1"/>
  <c r="F42" i="14"/>
  <c r="E42" i="14"/>
  <c r="B42" i="14"/>
  <c r="F41" i="14"/>
  <c r="E41" i="14"/>
  <c r="B41" i="14"/>
  <c r="G81" i="14" s="1"/>
  <c r="K81" i="14" s="1"/>
  <c r="F40" i="14"/>
  <c r="E40" i="14"/>
  <c r="B40" i="14"/>
  <c r="G80" i="14" s="1"/>
  <c r="F39" i="14"/>
  <c r="E39" i="14"/>
  <c r="B39" i="14"/>
  <c r="G79" i="14" s="1"/>
  <c r="K79" i="14" s="1"/>
  <c r="F38" i="14"/>
  <c r="E38" i="14"/>
  <c r="B38" i="14"/>
  <c r="F37" i="14"/>
  <c r="E37" i="14"/>
  <c r="B37" i="14"/>
  <c r="G77" i="14" s="1"/>
  <c r="K77" i="14" s="1"/>
  <c r="H32" i="14"/>
  <c r="G32" i="14"/>
  <c r="F32" i="14"/>
  <c r="E32" i="14"/>
  <c r="B32" i="14"/>
  <c r="I31" i="14"/>
  <c r="C31" i="14"/>
  <c r="C43" i="14" s="1"/>
  <c r="B58" i="14" s="1"/>
  <c r="G58" i="14" s="1"/>
  <c r="I30" i="14"/>
  <c r="C30" i="14"/>
  <c r="I29" i="14"/>
  <c r="C29" i="14"/>
  <c r="D29" i="14" s="1"/>
  <c r="I28" i="14"/>
  <c r="C28" i="14"/>
  <c r="C40" i="14" s="1"/>
  <c r="B55" i="14" s="1"/>
  <c r="G55" i="14" s="1"/>
  <c r="I27" i="14"/>
  <c r="C27" i="14"/>
  <c r="I26" i="14"/>
  <c r="C26" i="14"/>
  <c r="C38" i="14" s="1"/>
  <c r="B53" i="14" s="1"/>
  <c r="G53" i="14" s="1"/>
  <c r="I25" i="14"/>
  <c r="C25" i="14"/>
  <c r="H24" i="14"/>
  <c r="H36" i="14" s="1"/>
  <c r="G24" i="14"/>
  <c r="G36" i="14" s="1"/>
  <c r="F24" i="14"/>
  <c r="F36" i="14" s="1"/>
  <c r="E24" i="14"/>
  <c r="E36" i="14" s="1"/>
  <c r="D24" i="14"/>
  <c r="D36" i="14" s="1"/>
  <c r="C24" i="14"/>
  <c r="C36" i="14" s="1"/>
  <c r="B24" i="14"/>
  <c r="B36" i="14" s="1"/>
  <c r="A24" i="14"/>
  <c r="A36" i="14" s="1"/>
  <c r="H20" i="14"/>
  <c r="G20" i="14"/>
  <c r="F20" i="14"/>
  <c r="E20" i="14"/>
  <c r="B20" i="14"/>
  <c r="I19" i="14"/>
  <c r="D19" i="14"/>
  <c r="I18" i="14"/>
  <c r="D18" i="14"/>
  <c r="I17" i="14"/>
  <c r="D17" i="14"/>
  <c r="I16" i="14"/>
  <c r="D16" i="14"/>
  <c r="I15" i="14"/>
  <c r="D15" i="14"/>
  <c r="I14" i="14"/>
  <c r="D14" i="14"/>
  <c r="I13" i="14"/>
  <c r="D13" i="14"/>
  <c r="A86" i="13"/>
  <c r="C84" i="13"/>
  <c r="G72" i="13"/>
  <c r="E72" i="13"/>
  <c r="H59" i="13"/>
  <c r="C59" i="13"/>
  <c r="D45" i="13"/>
  <c r="G44" i="13"/>
  <c r="F43" i="13"/>
  <c r="E43" i="13"/>
  <c r="B43" i="13"/>
  <c r="G83" i="13" s="1"/>
  <c r="K83" i="13" s="1"/>
  <c r="F42" i="13"/>
  <c r="E42" i="13"/>
  <c r="B42" i="13"/>
  <c r="F41" i="13"/>
  <c r="E41" i="13"/>
  <c r="B41" i="13"/>
  <c r="G81" i="13" s="1"/>
  <c r="K81" i="13" s="1"/>
  <c r="F40" i="13"/>
  <c r="E40" i="13"/>
  <c r="B40" i="13"/>
  <c r="F39" i="13"/>
  <c r="E39" i="13"/>
  <c r="B39" i="13"/>
  <c r="G79" i="13" s="1"/>
  <c r="K79" i="13" s="1"/>
  <c r="F38" i="13"/>
  <c r="E38" i="13"/>
  <c r="B38" i="13"/>
  <c r="G78" i="13" s="1"/>
  <c r="F37" i="13"/>
  <c r="E37" i="13"/>
  <c r="B37" i="13"/>
  <c r="G77" i="13" s="1"/>
  <c r="K77" i="13" s="1"/>
  <c r="H32" i="13"/>
  <c r="G32" i="13"/>
  <c r="F32" i="13"/>
  <c r="E32" i="13"/>
  <c r="B32" i="13"/>
  <c r="I31" i="13"/>
  <c r="C31" i="13"/>
  <c r="D31" i="13" s="1"/>
  <c r="I30" i="13"/>
  <c r="C30" i="13"/>
  <c r="D30" i="13" s="1"/>
  <c r="I29" i="13"/>
  <c r="C29" i="13"/>
  <c r="D29" i="13" s="1"/>
  <c r="I28" i="13"/>
  <c r="C28" i="13"/>
  <c r="C40" i="13" s="1"/>
  <c r="B55" i="13" s="1"/>
  <c r="G55" i="13" s="1"/>
  <c r="I27" i="13"/>
  <c r="C27" i="13"/>
  <c r="I26" i="13"/>
  <c r="C26" i="13"/>
  <c r="C38" i="13" s="1"/>
  <c r="B53" i="13" s="1"/>
  <c r="G53" i="13" s="1"/>
  <c r="I25" i="13"/>
  <c r="C25" i="13"/>
  <c r="C37" i="13" s="1"/>
  <c r="B52" i="13" s="1"/>
  <c r="G52" i="13" s="1"/>
  <c r="H24" i="13"/>
  <c r="H36" i="13" s="1"/>
  <c r="G24" i="13"/>
  <c r="G36" i="13" s="1"/>
  <c r="F24" i="13"/>
  <c r="F36" i="13" s="1"/>
  <c r="E24" i="13"/>
  <c r="E36" i="13" s="1"/>
  <c r="D24" i="13"/>
  <c r="D36" i="13" s="1"/>
  <c r="C24" i="13"/>
  <c r="C36" i="13" s="1"/>
  <c r="B24" i="13"/>
  <c r="B36" i="13" s="1"/>
  <c r="A24" i="13"/>
  <c r="A36" i="13" s="1"/>
  <c r="H20" i="13"/>
  <c r="G20" i="13"/>
  <c r="F20" i="13"/>
  <c r="E20" i="13"/>
  <c r="B20" i="13"/>
  <c r="I19" i="13"/>
  <c r="D19" i="13"/>
  <c r="I18" i="13"/>
  <c r="D18" i="13"/>
  <c r="I17" i="13"/>
  <c r="D17" i="13"/>
  <c r="I16" i="13"/>
  <c r="D16" i="13"/>
  <c r="I15" i="13"/>
  <c r="D15" i="13"/>
  <c r="I14" i="13"/>
  <c r="D14" i="13"/>
  <c r="I13" i="13"/>
  <c r="D13" i="13"/>
  <c r="A86" i="12"/>
  <c r="C84" i="12"/>
  <c r="G72" i="12"/>
  <c r="E72" i="12"/>
  <c r="H59" i="12"/>
  <c r="C59" i="12"/>
  <c r="D45" i="12"/>
  <c r="G44" i="12"/>
  <c r="F43" i="12"/>
  <c r="E43" i="12"/>
  <c r="B43" i="12"/>
  <c r="F42" i="12"/>
  <c r="E42" i="12"/>
  <c r="B42" i="12"/>
  <c r="G82" i="12" s="1"/>
  <c r="F41" i="12"/>
  <c r="E41" i="12"/>
  <c r="B41" i="12"/>
  <c r="F40" i="12"/>
  <c r="E40" i="12"/>
  <c r="B40" i="12"/>
  <c r="F39" i="12"/>
  <c r="E39" i="12"/>
  <c r="B39" i="12"/>
  <c r="G79" i="12" s="1"/>
  <c r="F38" i="12"/>
  <c r="E38" i="12"/>
  <c r="B38" i="12"/>
  <c r="G78" i="12" s="1"/>
  <c r="F37" i="12"/>
  <c r="E37" i="12"/>
  <c r="B37" i="12"/>
  <c r="H32" i="12"/>
  <c r="G32" i="12"/>
  <c r="F32" i="12"/>
  <c r="E32" i="12"/>
  <c r="B32" i="12"/>
  <c r="I31" i="12"/>
  <c r="C31" i="12"/>
  <c r="C43" i="12" s="1"/>
  <c r="B58" i="12" s="1"/>
  <c r="G58" i="12" s="1"/>
  <c r="I30" i="12"/>
  <c r="C30" i="12"/>
  <c r="D30" i="12" s="1"/>
  <c r="I29" i="12"/>
  <c r="C29" i="12"/>
  <c r="D29" i="12" s="1"/>
  <c r="I28" i="12"/>
  <c r="C28" i="12"/>
  <c r="C40" i="12" s="1"/>
  <c r="B55" i="12" s="1"/>
  <c r="G55" i="12" s="1"/>
  <c r="I27" i="12"/>
  <c r="C27" i="12"/>
  <c r="C39" i="12" s="1"/>
  <c r="B54" i="12" s="1"/>
  <c r="G54" i="12" s="1"/>
  <c r="I26" i="12"/>
  <c r="C26" i="12"/>
  <c r="D26" i="12" s="1"/>
  <c r="I25" i="12"/>
  <c r="C25" i="12"/>
  <c r="C37" i="12" s="1"/>
  <c r="B52" i="12" s="1"/>
  <c r="G52" i="12" s="1"/>
  <c r="H24" i="12"/>
  <c r="H36" i="12" s="1"/>
  <c r="G24" i="12"/>
  <c r="G36" i="12" s="1"/>
  <c r="F24" i="12"/>
  <c r="F36" i="12" s="1"/>
  <c r="E24" i="12"/>
  <c r="E36" i="12" s="1"/>
  <c r="D24" i="12"/>
  <c r="D36" i="12" s="1"/>
  <c r="C24" i="12"/>
  <c r="C36" i="12" s="1"/>
  <c r="B24" i="12"/>
  <c r="B36" i="12" s="1"/>
  <c r="A24" i="12"/>
  <c r="A36" i="12" s="1"/>
  <c r="H20" i="12"/>
  <c r="G20" i="12"/>
  <c r="F20" i="12"/>
  <c r="E20" i="12"/>
  <c r="B20" i="12"/>
  <c r="I19" i="12"/>
  <c r="D19" i="12"/>
  <c r="I18" i="12"/>
  <c r="D18" i="12"/>
  <c r="I17" i="12"/>
  <c r="D17" i="12"/>
  <c r="I16" i="12"/>
  <c r="D16" i="12"/>
  <c r="I15" i="12"/>
  <c r="D15" i="12"/>
  <c r="I14" i="12"/>
  <c r="D14" i="12"/>
  <c r="I13" i="12"/>
  <c r="D13" i="12"/>
  <c r="A86" i="11"/>
  <c r="C84" i="11"/>
  <c r="G72" i="11"/>
  <c r="E72" i="11"/>
  <c r="H59" i="11"/>
  <c r="C59" i="11"/>
  <c r="D45" i="11"/>
  <c r="G44" i="11"/>
  <c r="F43" i="11"/>
  <c r="E43" i="11"/>
  <c r="B43" i="11"/>
  <c r="G83" i="11" s="1"/>
  <c r="F42" i="11"/>
  <c r="E42" i="11"/>
  <c r="B42" i="11"/>
  <c r="G82" i="11" s="1"/>
  <c r="F41" i="11"/>
  <c r="E41" i="11"/>
  <c r="B41" i="11"/>
  <c r="G81" i="11" s="1"/>
  <c r="F40" i="11"/>
  <c r="E40" i="11"/>
  <c r="B40" i="11"/>
  <c r="G80" i="11" s="1"/>
  <c r="F39" i="11"/>
  <c r="E39" i="11"/>
  <c r="B39" i="11"/>
  <c r="G79" i="11" s="1"/>
  <c r="F38" i="11"/>
  <c r="E38" i="11"/>
  <c r="B38" i="11"/>
  <c r="G78" i="11" s="1"/>
  <c r="F37" i="11"/>
  <c r="E37" i="11"/>
  <c r="B37" i="11"/>
  <c r="H32" i="11"/>
  <c r="G32" i="11"/>
  <c r="F32" i="11"/>
  <c r="E32" i="11"/>
  <c r="B32" i="11"/>
  <c r="I31" i="11"/>
  <c r="C31" i="11"/>
  <c r="D31" i="11" s="1"/>
  <c r="I30" i="11"/>
  <c r="C30" i="11"/>
  <c r="D30" i="11" s="1"/>
  <c r="I29" i="11"/>
  <c r="C29" i="11"/>
  <c r="C41" i="11" s="1"/>
  <c r="B56" i="11" s="1"/>
  <c r="G56" i="11" s="1"/>
  <c r="I28" i="11"/>
  <c r="C28" i="11"/>
  <c r="D28" i="11" s="1"/>
  <c r="I27" i="11"/>
  <c r="C27" i="11"/>
  <c r="C39" i="11" s="1"/>
  <c r="B54" i="11" s="1"/>
  <c r="G54" i="11" s="1"/>
  <c r="I26" i="11"/>
  <c r="C26" i="11"/>
  <c r="C38" i="11" s="1"/>
  <c r="B53" i="11" s="1"/>
  <c r="G53" i="11" s="1"/>
  <c r="I25" i="11"/>
  <c r="C25" i="11"/>
  <c r="C37" i="11" s="1"/>
  <c r="B52" i="11" s="1"/>
  <c r="G52" i="11" s="1"/>
  <c r="H24" i="11"/>
  <c r="H36" i="11" s="1"/>
  <c r="G24" i="11"/>
  <c r="G36" i="11" s="1"/>
  <c r="F24" i="11"/>
  <c r="F36" i="11" s="1"/>
  <c r="E24" i="11"/>
  <c r="E36" i="11" s="1"/>
  <c r="D24" i="11"/>
  <c r="D36" i="11" s="1"/>
  <c r="C24" i="11"/>
  <c r="C36" i="11" s="1"/>
  <c r="B24" i="11"/>
  <c r="B36" i="11" s="1"/>
  <c r="A24" i="11"/>
  <c r="A36" i="11" s="1"/>
  <c r="H20" i="11"/>
  <c r="G20" i="11"/>
  <c r="F20" i="11"/>
  <c r="E20" i="11"/>
  <c r="B20" i="11"/>
  <c r="I19" i="11"/>
  <c r="D19" i="11"/>
  <c r="I18" i="11"/>
  <c r="D18" i="11"/>
  <c r="I17" i="11"/>
  <c r="D17" i="11"/>
  <c r="I16" i="11"/>
  <c r="D16" i="11"/>
  <c r="I15" i="11"/>
  <c r="D15" i="11"/>
  <c r="I14" i="11"/>
  <c r="D14" i="11"/>
  <c r="I13" i="11"/>
  <c r="D13" i="11"/>
  <c r="A86" i="10"/>
  <c r="C84" i="10"/>
  <c r="G72" i="10"/>
  <c r="E72" i="10"/>
  <c r="H59" i="10"/>
  <c r="C59" i="10"/>
  <c r="D45" i="10"/>
  <c r="G44" i="10"/>
  <c r="F43" i="10"/>
  <c r="E43" i="10"/>
  <c r="B43" i="10"/>
  <c r="F42" i="10"/>
  <c r="E42" i="10"/>
  <c r="B42" i="10"/>
  <c r="G82" i="10" s="1"/>
  <c r="K82" i="10" s="1"/>
  <c r="F41" i="10"/>
  <c r="E41" i="10"/>
  <c r="B41" i="10"/>
  <c r="F40" i="10"/>
  <c r="E40" i="10"/>
  <c r="B40" i="10"/>
  <c r="G80" i="10" s="1"/>
  <c r="K80" i="10" s="1"/>
  <c r="F39" i="10"/>
  <c r="E39" i="10"/>
  <c r="B39" i="10"/>
  <c r="F38" i="10"/>
  <c r="E38" i="10"/>
  <c r="B38" i="10"/>
  <c r="G78" i="10" s="1"/>
  <c r="K78" i="10" s="1"/>
  <c r="H44" i="10"/>
  <c r="F37" i="10"/>
  <c r="E37" i="10"/>
  <c r="B37" i="10"/>
  <c r="H32" i="10"/>
  <c r="G32" i="10"/>
  <c r="F32" i="10"/>
  <c r="E32" i="10"/>
  <c r="B32" i="10"/>
  <c r="I31" i="10"/>
  <c r="C31" i="10"/>
  <c r="D31" i="10" s="1"/>
  <c r="I30" i="10"/>
  <c r="C30" i="10"/>
  <c r="C42" i="10" s="1"/>
  <c r="B57" i="10" s="1"/>
  <c r="G57" i="10" s="1"/>
  <c r="I29" i="10"/>
  <c r="C29" i="10"/>
  <c r="C41" i="10" s="1"/>
  <c r="B56" i="10" s="1"/>
  <c r="G56" i="10" s="1"/>
  <c r="I28" i="10"/>
  <c r="C28" i="10"/>
  <c r="C40" i="10" s="1"/>
  <c r="B55" i="10" s="1"/>
  <c r="G55" i="10" s="1"/>
  <c r="I27" i="10"/>
  <c r="C27" i="10"/>
  <c r="D27" i="10" s="1"/>
  <c r="I26" i="10"/>
  <c r="C26" i="10"/>
  <c r="C38" i="10" s="1"/>
  <c r="B53" i="10" s="1"/>
  <c r="G53" i="10" s="1"/>
  <c r="I25" i="10"/>
  <c r="C25" i="10"/>
  <c r="C37" i="10" s="1"/>
  <c r="B52" i="10" s="1"/>
  <c r="G52" i="10" s="1"/>
  <c r="H24" i="10"/>
  <c r="H36" i="10" s="1"/>
  <c r="G24" i="10"/>
  <c r="G36" i="10" s="1"/>
  <c r="F24" i="10"/>
  <c r="F36" i="10" s="1"/>
  <c r="E24" i="10"/>
  <c r="E36" i="10" s="1"/>
  <c r="D24" i="10"/>
  <c r="D36" i="10" s="1"/>
  <c r="C24" i="10"/>
  <c r="C36" i="10" s="1"/>
  <c r="B24" i="10"/>
  <c r="B36" i="10" s="1"/>
  <c r="A24" i="10"/>
  <c r="A36" i="10" s="1"/>
  <c r="H20" i="10"/>
  <c r="G20" i="10"/>
  <c r="F20" i="10"/>
  <c r="E20" i="10"/>
  <c r="B20" i="10"/>
  <c r="I19" i="10"/>
  <c r="D19" i="10"/>
  <c r="I18" i="10"/>
  <c r="D18" i="10"/>
  <c r="I17" i="10"/>
  <c r="D17" i="10"/>
  <c r="I16" i="10"/>
  <c r="D16" i="10"/>
  <c r="I15" i="10"/>
  <c r="D15" i="10"/>
  <c r="I14" i="10"/>
  <c r="D14" i="10"/>
  <c r="I13" i="10"/>
  <c r="D13" i="10"/>
  <c r="A86" i="9"/>
  <c r="G72" i="9"/>
  <c r="E72" i="9"/>
  <c r="H59" i="9"/>
  <c r="C59" i="9"/>
  <c r="D45" i="9"/>
  <c r="G44" i="9"/>
  <c r="H43" i="9"/>
  <c r="E43" i="9"/>
  <c r="B43" i="9"/>
  <c r="H42" i="9"/>
  <c r="E42" i="9"/>
  <c r="B42" i="9"/>
  <c r="H41" i="9"/>
  <c r="E41" i="9"/>
  <c r="B41" i="9"/>
  <c r="H40" i="9"/>
  <c r="E40" i="9"/>
  <c r="B40" i="9"/>
  <c r="G80" i="9" s="1"/>
  <c r="H39" i="9"/>
  <c r="E39" i="9"/>
  <c r="B39" i="9"/>
  <c r="H38" i="9"/>
  <c r="E38" i="9"/>
  <c r="B38" i="9"/>
  <c r="H37" i="9"/>
  <c r="F37" i="9"/>
  <c r="E37" i="9"/>
  <c r="B37" i="9"/>
  <c r="G77" i="9" s="1"/>
  <c r="K77" i="9" s="1"/>
  <c r="H32" i="9"/>
  <c r="G32" i="9"/>
  <c r="F32" i="9"/>
  <c r="E32" i="9"/>
  <c r="B32" i="9"/>
  <c r="I31" i="9"/>
  <c r="C31" i="9"/>
  <c r="D31" i="9" s="1"/>
  <c r="I30" i="9"/>
  <c r="C30" i="9"/>
  <c r="C42" i="9" s="1"/>
  <c r="B57" i="9" s="1"/>
  <c r="G57" i="9" s="1"/>
  <c r="I29" i="9"/>
  <c r="C29" i="9"/>
  <c r="D29" i="9" s="1"/>
  <c r="I28" i="9"/>
  <c r="C28" i="9"/>
  <c r="D28" i="9" s="1"/>
  <c r="I27" i="9"/>
  <c r="C27" i="9"/>
  <c r="C39" i="9" s="1"/>
  <c r="B54" i="9" s="1"/>
  <c r="G54" i="9" s="1"/>
  <c r="I26" i="9"/>
  <c r="C26" i="9"/>
  <c r="C38" i="9" s="1"/>
  <c r="B53" i="9" s="1"/>
  <c r="G53" i="9" s="1"/>
  <c r="I25" i="9"/>
  <c r="C25" i="9"/>
  <c r="H24" i="9"/>
  <c r="H36" i="9" s="1"/>
  <c r="G24" i="9"/>
  <c r="G36" i="9" s="1"/>
  <c r="F24" i="9"/>
  <c r="F36" i="9" s="1"/>
  <c r="E24" i="9"/>
  <c r="E36" i="9" s="1"/>
  <c r="D24" i="9"/>
  <c r="D36" i="9" s="1"/>
  <c r="C24" i="9"/>
  <c r="C36" i="9" s="1"/>
  <c r="B24" i="9"/>
  <c r="B36" i="9" s="1"/>
  <c r="A24" i="9"/>
  <c r="A36" i="9" s="1"/>
  <c r="H20" i="9"/>
  <c r="G20" i="9"/>
  <c r="F20" i="9"/>
  <c r="E20" i="9"/>
  <c r="B20" i="9"/>
  <c r="I19" i="9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A86" i="8"/>
  <c r="C84" i="8"/>
  <c r="G72" i="8"/>
  <c r="E72" i="8"/>
  <c r="H59" i="8"/>
  <c r="C59" i="8"/>
  <c r="D45" i="8"/>
  <c r="G44" i="8"/>
  <c r="F43" i="8"/>
  <c r="E43" i="8"/>
  <c r="B43" i="8"/>
  <c r="G83" i="8" s="1"/>
  <c r="F42" i="8"/>
  <c r="E42" i="8"/>
  <c r="B42" i="8"/>
  <c r="F41" i="8"/>
  <c r="E41" i="8"/>
  <c r="B41" i="8"/>
  <c r="G81" i="8" s="1"/>
  <c r="F40" i="8"/>
  <c r="E40" i="8"/>
  <c r="B40" i="8"/>
  <c r="F39" i="8"/>
  <c r="E39" i="8"/>
  <c r="B39" i="8"/>
  <c r="G79" i="8" s="1"/>
  <c r="F38" i="8"/>
  <c r="E38" i="8"/>
  <c r="B38" i="8"/>
  <c r="G78" i="8" s="1"/>
  <c r="F37" i="8"/>
  <c r="E37" i="8"/>
  <c r="B37" i="8"/>
  <c r="G77" i="8" s="1"/>
  <c r="H32" i="8"/>
  <c r="G32" i="8"/>
  <c r="F32" i="8"/>
  <c r="E32" i="8"/>
  <c r="B32" i="8"/>
  <c r="I31" i="8"/>
  <c r="C31" i="8"/>
  <c r="D31" i="8" s="1"/>
  <c r="I30" i="8"/>
  <c r="C30" i="8"/>
  <c r="D30" i="8" s="1"/>
  <c r="I29" i="8"/>
  <c r="C29" i="8"/>
  <c r="D29" i="8" s="1"/>
  <c r="I28" i="8"/>
  <c r="C28" i="8"/>
  <c r="C40" i="8" s="1"/>
  <c r="B55" i="8" s="1"/>
  <c r="G55" i="8" s="1"/>
  <c r="I27" i="8"/>
  <c r="C27" i="8"/>
  <c r="I26" i="8"/>
  <c r="C26" i="8"/>
  <c r="D26" i="8" s="1"/>
  <c r="I25" i="8"/>
  <c r="C25" i="8"/>
  <c r="C37" i="8" s="1"/>
  <c r="B52" i="8" s="1"/>
  <c r="G52" i="8" s="1"/>
  <c r="H24" i="8"/>
  <c r="H36" i="8" s="1"/>
  <c r="G24" i="8"/>
  <c r="G36" i="8" s="1"/>
  <c r="F24" i="8"/>
  <c r="F36" i="8" s="1"/>
  <c r="E24" i="8"/>
  <c r="E36" i="8" s="1"/>
  <c r="D24" i="8"/>
  <c r="D36" i="8" s="1"/>
  <c r="C24" i="8"/>
  <c r="C36" i="8" s="1"/>
  <c r="B24" i="8"/>
  <c r="B36" i="8" s="1"/>
  <c r="A24" i="8"/>
  <c r="A36" i="8" s="1"/>
  <c r="H20" i="8"/>
  <c r="G20" i="8"/>
  <c r="F20" i="8"/>
  <c r="E20" i="8"/>
  <c r="B20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A86" i="7"/>
  <c r="C84" i="7"/>
  <c r="G72" i="7"/>
  <c r="E72" i="7"/>
  <c r="H59" i="7"/>
  <c r="C59" i="7"/>
  <c r="D45" i="7"/>
  <c r="G44" i="7"/>
  <c r="F43" i="7"/>
  <c r="E43" i="7"/>
  <c r="B43" i="7"/>
  <c r="G83" i="7" s="1"/>
  <c r="K83" i="7" s="1"/>
  <c r="F42" i="7"/>
  <c r="E42" i="7"/>
  <c r="B42" i="7"/>
  <c r="G82" i="7" s="1"/>
  <c r="K82" i="7" s="1"/>
  <c r="F41" i="7"/>
  <c r="E41" i="7"/>
  <c r="B41" i="7"/>
  <c r="F40" i="7"/>
  <c r="E40" i="7"/>
  <c r="B40" i="7"/>
  <c r="F39" i="7"/>
  <c r="E39" i="7"/>
  <c r="B39" i="7"/>
  <c r="G79" i="7" s="1"/>
  <c r="K79" i="7" s="1"/>
  <c r="F38" i="7"/>
  <c r="E38" i="7"/>
  <c r="B38" i="7"/>
  <c r="G78" i="7" s="1"/>
  <c r="K78" i="7" s="1"/>
  <c r="F37" i="7"/>
  <c r="E37" i="7"/>
  <c r="B37" i="7"/>
  <c r="H32" i="7"/>
  <c r="G32" i="7"/>
  <c r="F32" i="7"/>
  <c r="E32" i="7"/>
  <c r="B32" i="7"/>
  <c r="I31" i="7"/>
  <c r="C31" i="7"/>
  <c r="C43" i="7" s="1"/>
  <c r="B58" i="7" s="1"/>
  <c r="G58" i="7" s="1"/>
  <c r="I30" i="7"/>
  <c r="C30" i="7"/>
  <c r="D30" i="7" s="1"/>
  <c r="I29" i="7"/>
  <c r="C29" i="7"/>
  <c r="D29" i="7" s="1"/>
  <c r="I28" i="7"/>
  <c r="C28" i="7"/>
  <c r="I27" i="7"/>
  <c r="C27" i="7"/>
  <c r="C39" i="7" s="1"/>
  <c r="B54" i="7" s="1"/>
  <c r="G54" i="7" s="1"/>
  <c r="I26" i="7"/>
  <c r="C26" i="7"/>
  <c r="D26" i="7" s="1"/>
  <c r="I25" i="7"/>
  <c r="C25" i="7"/>
  <c r="D25" i="7" s="1"/>
  <c r="H24" i="7"/>
  <c r="H36" i="7" s="1"/>
  <c r="G24" i="7"/>
  <c r="G36" i="7" s="1"/>
  <c r="F24" i="7"/>
  <c r="F36" i="7" s="1"/>
  <c r="E24" i="7"/>
  <c r="E36" i="7" s="1"/>
  <c r="D24" i="7"/>
  <c r="D36" i="7" s="1"/>
  <c r="C24" i="7"/>
  <c r="C36" i="7" s="1"/>
  <c r="B24" i="7"/>
  <c r="B36" i="7" s="1"/>
  <c r="A24" i="7"/>
  <c r="A36" i="7" s="1"/>
  <c r="H20" i="7"/>
  <c r="G20" i="7"/>
  <c r="F20" i="7"/>
  <c r="E20" i="7"/>
  <c r="B20" i="7"/>
  <c r="I19" i="7"/>
  <c r="D19" i="7"/>
  <c r="I18" i="7"/>
  <c r="D18" i="7"/>
  <c r="I17" i="7"/>
  <c r="D17" i="7"/>
  <c r="I16" i="7"/>
  <c r="D16" i="7"/>
  <c r="I15" i="7"/>
  <c r="D15" i="7"/>
  <c r="I14" i="7"/>
  <c r="D14" i="7"/>
  <c r="I13" i="7"/>
  <c r="D13" i="7"/>
  <c r="I20" i="29" l="1"/>
  <c r="D38" i="29"/>
  <c r="H77" i="8"/>
  <c r="K77" i="8"/>
  <c r="J79" i="8"/>
  <c r="K79" i="8"/>
  <c r="H81" i="8"/>
  <c r="K81" i="8"/>
  <c r="J83" i="8"/>
  <c r="K83" i="8"/>
  <c r="J80" i="9"/>
  <c r="K80" i="9"/>
  <c r="J78" i="11"/>
  <c r="K78" i="11"/>
  <c r="H80" i="11"/>
  <c r="K80" i="11"/>
  <c r="J82" i="11"/>
  <c r="K82" i="11"/>
  <c r="I78" i="12"/>
  <c r="K78" i="12"/>
  <c r="I82" i="12"/>
  <c r="K82" i="12"/>
  <c r="J78" i="13"/>
  <c r="K78" i="13"/>
  <c r="I79" i="15"/>
  <c r="K79" i="15"/>
  <c r="I81" i="15"/>
  <c r="K81" i="15"/>
  <c r="I83" i="15"/>
  <c r="K83" i="15"/>
  <c r="I79" i="16"/>
  <c r="K79" i="16"/>
  <c r="H81" i="16"/>
  <c r="K81" i="16"/>
  <c r="J78" i="17"/>
  <c r="K78" i="17"/>
  <c r="H80" i="17"/>
  <c r="K80" i="17"/>
  <c r="I82" i="17"/>
  <c r="K82" i="17"/>
  <c r="H80" i="19"/>
  <c r="K80" i="19"/>
  <c r="H78" i="20"/>
  <c r="K78" i="20"/>
  <c r="H82" i="20"/>
  <c r="K82" i="20"/>
  <c r="I77" i="24"/>
  <c r="K77" i="24"/>
  <c r="H81" i="24"/>
  <c r="K81" i="24"/>
  <c r="H78" i="25"/>
  <c r="K78" i="25"/>
  <c r="I77" i="26"/>
  <c r="K77" i="26"/>
  <c r="I78" i="27"/>
  <c r="K78" i="27"/>
  <c r="H80" i="27"/>
  <c r="K80" i="27"/>
  <c r="H80" i="28"/>
  <c r="K80" i="28"/>
  <c r="I79" i="29"/>
  <c r="K79" i="29"/>
  <c r="I78" i="33"/>
  <c r="K78" i="33"/>
  <c r="I80" i="33"/>
  <c r="K80" i="33"/>
  <c r="I82" i="33"/>
  <c r="K82" i="33"/>
  <c r="I77" i="34"/>
  <c r="K77" i="34"/>
  <c r="I81" i="34"/>
  <c r="K81" i="34"/>
  <c r="I78" i="36"/>
  <c r="K78" i="36"/>
  <c r="I80" i="36"/>
  <c r="K80" i="36"/>
  <c r="I82" i="36"/>
  <c r="K82" i="36"/>
  <c r="J78" i="8"/>
  <c r="K78" i="8"/>
  <c r="I79" i="11"/>
  <c r="K79" i="11"/>
  <c r="I81" i="11"/>
  <c r="K81" i="11"/>
  <c r="I83" i="11"/>
  <c r="K83" i="11"/>
  <c r="H79" i="12"/>
  <c r="K79" i="12"/>
  <c r="J80" i="14"/>
  <c r="K80" i="14"/>
  <c r="H78" i="16"/>
  <c r="K78" i="16"/>
  <c r="J80" i="16"/>
  <c r="K80" i="16"/>
  <c r="H82" i="16"/>
  <c r="K82" i="16"/>
  <c r="J83" i="17"/>
  <c r="K83" i="17"/>
  <c r="J80" i="18"/>
  <c r="K80" i="18"/>
  <c r="J83" i="18"/>
  <c r="K83" i="18"/>
  <c r="H80" i="21"/>
  <c r="K80" i="21"/>
  <c r="I79" i="22"/>
  <c r="K79" i="22"/>
  <c r="I83" i="22"/>
  <c r="K83" i="22"/>
  <c r="J79" i="23"/>
  <c r="K79" i="23"/>
  <c r="J83" i="23"/>
  <c r="K83" i="23"/>
  <c r="H79" i="25"/>
  <c r="K79" i="25"/>
  <c r="I80" i="26"/>
  <c r="K80" i="26"/>
  <c r="I77" i="27"/>
  <c r="K77" i="27"/>
  <c r="C42" i="28"/>
  <c r="B57" i="28" s="1"/>
  <c r="G57" i="28" s="1"/>
  <c r="D25" i="29"/>
  <c r="D37" i="29" s="1"/>
  <c r="I78" i="30"/>
  <c r="K78" i="30"/>
  <c r="J80" i="30"/>
  <c r="K80" i="30"/>
  <c r="J77" i="32"/>
  <c r="K77" i="32"/>
  <c r="J79" i="32"/>
  <c r="K79" i="32"/>
  <c r="H83" i="32"/>
  <c r="K83" i="32"/>
  <c r="I77" i="33"/>
  <c r="K77" i="33"/>
  <c r="I81" i="33"/>
  <c r="K81" i="33"/>
  <c r="H77" i="37"/>
  <c r="K77" i="37"/>
  <c r="H81" i="37"/>
  <c r="K81" i="37"/>
  <c r="J83" i="37"/>
  <c r="K83" i="37"/>
  <c r="D31" i="26"/>
  <c r="F70" i="9"/>
  <c r="F67" i="9"/>
  <c r="I54" i="9"/>
  <c r="D39" i="33"/>
  <c r="F66" i="9"/>
  <c r="F71" i="21"/>
  <c r="H71" i="21" s="1"/>
  <c r="I58" i="15"/>
  <c r="F71" i="15"/>
  <c r="H71" i="15" s="1"/>
  <c r="F71" i="16"/>
  <c r="H71" i="16" s="1"/>
  <c r="I58" i="16"/>
  <c r="I58" i="31"/>
  <c r="F71" i="31"/>
  <c r="H71" i="31" s="1"/>
  <c r="D43" i="36"/>
  <c r="F71" i="12"/>
  <c r="H71" i="12" s="1"/>
  <c r="I58" i="12"/>
  <c r="I58" i="14"/>
  <c r="F71" i="14"/>
  <c r="H71" i="14" s="1"/>
  <c r="F71" i="24"/>
  <c r="H71" i="24" s="1"/>
  <c r="I58" i="24"/>
  <c r="D31" i="31"/>
  <c r="D58" i="32"/>
  <c r="F71" i="32"/>
  <c r="H71" i="32" s="1"/>
  <c r="I58" i="32"/>
  <c r="F71" i="7"/>
  <c r="H71" i="7" s="1"/>
  <c r="D31" i="24"/>
  <c r="D43" i="24" s="1"/>
  <c r="I58" i="26"/>
  <c r="F71" i="26"/>
  <c r="H71" i="26" s="1"/>
  <c r="D31" i="32"/>
  <c r="D43" i="32" s="1"/>
  <c r="I57" i="15"/>
  <c r="F70" i="15"/>
  <c r="H70" i="15" s="1"/>
  <c r="F70" i="18"/>
  <c r="H70" i="18" s="1"/>
  <c r="I57" i="18"/>
  <c r="I57" i="31"/>
  <c r="F70" i="31"/>
  <c r="H70" i="31" s="1"/>
  <c r="F70" i="36"/>
  <c r="H70" i="36" s="1"/>
  <c r="I57" i="36"/>
  <c r="F70" i="37"/>
  <c r="H70" i="37" s="1"/>
  <c r="I57" i="37"/>
  <c r="I57" i="19"/>
  <c r="F70" i="19"/>
  <c r="H70" i="19" s="1"/>
  <c r="F70" i="17"/>
  <c r="H70" i="17" s="1"/>
  <c r="F70" i="24"/>
  <c r="H70" i="24" s="1"/>
  <c r="F70" i="27"/>
  <c r="H70" i="27" s="1"/>
  <c r="F70" i="10"/>
  <c r="H70" i="10" s="1"/>
  <c r="I57" i="10"/>
  <c r="D56" i="22"/>
  <c r="F69" i="22"/>
  <c r="H69" i="22" s="1"/>
  <c r="F69" i="23"/>
  <c r="H69" i="23" s="1"/>
  <c r="F69" i="10"/>
  <c r="H69" i="10" s="1"/>
  <c r="D56" i="20"/>
  <c r="F69" i="20"/>
  <c r="H69" i="20" s="1"/>
  <c r="I56" i="28"/>
  <c r="F69" i="28"/>
  <c r="H69" i="28" s="1"/>
  <c r="F69" i="15"/>
  <c r="H69" i="15" s="1"/>
  <c r="I56" i="15"/>
  <c r="D56" i="17"/>
  <c r="F69" i="17"/>
  <c r="H69" i="17" s="1"/>
  <c r="D41" i="18"/>
  <c r="D29" i="23"/>
  <c r="D41" i="23" s="1"/>
  <c r="F69" i="31"/>
  <c r="H69" i="31" s="1"/>
  <c r="I56" i="31"/>
  <c r="D41" i="34"/>
  <c r="F69" i="11"/>
  <c r="H69" i="11" s="1"/>
  <c r="D29" i="22"/>
  <c r="D41" i="22" s="1"/>
  <c r="D41" i="33"/>
  <c r="C41" i="33"/>
  <c r="B56" i="33" s="1"/>
  <c r="G56" i="33" s="1"/>
  <c r="F68" i="12"/>
  <c r="H68" i="12" s="1"/>
  <c r="I55" i="12"/>
  <c r="D55" i="22"/>
  <c r="F68" i="22"/>
  <c r="H68" i="22" s="1"/>
  <c r="D55" i="23"/>
  <c r="F68" i="23"/>
  <c r="H68" i="23" s="1"/>
  <c r="I55" i="23"/>
  <c r="D55" i="25"/>
  <c r="F68" i="25"/>
  <c r="H68" i="25" s="1"/>
  <c r="I55" i="25"/>
  <c r="I55" i="26"/>
  <c r="F68" i="26"/>
  <c r="H68" i="26" s="1"/>
  <c r="F68" i="10"/>
  <c r="H68" i="10" s="1"/>
  <c r="I55" i="10"/>
  <c r="D55" i="20"/>
  <c r="F68" i="20"/>
  <c r="H68" i="20" s="1"/>
  <c r="F68" i="24"/>
  <c r="H68" i="24" s="1"/>
  <c r="D55" i="32"/>
  <c r="F68" i="32"/>
  <c r="H68" i="32" s="1"/>
  <c r="I55" i="32"/>
  <c r="F68" i="14"/>
  <c r="H68" i="14" s="1"/>
  <c r="I55" i="14"/>
  <c r="I55" i="18"/>
  <c r="F68" i="18"/>
  <c r="H68" i="18" s="1"/>
  <c r="D55" i="29"/>
  <c r="F68" i="29"/>
  <c r="H68" i="29" s="1"/>
  <c r="I55" i="29"/>
  <c r="F68" i="30"/>
  <c r="H68" i="30" s="1"/>
  <c r="I55" i="30"/>
  <c r="I55" i="8"/>
  <c r="F68" i="8"/>
  <c r="H68" i="8" s="1"/>
  <c r="F68" i="13"/>
  <c r="H68" i="13" s="1"/>
  <c r="I55" i="13"/>
  <c r="D20" i="15"/>
  <c r="D22" i="15" s="1"/>
  <c r="D28" i="18"/>
  <c r="D40" i="18" s="1"/>
  <c r="F68" i="33"/>
  <c r="H68" i="33" s="1"/>
  <c r="F67" i="19"/>
  <c r="H67" i="19" s="1"/>
  <c r="F67" i="24"/>
  <c r="H67" i="24" s="1"/>
  <c r="I54" i="24"/>
  <c r="D54" i="32"/>
  <c r="F67" i="32"/>
  <c r="H67" i="32" s="1"/>
  <c r="I54" i="32"/>
  <c r="D39" i="34"/>
  <c r="F67" i="15"/>
  <c r="H67" i="15" s="1"/>
  <c r="F67" i="16"/>
  <c r="H67" i="16" s="1"/>
  <c r="I54" i="16"/>
  <c r="D39" i="27"/>
  <c r="F67" i="11"/>
  <c r="H67" i="11" s="1"/>
  <c r="F67" i="12"/>
  <c r="H67" i="12" s="1"/>
  <c r="F67" i="18"/>
  <c r="H67" i="18" s="1"/>
  <c r="D54" i="7"/>
  <c r="F67" i="7"/>
  <c r="H67" i="7" s="1"/>
  <c r="I54" i="7"/>
  <c r="I53" i="19"/>
  <c r="F66" i="19"/>
  <c r="H66" i="19" s="1"/>
  <c r="I53" i="23"/>
  <c r="F66" i="23"/>
  <c r="H66" i="23" s="1"/>
  <c r="F66" i="24"/>
  <c r="H66" i="24" s="1"/>
  <c r="I53" i="24"/>
  <c r="F66" i="27"/>
  <c r="H66" i="27" s="1"/>
  <c r="F66" i="10"/>
  <c r="H66" i="10" s="1"/>
  <c r="I53" i="10"/>
  <c r="F66" i="13"/>
  <c r="H66" i="13" s="1"/>
  <c r="I53" i="13"/>
  <c r="D26" i="19"/>
  <c r="D38" i="19" s="1"/>
  <c r="D26" i="23"/>
  <c r="D38" i="23" s="1"/>
  <c r="D26" i="27"/>
  <c r="F66" i="14"/>
  <c r="H66" i="14" s="1"/>
  <c r="I53" i="14"/>
  <c r="F66" i="21"/>
  <c r="H66" i="21" s="1"/>
  <c r="I53" i="21"/>
  <c r="F66" i="30"/>
  <c r="H66" i="30" s="1"/>
  <c r="D53" i="11"/>
  <c r="F66" i="11"/>
  <c r="H66" i="11" s="1"/>
  <c r="F66" i="20"/>
  <c r="H66" i="20" s="1"/>
  <c r="F66" i="31"/>
  <c r="H66" i="31" s="1"/>
  <c r="I53" i="34"/>
  <c r="F66" i="34"/>
  <c r="H66" i="34" s="1"/>
  <c r="F65" i="8"/>
  <c r="H65" i="8" s="1"/>
  <c r="F65" i="11"/>
  <c r="H65" i="11" s="1"/>
  <c r="I52" i="11"/>
  <c r="I52" i="13"/>
  <c r="F65" i="13"/>
  <c r="H65" i="13" s="1"/>
  <c r="D52" i="32"/>
  <c r="F65" i="32"/>
  <c r="H65" i="32" s="1"/>
  <c r="I52" i="32"/>
  <c r="F65" i="10"/>
  <c r="H65" i="10" s="1"/>
  <c r="I52" i="10"/>
  <c r="F65" i="16"/>
  <c r="H65" i="16" s="1"/>
  <c r="D52" i="25"/>
  <c r="I52" i="25"/>
  <c r="F65" i="25"/>
  <c r="H65" i="25" s="1"/>
  <c r="F65" i="31"/>
  <c r="H65" i="31" s="1"/>
  <c r="I52" i="12"/>
  <c r="F65" i="12"/>
  <c r="H65" i="12" s="1"/>
  <c r="D25" i="16"/>
  <c r="D37" i="16" s="1"/>
  <c r="D52" i="20"/>
  <c r="F65" i="20"/>
  <c r="H65" i="20" s="1"/>
  <c r="I52" i="20"/>
  <c r="F65" i="23"/>
  <c r="H65" i="23" s="1"/>
  <c r="I52" i="23"/>
  <c r="F65" i="15"/>
  <c r="H65" i="15" s="1"/>
  <c r="F65" i="29"/>
  <c r="H65" i="29" s="1"/>
  <c r="C40" i="36"/>
  <c r="B55" i="36" s="1"/>
  <c r="G55" i="36" s="1"/>
  <c r="D28" i="25"/>
  <c r="D40" i="25" s="1"/>
  <c r="D38" i="32"/>
  <c r="C41" i="12"/>
  <c r="B56" i="12" s="1"/>
  <c r="G56" i="12" s="1"/>
  <c r="D20" i="19"/>
  <c r="D22" i="19" s="1"/>
  <c r="D20" i="23"/>
  <c r="D22" i="23" s="1"/>
  <c r="D28" i="30"/>
  <c r="D40" i="30" s="1"/>
  <c r="D28" i="24"/>
  <c r="D40" i="24" s="1"/>
  <c r="D26" i="31"/>
  <c r="D38" i="31" s="1"/>
  <c r="D26" i="34"/>
  <c r="D30" i="36"/>
  <c r="D42" i="36" s="1"/>
  <c r="C42" i="8"/>
  <c r="B57" i="8" s="1"/>
  <c r="G57" i="8" s="1"/>
  <c r="C40" i="15"/>
  <c r="B55" i="15" s="1"/>
  <c r="C38" i="7"/>
  <c r="B53" i="7" s="1"/>
  <c r="G53" i="7" s="1"/>
  <c r="D31" i="14"/>
  <c r="D43" i="14" s="1"/>
  <c r="D25" i="32"/>
  <c r="D37" i="32" s="1"/>
  <c r="D41" i="9"/>
  <c r="D40" i="11"/>
  <c r="D43" i="8"/>
  <c r="D41" i="14"/>
  <c r="D40" i="15"/>
  <c r="D39" i="30"/>
  <c r="I20" i="10"/>
  <c r="I20" i="15"/>
  <c r="I20" i="27"/>
  <c r="D42" i="25"/>
  <c r="D20" i="8"/>
  <c r="D22" i="8" s="1"/>
  <c r="I20" i="12"/>
  <c r="I20" i="21"/>
  <c r="D20" i="25"/>
  <c r="D22" i="25" s="1"/>
  <c r="D20" i="31"/>
  <c r="D22" i="31" s="1"/>
  <c r="I20" i="14"/>
  <c r="I20" i="22"/>
  <c r="I20" i="26"/>
  <c r="I20" i="32"/>
  <c r="I20" i="37"/>
  <c r="D53" i="20"/>
  <c r="I53" i="20"/>
  <c r="C38" i="22"/>
  <c r="B53" i="22" s="1"/>
  <c r="G53" i="22" s="1"/>
  <c r="C38" i="33"/>
  <c r="B53" i="33" s="1"/>
  <c r="G53" i="33" s="1"/>
  <c r="C40" i="9"/>
  <c r="B55" i="9" s="1"/>
  <c r="G55" i="9" s="1"/>
  <c r="D30" i="10"/>
  <c r="D42" i="10" s="1"/>
  <c r="C40" i="11"/>
  <c r="B55" i="11" s="1"/>
  <c r="G55" i="11" s="1"/>
  <c r="C38" i="16"/>
  <c r="B53" i="16" s="1"/>
  <c r="G53" i="16" s="1"/>
  <c r="D25" i="23"/>
  <c r="D37" i="23" s="1"/>
  <c r="D28" i="23"/>
  <c r="D40" i="23" s="1"/>
  <c r="D27" i="24"/>
  <c r="D30" i="24"/>
  <c r="D42" i="24" s="1"/>
  <c r="D28" i="26"/>
  <c r="D40" i="26" s="1"/>
  <c r="D29" i="28"/>
  <c r="D41" i="28" s="1"/>
  <c r="D26" i="30"/>
  <c r="D38" i="30" s="1"/>
  <c r="D29" i="31"/>
  <c r="D41" i="31" s="1"/>
  <c r="D39" i="35"/>
  <c r="D30" i="37"/>
  <c r="D42" i="37" s="1"/>
  <c r="E44" i="10"/>
  <c r="I20" i="13"/>
  <c r="F44" i="15"/>
  <c r="I39" i="21"/>
  <c r="I43" i="21"/>
  <c r="I20" i="24"/>
  <c r="C42" i="25"/>
  <c r="B57" i="25" s="1"/>
  <c r="G57" i="25" s="1"/>
  <c r="I20" i="28"/>
  <c r="I38" i="32"/>
  <c r="C39" i="34"/>
  <c r="B54" i="34" s="1"/>
  <c r="G54" i="34" s="1"/>
  <c r="C40" i="34"/>
  <c r="B55" i="34" s="1"/>
  <c r="G55" i="34" s="1"/>
  <c r="C41" i="34"/>
  <c r="B56" i="34" s="1"/>
  <c r="G56" i="34" s="1"/>
  <c r="C37" i="35"/>
  <c r="B52" i="35" s="1"/>
  <c r="G52" i="35" s="1"/>
  <c r="C42" i="35"/>
  <c r="B57" i="35" s="1"/>
  <c r="G57" i="35" s="1"/>
  <c r="F44" i="37"/>
  <c r="C40" i="37"/>
  <c r="B55" i="37" s="1"/>
  <c r="G55" i="37" s="1"/>
  <c r="D27" i="11"/>
  <c r="D39" i="11" s="1"/>
  <c r="D20" i="12"/>
  <c r="D22" i="12" s="1"/>
  <c r="D25" i="12"/>
  <c r="D37" i="12" s="1"/>
  <c r="D30" i="17"/>
  <c r="D42" i="17" s="1"/>
  <c r="I20" i="18"/>
  <c r="D26" i="20"/>
  <c r="D38" i="20" s="1"/>
  <c r="D25" i="25"/>
  <c r="D37" i="25" s="1"/>
  <c r="D30" i="27"/>
  <c r="D42" i="27" s="1"/>
  <c r="D42" i="28"/>
  <c r="C38" i="28"/>
  <c r="B53" i="28" s="1"/>
  <c r="G53" i="28" s="1"/>
  <c r="D28" i="29"/>
  <c r="D40" i="29" s="1"/>
  <c r="C38" i="29"/>
  <c r="B53" i="29" s="1"/>
  <c r="G53" i="29" s="1"/>
  <c r="D41" i="30"/>
  <c r="D43" i="30"/>
  <c r="D28" i="32"/>
  <c r="D40" i="32" s="1"/>
  <c r="I20" i="36"/>
  <c r="D37" i="37"/>
  <c r="I38" i="14"/>
  <c r="E44" i="22"/>
  <c r="E44" i="23"/>
  <c r="E44" i="27"/>
  <c r="I42" i="28"/>
  <c r="I42" i="31"/>
  <c r="I32" i="26"/>
  <c r="I32" i="10"/>
  <c r="D41" i="13"/>
  <c r="I32" i="17"/>
  <c r="I32" i="19"/>
  <c r="D42" i="22"/>
  <c r="D43" i="29"/>
  <c r="D41" i="32"/>
  <c r="D42" i="32"/>
  <c r="D40" i="36"/>
  <c r="F44" i="10"/>
  <c r="I37" i="19"/>
  <c r="I41" i="19"/>
  <c r="I38" i="28"/>
  <c r="F44" i="17"/>
  <c r="I37" i="18"/>
  <c r="I43" i="20"/>
  <c r="I39" i="24"/>
  <c r="E44" i="35"/>
  <c r="I43" i="36"/>
  <c r="J81" i="27"/>
  <c r="H81" i="27"/>
  <c r="D42" i="8"/>
  <c r="D20" i="17"/>
  <c r="D22" i="17" s="1"/>
  <c r="I42" i="17"/>
  <c r="I78" i="17"/>
  <c r="I80" i="18"/>
  <c r="I40" i="19"/>
  <c r="G81" i="19"/>
  <c r="D42" i="20"/>
  <c r="I39" i="22"/>
  <c r="I83" i="23"/>
  <c r="I78" i="25"/>
  <c r="I37" i="26"/>
  <c r="I40" i="26"/>
  <c r="D38" i="27"/>
  <c r="I38" i="27"/>
  <c r="I80" i="27"/>
  <c r="G78" i="28"/>
  <c r="G82" i="28"/>
  <c r="I20" i="30"/>
  <c r="I38" i="30"/>
  <c r="I41" i="30"/>
  <c r="G78" i="32"/>
  <c r="D38" i="33"/>
  <c r="I20" i="34"/>
  <c r="D38" i="17"/>
  <c r="H78" i="17"/>
  <c r="B44" i="18"/>
  <c r="I42" i="18"/>
  <c r="H80" i="18"/>
  <c r="D40" i="19"/>
  <c r="I42" i="20"/>
  <c r="I78" i="20"/>
  <c r="G83" i="20"/>
  <c r="J83" i="20" s="1"/>
  <c r="I20" i="25"/>
  <c r="D38" i="25"/>
  <c r="J78" i="25"/>
  <c r="D38" i="28"/>
  <c r="J78" i="30"/>
  <c r="D43" i="31"/>
  <c r="I40" i="31"/>
  <c r="H79" i="32"/>
  <c r="I20" i="33"/>
  <c r="H80" i="33"/>
  <c r="I38" i="34"/>
  <c r="I20" i="35"/>
  <c r="I40" i="36"/>
  <c r="I83" i="37"/>
  <c r="I58" i="21"/>
  <c r="D58" i="21"/>
  <c r="I52" i="16"/>
  <c r="D52" i="16"/>
  <c r="J79" i="20"/>
  <c r="H79" i="20"/>
  <c r="I79" i="20"/>
  <c r="I57" i="17"/>
  <c r="D57" i="17"/>
  <c r="J79" i="17"/>
  <c r="H79" i="17"/>
  <c r="H81" i="17"/>
  <c r="I81" i="17"/>
  <c r="I77" i="21"/>
  <c r="H77" i="21"/>
  <c r="J81" i="21"/>
  <c r="I81" i="21"/>
  <c r="H81" i="21"/>
  <c r="I40" i="17"/>
  <c r="G77" i="19"/>
  <c r="I39" i="20"/>
  <c r="D20" i="32"/>
  <c r="D22" i="32" s="1"/>
  <c r="D37" i="7"/>
  <c r="I40" i="7"/>
  <c r="C43" i="8"/>
  <c r="B58" i="8" s="1"/>
  <c r="G58" i="8" s="1"/>
  <c r="I39" i="10"/>
  <c r="I43" i="10"/>
  <c r="D26" i="11"/>
  <c r="D38" i="11" s="1"/>
  <c r="D29" i="11"/>
  <c r="D41" i="11" s="1"/>
  <c r="C43" i="11"/>
  <c r="B58" i="11" s="1"/>
  <c r="F44" i="7"/>
  <c r="C41" i="7"/>
  <c r="B56" i="7" s="1"/>
  <c r="D38" i="8"/>
  <c r="E44" i="8"/>
  <c r="C38" i="8"/>
  <c r="B53" i="8" s="1"/>
  <c r="G53" i="8" s="1"/>
  <c r="I42" i="9"/>
  <c r="E44" i="11"/>
  <c r="D42" i="12"/>
  <c r="H44" i="12"/>
  <c r="C42" i="13"/>
  <c r="B57" i="13" s="1"/>
  <c r="G57" i="13" s="1"/>
  <c r="H44" i="7"/>
  <c r="C42" i="7"/>
  <c r="B57" i="7" s="1"/>
  <c r="G57" i="7" s="1"/>
  <c r="C41" i="8"/>
  <c r="B56" i="8" s="1"/>
  <c r="G56" i="8" s="1"/>
  <c r="D28" i="10"/>
  <c r="D40" i="10" s="1"/>
  <c r="D20" i="11"/>
  <c r="D22" i="11" s="1"/>
  <c r="D28" i="12"/>
  <c r="D40" i="12" s="1"/>
  <c r="D31" i="12"/>
  <c r="D43" i="12" s="1"/>
  <c r="D20" i="13"/>
  <c r="D22" i="13" s="1"/>
  <c r="D43" i="13"/>
  <c r="C43" i="13"/>
  <c r="B58" i="13" s="1"/>
  <c r="G58" i="13" s="1"/>
  <c r="H44" i="14"/>
  <c r="D31" i="15"/>
  <c r="D43" i="15" s="1"/>
  <c r="C38" i="15"/>
  <c r="B53" i="15" s="1"/>
  <c r="G53" i="15" s="1"/>
  <c r="D31" i="16"/>
  <c r="D43" i="16" s="1"/>
  <c r="D43" i="17"/>
  <c r="C38" i="17"/>
  <c r="B53" i="17" s="1"/>
  <c r="G53" i="17" s="1"/>
  <c r="I39" i="17"/>
  <c r="I43" i="17"/>
  <c r="I40" i="18"/>
  <c r="D27" i="19"/>
  <c r="D39" i="19" s="1"/>
  <c r="C40" i="19"/>
  <c r="B55" i="19" s="1"/>
  <c r="G55" i="19" s="1"/>
  <c r="H44" i="19"/>
  <c r="C43" i="19"/>
  <c r="B58" i="19" s="1"/>
  <c r="G58" i="19" s="1"/>
  <c r="I20" i="20"/>
  <c r="D20" i="20"/>
  <c r="D22" i="20" s="1"/>
  <c r="D29" i="20"/>
  <c r="F44" i="20"/>
  <c r="I38" i="20"/>
  <c r="C42" i="20"/>
  <c r="B57" i="20" s="1"/>
  <c r="G57" i="20" s="1"/>
  <c r="C39" i="21"/>
  <c r="B54" i="21" s="1"/>
  <c r="G54" i="21" s="1"/>
  <c r="D27" i="21"/>
  <c r="D39" i="21" s="1"/>
  <c r="H44" i="21"/>
  <c r="D38" i="22"/>
  <c r="C37" i="22"/>
  <c r="B52" i="22" s="1"/>
  <c r="G52" i="22" s="1"/>
  <c r="I38" i="22"/>
  <c r="H83" i="23"/>
  <c r="D39" i="24"/>
  <c r="D29" i="25"/>
  <c r="D41" i="25" s="1"/>
  <c r="C41" i="25"/>
  <c r="B56" i="25" s="1"/>
  <c r="G56" i="25" s="1"/>
  <c r="I38" i="25"/>
  <c r="I43" i="25"/>
  <c r="C39" i="26"/>
  <c r="B54" i="26" s="1"/>
  <c r="G54" i="26" s="1"/>
  <c r="D27" i="26"/>
  <c r="D39" i="26" s="1"/>
  <c r="D55" i="26"/>
  <c r="D25" i="27"/>
  <c r="C37" i="27"/>
  <c r="B52" i="27" s="1"/>
  <c r="G52" i="27" s="1"/>
  <c r="C42" i="30"/>
  <c r="B57" i="30" s="1"/>
  <c r="D30" i="30"/>
  <c r="D42" i="30" s="1"/>
  <c r="C40" i="31"/>
  <c r="B55" i="31" s="1"/>
  <c r="G55" i="31" s="1"/>
  <c r="I81" i="31"/>
  <c r="J81" i="31"/>
  <c r="I43" i="31"/>
  <c r="G83" i="31"/>
  <c r="J78" i="31"/>
  <c r="I78" i="31"/>
  <c r="J83" i="25"/>
  <c r="H83" i="25"/>
  <c r="I37" i="11"/>
  <c r="C42" i="12"/>
  <c r="B57" i="12" s="1"/>
  <c r="G57" i="12" s="1"/>
  <c r="D26" i="13"/>
  <c r="D38" i="13" s="1"/>
  <c r="E44" i="13"/>
  <c r="I40" i="13"/>
  <c r="D28" i="14"/>
  <c r="D40" i="14" s="1"/>
  <c r="I42" i="14"/>
  <c r="D27" i="15"/>
  <c r="D39" i="15" s="1"/>
  <c r="I42" i="15"/>
  <c r="D27" i="16"/>
  <c r="D39" i="16" s="1"/>
  <c r="F44" i="16"/>
  <c r="C41" i="16"/>
  <c r="B56" i="16" s="1"/>
  <c r="G56" i="16" s="1"/>
  <c r="D54" i="16"/>
  <c r="D29" i="17"/>
  <c r="D41" i="17" s="1"/>
  <c r="H83" i="17"/>
  <c r="D27" i="18"/>
  <c r="D39" i="18" s="1"/>
  <c r="D30" i="18"/>
  <c r="D42" i="18" s="1"/>
  <c r="I41" i="18"/>
  <c r="E44" i="19"/>
  <c r="D25" i="20"/>
  <c r="D37" i="20" s="1"/>
  <c r="I55" i="20"/>
  <c r="D31" i="21"/>
  <c r="D43" i="21" s="1"/>
  <c r="C40" i="21"/>
  <c r="B55" i="21" s="1"/>
  <c r="G55" i="21" s="1"/>
  <c r="D28" i="22"/>
  <c r="D40" i="22" s="1"/>
  <c r="I55" i="22"/>
  <c r="D27" i="23"/>
  <c r="D39" i="23" s="1"/>
  <c r="C39" i="23"/>
  <c r="B54" i="23" s="1"/>
  <c r="G54" i="23" s="1"/>
  <c r="F44" i="23"/>
  <c r="C42" i="23"/>
  <c r="B57" i="23" s="1"/>
  <c r="G57" i="23" s="1"/>
  <c r="H79" i="23"/>
  <c r="D26" i="24"/>
  <c r="D38" i="24" s="1"/>
  <c r="I32" i="24"/>
  <c r="J81" i="24"/>
  <c r="I81" i="24"/>
  <c r="I41" i="24"/>
  <c r="I83" i="25"/>
  <c r="C37" i="7"/>
  <c r="B52" i="7" s="1"/>
  <c r="G52" i="7" s="1"/>
  <c r="G81" i="18"/>
  <c r="J77" i="27"/>
  <c r="H77" i="27"/>
  <c r="I37" i="10"/>
  <c r="I41" i="10"/>
  <c r="D26" i="10"/>
  <c r="D38" i="10" s="1"/>
  <c r="F44" i="13"/>
  <c r="D29" i="15"/>
  <c r="D41" i="15" s="1"/>
  <c r="I37" i="16"/>
  <c r="C42" i="16"/>
  <c r="B57" i="16" s="1"/>
  <c r="G57" i="16" s="1"/>
  <c r="I20" i="17"/>
  <c r="B44" i="17"/>
  <c r="I38" i="17"/>
  <c r="C43" i="17"/>
  <c r="B58" i="17" s="1"/>
  <c r="G58" i="17" s="1"/>
  <c r="D57" i="18"/>
  <c r="I20" i="19"/>
  <c r="F44" i="19"/>
  <c r="I32" i="20"/>
  <c r="D40" i="21"/>
  <c r="C42" i="21"/>
  <c r="B57" i="21" s="1"/>
  <c r="G57" i="21" s="1"/>
  <c r="D30" i="21"/>
  <c r="D42" i="21" s="1"/>
  <c r="I41" i="21"/>
  <c r="I37" i="22"/>
  <c r="C42" i="22"/>
  <c r="B57" i="22" s="1"/>
  <c r="G57" i="22" s="1"/>
  <c r="I42" i="22"/>
  <c r="D42" i="23"/>
  <c r="I39" i="23"/>
  <c r="I79" i="23"/>
  <c r="I42" i="24"/>
  <c r="H77" i="24"/>
  <c r="C38" i="25"/>
  <c r="B53" i="25" s="1"/>
  <c r="G53" i="25" s="1"/>
  <c r="J79" i="25"/>
  <c r="I79" i="25"/>
  <c r="I41" i="25"/>
  <c r="I42" i="25"/>
  <c r="C42" i="26"/>
  <c r="B57" i="26" s="1"/>
  <c r="D30" i="26"/>
  <c r="D42" i="26" s="1"/>
  <c r="H44" i="26"/>
  <c r="H44" i="28"/>
  <c r="C42" i="29"/>
  <c r="B57" i="29" s="1"/>
  <c r="D30" i="29"/>
  <c r="D42" i="29" s="1"/>
  <c r="H80" i="31"/>
  <c r="J80" i="31"/>
  <c r="C38" i="35"/>
  <c r="B53" i="35" s="1"/>
  <c r="G53" i="35" s="1"/>
  <c r="D26" i="35"/>
  <c r="D38" i="35" s="1"/>
  <c r="G83" i="36"/>
  <c r="G84" i="36" s="1"/>
  <c r="C38" i="37"/>
  <c r="B53" i="37" s="1"/>
  <c r="G53" i="37" s="1"/>
  <c r="D26" i="37"/>
  <c r="D38" i="37" s="1"/>
  <c r="I39" i="37"/>
  <c r="G79" i="37"/>
  <c r="I32" i="21"/>
  <c r="E44" i="21"/>
  <c r="I40" i="21"/>
  <c r="J80" i="21"/>
  <c r="F44" i="22"/>
  <c r="I41" i="22"/>
  <c r="I43" i="22"/>
  <c r="I20" i="23"/>
  <c r="E44" i="24"/>
  <c r="I40" i="24"/>
  <c r="I32" i="25"/>
  <c r="I39" i="25"/>
  <c r="I41" i="26"/>
  <c r="J80" i="27"/>
  <c r="I81" i="27"/>
  <c r="C43" i="28"/>
  <c r="B58" i="28" s="1"/>
  <c r="G58" i="28" s="1"/>
  <c r="C39" i="29"/>
  <c r="B54" i="29" s="1"/>
  <c r="G54" i="29" s="1"/>
  <c r="I43" i="29"/>
  <c r="D25" i="33"/>
  <c r="C37" i="33"/>
  <c r="D28" i="33"/>
  <c r="D40" i="33" s="1"/>
  <c r="C42" i="33"/>
  <c r="B57" i="33" s="1"/>
  <c r="G57" i="33" s="1"/>
  <c r="D30" i="33"/>
  <c r="D42" i="33" s="1"/>
  <c r="C42" i="34"/>
  <c r="B57" i="34" s="1"/>
  <c r="G57" i="34" s="1"/>
  <c r="D30" i="34"/>
  <c r="D32" i="34" s="1"/>
  <c r="D34" i="34" s="1"/>
  <c r="E44" i="34"/>
  <c r="G80" i="34"/>
  <c r="B44" i="34"/>
  <c r="C41" i="35"/>
  <c r="B56" i="35" s="1"/>
  <c r="G56" i="35" s="1"/>
  <c r="I82" i="35"/>
  <c r="J82" i="35"/>
  <c r="D27" i="36"/>
  <c r="C39" i="36"/>
  <c r="B54" i="36" s="1"/>
  <c r="G54" i="36" s="1"/>
  <c r="I32" i="37"/>
  <c r="H44" i="37"/>
  <c r="F44" i="25"/>
  <c r="D39" i="31"/>
  <c r="I32" i="31"/>
  <c r="I42" i="32"/>
  <c r="J83" i="32"/>
  <c r="I83" i="32"/>
  <c r="I43" i="32"/>
  <c r="D31" i="33"/>
  <c r="D43" i="33" s="1"/>
  <c r="C43" i="33"/>
  <c r="B58" i="33" s="1"/>
  <c r="G58" i="33" s="1"/>
  <c r="I43" i="33"/>
  <c r="C40" i="35"/>
  <c r="B55" i="35" s="1"/>
  <c r="G55" i="35" s="1"/>
  <c r="D28" i="35"/>
  <c r="D40" i="35" s="1"/>
  <c r="I38" i="35"/>
  <c r="C38" i="36"/>
  <c r="B53" i="36" s="1"/>
  <c r="G53" i="36" s="1"/>
  <c r="D26" i="36"/>
  <c r="D38" i="36" s="1"/>
  <c r="I38" i="36"/>
  <c r="J78" i="36"/>
  <c r="D40" i="37"/>
  <c r="I43" i="37"/>
  <c r="I32" i="32"/>
  <c r="H82" i="32"/>
  <c r="J82" i="32"/>
  <c r="I82" i="32"/>
  <c r="I55" i="33"/>
  <c r="D55" i="33"/>
  <c r="D29" i="37"/>
  <c r="D41" i="37" s="1"/>
  <c r="C41" i="37"/>
  <c r="B56" i="37" s="1"/>
  <c r="G56" i="37" s="1"/>
  <c r="I39" i="29"/>
  <c r="C41" i="29"/>
  <c r="B56" i="29" s="1"/>
  <c r="G56" i="29" s="1"/>
  <c r="C39" i="30"/>
  <c r="B54" i="30" s="1"/>
  <c r="G54" i="30" s="1"/>
  <c r="I20" i="31"/>
  <c r="F44" i="31"/>
  <c r="E44" i="31"/>
  <c r="C39" i="31"/>
  <c r="B54" i="31" s="1"/>
  <c r="G54" i="31" s="1"/>
  <c r="H44" i="32"/>
  <c r="C41" i="32"/>
  <c r="B56" i="32" s="1"/>
  <c r="G56" i="32" s="1"/>
  <c r="H44" i="33"/>
  <c r="E44" i="33"/>
  <c r="H44" i="34"/>
  <c r="D41" i="35"/>
  <c r="F44" i="35"/>
  <c r="I37" i="36"/>
  <c r="I39" i="36"/>
  <c r="G79" i="36"/>
  <c r="C37" i="37"/>
  <c r="B52" i="37" s="1"/>
  <c r="G52" i="37" s="1"/>
  <c r="J80" i="26"/>
  <c r="I40" i="27"/>
  <c r="D39" i="28"/>
  <c r="D43" i="28"/>
  <c r="I40" i="28"/>
  <c r="D39" i="29"/>
  <c r="D41" i="29"/>
  <c r="I40" i="30"/>
  <c r="D40" i="31"/>
  <c r="H44" i="31"/>
  <c r="F44" i="32"/>
  <c r="I37" i="33"/>
  <c r="D38" i="34"/>
  <c r="D40" i="34"/>
  <c r="I39" i="34"/>
  <c r="G79" i="34"/>
  <c r="I32" i="35"/>
  <c r="I37" i="35"/>
  <c r="D39" i="36"/>
  <c r="I37" i="37"/>
  <c r="I38" i="37"/>
  <c r="I41" i="37"/>
  <c r="I42" i="37"/>
  <c r="I32" i="16"/>
  <c r="D20" i="16"/>
  <c r="D22" i="16" s="1"/>
  <c r="D38" i="16"/>
  <c r="D41" i="16"/>
  <c r="D42" i="16"/>
  <c r="I80" i="16"/>
  <c r="I32" i="15"/>
  <c r="E44" i="15"/>
  <c r="H44" i="15"/>
  <c r="I40" i="15"/>
  <c r="J83" i="15"/>
  <c r="I32" i="14"/>
  <c r="I40" i="14"/>
  <c r="I41" i="14"/>
  <c r="H80" i="14"/>
  <c r="I80" i="14"/>
  <c r="G82" i="14"/>
  <c r="D42" i="13"/>
  <c r="I38" i="13"/>
  <c r="I39" i="13"/>
  <c r="I43" i="13"/>
  <c r="H78" i="13"/>
  <c r="I78" i="13"/>
  <c r="I32" i="12"/>
  <c r="D38" i="12"/>
  <c r="I38" i="12"/>
  <c r="I39" i="12"/>
  <c r="I42" i="12"/>
  <c r="H78" i="12"/>
  <c r="H82" i="12"/>
  <c r="I32" i="11"/>
  <c r="F44" i="11"/>
  <c r="H44" i="11"/>
  <c r="D43" i="11"/>
  <c r="I39" i="11"/>
  <c r="I40" i="11"/>
  <c r="I43" i="11"/>
  <c r="I38" i="10"/>
  <c r="I42" i="10"/>
  <c r="G77" i="10"/>
  <c r="G79" i="10"/>
  <c r="G81" i="10"/>
  <c r="G83" i="10"/>
  <c r="I32" i="8"/>
  <c r="F44" i="8"/>
  <c r="I43" i="8"/>
  <c r="I39" i="8"/>
  <c r="I78" i="8"/>
  <c r="I38" i="8"/>
  <c r="H78" i="8"/>
  <c r="I20" i="8"/>
  <c r="I32" i="7"/>
  <c r="I43" i="7"/>
  <c r="H82" i="7"/>
  <c r="J82" i="7"/>
  <c r="I82" i="7"/>
  <c r="D42" i="7"/>
  <c r="I42" i="7"/>
  <c r="G80" i="7"/>
  <c r="I39" i="7"/>
  <c r="H78" i="7"/>
  <c r="J78" i="7"/>
  <c r="I78" i="7"/>
  <c r="I38" i="7"/>
  <c r="D38" i="7"/>
  <c r="I20" i="7"/>
  <c r="D20" i="7"/>
  <c r="D22" i="7" s="1"/>
  <c r="E44" i="9"/>
  <c r="I41" i="9"/>
  <c r="B90" i="9"/>
  <c r="I32" i="9"/>
  <c r="I38" i="9"/>
  <c r="H44" i="9"/>
  <c r="G81" i="9"/>
  <c r="D40" i="9"/>
  <c r="I20" i="9"/>
  <c r="G82" i="9"/>
  <c r="I80" i="37"/>
  <c r="J80" i="37"/>
  <c r="H80" i="37"/>
  <c r="D55" i="37"/>
  <c r="I78" i="37"/>
  <c r="H78" i="37"/>
  <c r="J78" i="37"/>
  <c r="I82" i="37"/>
  <c r="H82" i="37"/>
  <c r="J82" i="37"/>
  <c r="D39" i="37"/>
  <c r="D43" i="37"/>
  <c r="D57" i="37"/>
  <c r="B44" i="37"/>
  <c r="C39" i="37"/>
  <c r="B54" i="37" s="1"/>
  <c r="G54" i="37" s="1"/>
  <c r="I40" i="37"/>
  <c r="C43" i="37"/>
  <c r="B58" i="37" s="1"/>
  <c r="G58" i="37" s="1"/>
  <c r="E44" i="37"/>
  <c r="I77" i="37"/>
  <c r="I81" i="37"/>
  <c r="D20" i="37"/>
  <c r="D22" i="37" s="1"/>
  <c r="J77" i="37"/>
  <c r="J81" i="37"/>
  <c r="H83" i="37"/>
  <c r="I78" i="34"/>
  <c r="H78" i="34"/>
  <c r="J78" i="34"/>
  <c r="I82" i="34"/>
  <c r="H82" i="34"/>
  <c r="J82" i="34"/>
  <c r="B44" i="33"/>
  <c r="C43" i="34"/>
  <c r="B58" i="34" s="1"/>
  <c r="G58" i="34" s="1"/>
  <c r="D37" i="35"/>
  <c r="D20" i="35"/>
  <c r="D22" i="35" s="1"/>
  <c r="D37" i="36"/>
  <c r="D20" i="36"/>
  <c r="D22" i="36" s="1"/>
  <c r="I32" i="33"/>
  <c r="H79" i="33"/>
  <c r="J79" i="33"/>
  <c r="J80" i="33"/>
  <c r="H83" i="33"/>
  <c r="J83" i="33"/>
  <c r="D37" i="34"/>
  <c r="D20" i="34"/>
  <c r="D22" i="34" s="1"/>
  <c r="D43" i="34"/>
  <c r="H83" i="34"/>
  <c r="I83" i="34"/>
  <c r="J77" i="35"/>
  <c r="H77" i="35"/>
  <c r="I77" i="35"/>
  <c r="H79" i="35"/>
  <c r="J79" i="35"/>
  <c r="I79" i="35"/>
  <c r="J81" i="35"/>
  <c r="H81" i="35"/>
  <c r="I81" i="35"/>
  <c r="H83" i="35"/>
  <c r="J83" i="35"/>
  <c r="I83" i="35"/>
  <c r="I39" i="33"/>
  <c r="I40" i="33"/>
  <c r="I42" i="33"/>
  <c r="D58" i="33"/>
  <c r="H78" i="33"/>
  <c r="I79" i="33"/>
  <c r="H82" i="33"/>
  <c r="I83" i="33"/>
  <c r="I32" i="34"/>
  <c r="C37" i="34"/>
  <c r="B52" i="34" s="1"/>
  <c r="G52" i="34" s="1"/>
  <c r="I41" i="34"/>
  <c r="I42" i="34"/>
  <c r="J83" i="34"/>
  <c r="D42" i="35"/>
  <c r="I43" i="35"/>
  <c r="D29" i="36"/>
  <c r="D41" i="36" s="1"/>
  <c r="C41" i="36"/>
  <c r="B56" i="36" s="1"/>
  <c r="G56" i="36" s="1"/>
  <c r="D20" i="33"/>
  <c r="D22" i="33" s="1"/>
  <c r="G84" i="33"/>
  <c r="B52" i="33"/>
  <c r="G52" i="33" s="1"/>
  <c r="C39" i="33"/>
  <c r="B54" i="33" s="1"/>
  <c r="G54" i="33" s="1"/>
  <c r="F44" i="33"/>
  <c r="I38" i="33"/>
  <c r="I41" i="33"/>
  <c r="J77" i="33"/>
  <c r="H77" i="33"/>
  <c r="J78" i="33"/>
  <c r="J81" i="33"/>
  <c r="H81" i="33"/>
  <c r="J82" i="33"/>
  <c r="I37" i="34"/>
  <c r="I40" i="34"/>
  <c r="D53" i="34"/>
  <c r="J77" i="34"/>
  <c r="H77" i="34"/>
  <c r="J81" i="34"/>
  <c r="H81" i="34"/>
  <c r="D31" i="35"/>
  <c r="D43" i="35" s="1"/>
  <c r="C43" i="35"/>
  <c r="B58" i="35" s="1"/>
  <c r="G58" i="35" s="1"/>
  <c r="D52" i="35"/>
  <c r="G78" i="35"/>
  <c r="K78" i="35" s="1"/>
  <c r="K84" i="35" s="1"/>
  <c r="B95" i="35" s="1"/>
  <c r="B44" i="35"/>
  <c r="C39" i="35"/>
  <c r="B54" i="35" s="1"/>
  <c r="G54" i="35" s="1"/>
  <c r="G80" i="35"/>
  <c r="K80" i="35" s="1"/>
  <c r="I40" i="35"/>
  <c r="I41" i="35"/>
  <c r="H44" i="36"/>
  <c r="E44" i="36"/>
  <c r="H79" i="36"/>
  <c r="J80" i="36"/>
  <c r="F44" i="34"/>
  <c r="I39" i="35"/>
  <c r="I42" i="35"/>
  <c r="H82" i="35"/>
  <c r="I32" i="36"/>
  <c r="C37" i="36"/>
  <c r="B52" i="36" s="1"/>
  <c r="G52" i="36" s="1"/>
  <c r="I41" i="36"/>
  <c r="I42" i="36"/>
  <c r="H78" i="36"/>
  <c r="H82" i="36"/>
  <c r="H77" i="36"/>
  <c r="J77" i="36"/>
  <c r="H81" i="36"/>
  <c r="J81" i="36"/>
  <c r="J82" i="36"/>
  <c r="I43" i="34"/>
  <c r="H44" i="35"/>
  <c r="F44" i="36"/>
  <c r="C43" i="36"/>
  <c r="B58" i="36" s="1"/>
  <c r="G58" i="36" s="1"/>
  <c r="B44" i="36"/>
  <c r="D57" i="36"/>
  <c r="I77" i="36"/>
  <c r="H80" i="36"/>
  <c r="I81" i="36"/>
  <c r="I52" i="31"/>
  <c r="D52" i="31"/>
  <c r="I53" i="31"/>
  <c r="D53" i="31"/>
  <c r="I79" i="31"/>
  <c r="J79" i="31"/>
  <c r="H79" i="31"/>
  <c r="D58" i="31"/>
  <c r="D57" i="31"/>
  <c r="D56" i="31"/>
  <c r="I37" i="31"/>
  <c r="I39" i="31"/>
  <c r="H81" i="31"/>
  <c r="G82" i="31"/>
  <c r="K82" i="31" s="1"/>
  <c r="E44" i="32"/>
  <c r="I39" i="32"/>
  <c r="I81" i="32"/>
  <c r="H81" i="32"/>
  <c r="D30" i="31"/>
  <c r="D42" i="31" s="1"/>
  <c r="I38" i="31"/>
  <c r="I41" i="31"/>
  <c r="H78" i="31"/>
  <c r="I80" i="31"/>
  <c r="C38" i="32"/>
  <c r="B53" i="32" s="1"/>
  <c r="G53" i="32" s="1"/>
  <c r="I40" i="32"/>
  <c r="I41" i="32"/>
  <c r="G80" i="32"/>
  <c r="K80" i="32" s="1"/>
  <c r="J81" i="32"/>
  <c r="D25" i="31"/>
  <c r="G77" i="31"/>
  <c r="K77" i="31" s="1"/>
  <c r="B44" i="31"/>
  <c r="D27" i="32"/>
  <c r="D39" i="32" s="1"/>
  <c r="I37" i="32"/>
  <c r="C42" i="32"/>
  <c r="B57" i="32" s="1"/>
  <c r="G57" i="32" s="1"/>
  <c r="B44" i="32"/>
  <c r="I77" i="32"/>
  <c r="H77" i="32"/>
  <c r="I79" i="32"/>
  <c r="I54" i="19"/>
  <c r="D54" i="19"/>
  <c r="D53" i="21"/>
  <c r="D57" i="19"/>
  <c r="D57" i="21"/>
  <c r="D54" i="21"/>
  <c r="D54" i="24"/>
  <c r="I80" i="19"/>
  <c r="I56" i="20"/>
  <c r="I81" i="20"/>
  <c r="H81" i="20"/>
  <c r="J82" i="20"/>
  <c r="D20" i="21"/>
  <c r="D22" i="21" s="1"/>
  <c r="C37" i="21"/>
  <c r="B52" i="21" s="1"/>
  <c r="G52" i="21" s="1"/>
  <c r="D25" i="21"/>
  <c r="I42" i="21"/>
  <c r="G82" i="21"/>
  <c r="K82" i="21" s="1"/>
  <c r="D37" i="22"/>
  <c r="H44" i="22"/>
  <c r="B44" i="22"/>
  <c r="D52" i="23"/>
  <c r="G78" i="23"/>
  <c r="K78" i="23" s="1"/>
  <c r="I38" i="23"/>
  <c r="I80" i="23"/>
  <c r="H80" i="23"/>
  <c r="I41" i="23"/>
  <c r="G81" i="23"/>
  <c r="K81" i="23" s="1"/>
  <c r="I43" i="23"/>
  <c r="C41" i="24"/>
  <c r="B56" i="24" s="1"/>
  <c r="G56" i="24" s="1"/>
  <c r="D29" i="24"/>
  <c r="D41" i="24" s="1"/>
  <c r="J78" i="24"/>
  <c r="I78" i="24"/>
  <c r="H78" i="24"/>
  <c r="C38" i="26"/>
  <c r="B53" i="26" s="1"/>
  <c r="G53" i="26" s="1"/>
  <c r="D26" i="26"/>
  <c r="D38" i="26" s="1"/>
  <c r="J81" i="26"/>
  <c r="H81" i="26"/>
  <c r="I81" i="26"/>
  <c r="D58" i="26"/>
  <c r="I37" i="28"/>
  <c r="B44" i="28"/>
  <c r="G77" i="28"/>
  <c r="K77" i="28" s="1"/>
  <c r="D30" i="19"/>
  <c r="D42" i="19" s="1"/>
  <c r="B44" i="19"/>
  <c r="I38" i="19"/>
  <c r="I39" i="19"/>
  <c r="D53" i="19"/>
  <c r="G79" i="19"/>
  <c r="K79" i="19" s="1"/>
  <c r="J80" i="19"/>
  <c r="D28" i="20"/>
  <c r="D40" i="20" s="1"/>
  <c r="C43" i="20"/>
  <c r="B58" i="20" s="1"/>
  <c r="G58" i="20" s="1"/>
  <c r="D31" i="20"/>
  <c r="D43" i="20" s="1"/>
  <c r="E44" i="20"/>
  <c r="I40" i="20"/>
  <c r="I41" i="20"/>
  <c r="G80" i="20"/>
  <c r="K80" i="20" s="1"/>
  <c r="J81" i="20"/>
  <c r="I37" i="21"/>
  <c r="I80" i="21"/>
  <c r="I56" i="22"/>
  <c r="H79" i="22"/>
  <c r="J79" i="22"/>
  <c r="H83" i="22"/>
  <c r="J83" i="22"/>
  <c r="D43" i="23"/>
  <c r="I40" i="23"/>
  <c r="I56" i="23"/>
  <c r="D56" i="23"/>
  <c r="G82" i="23"/>
  <c r="K82" i="23" s="1"/>
  <c r="I42" i="23"/>
  <c r="D53" i="23"/>
  <c r="D20" i="24"/>
  <c r="D22" i="24" s="1"/>
  <c r="B44" i="26"/>
  <c r="I38" i="26"/>
  <c r="G78" i="26"/>
  <c r="K78" i="26" s="1"/>
  <c r="G79" i="26"/>
  <c r="K79" i="26" s="1"/>
  <c r="I39" i="26"/>
  <c r="C41" i="27"/>
  <c r="B56" i="27" s="1"/>
  <c r="G56" i="27" s="1"/>
  <c r="G82" i="27"/>
  <c r="K82" i="27" s="1"/>
  <c r="I42" i="27"/>
  <c r="I52" i="29"/>
  <c r="D52" i="29"/>
  <c r="G78" i="29"/>
  <c r="K78" i="29" s="1"/>
  <c r="I38" i="29"/>
  <c r="J81" i="29"/>
  <c r="H81" i="29"/>
  <c r="I81" i="29"/>
  <c r="C41" i="19"/>
  <c r="B56" i="19" s="1"/>
  <c r="G56" i="19" s="1"/>
  <c r="D29" i="19"/>
  <c r="D41" i="19" s="1"/>
  <c r="J78" i="19"/>
  <c r="I78" i="19"/>
  <c r="I83" i="19"/>
  <c r="H83" i="19"/>
  <c r="C39" i="20"/>
  <c r="B54" i="20" s="1"/>
  <c r="G54" i="20" s="1"/>
  <c r="D27" i="20"/>
  <c r="B44" i="21"/>
  <c r="I38" i="21"/>
  <c r="G79" i="21"/>
  <c r="K79" i="21" s="1"/>
  <c r="C43" i="22"/>
  <c r="B58" i="22" s="1"/>
  <c r="G58" i="22" s="1"/>
  <c r="D31" i="22"/>
  <c r="D43" i="22" s="1"/>
  <c r="G80" i="22"/>
  <c r="K80" i="22" s="1"/>
  <c r="I40" i="22"/>
  <c r="I78" i="22"/>
  <c r="J78" i="22"/>
  <c r="I82" i="22"/>
  <c r="J82" i="22"/>
  <c r="I57" i="24"/>
  <c r="D57" i="24"/>
  <c r="H80" i="24"/>
  <c r="J80" i="24"/>
  <c r="I80" i="24"/>
  <c r="I83" i="24"/>
  <c r="H83" i="24"/>
  <c r="J83" i="24"/>
  <c r="C39" i="25"/>
  <c r="B54" i="25" s="1"/>
  <c r="G54" i="25" s="1"/>
  <c r="D27" i="25"/>
  <c r="D39" i="25" s="1"/>
  <c r="H82" i="25"/>
  <c r="J82" i="25"/>
  <c r="I82" i="25"/>
  <c r="E44" i="26"/>
  <c r="D43" i="19"/>
  <c r="C37" i="19"/>
  <c r="B52" i="19" s="1"/>
  <c r="G52" i="19" s="1"/>
  <c r="D25" i="19"/>
  <c r="I42" i="19"/>
  <c r="I43" i="19"/>
  <c r="H78" i="19"/>
  <c r="G82" i="19"/>
  <c r="K82" i="19" s="1"/>
  <c r="J83" i="19"/>
  <c r="D41" i="20"/>
  <c r="I37" i="20"/>
  <c r="B44" i="20"/>
  <c r="G77" i="20"/>
  <c r="K77" i="20" s="1"/>
  <c r="J78" i="20"/>
  <c r="I82" i="20"/>
  <c r="D26" i="21"/>
  <c r="D38" i="21" s="1"/>
  <c r="C41" i="21"/>
  <c r="B56" i="21" s="1"/>
  <c r="G56" i="21" s="1"/>
  <c r="D29" i="21"/>
  <c r="D41" i="21" s="1"/>
  <c r="F44" i="21"/>
  <c r="G78" i="21"/>
  <c r="K78" i="21" s="1"/>
  <c r="G83" i="21"/>
  <c r="K83" i="21" s="1"/>
  <c r="D20" i="22"/>
  <c r="D22" i="22" s="1"/>
  <c r="I32" i="22"/>
  <c r="C39" i="22"/>
  <c r="B54" i="22" s="1"/>
  <c r="G54" i="22" s="1"/>
  <c r="D27" i="22"/>
  <c r="G77" i="22"/>
  <c r="K77" i="22" s="1"/>
  <c r="H78" i="22"/>
  <c r="G81" i="22"/>
  <c r="K81" i="22" s="1"/>
  <c r="H82" i="22"/>
  <c r="I32" i="23"/>
  <c r="H77" i="23"/>
  <c r="I77" i="23"/>
  <c r="C43" i="23"/>
  <c r="B58" i="23" s="1"/>
  <c r="G58" i="23" s="1"/>
  <c r="J77" i="23"/>
  <c r="J80" i="23"/>
  <c r="D53" i="24"/>
  <c r="F44" i="24"/>
  <c r="I55" i="24"/>
  <c r="D55" i="24"/>
  <c r="D58" i="24"/>
  <c r="H44" i="27"/>
  <c r="I37" i="27"/>
  <c r="H82" i="28"/>
  <c r="C37" i="24"/>
  <c r="B52" i="24" s="1"/>
  <c r="G52" i="24" s="1"/>
  <c r="D25" i="24"/>
  <c r="D37" i="24" s="1"/>
  <c r="I43" i="24"/>
  <c r="H44" i="24"/>
  <c r="G82" i="24"/>
  <c r="K82" i="24" s="1"/>
  <c r="I37" i="25"/>
  <c r="B44" i="25"/>
  <c r="G77" i="25"/>
  <c r="K77" i="25" s="1"/>
  <c r="C41" i="26"/>
  <c r="B56" i="26" s="1"/>
  <c r="G56" i="26" s="1"/>
  <c r="D29" i="26"/>
  <c r="D41" i="26" s="1"/>
  <c r="F44" i="26"/>
  <c r="C40" i="28"/>
  <c r="B55" i="28" s="1"/>
  <c r="G55" i="28" s="1"/>
  <c r="D28" i="28"/>
  <c r="D40" i="28" s="1"/>
  <c r="H77" i="29"/>
  <c r="I77" i="29"/>
  <c r="J77" i="29"/>
  <c r="J83" i="30"/>
  <c r="H83" i="30"/>
  <c r="I83" i="30"/>
  <c r="J77" i="21"/>
  <c r="I37" i="24"/>
  <c r="G81" i="25"/>
  <c r="K81" i="25" s="1"/>
  <c r="D20" i="26"/>
  <c r="D22" i="26" s="1"/>
  <c r="D43" i="26"/>
  <c r="C37" i="26"/>
  <c r="B52" i="26" s="1"/>
  <c r="G52" i="26" s="1"/>
  <c r="D25" i="26"/>
  <c r="J77" i="26"/>
  <c r="H77" i="26"/>
  <c r="I42" i="26"/>
  <c r="G82" i="26"/>
  <c r="K82" i="26" s="1"/>
  <c r="G83" i="26"/>
  <c r="K83" i="26" s="1"/>
  <c r="I43" i="26"/>
  <c r="C40" i="27"/>
  <c r="B55" i="27" s="1"/>
  <c r="G55" i="27" s="1"/>
  <c r="D28" i="27"/>
  <c r="I57" i="27"/>
  <c r="D57" i="27"/>
  <c r="D20" i="28"/>
  <c r="D22" i="28" s="1"/>
  <c r="C37" i="28"/>
  <c r="B52" i="28" s="1"/>
  <c r="G52" i="28" s="1"/>
  <c r="D25" i="28"/>
  <c r="D37" i="28" s="1"/>
  <c r="D20" i="30"/>
  <c r="D22" i="30" s="1"/>
  <c r="D25" i="30"/>
  <c r="C37" i="30"/>
  <c r="B52" i="30" s="1"/>
  <c r="G52" i="30" s="1"/>
  <c r="H77" i="30"/>
  <c r="J77" i="30"/>
  <c r="I77" i="30"/>
  <c r="J79" i="30"/>
  <c r="H79" i="30"/>
  <c r="I79" i="30"/>
  <c r="H81" i="30"/>
  <c r="J81" i="30"/>
  <c r="I81" i="30"/>
  <c r="I37" i="23"/>
  <c r="H44" i="23"/>
  <c r="B44" i="23"/>
  <c r="B44" i="24"/>
  <c r="I38" i="24"/>
  <c r="G79" i="24"/>
  <c r="K79" i="24" s="1"/>
  <c r="C43" i="25"/>
  <c r="B58" i="25" s="1"/>
  <c r="G58" i="25" s="1"/>
  <c r="D31" i="25"/>
  <c r="D43" i="25" s="1"/>
  <c r="E44" i="25"/>
  <c r="I40" i="25"/>
  <c r="G80" i="25"/>
  <c r="K80" i="25" s="1"/>
  <c r="D20" i="27"/>
  <c r="D22" i="27" s="1"/>
  <c r="D37" i="27"/>
  <c r="D41" i="27"/>
  <c r="F44" i="27"/>
  <c r="I39" i="27"/>
  <c r="G79" i="27"/>
  <c r="K79" i="27" s="1"/>
  <c r="I39" i="28"/>
  <c r="E44" i="28"/>
  <c r="E44" i="29"/>
  <c r="G82" i="29"/>
  <c r="K82" i="29" s="1"/>
  <c r="I42" i="29"/>
  <c r="H83" i="29"/>
  <c r="J83" i="29"/>
  <c r="I83" i="29"/>
  <c r="J77" i="24"/>
  <c r="H80" i="26"/>
  <c r="C43" i="27"/>
  <c r="B58" i="27" s="1"/>
  <c r="G58" i="27" s="1"/>
  <c r="D31" i="27"/>
  <c r="D43" i="27" s="1"/>
  <c r="C39" i="27"/>
  <c r="B54" i="27" s="1"/>
  <c r="G54" i="27" s="1"/>
  <c r="I41" i="27"/>
  <c r="H78" i="27"/>
  <c r="F44" i="28"/>
  <c r="I57" i="28"/>
  <c r="D57" i="28"/>
  <c r="D56" i="28"/>
  <c r="D20" i="29"/>
  <c r="D22" i="29" s="1"/>
  <c r="I32" i="29"/>
  <c r="I32" i="27"/>
  <c r="I43" i="27"/>
  <c r="G83" i="27"/>
  <c r="K83" i="27" s="1"/>
  <c r="I53" i="27"/>
  <c r="D53" i="27"/>
  <c r="J78" i="27"/>
  <c r="J80" i="28"/>
  <c r="I80" i="28"/>
  <c r="H79" i="28"/>
  <c r="J79" i="28"/>
  <c r="I79" i="28"/>
  <c r="J81" i="28"/>
  <c r="I81" i="28"/>
  <c r="H81" i="28"/>
  <c r="H83" i="28"/>
  <c r="J83" i="28"/>
  <c r="I83" i="28"/>
  <c r="I80" i="29"/>
  <c r="H80" i="29"/>
  <c r="J80" i="29"/>
  <c r="I37" i="30"/>
  <c r="E44" i="30"/>
  <c r="B44" i="27"/>
  <c r="C39" i="28"/>
  <c r="B54" i="28" s="1"/>
  <c r="G54" i="28" s="1"/>
  <c r="I41" i="28"/>
  <c r="C43" i="29"/>
  <c r="B58" i="29" s="1"/>
  <c r="G58" i="29" s="1"/>
  <c r="I53" i="30"/>
  <c r="D53" i="30"/>
  <c r="H44" i="30"/>
  <c r="I80" i="30"/>
  <c r="H80" i="30"/>
  <c r="C41" i="30"/>
  <c r="B56" i="30" s="1"/>
  <c r="G56" i="30" s="1"/>
  <c r="G82" i="30"/>
  <c r="K82" i="30" s="1"/>
  <c r="I42" i="30"/>
  <c r="I43" i="30"/>
  <c r="I32" i="28"/>
  <c r="F44" i="29"/>
  <c r="I40" i="29"/>
  <c r="I41" i="29"/>
  <c r="J79" i="29"/>
  <c r="H79" i="29"/>
  <c r="I32" i="30"/>
  <c r="H78" i="30"/>
  <c r="I43" i="28"/>
  <c r="I37" i="29"/>
  <c r="H44" i="29"/>
  <c r="B44" i="29"/>
  <c r="F44" i="30"/>
  <c r="I39" i="30"/>
  <c r="C43" i="30"/>
  <c r="B58" i="30" s="1"/>
  <c r="G58" i="30" s="1"/>
  <c r="B44" i="30"/>
  <c r="D55" i="30"/>
  <c r="D57" i="15"/>
  <c r="I54" i="15"/>
  <c r="D54" i="15"/>
  <c r="D56" i="15"/>
  <c r="I52" i="15"/>
  <c r="D52" i="15"/>
  <c r="D58" i="15"/>
  <c r="I54" i="18"/>
  <c r="D54" i="18"/>
  <c r="I37" i="15"/>
  <c r="I39" i="15"/>
  <c r="J80" i="15"/>
  <c r="H80" i="15"/>
  <c r="J81" i="15"/>
  <c r="I20" i="16"/>
  <c r="G77" i="16"/>
  <c r="K77" i="16" s="1"/>
  <c r="B44" i="16"/>
  <c r="H79" i="16"/>
  <c r="J79" i="16"/>
  <c r="I42" i="16"/>
  <c r="D27" i="17"/>
  <c r="D39" i="17" s="1"/>
  <c r="C39" i="17"/>
  <c r="B54" i="17" s="1"/>
  <c r="G54" i="17" s="1"/>
  <c r="E44" i="17"/>
  <c r="J88" i="17" s="1"/>
  <c r="D53" i="17"/>
  <c r="I32" i="18"/>
  <c r="E44" i="18"/>
  <c r="H79" i="18"/>
  <c r="I79" i="18"/>
  <c r="D30" i="15"/>
  <c r="D42" i="15" s="1"/>
  <c r="I38" i="15"/>
  <c r="I41" i="15"/>
  <c r="I43" i="15"/>
  <c r="H79" i="15"/>
  <c r="I80" i="15"/>
  <c r="H83" i="15"/>
  <c r="D40" i="16"/>
  <c r="H44" i="16"/>
  <c r="E44" i="16"/>
  <c r="I38" i="16"/>
  <c r="I39" i="16"/>
  <c r="I41" i="16"/>
  <c r="D58" i="16"/>
  <c r="H82" i="17"/>
  <c r="J82" i="17"/>
  <c r="I56" i="17"/>
  <c r="C38" i="18"/>
  <c r="B53" i="18" s="1"/>
  <c r="G53" i="18" s="1"/>
  <c r="D26" i="18"/>
  <c r="D38" i="18" s="1"/>
  <c r="C37" i="18"/>
  <c r="B52" i="18" s="1"/>
  <c r="G52" i="18" s="1"/>
  <c r="I38" i="18"/>
  <c r="I39" i="18"/>
  <c r="D55" i="18"/>
  <c r="G78" i="18"/>
  <c r="K78" i="18" s="1"/>
  <c r="J79" i="18"/>
  <c r="H83" i="18"/>
  <c r="I83" i="18"/>
  <c r="H78" i="15"/>
  <c r="J78" i="15"/>
  <c r="J79" i="15"/>
  <c r="G82" i="15"/>
  <c r="K82" i="15" s="1"/>
  <c r="I82" i="16"/>
  <c r="J82" i="16"/>
  <c r="C40" i="17"/>
  <c r="B55" i="17" s="1"/>
  <c r="G55" i="17" s="1"/>
  <c r="D28" i="17"/>
  <c r="D40" i="17" s="1"/>
  <c r="I80" i="17"/>
  <c r="J80" i="17"/>
  <c r="J77" i="18"/>
  <c r="H77" i="18"/>
  <c r="I82" i="18"/>
  <c r="H82" i="18"/>
  <c r="D38" i="15"/>
  <c r="D25" i="15"/>
  <c r="G77" i="15"/>
  <c r="K77" i="15" s="1"/>
  <c r="B44" i="15"/>
  <c r="I78" i="15"/>
  <c r="H81" i="15"/>
  <c r="I78" i="16"/>
  <c r="J78" i="16"/>
  <c r="C40" i="16"/>
  <c r="B55" i="16" s="1"/>
  <c r="G55" i="16" s="1"/>
  <c r="J81" i="16"/>
  <c r="I81" i="16"/>
  <c r="I43" i="16"/>
  <c r="G83" i="16"/>
  <c r="K83" i="16" s="1"/>
  <c r="C37" i="17"/>
  <c r="B52" i="17" s="1"/>
  <c r="G52" i="17" s="1"/>
  <c r="D25" i="17"/>
  <c r="D37" i="17" s="1"/>
  <c r="I37" i="17"/>
  <c r="G77" i="17"/>
  <c r="K77" i="17" s="1"/>
  <c r="C43" i="18"/>
  <c r="B58" i="18" s="1"/>
  <c r="G58" i="18" s="1"/>
  <c r="I77" i="18"/>
  <c r="H81" i="18"/>
  <c r="J82" i="18"/>
  <c r="I40" i="16"/>
  <c r="H80" i="16"/>
  <c r="I41" i="17"/>
  <c r="I79" i="17"/>
  <c r="J81" i="17"/>
  <c r="I83" i="17"/>
  <c r="D20" i="18"/>
  <c r="D22" i="18" s="1"/>
  <c r="D43" i="18"/>
  <c r="D37" i="18"/>
  <c r="C41" i="18"/>
  <c r="B56" i="18" s="1"/>
  <c r="G56" i="18" s="1"/>
  <c r="I43" i="18"/>
  <c r="F44" i="18"/>
  <c r="D52" i="11"/>
  <c r="I54" i="12"/>
  <c r="D54" i="12"/>
  <c r="I56" i="11"/>
  <c r="D56" i="11"/>
  <c r="I54" i="11"/>
  <c r="D54" i="11"/>
  <c r="D55" i="12"/>
  <c r="I20" i="11"/>
  <c r="I42" i="11"/>
  <c r="I53" i="11"/>
  <c r="I78" i="11"/>
  <c r="J79" i="11"/>
  <c r="J80" i="11"/>
  <c r="J81" i="11"/>
  <c r="I82" i="11"/>
  <c r="J83" i="11"/>
  <c r="C38" i="12"/>
  <c r="B53" i="12" s="1"/>
  <c r="G53" i="12" s="1"/>
  <c r="G80" i="12"/>
  <c r="K80" i="12" s="1"/>
  <c r="I40" i="12"/>
  <c r="G81" i="12"/>
  <c r="K81" i="12" s="1"/>
  <c r="I41" i="12"/>
  <c r="J79" i="12"/>
  <c r="I32" i="13"/>
  <c r="D27" i="13"/>
  <c r="D39" i="13" s="1"/>
  <c r="C39" i="13"/>
  <c r="B54" i="13" s="1"/>
  <c r="G54" i="13" s="1"/>
  <c r="D53" i="13"/>
  <c r="J79" i="13"/>
  <c r="I79" i="13"/>
  <c r="H79" i="13"/>
  <c r="H81" i="13"/>
  <c r="J81" i="13"/>
  <c r="I81" i="13"/>
  <c r="J83" i="13"/>
  <c r="I83" i="13"/>
  <c r="H83" i="13"/>
  <c r="D25" i="14"/>
  <c r="D37" i="14" s="1"/>
  <c r="C37" i="14"/>
  <c r="B52" i="14" s="1"/>
  <c r="G52" i="14" s="1"/>
  <c r="C39" i="14"/>
  <c r="B54" i="14" s="1"/>
  <c r="G54" i="14" s="1"/>
  <c r="D27" i="14"/>
  <c r="D39" i="14" s="1"/>
  <c r="D58" i="14"/>
  <c r="B44" i="14"/>
  <c r="D42" i="11"/>
  <c r="D25" i="11"/>
  <c r="G77" i="11"/>
  <c r="K77" i="11" s="1"/>
  <c r="B44" i="11"/>
  <c r="C42" i="11"/>
  <c r="B57" i="11" s="1"/>
  <c r="G57" i="11" s="1"/>
  <c r="D41" i="12"/>
  <c r="D27" i="12"/>
  <c r="D39" i="12" s="1"/>
  <c r="F44" i="12"/>
  <c r="E44" i="12"/>
  <c r="D52" i="12"/>
  <c r="J78" i="12"/>
  <c r="J82" i="12"/>
  <c r="I37" i="14"/>
  <c r="E44" i="14"/>
  <c r="D55" i="14"/>
  <c r="D53" i="14"/>
  <c r="G78" i="14"/>
  <c r="K78" i="14" s="1"/>
  <c r="J81" i="14"/>
  <c r="H81" i="14"/>
  <c r="I81" i="14"/>
  <c r="H83" i="14"/>
  <c r="I83" i="14"/>
  <c r="J83" i="14"/>
  <c r="H81" i="11"/>
  <c r="G77" i="12"/>
  <c r="K77" i="12" s="1"/>
  <c r="B44" i="12"/>
  <c r="I37" i="12"/>
  <c r="D57" i="12"/>
  <c r="D58" i="12"/>
  <c r="G80" i="13"/>
  <c r="K80" i="13" s="1"/>
  <c r="I38" i="11"/>
  <c r="I41" i="11"/>
  <c r="H78" i="11"/>
  <c r="H79" i="11"/>
  <c r="I80" i="11"/>
  <c r="H82" i="11"/>
  <c r="H83" i="11"/>
  <c r="I79" i="12"/>
  <c r="C41" i="13"/>
  <c r="B56" i="13" s="1"/>
  <c r="G56" i="13" s="1"/>
  <c r="G82" i="13"/>
  <c r="K82" i="13" s="1"/>
  <c r="I42" i="13"/>
  <c r="D52" i="13"/>
  <c r="J88" i="13"/>
  <c r="H77" i="13"/>
  <c r="J77" i="13"/>
  <c r="I77" i="13"/>
  <c r="C42" i="14"/>
  <c r="B57" i="14" s="1"/>
  <c r="G57" i="14" s="1"/>
  <c r="D30" i="14"/>
  <c r="D42" i="14" s="1"/>
  <c r="J77" i="14"/>
  <c r="H77" i="14"/>
  <c r="I77" i="14"/>
  <c r="H79" i="14"/>
  <c r="I79" i="14"/>
  <c r="J79" i="14"/>
  <c r="I43" i="12"/>
  <c r="I37" i="13"/>
  <c r="H44" i="13"/>
  <c r="B44" i="13"/>
  <c r="D55" i="13"/>
  <c r="I39" i="14"/>
  <c r="G83" i="12"/>
  <c r="K83" i="12" s="1"/>
  <c r="D25" i="13"/>
  <c r="D28" i="13"/>
  <c r="D40" i="13" s="1"/>
  <c r="I41" i="13"/>
  <c r="D20" i="14"/>
  <c r="D22" i="14" s="1"/>
  <c r="D26" i="14"/>
  <c r="D38" i="14" s="1"/>
  <c r="C41" i="14"/>
  <c r="B56" i="14" s="1"/>
  <c r="G56" i="14" s="1"/>
  <c r="I43" i="14"/>
  <c r="F44" i="14"/>
  <c r="D55" i="10"/>
  <c r="I80" i="10"/>
  <c r="H80" i="10"/>
  <c r="J80" i="10"/>
  <c r="J82" i="10"/>
  <c r="I82" i="10"/>
  <c r="H82" i="10"/>
  <c r="D39" i="10"/>
  <c r="D43" i="10"/>
  <c r="D52" i="10"/>
  <c r="D57" i="10"/>
  <c r="D53" i="10"/>
  <c r="I56" i="10"/>
  <c r="D56" i="10"/>
  <c r="J78" i="10"/>
  <c r="I78" i="10"/>
  <c r="H78" i="10"/>
  <c r="J88" i="10"/>
  <c r="C39" i="10"/>
  <c r="B54" i="10" s="1"/>
  <c r="G54" i="10" s="1"/>
  <c r="I40" i="10"/>
  <c r="C43" i="10"/>
  <c r="B58" i="10" s="1"/>
  <c r="G58" i="10" s="1"/>
  <c r="D20" i="10"/>
  <c r="D22" i="10" s="1"/>
  <c r="D25" i="10"/>
  <c r="D29" i="10"/>
  <c r="D41" i="10" s="1"/>
  <c r="B44" i="10"/>
  <c r="D27" i="8"/>
  <c r="D39" i="8" s="1"/>
  <c r="C39" i="8"/>
  <c r="B54" i="8" s="1"/>
  <c r="G54" i="8" s="1"/>
  <c r="I40" i="8"/>
  <c r="D25" i="9"/>
  <c r="D37" i="9" s="1"/>
  <c r="C37" i="9"/>
  <c r="B52" i="9" s="1"/>
  <c r="G52" i="9" s="1"/>
  <c r="D54" i="9"/>
  <c r="G82" i="8"/>
  <c r="K82" i="8" s="1"/>
  <c r="I42" i="8"/>
  <c r="I52" i="8"/>
  <c r="D52" i="8"/>
  <c r="B44" i="9"/>
  <c r="I57" i="9"/>
  <c r="D57" i="9"/>
  <c r="G78" i="9"/>
  <c r="K78" i="9" s="1"/>
  <c r="F44" i="9"/>
  <c r="I37" i="8"/>
  <c r="B44" i="8"/>
  <c r="I81" i="8"/>
  <c r="H83" i="8"/>
  <c r="D27" i="9"/>
  <c r="D39" i="9" s="1"/>
  <c r="D30" i="9"/>
  <c r="D42" i="9" s="1"/>
  <c r="I39" i="9"/>
  <c r="G79" i="9"/>
  <c r="K79" i="9" s="1"/>
  <c r="H77" i="9"/>
  <c r="H80" i="9"/>
  <c r="C43" i="9"/>
  <c r="B58" i="9" s="1"/>
  <c r="G58" i="9" s="1"/>
  <c r="I53" i="9"/>
  <c r="D53" i="9"/>
  <c r="D41" i="8"/>
  <c r="G80" i="8"/>
  <c r="K80" i="8" s="1"/>
  <c r="I40" i="9"/>
  <c r="J77" i="9"/>
  <c r="I77" i="9"/>
  <c r="H44" i="8"/>
  <c r="D55" i="8"/>
  <c r="I77" i="8"/>
  <c r="H79" i="8"/>
  <c r="D25" i="8"/>
  <c r="D37" i="8" s="1"/>
  <c r="D28" i="8"/>
  <c r="D40" i="8" s="1"/>
  <c r="I41" i="8"/>
  <c r="J77" i="8"/>
  <c r="I79" i="8"/>
  <c r="J81" i="8"/>
  <c r="I83" i="8"/>
  <c r="D20" i="9"/>
  <c r="D22" i="9" s="1"/>
  <c r="D43" i="9"/>
  <c r="D26" i="9"/>
  <c r="D38" i="9" s="1"/>
  <c r="I37" i="9"/>
  <c r="C41" i="9"/>
  <c r="B56" i="9" s="1"/>
  <c r="G56" i="9" s="1"/>
  <c r="I43" i="9"/>
  <c r="G83" i="9"/>
  <c r="K83" i="9" s="1"/>
  <c r="I80" i="9"/>
  <c r="D28" i="7"/>
  <c r="D40" i="7" s="1"/>
  <c r="C40" i="7"/>
  <c r="B55" i="7" s="1"/>
  <c r="G55" i="7" s="1"/>
  <c r="I37" i="7"/>
  <c r="G77" i="7"/>
  <c r="K77" i="7" s="1"/>
  <c r="B44" i="7"/>
  <c r="D41" i="7"/>
  <c r="E44" i="7"/>
  <c r="I79" i="7"/>
  <c r="J79" i="7"/>
  <c r="H79" i="7"/>
  <c r="I83" i="7"/>
  <c r="H83" i="7"/>
  <c r="J83" i="7"/>
  <c r="D58" i="7"/>
  <c r="I58" i="7"/>
  <c r="I41" i="7"/>
  <c r="G81" i="7"/>
  <c r="K81" i="7" s="1"/>
  <c r="D27" i="7"/>
  <c r="D39" i="7" s="1"/>
  <c r="D31" i="7"/>
  <c r="D43" i="7" s="1"/>
  <c r="A86" i="1"/>
  <c r="C84" i="1"/>
  <c r="G72" i="1"/>
  <c r="E72" i="1"/>
  <c r="H59" i="1"/>
  <c r="C59" i="1"/>
  <c r="D45" i="1"/>
  <c r="G44" i="1"/>
  <c r="F43" i="1"/>
  <c r="E43" i="1"/>
  <c r="B43" i="1"/>
  <c r="G83" i="1" s="1"/>
  <c r="F42" i="1"/>
  <c r="E42" i="1"/>
  <c r="B42" i="1"/>
  <c r="G82" i="1" s="1"/>
  <c r="K82" i="1" s="1"/>
  <c r="F41" i="1"/>
  <c r="E41" i="1"/>
  <c r="B41" i="1"/>
  <c r="F40" i="1"/>
  <c r="E40" i="1"/>
  <c r="B40" i="1"/>
  <c r="G80" i="1" s="1"/>
  <c r="K80" i="1" s="1"/>
  <c r="F39" i="1"/>
  <c r="E39" i="1"/>
  <c r="B39" i="1"/>
  <c r="G79" i="1" s="1"/>
  <c r="F38" i="1"/>
  <c r="E38" i="1"/>
  <c r="B38" i="1"/>
  <c r="G78" i="1" s="1"/>
  <c r="K78" i="1" s="1"/>
  <c r="F37" i="1"/>
  <c r="E37" i="1"/>
  <c r="B37" i="1"/>
  <c r="H32" i="1"/>
  <c r="G32" i="1"/>
  <c r="F32" i="1"/>
  <c r="E32" i="1"/>
  <c r="B32" i="1"/>
  <c r="I31" i="1"/>
  <c r="C31" i="1"/>
  <c r="D31" i="1" s="1"/>
  <c r="I30" i="1"/>
  <c r="C30" i="1"/>
  <c r="C42" i="1" s="1"/>
  <c r="B57" i="1" s="1"/>
  <c r="G57" i="1" s="1"/>
  <c r="I29" i="1"/>
  <c r="C29" i="1"/>
  <c r="C41" i="1" s="1"/>
  <c r="B56" i="1" s="1"/>
  <c r="G56" i="1" s="1"/>
  <c r="I28" i="1"/>
  <c r="C28" i="1"/>
  <c r="C40" i="1" s="1"/>
  <c r="B55" i="1" s="1"/>
  <c r="G55" i="1" s="1"/>
  <c r="I27" i="1"/>
  <c r="C27" i="1"/>
  <c r="D27" i="1" s="1"/>
  <c r="I26" i="1"/>
  <c r="C26" i="1"/>
  <c r="C38" i="1" s="1"/>
  <c r="B53" i="1" s="1"/>
  <c r="G53" i="1" s="1"/>
  <c r="I25" i="1"/>
  <c r="C25" i="1"/>
  <c r="D25" i="1" s="1"/>
  <c r="H24" i="1"/>
  <c r="H36" i="1" s="1"/>
  <c r="G24" i="1"/>
  <c r="G36" i="1" s="1"/>
  <c r="F24" i="1"/>
  <c r="F36" i="1" s="1"/>
  <c r="E24" i="1"/>
  <c r="E36" i="1" s="1"/>
  <c r="D24" i="1"/>
  <c r="D36" i="1" s="1"/>
  <c r="C24" i="1"/>
  <c r="C36" i="1" s="1"/>
  <c r="B24" i="1"/>
  <c r="B36" i="1" s="1"/>
  <c r="A24" i="1"/>
  <c r="A36" i="1" s="1"/>
  <c r="H20" i="1"/>
  <c r="G20" i="1"/>
  <c r="F20" i="1"/>
  <c r="E20" i="1"/>
  <c r="B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K84" i="13" l="1"/>
  <c r="B95" i="13" s="1"/>
  <c r="K84" i="11"/>
  <c r="B95" i="11" s="1"/>
  <c r="K84" i="23"/>
  <c r="B95" i="23" s="1"/>
  <c r="K84" i="29"/>
  <c r="B95" i="29" s="1"/>
  <c r="J88" i="20"/>
  <c r="D53" i="36"/>
  <c r="F70" i="28"/>
  <c r="H70" i="28" s="1"/>
  <c r="K84" i="30"/>
  <c r="B95" i="30" s="1"/>
  <c r="J88" i="14"/>
  <c r="K84" i="17"/>
  <c r="B95" i="17" s="1"/>
  <c r="J88" i="29"/>
  <c r="K84" i="15"/>
  <c r="B95" i="15" s="1"/>
  <c r="K84" i="21"/>
  <c r="B95" i="21" s="1"/>
  <c r="D54" i="26"/>
  <c r="D56" i="35"/>
  <c r="J88" i="37"/>
  <c r="D53" i="28"/>
  <c r="D57" i="8"/>
  <c r="K84" i="12"/>
  <c r="B95" i="12" s="1"/>
  <c r="K84" i="16"/>
  <c r="B95" i="16" s="1"/>
  <c r="K84" i="25"/>
  <c r="B95" i="25" s="1"/>
  <c r="H81" i="9"/>
  <c r="K81" i="9"/>
  <c r="H81" i="10"/>
  <c r="K81" i="10"/>
  <c r="H77" i="10"/>
  <c r="K77" i="10"/>
  <c r="G84" i="37"/>
  <c r="K79" i="37"/>
  <c r="K84" i="37" s="1"/>
  <c r="B95" i="37" s="1"/>
  <c r="J83" i="36"/>
  <c r="K83" i="36"/>
  <c r="D57" i="29"/>
  <c r="G57" i="29"/>
  <c r="I57" i="29" s="1"/>
  <c r="D57" i="26"/>
  <c r="G57" i="26"/>
  <c r="J88" i="19"/>
  <c r="H83" i="31"/>
  <c r="K83" i="31"/>
  <c r="K84" i="31" s="1"/>
  <c r="B95" i="31" s="1"/>
  <c r="D57" i="30"/>
  <c r="G57" i="30"/>
  <c r="I57" i="30" s="1"/>
  <c r="I78" i="32"/>
  <c r="K78" i="32"/>
  <c r="K84" i="32" s="1"/>
  <c r="B95" i="32" s="1"/>
  <c r="I82" i="28"/>
  <c r="K82" i="28"/>
  <c r="D55" i="15"/>
  <c r="G55" i="15"/>
  <c r="I55" i="15" s="1"/>
  <c r="H66" i="9"/>
  <c r="I66" i="9"/>
  <c r="H70" i="9"/>
  <c r="I70" i="9"/>
  <c r="K84" i="26"/>
  <c r="B95" i="26" s="1"/>
  <c r="K84" i="24"/>
  <c r="B95" i="24" s="1"/>
  <c r="K84" i="8"/>
  <c r="B95" i="8" s="1"/>
  <c r="J79" i="1"/>
  <c r="K79" i="1"/>
  <c r="J83" i="1"/>
  <c r="K83" i="1"/>
  <c r="K84" i="22"/>
  <c r="B95" i="22" s="1"/>
  <c r="J82" i="9"/>
  <c r="K82" i="9"/>
  <c r="J80" i="7"/>
  <c r="K80" i="7"/>
  <c r="K84" i="7" s="1"/>
  <c r="B95" i="7" s="1"/>
  <c r="J83" i="10"/>
  <c r="K83" i="10"/>
  <c r="H79" i="10"/>
  <c r="K79" i="10"/>
  <c r="J82" i="14"/>
  <c r="K82" i="14"/>
  <c r="K84" i="14" s="1"/>
  <c r="B95" i="14" s="1"/>
  <c r="H79" i="34"/>
  <c r="K79" i="34"/>
  <c r="K84" i="34" s="1"/>
  <c r="B95" i="34" s="1"/>
  <c r="I79" i="36"/>
  <c r="K79" i="36"/>
  <c r="K84" i="36" s="1"/>
  <c r="B95" i="36" s="1"/>
  <c r="J80" i="34"/>
  <c r="K80" i="34"/>
  <c r="I81" i="18"/>
  <c r="K81" i="18"/>
  <c r="K84" i="18" s="1"/>
  <c r="B95" i="18" s="1"/>
  <c r="D56" i="7"/>
  <c r="G56" i="7"/>
  <c r="I56" i="7" s="1"/>
  <c r="D58" i="11"/>
  <c r="G58" i="11"/>
  <c r="J77" i="19"/>
  <c r="K77" i="19"/>
  <c r="H83" i="20"/>
  <c r="K83" i="20"/>
  <c r="K84" i="20" s="1"/>
  <c r="B95" i="20" s="1"/>
  <c r="J78" i="28"/>
  <c r="K78" i="28"/>
  <c r="J81" i="19"/>
  <c r="K81" i="19"/>
  <c r="H67" i="9"/>
  <c r="I67" i="9"/>
  <c r="K84" i="33"/>
  <c r="B95" i="33" s="1"/>
  <c r="K84" i="27"/>
  <c r="B95" i="27" s="1"/>
  <c r="F71" i="9"/>
  <c r="F69" i="9"/>
  <c r="I55" i="9"/>
  <c r="F68" i="9"/>
  <c r="D55" i="9"/>
  <c r="F65" i="9"/>
  <c r="F71" i="10"/>
  <c r="H71" i="10" s="1"/>
  <c r="F71" i="18"/>
  <c r="H71" i="18" s="1"/>
  <c r="F71" i="23"/>
  <c r="H71" i="23" s="1"/>
  <c r="I58" i="13"/>
  <c r="F71" i="13"/>
  <c r="H71" i="13" s="1"/>
  <c r="I58" i="27"/>
  <c r="F71" i="27"/>
  <c r="H71" i="27" s="1"/>
  <c r="F71" i="28"/>
  <c r="H71" i="28" s="1"/>
  <c r="I58" i="28"/>
  <c r="F71" i="30"/>
  <c r="H71" i="30" s="1"/>
  <c r="F71" i="25"/>
  <c r="H71" i="25" s="1"/>
  <c r="F71" i="35"/>
  <c r="H71" i="35" s="1"/>
  <c r="I58" i="35"/>
  <c r="I58" i="34"/>
  <c r="F71" i="34"/>
  <c r="H71" i="34" s="1"/>
  <c r="F71" i="17"/>
  <c r="H71" i="17" s="1"/>
  <c r="F71" i="20"/>
  <c r="H71" i="20" s="1"/>
  <c r="I58" i="20"/>
  <c r="D58" i="8"/>
  <c r="I58" i="8"/>
  <c r="F71" i="8"/>
  <c r="H71" i="8" s="1"/>
  <c r="I58" i="29"/>
  <c r="F71" i="29"/>
  <c r="H71" i="29" s="1"/>
  <c r="I58" i="36"/>
  <c r="F71" i="36"/>
  <c r="H71" i="36" s="1"/>
  <c r="I58" i="37"/>
  <c r="F71" i="37"/>
  <c r="H71" i="37" s="1"/>
  <c r="I58" i="19"/>
  <c r="F71" i="19"/>
  <c r="H71" i="19" s="1"/>
  <c r="D58" i="19"/>
  <c r="F71" i="22"/>
  <c r="H71" i="22" s="1"/>
  <c r="I58" i="33"/>
  <c r="F71" i="33"/>
  <c r="H71" i="33" s="1"/>
  <c r="I58" i="11"/>
  <c r="F71" i="11"/>
  <c r="H71" i="11" s="1"/>
  <c r="F70" i="32"/>
  <c r="H70" i="32" s="1"/>
  <c r="F70" i="20"/>
  <c r="H70" i="20" s="1"/>
  <c r="I57" i="20"/>
  <c r="F70" i="1"/>
  <c r="H70" i="1" s="1"/>
  <c r="F70" i="29"/>
  <c r="H70" i="29" s="1"/>
  <c r="F70" i="13"/>
  <c r="H70" i="13" s="1"/>
  <c r="F70" i="14"/>
  <c r="H70" i="14" s="1"/>
  <c r="I57" i="14"/>
  <c r="F70" i="33"/>
  <c r="H70" i="33" s="1"/>
  <c r="F70" i="30"/>
  <c r="H70" i="30" s="1"/>
  <c r="D57" i="7"/>
  <c r="F70" i="7"/>
  <c r="H70" i="7" s="1"/>
  <c r="I57" i="7"/>
  <c r="I57" i="35"/>
  <c r="F70" i="35"/>
  <c r="H70" i="35" s="1"/>
  <c r="I57" i="34"/>
  <c r="F70" i="34"/>
  <c r="H70" i="34" s="1"/>
  <c r="D57" i="34"/>
  <c r="F70" i="26"/>
  <c r="H70" i="26" s="1"/>
  <c r="I57" i="26"/>
  <c r="F70" i="25"/>
  <c r="H70" i="25" s="1"/>
  <c r="I57" i="25"/>
  <c r="I57" i="11"/>
  <c r="F70" i="11"/>
  <c r="H70" i="11" s="1"/>
  <c r="D57" i="22"/>
  <c r="F70" i="22"/>
  <c r="H70" i="22" s="1"/>
  <c r="I57" i="22"/>
  <c r="I57" i="21"/>
  <c r="F70" i="21"/>
  <c r="H70" i="21" s="1"/>
  <c r="F70" i="16"/>
  <c r="H70" i="16" s="1"/>
  <c r="I57" i="16"/>
  <c r="F70" i="23"/>
  <c r="H70" i="23" s="1"/>
  <c r="F70" i="12"/>
  <c r="H70" i="12" s="1"/>
  <c r="I57" i="12"/>
  <c r="F70" i="8"/>
  <c r="H70" i="8" s="1"/>
  <c r="I57" i="8"/>
  <c r="I56" i="14"/>
  <c r="F69" i="14"/>
  <c r="H69" i="14" s="1"/>
  <c r="F69" i="27"/>
  <c r="H69" i="27" s="1"/>
  <c r="I56" i="27"/>
  <c r="F69" i="34"/>
  <c r="H69" i="34" s="1"/>
  <c r="I56" i="34"/>
  <c r="I56" i="1"/>
  <c r="F69" i="1"/>
  <c r="H69" i="1" s="1"/>
  <c r="I56" i="18"/>
  <c r="F69" i="18"/>
  <c r="H69" i="18" s="1"/>
  <c r="I56" i="36"/>
  <c r="F69" i="36"/>
  <c r="H69" i="36" s="1"/>
  <c r="D56" i="37"/>
  <c r="F69" i="37"/>
  <c r="H69" i="37" s="1"/>
  <c r="I56" i="26"/>
  <c r="F69" i="26"/>
  <c r="H69" i="26" s="1"/>
  <c r="F69" i="24"/>
  <c r="H69" i="24" s="1"/>
  <c r="D56" i="34"/>
  <c r="I56" i="29"/>
  <c r="F69" i="29"/>
  <c r="H69" i="29" s="1"/>
  <c r="D56" i="25"/>
  <c r="I56" i="25"/>
  <c r="F69" i="25"/>
  <c r="H69" i="25" s="1"/>
  <c r="F69" i="7"/>
  <c r="H69" i="7" s="1"/>
  <c r="F69" i="13"/>
  <c r="H69" i="13" s="1"/>
  <c r="F69" i="19"/>
  <c r="H69" i="19" s="1"/>
  <c r="I56" i="33"/>
  <c r="F69" i="33"/>
  <c r="H69" i="33" s="1"/>
  <c r="D56" i="33"/>
  <c r="F69" i="16"/>
  <c r="H69" i="16" s="1"/>
  <c r="I56" i="8"/>
  <c r="F69" i="8"/>
  <c r="H69" i="8" s="1"/>
  <c r="D56" i="8"/>
  <c r="F69" i="30"/>
  <c r="H69" i="30" s="1"/>
  <c r="I56" i="21"/>
  <c r="F69" i="21"/>
  <c r="H69" i="21" s="1"/>
  <c r="D56" i="32"/>
  <c r="F69" i="32"/>
  <c r="H69" i="32" s="1"/>
  <c r="I56" i="32"/>
  <c r="F69" i="35"/>
  <c r="H69" i="35" s="1"/>
  <c r="I56" i="35"/>
  <c r="I56" i="12"/>
  <c r="F69" i="12"/>
  <c r="H69" i="12" s="1"/>
  <c r="F68" i="1"/>
  <c r="H68" i="1" s="1"/>
  <c r="F68" i="7"/>
  <c r="H68" i="7" s="1"/>
  <c r="I55" i="7"/>
  <c r="D55" i="35"/>
  <c r="F68" i="35"/>
  <c r="H68" i="35" s="1"/>
  <c r="I55" i="35"/>
  <c r="D55" i="31"/>
  <c r="F68" i="31"/>
  <c r="H68" i="31" s="1"/>
  <c r="F68" i="19"/>
  <c r="H68" i="19" s="1"/>
  <c r="I55" i="19"/>
  <c r="F68" i="37"/>
  <c r="H68" i="37" s="1"/>
  <c r="I55" i="37"/>
  <c r="F68" i="15"/>
  <c r="H68" i="15" s="1"/>
  <c r="F68" i="36"/>
  <c r="H68" i="36" s="1"/>
  <c r="I55" i="36"/>
  <c r="F68" i="16"/>
  <c r="H68" i="16" s="1"/>
  <c r="I55" i="16"/>
  <c r="F68" i="27"/>
  <c r="H68" i="27" s="1"/>
  <c r="I55" i="27"/>
  <c r="F68" i="28"/>
  <c r="H68" i="28" s="1"/>
  <c r="I55" i="28"/>
  <c r="D55" i="11"/>
  <c r="F68" i="11"/>
  <c r="H68" i="11" s="1"/>
  <c r="I55" i="11"/>
  <c r="F68" i="17"/>
  <c r="H68" i="17" s="1"/>
  <c r="I55" i="17"/>
  <c r="F68" i="21"/>
  <c r="H68" i="21" s="1"/>
  <c r="I55" i="21"/>
  <c r="D55" i="36"/>
  <c r="F68" i="34"/>
  <c r="H68" i="34" s="1"/>
  <c r="I55" i="34"/>
  <c r="F67" i="22"/>
  <c r="H67" i="22" s="1"/>
  <c r="I54" i="25"/>
  <c r="F67" i="25"/>
  <c r="H67" i="25" s="1"/>
  <c r="I54" i="36"/>
  <c r="F67" i="36"/>
  <c r="H67" i="36" s="1"/>
  <c r="I54" i="23"/>
  <c r="F67" i="23"/>
  <c r="H67" i="23" s="1"/>
  <c r="D54" i="34"/>
  <c r="I54" i="34"/>
  <c r="F67" i="34"/>
  <c r="H67" i="34" s="1"/>
  <c r="I54" i="13"/>
  <c r="F67" i="13"/>
  <c r="H67" i="13" s="1"/>
  <c r="F67" i="28"/>
  <c r="H67" i="28" s="1"/>
  <c r="D54" i="23"/>
  <c r="D54" i="31"/>
  <c r="F67" i="31"/>
  <c r="H67" i="31" s="1"/>
  <c r="D54" i="30"/>
  <c r="I54" i="30"/>
  <c r="F67" i="30"/>
  <c r="H67" i="30" s="1"/>
  <c r="D54" i="29"/>
  <c r="I54" i="29"/>
  <c r="F67" i="29"/>
  <c r="H67" i="29" s="1"/>
  <c r="I54" i="14"/>
  <c r="F67" i="14"/>
  <c r="H67" i="14" s="1"/>
  <c r="I54" i="33"/>
  <c r="F67" i="33"/>
  <c r="H67" i="33" s="1"/>
  <c r="I54" i="37"/>
  <c r="F67" i="37"/>
  <c r="H67" i="37" s="1"/>
  <c r="I54" i="8"/>
  <c r="F67" i="8"/>
  <c r="H67" i="8" s="1"/>
  <c r="F67" i="10"/>
  <c r="H67" i="10" s="1"/>
  <c r="H72" i="10" s="1"/>
  <c r="I54" i="17"/>
  <c r="F67" i="17"/>
  <c r="H67" i="17" s="1"/>
  <c r="I54" i="27"/>
  <c r="F67" i="27"/>
  <c r="H67" i="27" s="1"/>
  <c r="F67" i="20"/>
  <c r="H67" i="20" s="1"/>
  <c r="F67" i="35"/>
  <c r="H67" i="35" s="1"/>
  <c r="I54" i="26"/>
  <c r="F67" i="26"/>
  <c r="H67" i="26" s="1"/>
  <c r="I54" i="21"/>
  <c r="F67" i="21"/>
  <c r="H67" i="21" s="1"/>
  <c r="F66" i="18"/>
  <c r="H66" i="18" s="1"/>
  <c r="F66" i="16"/>
  <c r="H66" i="16" s="1"/>
  <c r="I53" i="16"/>
  <c r="F66" i="12"/>
  <c r="H66" i="12" s="1"/>
  <c r="D32" i="30"/>
  <c r="D34" i="30" s="1"/>
  <c r="F66" i="25"/>
  <c r="H66" i="25" s="1"/>
  <c r="I53" i="25"/>
  <c r="F66" i="33"/>
  <c r="H66" i="33" s="1"/>
  <c r="F66" i="1"/>
  <c r="H66" i="1" s="1"/>
  <c r="I53" i="1"/>
  <c r="D53" i="16"/>
  <c r="F66" i="35"/>
  <c r="H66" i="35" s="1"/>
  <c r="I53" i="35"/>
  <c r="F66" i="17"/>
  <c r="H66" i="17" s="1"/>
  <c r="I53" i="17"/>
  <c r="D53" i="15"/>
  <c r="D59" i="15" s="1"/>
  <c r="F66" i="15"/>
  <c r="H66" i="15" s="1"/>
  <c r="F66" i="8"/>
  <c r="H66" i="8" s="1"/>
  <c r="F66" i="28"/>
  <c r="H66" i="28" s="1"/>
  <c r="I53" i="28"/>
  <c r="D53" i="22"/>
  <c r="F66" i="22"/>
  <c r="H66" i="22" s="1"/>
  <c r="F66" i="26"/>
  <c r="H66" i="26" s="1"/>
  <c r="F66" i="32"/>
  <c r="H66" i="32" s="1"/>
  <c r="F66" i="36"/>
  <c r="H66" i="36" s="1"/>
  <c r="I53" i="36"/>
  <c r="F66" i="37"/>
  <c r="H66" i="37" s="1"/>
  <c r="I53" i="37"/>
  <c r="D53" i="29"/>
  <c r="F66" i="29"/>
  <c r="H66" i="29" s="1"/>
  <c r="I53" i="29"/>
  <c r="D53" i="7"/>
  <c r="F66" i="7"/>
  <c r="H66" i="7" s="1"/>
  <c r="I53" i="7"/>
  <c r="F65" i="27"/>
  <c r="H65" i="27" s="1"/>
  <c r="I52" i="27"/>
  <c r="F65" i="14"/>
  <c r="H65" i="14" s="1"/>
  <c r="I52" i="14"/>
  <c r="F65" i="36"/>
  <c r="H65" i="36" s="1"/>
  <c r="F65" i="34"/>
  <c r="H65" i="34" s="1"/>
  <c r="I52" i="34"/>
  <c r="F65" i="30"/>
  <c r="H65" i="30" s="1"/>
  <c r="I52" i="30"/>
  <c r="F65" i="28"/>
  <c r="H65" i="28" s="1"/>
  <c r="I52" i="28"/>
  <c r="I52" i="37"/>
  <c r="F65" i="37"/>
  <c r="H65" i="37" s="1"/>
  <c r="F65" i="7"/>
  <c r="H65" i="7" s="1"/>
  <c r="I52" i="7"/>
  <c r="F65" i="35"/>
  <c r="H65" i="35" s="1"/>
  <c r="I52" i="35"/>
  <c r="F65" i="26"/>
  <c r="H65" i="26" s="1"/>
  <c r="F65" i="19"/>
  <c r="H65" i="19" s="1"/>
  <c r="I52" i="21"/>
  <c r="F65" i="21"/>
  <c r="H65" i="21" s="1"/>
  <c r="F65" i="33"/>
  <c r="H65" i="33" s="1"/>
  <c r="D52" i="22"/>
  <c r="F65" i="22"/>
  <c r="H65" i="22" s="1"/>
  <c r="I52" i="22"/>
  <c r="F65" i="17"/>
  <c r="H65" i="17" s="1"/>
  <c r="F65" i="18"/>
  <c r="H65" i="18" s="1"/>
  <c r="F65" i="24"/>
  <c r="H65" i="24" s="1"/>
  <c r="I53" i="15"/>
  <c r="D55" i="21"/>
  <c r="I56" i="37"/>
  <c r="D56" i="12"/>
  <c r="D26" i="1"/>
  <c r="D38" i="1" s="1"/>
  <c r="C43" i="1"/>
  <c r="B58" i="1" s="1"/>
  <c r="G58" i="1" s="1"/>
  <c r="I53" i="22"/>
  <c r="D55" i="34"/>
  <c r="J88" i="30"/>
  <c r="J88" i="27"/>
  <c r="J88" i="32"/>
  <c r="J82" i="28"/>
  <c r="G84" i="8"/>
  <c r="H83" i="10"/>
  <c r="H78" i="28"/>
  <c r="I78" i="28"/>
  <c r="I83" i="36"/>
  <c r="I84" i="36" s="1"/>
  <c r="B93" i="36" s="1"/>
  <c r="I83" i="20"/>
  <c r="J88" i="23"/>
  <c r="J88" i="34"/>
  <c r="J88" i="15"/>
  <c r="J88" i="22"/>
  <c r="I82" i="9"/>
  <c r="J77" i="10"/>
  <c r="I77" i="10"/>
  <c r="H79" i="37"/>
  <c r="H84" i="37" s="1"/>
  <c r="B92" i="37" s="1"/>
  <c r="I83" i="10"/>
  <c r="G84" i="27"/>
  <c r="H83" i="36"/>
  <c r="H84" i="36" s="1"/>
  <c r="B92" i="36" s="1"/>
  <c r="J78" i="32"/>
  <c r="D44" i="28"/>
  <c r="G89" i="28" s="1"/>
  <c r="D57" i="35"/>
  <c r="I53" i="33"/>
  <c r="D53" i="33"/>
  <c r="J88" i="8"/>
  <c r="J88" i="35"/>
  <c r="J88" i="31"/>
  <c r="D32" i="37"/>
  <c r="D34" i="37" s="1"/>
  <c r="H82" i="9"/>
  <c r="D32" i="29"/>
  <c r="D34" i="29" s="1"/>
  <c r="D55" i="19"/>
  <c r="I54" i="31"/>
  <c r="D57" i="25"/>
  <c r="J88" i="12"/>
  <c r="J88" i="16"/>
  <c r="J88" i="24"/>
  <c r="J88" i="21"/>
  <c r="D32" i="35"/>
  <c r="D34" i="35" s="1"/>
  <c r="D32" i="23"/>
  <c r="D34" i="23" s="1"/>
  <c r="H82" i="14"/>
  <c r="G84" i="24"/>
  <c r="D32" i="22"/>
  <c r="D34" i="22" s="1"/>
  <c r="D44" i="32"/>
  <c r="D46" i="32" s="1"/>
  <c r="B88" i="32" s="1"/>
  <c r="J79" i="36"/>
  <c r="J84" i="36" s="1"/>
  <c r="B94" i="36" s="1"/>
  <c r="J79" i="34"/>
  <c r="D44" i="37"/>
  <c r="G89" i="37" s="1"/>
  <c r="G90" i="37" s="1"/>
  <c r="H78" i="32"/>
  <c r="I81" i="19"/>
  <c r="H81" i="19"/>
  <c r="D32" i="16"/>
  <c r="D34" i="16" s="1"/>
  <c r="J88" i="18"/>
  <c r="J88" i="26"/>
  <c r="J88" i="33"/>
  <c r="J88" i="28"/>
  <c r="J88" i="11"/>
  <c r="G84" i="29"/>
  <c r="I84" i="33"/>
  <c r="B93" i="33" s="1"/>
  <c r="D44" i="29"/>
  <c r="G89" i="29" s="1"/>
  <c r="G84" i="26"/>
  <c r="I44" i="10"/>
  <c r="J89" i="10" s="1"/>
  <c r="J90" i="10" s="1"/>
  <c r="I44" i="19"/>
  <c r="J89" i="19" s="1"/>
  <c r="D32" i="33"/>
  <c r="D34" i="33" s="1"/>
  <c r="D58" i="17"/>
  <c r="I58" i="17"/>
  <c r="I57" i="23"/>
  <c r="D57" i="23"/>
  <c r="D57" i="20"/>
  <c r="D30" i="1"/>
  <c r="D42" i="1" s="1"/>
  <c r="I81" i="10"/>
  <c r="I82" i="14"/>
  <c r="D44" i="17"/>
  <c r="G89" i="17" s="1"/>
  <c r="D44" i="18"/>
  <c r="G89" i="18" s="1"/>
  <c r="J81" i="18"/>
  <c r="I44" i="17"/>
  <c r="J89" i="17" s="1"/>
  <c r="J90" i="17" s="1"/>
  <c r="D57" i="16"/>
  <c r="D58" i="28"/>
  <c r="D54" i="36"/>
  <c r="J84" i="33"/>
  <c r="B94" i="33" s="1"/>
  <c r="D52" i="37"/>
  <c r="D53" i="37"/>
  <c r="I57" i="33"/>
  <c r="D57" i="33"/>
  <c r="J79" i="37"/>
  <c r="J84" i="37" s="1"/>
  <c r="B94" i="37" s="1"/>
  <c r="I79" i="37"/>
  <c r="I84" i="37" s="1"/>
  <c r="B93" i="37" s="1"/>
  <c r="I83" i="31"/>
  <c r="J83" i="31"/>
  <c r="I57" i="13"/>
  <c r="D57" i="13"/>
  <c r="I53" i="8"/>
  <c r="D53" i="8"/>
  <c r="F44" i="1"/>
  <c r="C39" i="1"/>
  <c r="B54" i="1" s="1"/>
  <c r="G54" i="1" s="1"/>
  <c r="H80" i="7"/>
  <c r="G84" i="14"/>
  <c r="D32" i="17"/>
  <c r="D34" i="17" s="1"/>
  <c r="D32" i="18"/>
  <c r="D34" i="18" s="1"/>
  <c r="I44" i="29"/>
  <c r="J89" i="29" s="1"/>
  <c r="J90" i="29" s="1"/>
  <c r="I44" i="25"/>
  <c r="J89" i="25" s="1"/>
  <c r="J90" i="25" s="1"/>
  <c r="I44" i="20"/>
  <c r="J89" i="20" s="1"/>
  <c r="J90" i="20" s="1"/>
  <c r="I44" i="26"/>
  <c r="J89" i="26" s="1"/>
  <c r="J90" i="26" s="1"/>
  <c r="D32" i="25"/>
  <c r="D34" i="25" s="1"/>
  <c r="I55" i="31"/>
  <c r="J88" i="36"/>
  <c r="D32" i="36"/>
  <c r="D34" i="36" s="1"/>
  <c r="I79" i="34"/>
  <c r="G84" i="34"/>
  <c r="D42" i="34"/>
  <c r="D44" i="34" s="1"/>
  <c r="D53" i="25"/>
  <c r="D52" i="7"/>
  <c r="I56" i="16"/>
  <c r="D56" i="16"/>
  <c r="D52" i="27"/>
  <c r="D58" i="13"/>
  <c r="I20" i="1"/>
  <c r="H44" i="1"/>
  <c r="I80" i="7"/>
  <c r="J88" i="7"/>
  <c r="G84" i="10"/>
  <c r="J81" i="10"/>
  <c r="I44" i="18"/>
  <c r="J89" i="18" s="1"/>
  <c r="J88" i="25"/>
  <c r="D56" i="29"/>
  <c r="I44" i="24"/>
  <c r="J89" i="24" s="1"/>
  <c r="D44" i="23"/>
  <c r="G89" i="23" s="1"/>
  <c r="D44" i="25"/>
  <c r="G89" i="25" s="1"/>
  <c r="I44" i="22"/>
  <c r="J89" i="22" s="1"/>
  <c r="D39" i="22"/>
  <c r="D44" i="22" s="1"/>
  <c r="D32" i="32"/>
  <c r="D34" i="32" s="1"/>
  <c r="I44" i="36"/>
  <c r="J89" i="36" s="1"/>
  <c r="J90" i="36" s="1"/>
  <c r="I44" i="35"/>
  <c r="J89" i="35" s="1"/>
  <c r="J90" i="35" s="1"/>
  <c r="I44" i="34"/>
  <c r="J89" i="34" s="1"/>
  <c r="J90" i="34" s="1"/>
  <c r="I44" i="33"/>
  <c r="J89" i="33" s="1"/>
  <c r="J90" i="33" s="1"/>
  <c r="D37" i="33"/>
  <c r="D44" i="33" s="1"/>
  <c r="G89" i="33" s="1"/>
  <c r="G90" i="33" s="1"/>
  <c r="I44" i="37"/>
  <c r="J89" i="37" s="1"/>
  <c r="J90" i="37" s="1"/>
  <c r="I80" i="34"/>
  <c r="H80" i="34"/>
  <c r="H84" i="34" s="1"/>
  <c r="B92" i="34" s="1"/>
  <c r="D53" i="35"/>
  <c r="I77" i="19"/>
  <c r="H77" i="19"/>
  <c r="D44" i="16"/>
  <c r="G89" i="16" s="1"/>
  <c r="I44" i="16"/>
  <c r="J89" i="16" s="1"/>
  <c r="I44" i="14"/>
  <c r="J89" i="14" s="1"/>
  <c r="J90" i="14" s="1"/>
  <c r="D32" i="13"/>
  <c r="D34" i="13" s="1"/>
  <c r="G84" i="13"/>
  <c r="I44" i="12"/>
  <c r="J89" i="12" s="1"/>
  <c r="J90" i="12" s="1"/>
  <c r="I44" i="11"/>
  <c r="J89" i="11" s="1"/>
  <c r="J79" i="10"/>
  <c r="I79" i="10"/>
  <c r="J88" i="9"/>
  <c r="D44" i="8"/>
  <c r="G89" i="8" s="1"/>
  <c r="I37" i="1"/>
  <c r="I32" i="1"/>
  <c r="D43" i="1"/>
  <c r="I43" i="1"/>
  <c r="I80" i="1"/>
  <c r="J80" i="1"/>
  <c r="I40" i="1"/>
  <c r="I39" i="1"/>
  <c r="D39" i="1"/>
  <c r="D20" i="1"/>
  <c r="D22" i="1" s="1"/>
  <c r="E44" i="1"/>
  <c r="I41" i="1"/>
  <c r="I81" i="9"/>
  <c r="J81" i="9"/>
  <c r="D58" i="37"/>
  <c r="D54" i="37"/>
  <c r="D58" i="36"/>
  <c r="D58" i="35"/>
  <c r="D54" i="33"/>
  <c r="D56" i="36"/>
  <c r="I80" i="35"/>
  <c r="H80" i="35"/>
  <c r="J80" i="35"/>
  <c r="G84" i="35"/>
  <c r="D44" i="35"/>
  <c r="I54" i="35"/>
  <c r="D54" i="35"/>
  <c r="J84" i="34"/>
  <c r="B94" i="34" s="1"/>
  <c r="H84" i="33"/>
  <c r="B92" i="33" s="1"/>
  <c r="D52" i="34"/>
  <c r="D44" i="36"/>
  <c r="D58" i="34"/>
  <c r="I52" i="36"/>
  <c r="D52" i="36"/>
  <c r="I78" i="35"/>
  <c r="H78" i="35"/>
  <c r="J78" i="35"/>
  <c r="I52" i="33"/>
  <c r="D52" i="33"/>
  <c r="D57" i="32"/>
  <c r="I57" i="32"/>
  <c r="J80" i="32"/>
  <c r="I80" i="32"/>
  <c r="H80" i="32"/>
  <c r="D53" i="32"/>
  <c r="I53" i="32"/>
  <c r="G84" i="32"/>
  <c r="G84" i="31"/>
  <c r="J77" i="31"/>
  <c r="I77" i="31"/>
  <c r="H77" i="31"/>
  <c r="I44" i="31"/>
  <c r="J89" i="31" s="1"/>
  <c r="J90" i="31" s="1"/>
  <c r="I44" i="32"/>
  <c r="J89" i="32" s="1"/>
  <c r="J90" i="32" s="1"/>
  <c r="D32" i="31"/>
  <c r="D34" i="31" s="1"/>
  <c r="D37" i="31"/>
  <c r="D44" i="31" s="1"/>
  <c r="J82" i="31"/>
  <c r="I82" i="31"/>
  <c r="H82" i="31"/>
  <c r="D58" i="27"/>
  <c r="D52" i="28"/>
  <c r="I52" i="26"/>
  <c r="D52" i="26"/>
  <c r="I81" i="25"/>
  <c r="H81" i="25"/>
  <c r="J81" i="25"/>
  <c r="J81" i="22"/>
  <c r="I81" i="22"/>
  <c r="H81" i="22"/>
  <c r="J82" i="19"/>
  <c r="I82" i="19"/>
  <c r="H82" i="19"/>
  <c r="D54" i="25"/>
  <c r="J80" i="22"/>
  <c r="I80" i="22"/>
  <c r="H80" i="22"/>
  <c r="D54" i="20"/>
  <c r="I54" i="20"/>
  <c r="H79" i="26"/>
  <c r="I79" i="26"/>
  <c r="J79" i="26"/>
  <c r="D44" i="24"/>
  <c r="I82" i="23"/>
  <c r="H82" i="23"/>
  <c r="J82" i="23"/>
  <c r="I44" i="28"/>
  <c r="J89" i="28" s="1"/>
  <c r="I53" i="26"/>
  <c r="D53" i="26"/>
  <c r="D52" i="21"/>
  <c r="I82" i="30"/>
  <c r="I84" i="30" s="1"/>
  <c r="B93" i="30" s="1"/>
  <c r="H82" i="30"/>
  <c r="H84" i="30" s="1"/>
  <c r="B92" i="30" s="1"/>
  <c r="J82" i="30"/>
  <c r="J84" i="30" s="1"/>
  <c r="B94" i="30" s="1"/>
  <c r="I54" i="28"/>
  <c r="D54" i="28"/>
  <c r="H83" i="27"/>
  <c r="I83" i="27"/>
  <c r="J83" i="27"/>
  <c r="I44" i="23"/>
  <c r="J89" i="23" s="1"/>
  <c r="J90" i="23" s="1"/>
  <c r="G84" i="30"/>
  <c r="D37" i="30"/>
  <c r="D44" i="30" s="1"/>
  <c r="D40" i="27"/>
  <c r="D44" i="27" s="1"/>
  <c r="D32" i="27"/>
  <c r="D34" i="27" s="1"/>
  <c r="H83" i="26"/>
  <c r="I83" i="26"/>
  <c r="J83" i="26"/>
  <c r="D56" i="26"/>
  <c r="D32" i="24"/>
  <c r="D34" i="24" s="1"/>
  <c r="I58" i="23"/>
  <c r="D58" i="23"/>
  <c r="I83" i="21"/>
  <c r="H83" i="21"/>
  <c r="J83" i="21"/>
  <c r="D32" i="19"/>
  <c r="D34" i="19" s="1"/>
  <c r="D37" i="19"/>
  <c r="D44" i="19" s="1"/>
  <c r="I78" i="29"/>
  <c r="J78" i="29"/>
  <c r="H78" i="29"/>
  <c r="I82" i="27"/>
  <c r="H82" i="27"/>
  <c r="J82" i="27"/>
  <c r="I78" i="26"/>
  <c r="H78" i="26"/>
  <c r="J78" i="26"/>
  <c r="J80" i="20"/>
  <c r="I80" i="20"/>
  <c r="H80" i="20"/>
  <c r="H81" i="23"/>
  <c r="I81" i="23"/>
  <c r="J81" i="23"/>
  <c r="J82" i="21"/>
  <c r="I82" i="21"/>
  <c r="H82" i="21"/>
  <c r="I56" i="30"/>
  <c r="D56" i="30"/>
  <c r="D58" i="29"/>
  <c r="I44" i="30"/>
  <c r="J89" i="30" s="1"/>
  <c r="J90" i="30" s="1"/>
  <c r="D54" i="27"/>
  <c r="J80" i="25"/>
  <c r="I80" i="25"/>
  <c r="H80" i="25"/>
  <c r="D58" i="25"/>
  <c r="I58" i="25"/>
  <c r="D52" i="30"/>
  <c r="D55" i="27"/>
  <c r="I82" i="26"/>
  <c r="H82" i="26"/>
  <c r="J82" i="26"/>
  <c r="I77" i="25"/>
  <c r="H77" i="25"/>
  <c r="J77" i="25"/>
  <c r="G84" i="25"/>
  <c r="J82" i="24"/>
  <c r="I82" i="24"/>
  <c r="H82" i="24"/>
  <c r="I52" i="24"/>
  <c r="D52" i="24"/>
  <c r="I44" i="27"/>
  <c r="J89" i="27" s="1"/>
  <c r="J77" i="22"/>
  <c r="I77" i="22"/>
  <c r="G84" i="22"/>
  <c r="H77" i="22"/>
  <c r="D54" i="22"/>
  <c r="I54" i="22"/>
  <c r="J78" i="21"/>
  <c r="I78" i="21"/>
  <c r="H78" i="21"/>
  <c r="D56" i="21"/>
  <c r="I77" i="20"/>
  <c r="H77" i="20"/>
  <c r="G84" i="20"/>
  <c r="J77" i="20"/>
  <c r="I52" i="19"/>
  <c r="D52" i="19"/>
  <c r="I58" i="22"/>
  <c r="D58" i="22"/>
  <c r="I56" i="19"/>
  <c r="D56" i="19"/>
  <c r="D56" i="27"/>
  <c r="D58" i="20"/>
  <c r="I79" i="19"/>
  <c r="H79" i="19"/>
  <c r="J79" i="19"/>
  <c r="J84" i="19" s="1"/>
  <c r="B94" i="19" s="1"/>
  <c r="J77" i="28"/>
  <c r="J84" i="28" s="1"/>
  <c r="B94" i="28" s="1"/>
  <c r="I77" i="28"/>
  <c r="I84" i="28" s="1"/>
  <c r="B93" i="28" s="1"/>
  <c r="H77" i="28"/>
  <c r="G84" i="28"/>
  <c r="I78" i="23"/>
  <c r="H78" i="23"/>
  <c r="J78" i="23"/>
  <c r="I58" i="30"/>
  <c r="D58" i="30"/>
  <c r="I82" i="29"/>
  <c r="H82" i="29"/>
  <c r="J82" i="29"/>
  <c r="H79" i="27"/>
  <c r="J79" i="27"/>
  <c r="I79" i="27"/>
  <c r="I79" i="24"/>
  <c r="H79" i="24"/>
  <c r="H84" i="24" s="1"/>
  <c r="B92" i="24" s="1"/>
  <c r="J79" i="24"/>
  <c r="J84" i="24" s="1"/>
  <c r="B94" i="24" s="1"/>
  <c r="D32" i="28"/>
  <c r="D34" i="28" s="1"/>
  <c r="D32" i="26"/>
  <c r="D34" i="26" s="1"/>
  <c r="D37" i="26"/>
  <c r="D44" i="26" s="1"/>
  <c r="D55" i="28"/>
  <c r="G84" i="23"/>
  <c r="G84" i="21"/>
  <c r="I79" i="21"/>
  <c r="H79" i="21"/>
  <c r="J79" i="21"/>
  <c r="D39" i="20"/>
  <c r="D44" i="20" s="1"/>
  <c r="D32" i="20"/>
  <c r="D34" i="20" s="1"/>
  <c r="I44" i="21"/>
  <c r="J89" i="21" s="1"/>
  <c r="J90" i="21" s="1"/>
  <c r="I56" i="24"/>
  <c r="D56" i="24"/>
  <c r="D32" i="21"/>
  <c r="D34" i="21" s="1"/>
  <c r="D37" i="21"/>
  <c r="D44" i="21" s="1"/>
  <c r="G84" i="19"/>
  <c r="J77" i="16"/>
  <c r="I77" i="16"/>
  <c r="G84" i="16"/>
  <c r="H77" i="16"/>
  <c r="I77" i="15"/>
  <c r="G84" i="15"/>
  <c r="H77" i="15"/>
  <c r="J77" i="15"/>
  <c r="I78" i="18"/>
  <c r="I84" i="18" s="1"/>
  <c r="B93" i="18" s="1"/>
  <c r="H78" i="18"/>
  <c r="H84" i="18" s="1"/>
  <c r="B92" i="18" s="1"/>
  <c r="J78" i="18"/>
  <c r="I52" i="18"/>
  <c r="D52" i="18"/>
  <c r="D54" i="17"/>
  <c r="I58" i="18"/>
  <c r="D58" i="18"/>
  <c r="D52" i="17"/>
  <c r="I52" i="17"/>
  <c r="D32" i="15"/>
  <c r="D34" i="15" s="1"/>
  <c r="D37" i="15"/>
  <c r="D44" i="15" s="1"/>
  <c r="D55" i="17"/>
  <c r="H82" i="15"/>
  <c r="J82" i="15"/>
  <c r="I82" i="15"/>
  <c r="I44" i="15"/>
  <c r="J89" i="15" s="1"/>
  <c r="J90" i="15" s="1"/>
  <c r="G84" i="18"/>
  <c r="D56" i="18"/>
  <c r="H77" i="17"/>
  <c r="H84" i="17" s="1"/>
  <c r="B92" i="17" s="1"/>
  <c r="J77" i="17"/>
  <c r="J84" i="17" s="1"/>
  <c r="B94" i="17" s="1"/>
  <c r="G84" i="17"/>
  <c r="I77" i="17"/>
  <c r="I84" i="17" s="1"/>
  <c r="B93" i="17" s="1"/>
  <c r="H83" i="16"/>
  <c r="J83" i="16"/>
  <c r="I83" i="16"/>
  <c r="D55" i="16"/>
  <c r="I53" i="18"/>
  <c r="D53" i="18"/>
  <c r="D56" i="14"/>
  <c r="G84" i="11"/>
  <c r="I77" i="11"/>
  <c r="I84" i="11" s="1"/>
  <c r="B93" i="11" s="1"/>
  <c r="H77" i="11"/>
  <c r="H84" i="11" s="1"/>
  <c r="B92" i="11" s="1"/>
  <c r="J77" i="11"/>
  <c r="J84" i="11" s="1"/>
  <c r="B94" i="11" s="1"/>
  <c r="I44" i="13"/>
  <c r="J89" i="13" s="1"/>
  <c r="J90" i="13" s="1"/>
  <c r="I56" i="13"/>
  <c r="D56" i="13"/>
  <c r="D37" i="13"/>
  <c r="D44" i="13" s="1"/>
  <c r="J77" i="12"/>
  <c r="G84" i="12"/>
  <c r="I77" i="12"/>
  <c r="H77" i="12"/>
  <c r="I78" i="14"/>
  <c r="I84" i="14" s="1"/>
  <c r="B93" i="14" s="1"/>
  <c r="H78" i="14"/>
  <c r="J78" i="14"/>
  <c r="J84" i="14" s="1"/>
  <c r="B94" i="14" s="1"/>
  <c r="D57" i="11"/>
  <c r="D32" i="14"/>
  <c r="D34" i="14" s="1"/>
  <c r="J81" i="12"/>
  <c r="I81" i="12"/>
  <c r="H81" i="12"/>
  <c r="D57" i="14"/>
  <c r="D32" i="12"/>
  <c r="D34" i="12" s="1"/>
  <c r="D54" i="14"/>
  <c r="H80" i="12"/>
  <c r="J80" i="12"/>
  <c r="I80" i="12"/>
  <c r="D44" i="14"/>
  <c r="H83" i="12"/>
  <c r="I83" i="12"/>
  <c r="J83" i="12"/>
  <c r="J82" i="13"/>
  <c r="I82" i="13"/>
  <c r="H82" i="13"/>
  <c r="I80" i="13"/>
  <c r="J80" i="13"/>
  <c r="J84" i="13" s="1"/>
  <c r="B94" i="13" s="1"/>
  <c r="H80" i="13"/>
  <c r="D44" i="12"/>
  <c r="D32" i="11"/>
  <c r="D34" i="11" s="1"/>
  <c r="D37" i="11"/>
  <c r="D44" i="11" s="1"/>
  <c r="D52" i="14"/>
  <c r="D54" i="13"/>
  <c r="I53" i="12"/>
  <c r="D53" i="12"/>
  <c r="I54" i="10"/>
  <c r="D54" i="10"/>
  <c r="D32" i="10"/>
  <c r="D34" i="10" s="1"/>
  <c r="I58" i="10"/>
  <c r="D58" i="10"/>
  <c r="D37" i="10"/>
  <c r="D44" i="10" s="1"/>
  <c r="D44" i="9"/>
  <c r="I58" i="9"/>
  <c r="D58" i="9"/>
  <c r="I78" i="9"/>
  <c r="H78" i="9"/>
  <c r="J78" i="9"/>
  <c r="I52" i="9"/>
  <c r="D52" i="9"/>
  <c r="I44" i="8"/>
  <c r="J89" i="8" s="1"/>
  <c r="J90" i="8" s="1"/>
  <c r="J82" i="8"/>
  <c r="H82" i="8"/>
  <c r="I82" i="8"/>
  <c r="D54" i="8"/>
  <c r="H83" i="9"/>
  <c r="I83" i="9"/>
  <c r="J83" i="9"/>
  <c r="G84" i="9"/>
  <c r="D32" i="9"/>
  <c r="D34" i="9" s="1"/>
  <c r="I56" i="9"/>
  <c r="D56" i="9"/>
  <c r="I80" i="8"/>
  <c r="J80" i="8"/>
  <c r="H80" i="8"/>
  <c r="I44" i="9"/>
  <c r="J89" i="9" s="1"/>
  <c r="D32" i="8"/>
  <c r="D34" i="8" s="1"/>
  <c r="H79" i="9"/>
  <c r="I79" i="9"/>
  <c r="J79" i="9"/>
  <c r="D44" i="7"/>
  <c r="D32" i="7"/>
  <c r="D34" i="7" s="1"/>
  <c r="J81" i="7"/>
  <c r="I81" i="7"/>
  <c r="H81" i="7"/>
  <c r="I77" i="7"/>
  <c r="H77" i="7"/>
  <c r="G84" i="7"/>
  <c r="J77" i="7"/>
  <c r="I44" i="7"/>
  <c r="J89" i="7" s="1"/>
  <c r="D55" i="7"/>
  <c r="I55" i="1"/>
  <c r="D55" i="1"/>
  <c r="J78" i="1"/>
  <c r="I78" i="1"/>
  <c r="H78" i="1"/>
  <c r="D57" i="1"/>
  <c r="I57" i="1"/>
  <c r="D53" i="1"/>
  <c r="D37" i="1"/>
  <c r="D56" i="1"/>
  <c r="H82" i="1"/>
  <c r="J82" i="1"/>
  <c r="I82" i="1"/>
  <c r="D29" i="1"/>
  <c r="D41" i="1" s="1"/>
  <c r="H79" i="1"/>
  <c r="H83" i="1"/>
  <c r="D28" i="1"/>
  <c r="D40" i="1" s="1"/>
  <c r="C37" i="1"/>
  <c r="B52" i="1" s="1"/>
  <c r="G52" i="1" s="1"/>
  <c r="I38" i="1"/>
  <c r="I42" i="1"/>
  <c r="B44" i="1"/>
  <c r="G77" i="1"/>
  <c r="K77" i="1" s="1"/>
  <c r="I79" i="1"/>
  <c r="H80" i="1"/>
  <c r="G81" i="1"/>
  <c r="K81" i="1" s="1"/>
  <c r="I83" i="1"/>
  <c r="J90" i="28" l="1"/>
  <c r="K84" i="28"/>
  <c r="B95" i="28" s="1"/>
  <c r="J90" i="27"/>
  <c r="J90" i="24"/>
  <c r="J90" i="22"/>
  <c r="H84" i="20"/>
  <c r="B92" i="20" s="1"/>
  <c r="J90" i="19"/>
  <c r="I59" i="12"/>
  <c r="H84" i="10"/>
  <c r="B92" i="10" s="1"/>
  <c r="D58" i="1"/>
  <c r="I84" i="32"/>
  <c r="B93" i="32" s="1"/>
  <c r="I84" i="23"/>
  <c r="B93" i="23" s="1"/>
  <c r="K84" i="9"/>
  <c r="B95" i="9" s="1"/>
  <c r="H65" i="9"/>
  <c r="I65" i="9"/>
  <c r="H68" i="9"/>
  <c r="I68" i="9"/>
  <c r="H69" i="9"/>
  <c r="I69" i="9"/>
  <c r="K84" i="1"/>
  <c r="B95" i="1" s="1"/>
  <c r="H84" i="26"/>
  <c r="B92" i="26" s="1"/>
  <c r="H72" i="21"/>
  <c r="H71" i="9"/>
  <c r="I71" i="9"/>
  <c r="K84" i="19"/>
  <c r="B95" i="19" s="1"/>
  <c r="K84" i="10"/>
  <c r="B95" i="10" s="1"/>
  <c r="H72" i="24"/>
  <c r="H72" i="23"/>
  <c r="I59" i="15"/>
  <c r="G88" i="15" s="1"/>
  <c r="H72" i="14"/>
  <c r="H72" i="13"/>
  <c r="H72" i="32"/>
  <c r="H72" i="31"/>
  <c r="H72" i="34"/>
  <c r="H72" i="11"/>
  <c r="H72" i="25"/>
  <c r="H72" i="26"/>
  <c r="I59" i="11"/>
  <c r="H72" i="17"/>
  <c r="H72" i="28"/>
  <c r="I58" i="1"/>
  <c r="F71" i="1"/>
  <c r="H71" i="1" s="1"/>
  <c r="H72" i="18"/>
  <c r="H72" i="20"/>
  <c r="H72" i="12"/>
  <c r="H72" i="16"/>
  <c r="H72" i="8"/>
  <c r="D59" i="12"/>
  <c r="H72" i="19"/>
  <c r="H72" i="30"/>
  <c r="H72" i="27"/>
  <c r="D59" i="31"/>
  <c r="H72" i="7"/>
  <c r="D59" i="11"/>
  <c r="H72" i="15"/>
  <c r="I54" i="1"/>
  <c r="F67" i="1"/>
  <c r="H67" i="1" s="1"/>
  <c r="D54" i="1"/>
  <c r="I59" i="29"/>
  <c r="H72" i="22"/>
  <c r="H72" i="29"/>
  <c r="D46" i="18"/>
  <c r="B88" i="18" s="1"/>
  <c r="H72" i="36"/>
  <c r="H72" i="33"/>
  <c r="H72" i="37"/>
  <c r="H72" i="35"/>
  <c r="D46" i="8"/>
  <c r="B88" i="8" s="1"/>
  <c r="F65" i="1"/>
  <c r="H65" i="1" s="1"/>
  <c r="D46" i="28"/>
  <c r="B88" i="28" s="1"/>
  <c r="D59" i="29"/>
  <c r="D46" i="33"/>
  <c r="B88" i="33" s="1"/>
  <c r="D46" i="29"/>
  <c r="B88" i="29" s="1"/>
  <c r="D46" i="37"/>
  <c r="B88" i="37" s="1"/>
  <c r="D59" i="7"/>
  <c r="D46" i="16"/>
  <c r="B88" i="16" s="1"/>
  <c r="I59" i="16"/>
  <c r="I59" i="33"/>
  <c r="I59" i="31"/>
  <c r="D59" i="8"/>
  <c r="J84" i="18"/>
  <c r="B94" i="18" s="1"/>
  <c r="I84" i="27"/>
  <c r="B93" i="27" s="1"/>
  <c r="H84" i="28"/>
  <c r="B92" i="28" s="1"/>
  <c r="J84" i="10"/>
  <c r="B94" i="10" s="1"/>
  <c r="I84" i="13"/>
  <c r="B93" i="13" s="1"/>
  <c r="H84" i="14"/>
  <c r="B92" i="14" s="1"/>
  <c r="J84" i="27"/>
  <c r="B94" i="27" s="1"/>
  <c r="H84" i="23"/>
  <c r="B92" i="23" s="1"/>
  <c r="I84" i="22"/>
  <c r="B93" i="22" s="1"/>
  <c r="J84" i="32"/>
  <c r="B94" i="32" s="1"/>
  <c r="G89" i="32"/>
  <c r="G90" i="32" s="1"/>
  <c r="I84" i="10"/>
  <c r="B93" i="10" s="1"/>
  <c r="H84" i="32"/>
  <c r="B92" i="32" s="1"/>
  <c r="J88" i="1"/>
  <c r="J90" i="11"/>
  <c r="J90" i="18"/>
  <c r="D59" i="10"/>
  <c r="D59" i="16"/>
  <c r="I84" i="20"/>
  <c r="B93" i="20" s="1"/>
  <c r="H84" i="22"/>
  <c r="B92" i="22" s="1"/>
  <c r="I59" i="20"/>
  <c r="J90" i="16"/>
  <c r="I59" i="22"/>
  <c r="H84" i="19"/>
  <c r="B92" i="19" s="1"/>
  <c r="J84" i="20"/>
  <c r="B94" i="20" s="1"/>
  <c r="I84" i="25"/>
  <c r="B93" i="25" s="1"/>
  <c r="I59" i="32"/>
  <c r="J84" i="35"/>
  <c r="B94" i="35" s="1"/>
  <c r="I59" i="7"/>
  <c r="I59" i="8"/>
  <c r="I59" i="17"/>
  <c r="I59" i="18"/>
  <c r="I59" i="23"/>
  <c r="I59" i="36"/>
  <c r="I59" i="35"/>
  <c r="D59" i="13"/>
  <c r="D59" i="20"/>
  <c r="J84" i="21"/>
  <c r="B94" i="21" s="1"/>
  <c r="J84" i="29"/>
  <c r="B94" i="29" s="1"/>
  <c r="I84" i="34"/>
  <c r="B93" i="34" s="1"/>
  <c r="I84" i="24"/>
  <c r="B93" i="24" s="1"/>
  <c r="J84" i="26"/>
  <c r="B94" i="26" s="1"/>
  <c r="I84" i="29"/>
  <c r="B93" i="29" s="1"/>
  <c r="I84" i="19"/>
  <c r="B93" i="19" s="1"/>
  <c r="J90" i="9"/>
  <c r="D59" i="14"/>
  <c r="D59" i="32"/>
  <c r="G88" i="32" s="1"/>
  <c r="I44" i="1"/>
  <c r="J89" i="1" s="1"/>
  <c r="J90" i="7"/>
  <c r="J84" i="8"/>
  <c r="B94" i="8" s="1"/>
  <c r="D46" i="17"/>
  <c r="B88" i="17" s="1"/>
  <c r="J84" i="22"/>
  <c r="B94" i="22" s="1"/>
  <c r="D46" i="23"/>
  <c r="B88" i="23" s="1"/>
  <c r="I59" i="28"/>
  <c r="D46" i="25"/>
  <c r="B88" i="25" s="1"/>
  <c r="H84" i="35"/>
  <c r="B92" i="35" s="1"/>
  <c r="D59" i="34"/>
  <c r="D59" i="37"/>
  <c r="H84" i="27"/>
  <c r="B92" i="27" s="1"/>
  <c r="I59" i="25"/>
  <c r="J84" i="7"/>
  <c r="B94" i="7" s="1"/>
  <c r="I84" i="8"/>
  <c r="B93" i="8" s="1"/>
  <c r="I59" i="13"/>
  <c r="J84" i="23"/>
  <c r="B94" i="23" s="1"/>
  <c r="I59" i="19"/>
  <c r="I84" i="21"/>
  <c r="B93" i="21" s="1"/>
  <c r="J84" i="25"/>
  <c r="B94" i="25" s="1"/>
  <c r="I59" i="27"/>
  <c r="H84" i="29"/>
  <c r="B92" i="29" s="1"/>
  <c r="D59" i="23"/>
  <c r="D59" i="33"/>
  <c r="I84" i="35"/>
  <c r="B93" i="35" s="1"/>
  <c r="D59" i="35"/>
  <c r="I59" i="37"/>
  <c r="G88" i="37" s="1"/>
  <c r="H84" i="16"/>
  <c r="B92" i="16" s="1"/>
  <c r="J84" i="15"/>
  <c r="B94" i="15" s="1"/>
  <c r="H84" i="15"/>
  <c r="B92" i="15" s="1"/>
  <c r="H84" i="13"/>
  <c r="B92" i="13" s="1"/>
  <c r="J84" i="12"/>
  <c r="B94" i="12" s="1"/>
  <c r="I59" i="10"/>
  <c r="H84" i="8"/>
  <c r="B92" i="8" s="1"/>
  <c r="J84" i="9"/>
  <c r="B94" i="9" s="1"/>
  <c r="H84" i="9"/>
  <c r="B92" i="9" s="1"/>
  <c r="I84" i="9"/>
  <c r="B93" i="9" s="1"/>
  <c r="G89" i="34"/>
  <c r="G90" i="34" s="1"/>
  <c r="D46" i="34"/>
  <c r="B88" i="34" s="1"/>
  <c r="G89" i="35"/>
  <c r="G90" i="35" s="1"/>
  <c r="D46" i="35"/>
  <c r="B88" i="35" s="1"/>
  <c r="D59" i="36"/>
  <c r="G89" i="36"/>
  <c r="G90" i="36" s="1"/>
  <c r="D46" i="36"/>
  <c r="B88" i="36" s="1"/>
  <c r="I59" i="34"/>
  <c r="D46" i="31"/>
  <c r="B88" i="31" s="1"/>
  <c r="G89" i="31"/>
  <c r="G90" i="31" s="1"/>
  <c r="I84" i="31"/>
  <c r="B93" i="31" s="1"/>
  <c r="J84" i="31"/>
  <c r="B94" i="31" s="1"/>
  <c r="H84" i="31"/>
  <c r="B92" i="31" s="1"/>
  <c r="G89" i="20"/>
  <c r="D46" i="20"/>
  <c r="B88" i="20" s="1"/>
  <c r="D59" i="24"/>
  <c r="I59" i="30"/>
  <c r="D59" i="27"/>
  <c r="G89" i="30"/>
  <c r="G90" i="30" s="1"/>
  <c r="D46" i="30"/>
  <c r="B88" i="30" s="1"/>
  <c r="I59" i="21"/>
  <c r="D59" i="19"/>
  <c r="H84" i="21"/>
  <c r="B92" i="21" s="1"/>
  <c r="D59" i="22"/>
  <c r="I59" i="24"/>
  <c r="D46" i="19"/>
  <c r="B88" i="19" s="1"/>
  <c r="G89" i="19"/>
  <c r="G89" i="22"/>
  <c r="D46" i="22"/>
  <c r="B88" i="22" s="1"/>
  <c r="D46" i="24"/>
  <c r="B88" i="24" s="1"/>
  <c r="G89" i="24"/>
  <c r="D59" i="26"/>
  <c r="I84" i="26"/>
  <c r="B93" i="26" s="1"/>
  <c r="I59" i="26"/>
  <c r="G89" i="27"/>
  <c r="D46" i="27"/>
  <c r="B88" i="27" s="1"/>
  <c r="D46" i="21"/>
  <c r="B88" i="21" s="1"/>
  <c r="G89" i="21"/>
  <c r="D46" i="26"/>
  <c r="B88" i="26" s="1"/>
  <c r="G89" i="26"/>
  <c r="H84" i="25"/>
  <c r="B92" i="25" s="1"/>
  <c r="D59" i="30"/>
  <c r="D59" i="21"/>
  <c r="D59" i="25"/>
  <c r="D59" i="28"/>
  <c r="D59" i="17"/>
  <c r="D46" i="15"/>
  <c r="B88" i="15" s="1"/>
  <c r="G89" i="15"/>
  <c r="I84" i="16"/>
  <c r="B93" i="16" s="1"/>
  <c r="D59" i="18"/>
  <c r="I84" i="15"/>
  <c r="B93" i="15" s="1"/>
  <c r="J84" i="16"/>
  <c r="B94" i="16" s="1"/>
  <c r="G88" i="12"/>
  <c r="G89" i="12"/>
  <c r="D46" i="12"/>
  <c r="B88" i="12" s="1"/>
  <c r="G89" i="14"/>
  <c r="D46" i="14"/>
  <c r="B88" i="14" s="1"/>
  <c r="I84" i="12"/>
  <c r="B93" i="12" s="1"/>
  <c r="I59" i="14"/>
  <c r="D46" i="11"/>
  <c r="B88" i="11" s="1"/>
  <c r="G89" i="11"/>
  <c r="H84" i="12"/>
  <c r="B92" i="12" s="1"/>
  <c r="G89" i="13"/>
  <c r="D46" i="13"/>
  <c r="B88" i="13" s="1"/>
  <c r="G89" i="10"/>
  <c r="D46" i="10"/>
  <c r="B88" i="10" s="1"/>
  <c r="D59" i="9"/>
  <c r="I59" i="9"/>
  <c r="G89" i="9"/>
  <c r="D46" i="9"/>
  <c r="B88" i="9" s="1"/>
  <c r="H84" i="7"/>
  <c r="B92" i="7" s="1"/>
  <c r="I84" i="7"/>
  <c r="B93" i="7" s="1"/>
  <c r="D46" i="7"/>
  <c r="B88" i="7" s="1"/>
  <c r="G89" i="7"/>
  <c r="D32" i="1"/>
  <c r="D34" i="1" s="1"/>
  <c r="H81" i="1"/>
  <c r="J81" i="1"/>
  <c r="I81" i="1"/>
  <c r="I52" i="1"/>
  <c r="D52" i="1"/>
  <c r="D44" i="1"/>
  <c r="H77" i="1"/>
  <c r="G84" i="1"/>
  <c r="J77" i="1"/>
  <c r="I77" i="1"/>
  <c r="H72" i="9" l="1"/>
  <c r="B89" i="9" s="1"/>
  <c r="B91" i="9" s="1"/>
  <c r="B89" i="15"/>
  <c r="G88" i="29"/>
  <c r="G90" i="29" s="1"/>
  <c r="B89" i="11"/>
  <c r="B91" i="11" s="1"/>
  <c r="G88" i="11"/>
  <c r="B89" i="20"/>
  <c r="B91" i="20" s="1"/>
  <c r="I59" i="1"/>
  <c r="H72" i="1"/>
  <c r="B89" i="12"/>
  <c r="B91" i="12" s="1"/>
  <c r="G88" i="31"/>
  <c r="G88" i="20"/>
  <c r="G90" i="20" s="1"/>
  <c r="G88" i="7"/>
  <c r="G90" i="7" s="1"/>
  <c r="B89" i="7"/>
  <c r="B91" i="7" s="1"/>
  <c r="B89" i="23"/>
  <c r="B91" i="23" s="1"/>
  <c r="D59" i="1"/>
  <c r="B89" i="29"/>
  <c r="B91" i="29" s="1"/>
  <c r="B89" i="34"/>
  <c r="B91" i="34" s="1"/>
  <c r="G88" i="10"/>
  <c r="G88" i="13"/>
  <c r="B89" i="8"/>
  <c r="B91" i="8" s="1"/>
  <c r="G88" i="23"/>
  <c r="G90" i="23" s="1"/>
  <c r="G88" i="33"/>
  <c r="B89" i="35"/>
  <c r="B91" i="35" s="1"/>
  <c r="B89" i="31"/>
  <c r="B91" i="31" s="1"/>
  <c r="G88" i="35"/>
  <c r="B89" i="37"/>
  <c r="B91" i="37" s="1"/>
  <c r="G88" i="16"/>
  <c r="G90" i="16" s="1"/>
  <c r="G88" i="14"/>
  <c r="G90" i="14" s="1"/>
  <c r="B89" i="16"/>
  <c r="B91" i="16" s="1"/>
  <c r="B89" i="32"/>
  <c r="B91" i="32" s="1"/>
  <c r="B89" i="33"/>
  <c r="B91" i="33" s="1"/>
  <c r="G88" i="8"/>
  <c r="G90" i="8" s="1"/>
  <c r="J90" i="1"/>
  <c r="I84" i="1"/>
  <c r="B93" i="1" s="1"/>
  <c r="B89" i="13"/>
  <c r="B91" i="13" s="1"/>
  <c r="G90" i="13"/>
  <c r="B89" i="10"/>
  <c r="B91" i="10" s="1"/>
  <c r="G88" i="34"/>
  <c r="G90" i="12"/>
  <c r="G90" i="10"/>
  <c r="G90" i="15"/>
  <c r="B89" i="14"/>
  <c r="B91" i="14" s="1"/>
  <c r="G90" i="11"/>
  <c r="B89" i="36"/>
  <c r="B91" i="36" s="1"/>
  <c r="G88" i="36"/>
  <c r="B89" i="28"/>
  <c r="B91" i="28" s="1"/>
  <c r="G88" i="28"/>
  <c r="G90" i="28" s="1"/>
  <c r="B89" i="19"/>
  <c r="B91" i="19" s="1"/>
  <c r="G88" i="19"/>
  <c r="G90" i="19" s="1"/>
  <c r="G88" i="25"/>
  <c r="G90" i="25" s="1"/>
  <c r="B89" i="25"/>
  <c r="B91" i="25" s="1"/>
  <c r="G88" i="26"/>
  <c r="G90" i="26" s="1"/>
  <c r="B89" i="26"/>
  <c r="B91" i="26" s="1"/>
  <c r="B89" i="21"/>
  <c r="B91" i="21" s="1"/>
  <c r="G88" i="21"/>
  <c r="G90" i="21" s="1"/>
  <c r="B89" i="22"/>
  <c r="B91" i="22" s="1"/>
  <c r="G88" i="22"/>
  <c r="G90" i="22" s="1"/>
  <c r="B89" i="30"/>
  <c r="B91" i="30" s="1"/>
  <c r="G88" i="30"/>
  <c r="B89" i="24"/>
  <c r="B91" i="24" s="1"/>
  <c r="G88" i="24"/>
  <c r="G90" i="24" s="1"/>
  <c r="G88" i="27"/>
  <c r="G90" i="27" s="1"/>
  <c r="B89" i="27"/>
  <c r="B91" i="27" s="1"/>
  <c r="G88" i="18"/>
  <c r="G90" i="18" s="1"/>
  <c r="B89" i="18"/>
  <c r="B91" i="18" s="1"/>
  <c r="B89" i="17"/>
  <c r="B91" i="17" s="1"/>
  <c r="G88" i="17"/>
  <c r="G90" i="17" s="1"/>
  <c r="B91" i="15"/>
  <c r="G88" i="9"/>
  <c r="G90" i="9" s="1"/>
  <c r="H84" i="1"/>
  <c r="B92" i="1" s="1"/>
  <c r="G89" i="1"/>
  <c r="D46" i="1"/>
  <c r="J84" i="1"/>
  <c r="B94" i="1" s="1"/>
  <c r="B89" i="1" l="1"/>
  <c r="G88" i="1"/>
  <c r="G90" i="1" s="1"/>
  <c r="B88" i="1"/>
  <c r="O12" i="9"/>
  <c r="F7" i="9" s="1"/>
  <c r="B91" i="1" l="1"/>
</calcChain>
</file>

<file path=xl/sharedStrings.xml><?xml version="1.0" encoding="utf-8"?>
<sst xmlns="http://schemas.openxmlformats.org/spreadsheetml/2006/main" count="4481" uniqueCount="78">
  <si>
    <t>RECAUDO INFORME DIARIO Y MENSUAL HATOVIAL</t>
  </si>
  <si>
    <t>Código: OPFO190-01</t>
  </si>
  <si>
    <t>Creación: 29 de Enero de 2014</t>
  </si>
  <si>
    <t>Página 1 de 1</t>
  </si>
  <si>
    <t>PEAJE                :</t>
  </si>
  <si>
    <t>CABILDO</t>
  </si>
  <si>
    <t>DIA DE RECAUDO:</t>
  </si>
  <si>
    <t>TRAFICO Y RECAUDO</t>
  </si>
  <si>
    <t>SENTIDO 1</t>
  </si>
  <si>
    <t>CATEGORIA</t>
  </si>
  <si>
    <t>PAGARON</t>
  </si>
  <si>
    <t>VALOR CATEGORIA</t>
  </si>
  <si>
    <t>TOTAL RECAUDO POR CATEGORIA</t>
  </si>
  <si>
    <t>EXENTOS LEY 787</t>
  </si>
  <si>
    <t>BENEFICIO CONCEDENTE</t>
  </si>
  <si>
    <t>EXENTOS TELEPEAJE</t>
  </si>
  <si>
    <t>EVASORES</t>
  </si>
  <si>
    <t>TOTAL TRAFICO SENTIDO 1</t>
  </si>
  <si>
    <t>I</t>
  </si>
  <si>
    <t>II</t>
  </si>
  <si>
    <t>III</t>
  </si>
  <si>
    <t>IV</t>
  </si>
  <si>
    <t>V</t>
  </si>
  <si>
    <t>VI</t>
  </si>
  <si>
    <t>VII</t>
  </si>
  <si>
    <t>SUBTOTAL</t>
  </si>
  <si>
    <t>SOBRANTES</t>
  </si>
  <si>
    <t>TOTAL SENTIDO 1</t>
  </si>
  <si>
    <t>SENTIDO 2</t>
  </si>
  <si>
    <t>TOTAL TRAFICO SENTIDO 2</t>
  </si>
  <si>
    <t>TOTAL SENTIDO 2</t>
  </si>
  <si>
    <t>TOTAL SENTIDOS 1 Y 2</t>
  </si>
  <si>
    <t>TOTAL TRAFICO SENTIDO 1 Y 2</t>
  </si>
  <si>
    <t>TOTAL SOBRANTES</t>
  </si>
  <si>
    <t>DISCRIMINACIÓN SISTEMAS TELEPEAJE</t>
  </si>
  <si>
    <t>TELEPEAJE PLENO</t>
  </si>
  <si>
    <t>TELEPEAJE DIFERIDO</t>
  </si>
  <si>
    <t>TELEPEAJE</t>
  </si>
  <si>
    <t xml:space="preserve">VALOR TELEPEAJE </t>
  </si>
  <si>
    <t>TOTAL TELEPEAJE</t>
  </si>
  <si>
    <t>DISCRIMINACIÓN SISTEMAS PREPAGOS</t>
  </si>
  <si>
    <t xml:space="preserve"> TIQUETES PREPAGOS </t>
  </si>
  <si>
    <t>TIQUETES PREPAGADOS</t>
  </si>
  <si>
    <t>VALOR CATEGORIA 2014</t>
  </si>
  <si>
    <t>VALOR T. PREPAGOS</t>
  </si>
  <si>
    <t>TOTAL TIQUETES PREPAGOS</t>
  </si>
  <si>
    <t>COMPROBANTES DE PASO NIQUIA (CPN)</t>
  </si>
  <si>
    <t>SOBRETASAS ACUMULADAS E INCREMENTO 2013</t>
  </si>
  <si>
    <t xml:space="preserve">VALOR CATEGORIA </t>
  </si>
  <si>
    <t xml:space="preserve">COMPROBANTES DE PASO NIQUIA </t>
  </si>
  <si>
    <t>VALOR TOTAL CPN</t>
  </si>
  <si>
    <t>VEHICULOS QUE PAGAN</t>
  </si>
  <si>
    <t>ILUMINACIÓN</t>
  </si>
  <si>
    <t>MANTENIMIENTO E INFRAESTRUCTURA DE OPERACIÓN.</t>
  </si>
  <si>
    <t>INCREMENTOS 2013 - 2014</t>
  </si>
  <si>
    <t>COMPROBANTES DE PASO NIQUIA RECIBIDOS</t>
  </si>
  <si>
    <t>TOTAL</t>
  </si>
  <si>
    <t>TOTAL RECAUDO</t>
  </si>
  <si>
    <t>RECAUDO TELEPEAJE</t>
  </si>
  <si>
    <t>TRAFICO TELEPEAJE</t>
  </si>
  <si>
    <t>SISTEMAS PREPAGOS Y TELEPEAJE</t>
  </si>
  <si>
    <t>RECAUDO (SIN SOBRANTES)</t>
  </si>
  <si>
    <t>TRAFICO TOTAL ESTACIÓN</t>
  </si>
  <si>
    <t>CPN</t>
  </si>
  <si>
    <t>PORCENTAJE</t>
  </si>
  <si>
    <t>CONSIGNACION HATOVIAL</t>
  </si>
  <si>
    <t>MMTO E INFRA. DE OP</t>
  </si>
  <si>
    <t>JOSE GUILLERMO OROZCO ALVAREZ</t>
  </si>
  <si>
    <t>INCREMENTO 2013 - 2014</t>
  </si>
  <si>
    <t>REGENCY S.A.S.</t>
  </si>
  <si>
    <t xml:space="preserve"> </t>
  </si>
  <si>
    <t>DIA</t>
  </si>
  <si>
    <t>Código: OPFO190-02</t>
  </si>
  <si>
    <t>Actualización: Sep 4 de 2014</t>
  </si>
  <si>
    <t>VALOR CATEGORIA 2015</t>
  </si>
  <si>
    <t>INCREMENTOS 2015</t>
  </si>
  <si>
    <t>INCREMENTO 2015</t>
  </si>
  <si>
    <t>VALOR CATEGORIA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</si>
</sst>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164" formatCode="_-* #,##0.00\ _€_-;\-* #,##0.00\ _€_-;_-* &quot;-&quot;??\ _€_-;_-@_-"/>
    <numFmt numFmtId="165" formatCode="[$-F800]dddd\,\ mmmm\ dd\,\ yyyy"/>
    <numFmt numFmtId="166" formatCode="&quot;$&quot;\ #,##0"/>
    <numFmt numFmtId="167" formatCode="_-&quot;$&quot;* #,##0_-;\-&quot;$&quot;* #,##0_-;_-&quot;$&quot;* &quot;-&quot;??_-;_-@_-"/>
    <numFmt numFmtId="168" formatCode="#,##0_ ;\-#,##0\ "/>
    <numFmt numFmtId="169" formatCode="_([$€]* #,##0.00_);_([$€]* \(#,##0.00\);_([$€]* &quot;-&quot;??_);_(@_)"/>
    <numFmt numFmtId="170" formatCode="_(&quot;$&quot;\ * #,##0.0_);_(&quot;$&quot;\ * \(#,##0.0\);_(&quot;$&quot;\ 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0"/>
      <color theme="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2"/>
      <name val="Arial"/>
      <family val="2"/>
    </font>
    <font>
      <u/>
      <sz val="11"/>
      <color indexed="1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/>
        <bgColor indexed="64"/>
      </patternFill>
    </fill>
    <fill>
      <patternFill patternType="solid">
        <fgColor rgb="FFFCE4D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43">
    <xf numFmtId="0" fontId="0" fillId="0" borderId="0"/>
    <xf numFmtId="9" fontId="1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  <xf numFmtId="0" fontId="3" fillId="4" borderId="1" applyFont="0" applyBorder="0" applyAlignment="0">
      <alignment horizontal="center" vertical="center" wrapText="1"/>
    </xf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5" fillId="29" borderId="10" applyNumberFormat="0" applyAlignment="0" applyProtection="0"/>
    <xf numFmtId="0" fontId="15" fillId="29" borderId="10" applyNumberFormat="0" applyAlignment="0" applyProtection="0"/>
    <xf numFmtId="0" fontId="15" fillId="29" borderId="10" applyNumberFormat="0" applyAlignment="0" applyProtection="0"/>
    <xf numFmtId="0" fontId="15" fillId="29" borderId="10" applyNumberFormat="0" applyAlignment="0" applyProtection="0"/>
    <xf numFmtId="0" fontId="15" fillId="29" borderId="10" applyNumberFormat="0" applyAlignment="0" applyProtection="0"/>
    <xf numFmtId="0" fontId="16" fillId="30" borderId="11" applyNumberFormat="0" applyAlignment="0" applyProtection="0"/>
    <xf numFmtId="0" fontId="16" fillId="30" borderId="11" applyNumberFormat="0" applyAlignment="0" applyProtection="0"/>
    <xf numFmtId="0" fontId="16" fillId="30" borderId="11" applyNumberFormat="0" applyAlignment="0" applyProtection="0"/>
    <xf numFmtId="0" fontId="16" fillId="30" borderId="11" applyNumberFormat="0" applyAlignment="0" applyProtection="0"/>
    <xf numFmtId="0" fontId="16" fillId="30" borderId="11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3" fillId="35" borderId="1">
      <alignment horizontal="center" vertical="center" wrapText="1"/>
    </xf>
    <xf numFmtId="0" fontId="3" fillId="36" borderId="1">
      <alignment horizontal="center" vertical="center" wrapText="1"/>
    </xf>
    <xf numFmtId="0" fontId="3" fillId="4" borderId="1">
      <alignment horizontal="center" vertical="center" wrapText="1"/>
    </xf>
    <xf numFmtId="0" fontId="3" fillId="35" borderId="1">
      <alignment horizontal="center" vertical="center" wrapText="1"/>
    </xf>
    <xf numFmtId="0" fontId="3" fillId="4" borderId="1">
      <alignment horizontal="center" vertical="center" wrapText="1"/>
    </xf>
    <xf numFmtId="169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165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8" borderId="13" applyNumberFormat="0" applyFont="0" applyAlignment="0" applyProtection="0"/>
    <xf numFmtId="0" fontId="6" fillId="38" borderId="13" applyNumberFormat="0" applyFont="0" applyAlignment="0" applyProtection="0"/>
    <xf numFmtId="0" fontId="6" fillId="38" borderId="13" applyNumberFormat="0" applyFont="0" applyAlignment="0" applyProtection="0"/>
    <xf numFmtId="0" fontId="6" fillId="38" borderId="13" applyNumberFormat="0" applyFont="0" applyAlignment="0" applyProtection="0"/>
    <xf numFmtId="0" fontId="6" fillId="38" borderId="13" applyNumberFormat="0" applyFont="0" applyAlignment="0" applyProtection="0"/>
    <xf numFmtId="9" fontId="6" fillId="0" borderId="0" applyFont="0" applyFill="0" applyBorder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8" applyNumberFormat="0" applyFill="0" applyAlignment="0" applyProtection="0"/>
    <xf numFmtId="0" fontId="30" fillId="0" borderId="18" applyNumberFormat="0" applyFill="0" applyAlignment="0" applyProtection="0"/>
    <xf numFmtId="0" fontId="30" fillId="0" borderId="18" applyNumberFormat="0" applyFill="0" applyAlignment="0" applyProtection="0"/>
    <xf numFmtId="0" fontId="30" fillId="0" borderId="18" applyNumberFormat="0" applyFill="0" applyAlignment="0" applyProtection="0"/>
    <xf numFmtId="0" fontId="30" fillId="0" borderId="18" applyNumberFormat="0" applyFill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Font="1" applyFill="1" applyBorder="1" applyAlignment="1" applyProtection="1">
      <alignment horizontal="center" vertical="center" wrapText="1"/>
    </xf>
    <xf numFmtId="0" fontId="7" fillId="0" borderId="0" xfId="2" applyFont="1" applyFill="1" applyAlignment="1" applyProtection="1">
      <alignment vertical="center" wrapText="1"/>
    </xf>
    <xf numFmtId="0" fontId="6" fillId="0" borderId="0" xfId="2" applyFill="1" applyBorder="1" applyAlignment="1" applyProtection="1">
      <alignment vertical="center" wrapText="1"/>
    </xf>
    <xf numFmtId="0" fontId="6" fillId="0" borderId="0" xfId="2" applyFill="1" applyAlignment="1" applyProtection="1">
      <alignment vertical="center" wrapText="1"/>
    </xf>
    <xf numFmtId="0" fontId="6" fillId="0" borderId="0" xfId="2" applyFill="1" applyBorder="1" applyAlignment="1" applyProtection="1">
      <alignment horizontal="left" vertical="center"/>
    </xf>
    <xf numFmtId="165" fontId="6" fillId="0" borderId="0" xfId="2" applyNumberFormat="1" applyFont="1" applyFill="1" applyBorder="1" applyAlignment="1" applyProtection="1">
      <alignment vertical="center" wrapText="1"/>
    </xf>
    <xf numFmtId="165" fontId="6" fillId="0" borderId="0" xfId="2" applyNumberFormat="1" applyFill="1" applyBorder="1" applyAlignment="1" applyProtection="1">
      <alignment vertical="center" wrapText="1"/>
    </xf>
    <xf numFmtId="0" fontId="6" fillId="0" borderId="0" xfId="2" applyFill="1" applyAlignment="1" applyProtection="1">
      <alignment vertical="center"/>
    </xf>
    <xf numFmtId="0" fontId="8" fillId="2" borderId="1" xfId="2" applyFont="1" applyFill="1" applyBorder="1" applyAlignment="1" applyProtection="1">
      <alignment horizontal="center" vertical="center" wrapText="1"/>
    </xf>
    <xf numFmtId="0" fontId="9" fillId="2" borderId="1" xfId="2" applyFont="1" applyFill="1" applyBorder="1" applyAlignment="1" applyProtection="1">
      <alignment horizontal="center" vertical="center" wrapText="1"/>
    </xf>
    <xf numFmtId="0" fontId="9" fillId="2" borderId="1" xfId="2" quotePrefix="1" applyFont="1" applyFill="1" applyBorder="1" applyAlignment="1" applyProtection="1">
      <alignment horizontal="center" vertical="center" wrapText="1"/>
    </xf>
    <xf numFmtId="0" fontId="7" fillId="2" borderId="1" xfId="2" applyFont="1" applyFill="1" applyBorder="1" applyAlignment="1" applyProtection="1">
      <alignment horizontal="center" vertical="center" wrapText="1"/>
    </xf>
    <xf numFmtId="3" fontId="0" fillId="0" borderId="6" xfId="0" applyNumberFormat="1" applyFill="1" applyBorder="1" applyAlignment="1" applyProtection="1">
      <alignment vertical="center" wrapText="1"/>
      <protection locked="0"/>
    </xf>
    <xf numFmtId="166" fontId="6" fillId="2" borderId="1" xfId="2" applyNumberFormat="1" applyFill="1" applyBorder="1" applyAlignment="1" applyProtection="1">
      <alignment vertical="center" wrapText="1"/>
    </xf>
    <xf numFmtId="167" fontId="1" fillId="2" borderId="1" xfId="3" applyNumberFormat="1" applyFont="1" applyFill="1" applyBorder="1" applyAlignment="1" applyProtection="1">
      <alignment vertical="center" wrapText="1"/>
    </xf>
    <xf numFmtId="3" fontId="6" fillId="2" borderId="1" xfId="2" applyNumberFormat="1" applyFill="1" applyBorder="1" applyAlignment="1" applyProtection="1">
      <alignment vertical="center" wrapText="1"/>
    </xf>
    <xf numFmtId="3" fontId="7" fillId="2" borderId="1" xfId="2" applyNumberFormat="1" applyFont="1" applyFill="1" applyBorder="1" applyAlignment="1" applyProtection="1">
      <alignment vertical="center" wrapText="1"/>
    </xf>
    <xf numFmtId="0" fontId="7" fillId="2" borderId="1" xfId="2" applyFont="1" applyFill="1" applyBorder="1" applyAlignment="1" applyProtection="1">
      <alignment vertical="center" wrapText="1"/>
    </xf>
    <xf numFmtId="167" fontId="2" fillId="2" borderId="1" xfId="3" applyNumberFormat="1" applyFont="1" applyFill="1" applyBorder="1" applyAlignment="1" applyProtection="1">
      <alignment vertical="center" wrapText="1"/>
    </xf>
    <xf numFmtId="0" fontId="7" fillId="0" borderId="0" xfId="2" applyFont="1" applyFill="1" applyBorder="1" applyAlignment="1" applyProtection="1">
      <alignment horizontal="center" vertical="center" wrapText="1"/>
    </xf>
    <xf numFmtId="0" fontId="7" fillId="0" borderId="0" xfId="2" applyFont="1" applyFill="1" applyBorder="1" applyAlignment="1" applyProtection="1">
      <alignment vertical="center" wrapText="1"/>
    </xf>
    <xf numFmtId="167" fontId="2" fillId="0" borderId="0" xfId="3" applyNumberFormat="1" applyFont="1" applyFill="1" applyBorder="1" applyAlignment="1" applyProtection="1">
      <alignment vertical="center" wrapText="1"/>
      <protection locked="0"/>
    </xf>
    <xf numFmtId="167" fontId="2" fillId="2" borderId="0" xfId="3" applyNumberFormat="1" applyFont="1" applyFill="1" applyBorder="1" applyAlignment="1" applyProtection="1">
      <alignment vertical="center" wrapText="1"/>
    </xf>
    <xf numFmtId="0" fontId="3" fillId="0" borderId="0" xfId="2" applyFont="1" applyFill="1" applyBorder="1" applyAlignment="1" applyProtection="1">
      <alignment vertical="center" wrapText="1"/>
    </xf>
    <xf numFmtId="0" fontId="9" fillId="0" borderId="0" xfId="2" applyFont="1" applyFill="1" applyBorder="1" applyAlignment="1" applyProtection="1">
      <alignment horizontal="center" vertical="center" wrapText="1"/>
    </xf>
    <xf numFmtId="167" fontId="1" fillId="0" borderId="0" xfId="3" applyNumberFormat="1" applyFont="1" applyFill="1" applyBorder="1" applyAlignment="1" applyProtection="1">
      <alignment vertical="center" wrapText="1"/>
    </xf>
    <xf numFmtId="167" fontId="2" fillId="0" borderId="0" xfId="3" applyNumberFormat="1" applyFont="1" applyFill="1" applyBorder="1" applyAlignment="1" applyProtection="1">
      <alignment vertical="center" wrapText="1"/>
    </xf>
    <xf numFmtId="0" fontId="7" fillId="0" borderId="0" xfId="2" applyFont="1" applyFill="1" applyBorder="1" applyAlignment="1" applyProtection="1">
      <alignment horizontal="center" vertical="center"/>
    </xf>
    <xf numFmtId="0" fontId="3" fillId="0" borderId="7" xfId="4" applyFill="1" applyBorder="1" applyAlignment="1" applyProtection="1">
      <alignment vertical="center" wrapText="1"/>
    </xf>
    <xf numFmtId="0" fontId="3" fillId="0" borderId="0" xfId="4" applyFill="1" applyBorder="1" applyAlignment="1" applyProtection="1">
      <alignment vertical="center" wrapText="1"/>
    </xf>
    <xf numFmtId="0" fontId="9" fillId="3" borderId="1" xfId="2" applyFont="1" applyFill="1" applyBorder="1" applyAlignment="1" applyProtection="1">
      <alignment horizontal="center" vertical="center" wrapText="1"/>
    </xf>
    <xf numFmtId="0" fontId="7" fillId="3" borderId="1" xfId="2" applyFont="1" applyFill="1" applyBorder="1" applyAlignment="1" applyProtection="1">
      <alignment horizontal="center" vertical="center" wrapText="1"/>
    </xf>
    <xf numFmtId="166" fontId="6" fillId="3" borderId="1" xfId="2" applyNumberFormat="1" applyFill="1" applyBorder="1" applyAlignment="1" applyProtection="1">
      <alignment horizontal="center" vertical="center" wrapText="1"/>
    </xf>
    <xf numFmtId="167" fontId="1" fillId="3" borderId="1" xfId="3" applyNumberFormat="1" applyFont="1" applyFill="1" applyBorder="1" applyAlignment="1" applyProtection="1">
      <alignment vertical="center" wrapText="1"/>
    </xf>
    <xf numFmtId="3" fontId="7" fillId="3" borderId="1" xfId="2" applyNumberFormat="1" applyFont="1" applyFill="1" applyBorder="1" applyAlignment="1" applyProtection="1">
      <alignment vertical="center" wrapText="1"/>
    </xf>
    <xf numFmtId="167" fontId="7" fillId="3" borderId="1" xfId="3" applyNumberFormat="1" applyFont="1" applyFill="1" applyBorder="1" applyAlignment="1" applyProtection="1">
      <alignment vertical="center" wrapText="1"/>
    </xf>
    <xf numFmtId="0" fontId="8" fillId="0" borderId="7" xfId="2" applyFont="1" applyFill="1" applyBorder="1" applyAlignment="1" applyProtection="1">
      <alignment vertical="center" wrapText="1"/>
    </xf>
    <xf numFmtId="167" fontId="7" fillId="0" borderId="0" xfId="3" applyNumberFormat="1" applyFont="1" applyFill="1" applyBorder="1" applyAlignment="1" applyProtection="1">
      <alignment vertical="center" wrapText="1"/>
    </xf>
    <xf numFmtId="0" fontId="6" fillId="5" borderId="0" xfId="2" applyFill="1" applyAlignment="1" applyProtection="1">
      <alignment vertical="center" wrapText="1"/>
    </xf>
    <xf numFmtId="166" fontId="6" fillId="0" borderId="0" xfId="2" applyNumberFormat="1" applyFill="1" applyBorder="1" applyAlignment="1" applyProtection="1">
      <alignment horizontal="center" vertical="center" wrapText="1"/>
    </xf>
    <xf numFmtId="166" fontId="6" fillId="3" borderId="1" xfId="2" applyNumberFormat="1" applyFill="1" applyBorder="1" applyAlignment="1" applyProtection="1">
      <alignment vertical="center" wrapText="1"/>
    </xf>
    <xf numFmtId="3" fontId="6" fillId="0" borderId="0" xfId="2" applyNumberFormat="1" applyFill="1" applyBorder="1" applyAlignment="1" applyProtection="1">
      <alignment vertical="center" wrapText="1"/>
      <protection locked="0"/>
    </xf>
    <xf numFmtId="0" fontId="8" fillId="0" borderId="0" xfId="2" applyFont="1" applyFill="1" applyBorder="1" applyAlignment="1" applyProtection="1">
      <alignment vertical="center" wrapText="1"/>
    </xf>
    <xf numFmtId="0" fontId="8" fillId="3" borderId="1" xfId="2" applyFont="1" applyFill="1" applyBorder="1" applyAlignment="1" applyProtection="1">
      <alignment vertical="center" wrapText="1"/>
    </xf>
    <xf numFmtId="3" fontId="7" fillId="0" borderId="0" xfId="2" applyNumberFormat="1" applyFont="1" applyFill="1" applyBorder="1" applyAlignment="1" applyProtection="1">
      <alignment vertical="center" wrapText="1"/>
    </xf>
    <xf numFmtId="0" fontId="8" fillId="0" borderId="0" xfId="2" applyFont="1" applyFill="1" applyBorder="1" applyAlignment="1" applyProtection="1">
      <alignment horizontal="center" vertical="center" wrapText="1"/>
    </xf>
    <xf numFmtId="0" fontId="7" fillId="5" borderId="0" xfId="2" applyFont="1" applyFill="1" applyBorder="1" applyAlignment="1" applyProtection="1">
      <alignment vertical="center"/>
    </xf>
    <xf numFmtId="0" fontId="9" fillId="6" borderId="1" xfId="2" applyFont="1" applyFill="1" applyBorder="1" applyAlignment="1" applyProtection="1">
      <alignment horizontal="center" vertical="center" wrapText="1"/>
    </xf>
    <xf numFmtId="0" fontId="9" fillId="0" borderId="0" xfId="2" applyFont="1" applyFill="1" applyAlignment="1" applyProtection="1">
      <alignment vertical="center" wrapText="1"/>
    </xf>
    <xf numFmtId="0" fontId="9" fillId="7" borderId="1" xfId="2" applyFont="1" applyFill="1" applyBorder="1" applyAlignment="1" applyProtection="1">
      <alignment horizontal="center" vertical="center" wrapText="1"/>
    </xf>
    <xf numFmtId="0" fontId="9" fillId="8" borderId="1" xfId="2" applyFont="1" applyFill="1" applyBorder="1" applyAlignment="1" applyProtection="1">
      <alignment horizontal="center" vertical="center" wrapText="1"/>
    </xf>
    <xf numFmtId="0" fontId="9" fillId="9" borderId="1" xfId="2" applyFont="1" applyFill="1" applyBorder="1" applyAlignment="1" applyProtection="1">
      <alignment horizontal="center" vertical="center" wrapText="1"/>
    </xf>
    <xf numFmtId="0" fontId="10" fillId="7" borderId="1" xfId="2" applyFont="1" applyFill="1" applyBorder="1" applyAlignment="1" applyProtection="1">
      <alignment horizontal="center" vertical="center" wrapText="1"/>
    </xf>
    <xf numFmtId="0" fontId="9" fillId="10" borderId="1" xfId="2" applyFont="1" applyFill="1" applyBorder="1" applyAlignment="1" applyProtection="1">
      <alignment horizontal="center" vertical="center" wrapText="1"/>
    </xf>
    <xf numFmtId="0" fontId="6" fillId="6" borderId="1" xfId="2" applyFill="1" applyBorder="1" applyAlignment="1" applyProtection="1">
      <alignment horizontal="center" vertical="center" wrapText="1"/>
    </xf>
    <xf numFmtId="167" fontId="1" fillId="6" borderId="3" xfId="3" applyNumberFormat="1" applyFont="1" applyFill="1" applyBorder="1" applyAlignment="1" applyProtection="1">
      <alignment vertical="center" wrapText="1"/>
    </xf>
    <xf numFmtId="167" fontId="1" fillId="6" borderId="1" xfId="3" applyNumberFormat="1" applyFont="1" applyFill="1" applyBorder="1" applyAlignment="1" applyProtection="1">
      <alignment vertical="center" wrapText="1"/>
    </xf>
    <xf numFmtId="0" fontId="7" fillId="7" borderId="1" xfId="2" applyFont="1" applyFill="1" applyBorder="1" applyAlignment="1" applyProtection="1">
      <alignment horizontal="center" vertical="center" wrapText="1"/>
    </xf>
    <xf numFmtId="168" fontId="1" fillId="8" borderId="1" xfId="3" applyNumberFormat="1" applyFont="1" applyFill="1" applyBorder="1" applyAlignment="1" applyProtection="1">
      <alignment vertical="center" wrapText="1"/>
    </xf>
    <xf numFmtId="167" fontId="1" fillId="9" borderId="1" xfId="3" applyNumberFormat="1" applyFont="1" applyFill="1" applyBorder="1" applyAlignment="1" applyProtection="1">
      <alignment vertical="center" wrapText="1"/>
    </xf>
    <xf numFmtId="167" fontId="1" fillId="7" borderId="1" xfId="3" applyNumberFormat="1" applyFont="1" applyFill="1" applyBorder="1" applyAlignment="1" applyProtection="1">
      <alignment vertical="center" wrapText="1"/>
    </xf>
    <xf numFmtId="167" fontId="1" fillId="10" borderId="1" xfId="3" applyNumberFormat="1" applyFont="1" applyFill="1" applyBorder="1" applyAlignment="1" applyProtection="1">
      <alignment vertical="center" wrapText="1"/>
    </xf>
    <xf numFmtId="168" fontId="7" fillId="6" borderId="1" xfId="3" applyNumberFormat="1" applyFont="1" applyFill="1" applyBorder="1" applyAlignment="1" applyProtection="1">
      <alignment vertical="center" wrapText="1"/>
    </xf>
    <xf numFmtId="167" fontId="7" fillId="6" borderId="1" xfId="3" applyNumberFormat="1" applyFont="1" applyFill="1" applyBorder="1" applyAlignment="1" applyProtection="1">
      <alignment vertical="center" wrapText="1"/>
    </xf>
    <xf numFmtId="3" fontId="8" fillId="7" borderId="1" xfId="2" applyNumberFormat="1" applyFont="1" applyFill="1" applyBorder="1" applyAlignment="1" applyProtection="1">
      <alignment horizontal="center" vertical="center"/>
    </xf>
    <xf numFmtId="168" fontId="7" fillId="8" borderId="1" xfId="3" applyNumberFormat="1" applyFont="1" applyFill="1" applyBorder="1" applyAlignment="1" applyProtection="1">
      <alignment vertical="center" wrapText="1"/>
    </xf>
    <xf numFmtId="167" fontId="7" fillId="9" borderId="1" xfId="3" applyNumberFormat="1" applyFont="1" applyFill="1" applyBorder="1" applyAlignment="1" applyProtection="1">
      <alignment vertical="center" wrapText="1"/>
    </xf>
    <xf numFmtId="167" fontId="7" fillId="7" borderId="1" xfId="3" applyNumberFormat="1" applyFont="1" applyFill="1" applyBorder="1" applyAlignment="1" applyProtection="1">
      <alignment vertical="center" wrapText="1"/>
    </xf>
    <xf numFmtId="167" fontId="7" fillId="10" borderId="1" xfId="3" applyNumberFormat="1" applyFont="1" applyFill="1" applyBorder="1" applyAlignment="1" applyProtection="1">
      <alignment vertical="center" wrapText="1"/>
    </xf>
    <xf numFmtId="0" fontId="7" fillId="0" borderId="0" xfId="2" applyFont="1" applyFill="1" applyBorder="1" applyAlignment="1" applyProtection="1">
      <alignment horizontal="center" vertical="center"/>
    </xf>
    <xf numFmtId="0" fontId="7" fillId="0" borderId="0" xfId="2" applyFont="1" applyFill="1" applyBorder="1" applyAlignment="1" applyProtection="1">
      <alignment vertical="center"/>
    </xf>
    <xf numFmtId="0" fontId="8" fillId="2" borderId="0" xfId="2" applyFont="1" applyFill="1" applyBorder="1" applyAlignment="1" applyProtection="1">
      <alignment horizontal="center" vertical="center" wrapText="1"/>
    </xf>
    <xf numFmtId="167" fontId="6" fillId="11" borderId="1" xfId="2" applyNumberFormat="1" applyFill="1" applyBorder="1" applyAlignment="1" applyProtection="1">
      <alignment vertical="center" wrapText="1"/>
    </xf>
    <xf numFmtId="3" fontId="6" fillId="11" borderId="1" xfId="2" applyNumberFormat="1" applyFill="1" applyBorder="1" applyAlignment="1" applyProtection="1">
      <alignment vertical="center" wrapText="1"/>
    </xf>
    <xf numFmtId="0" fontId="8" fillId="12" borderId="0" xfId="2" applyFont="1" applyFill="1" applyBorder="1" applyAlignment="1" applyProtection="1">
      <alignment horizontal="center" vertical="center" wrapText="1"/>
    </xf>
    <xf numFmtId="166" fontId="6" fillId="0" borderId="0" xfId="2" applyNumberFormat="1" applyFill="1" applyBorder="1" applyAlignment="1" applyProtection="1">
      <alignment vertical="center" wrapText="1"/>
    </xf>
    <xf numFmtId="0" fontId="8" fillId="6" borderId="0" xfId="2" applyFont="1" applyFill="1" applyBorder="1" applyAlignment="1" applyProtection="1">
      <alignment horizontal="center" vertical="center" wrapText="1"/>
    </xf>
    <xf numFmtId="10" fontId="7" fillId="11" borderId="1" xfId="1" applyNumberFormat="1" applyFont="1" applyFill="1" applyBorder="1" applyAlignment="1" applyProtection="1">
      <alignment horizontal="center" vertical="center" wrapText="1"/>
    </xf>
    <xf numFmtId="0" fontId="9" fillId="13" borderId="0" xfId="2" applyFont="1" applyFill="1" applyBorder="1" applyAlignment="1" applyProtection="1">
      <alignment horizontal="center" vertical="center" wrapText="1"/>
    </xf>
    <xf numFmtId="0" fontId="9" fillId="7" borderId="0" xfId="2" applyFont="1" applyFill="1" applyBorder="1" applyAlignment="1" applyProtection="1">
      <alignment horizontal="center" vertical="center" wrapText="1"/>
    </xf>
    <xf numFmtId="0" fontId="9" fillId="14" borderId="0" xfId="2" applyFont="1" applyFill="1" applyBorder="1" applyAlignment="1" applyProtection="1">
      <alignment horizontal="center" vertical="center" wrapText="1"/>
    </xf>
    <xf numFmtId="166" fontId="6" fillId="2" borderId="3" xfId="2" applyNumberFormat="1" applyFill="1" applyBorder="1" applyAlignment="1" applyProtection="1">
      <alignment vertical="center" wrapText="1"/>
    </xf>
    <xf numFmtId="0" fontId="7" fillId="2" borderId="3" xfId="2" applyFont="1" applyFill="1" applyBorder="1" applyAlignment="1" applyProtection="1">
      <alignment vertical="center" wrapText="1"/>
    </xf>
    <xf numFmtId="3" fontId="7" fillId="2" borderId="5" xfId="2" applyNumberFormat="1" applyFont="1" applyFill="1" applyBorder="1" applyAlignment="1" applyProtection="1">
      <alignment vertical="center" wrapText="1"/>
    </xf>
    <xf numFmtId="3" fontId="0" fillId="0" borderId="6" xfId="0" applyNumberFormat="1" applyFill="1" applyBorder="1" applyAlignment="1" applyProtection="1">
      <alignment vertical="center" wrapText="1"/>
    </xf>
    <xf numFmtId="167" fontId="0" fillId="0" borderId="0" xfId="3" applyNumberFormat="1" applyFont="1" applyFill="1" applyBorder="1" applyAlignment="1" applyProtection="1">
      <alignment vertical="center" wrapText="1"/>
    </xf>
    <xf numFmtId="0" fontId="11" fillId="0" borderId="0" xfId="2" applyFont="1" applyFill="1" applyAlignment="1" applyProtection="1">
      <alignment vertical="center" wrapText="1"/>
    </xf>
    <xf numFmtId="0" fontId="9" fillId="39" borderId="1" xfId="2" applyFont="1" applyFill="1" applyBorder="1" applyAlignment="1" applyProtection="1">
      <alignment horizontal="center" vertical="center" wrapText="1"/>
    </xf>
    <xf numFmtId="167" fontId="1" fillId="39" borderId="1" xfId="3" applyNumberFormat="1" applyFont="1" applyFill="1" applyBorder="1" applyAlignment="1" applyProtection="1">
      <alignment vertical="center" wrapText="1"/>
    </xf>
    <xf numFmtId="167" fontId="7" fillId="39" borderId="1" xfId="3" applyNumberFormat="1" applyFont="1" applyFill="1" applyBorder="1" applyAlignment="1" applyProtection="1">
      <alignment vertical="center" wrapText="1"/>
    </xf>
    <xf numFmtId="0" fontId="9" fillId="39" borderId="0" xfId="2" applyFont="1" applyFill="1" applyBorder="1" applyAlignment="1" applyProtection="1">
      <alignment horizontal="center" vertical="center" wrapText="1"/>
    </xf>
    <xf numFmtId="0" fontId="7" fillId="0" borderId="0" xfId="2" applyFont="1" applyFill="1" applyBorder="1" applyAlignment="1" applyProtection="1">
      <alignment horizontal="center" vertical="center"/>
    </xf>
    <xf numFmtId="3" fontId="0" fillId="0" borderId="9" xfId="0" applyNumberFormat="1" applyFill="1" applyBorder="1" applyAlignment="1" applyProtection="1">
      <alignment vertical="center" wrapText="1"/>
    </xf>
    <xf numFmtId="3" fontId="2" fillId="0" borderId="1" xfId="0" applyNumberFormat="1" applyFont="1" applyFill="1" applyBorder="1" applyAlignment="1" applyProtection="1">
      <alignment vertical="center" wrapText="1"/>
    </xf>
    <xf numFmtId="3" fontId="11" fillId="0" borderId="0" xfId="2" applyNumberFormat="1" applyFont="1" applyFill="1" applyBorder="1" applyAlignment="1" applyProtection="1">
      <alignment vertical="center" wrapText="1"/>
    </xf>
    <xf numFmtId="167" fontId="1" fillId="40" borderId="1" xfId="3" applyNumberFormat="1" applyFont="1" applyFill="1" applyBorder="1" applyAlignment="1" applyProtection="1">
      <alignment vertical="center" wrapText="1"/>
      <protection locked="0"/>
    </xf>
    <xf numFmtId="167" fontId="1" fillId="40" borderId="1" xfId="3" applyNumberFormat="1" applyFont="1" applyFill="1" applyBorder="1" applyAlignment="1" applyProtection="1">
      <alignment vertical="center" wrapText="1"/>
    </xf>
    <xf numFmtId="0" fontId="9" fillId="0" borderId="0" xfId="2" applyFont="1" applyFill="1" applyBorder="1" applyAlignment="1" applyProtection="1">
      <alignment vertical="center" wrapText="1"/>
    </xf>
    <xf numFmtId="3" fontId="0" fillId="0" borderId="6" xfId="0" applyNumberFormat="1" applyFill="1" applyBorder="1" applyAlignment="1" applyProtection="1">
      <alignment vertical="center" wrapText="1"/>
      <protection locked="0"/>
    </xf>
    <xf numFmtId="3" fontId="0" fillId="0" borderId="6" xfId="0" applyNumberFormat="1" applyFill="1" applyBorder="1" applyAlignment="1" applyProtection="1">
      <alignment vertical="center" wrapText="1"/>
      <protection locked="0"/>
    </xf>
    <xf numFmtId="167" fontId="7" fillId="12" borderId="0" xfId="3" applyNumberFormat="1" applyFont="1" applyFill="1" applyBorder="1" applyAlignment="1" applyProtection="1">
      <alignment horizontal="right" vertical="center" wrapText="1"/>
    </xf>
    <xf numFmtId="167" fontId="7" fillId="11" borderId="1" xfId="3" applyNumberFormat="1" applyFont="1" applyFill="1" applyBorder="1" applyAlignment="1" applyProtection="1">
      <alignment horizontal="right" vertical="center"/>
    </xf>
    <xf numFmtId="167" fontId="7" fillId="14" borderId="0" xfId="3" applyNumberFormat="1" applyFont="1" applyFill="1" applyBorder="1" applyAlignment="1" applyProtection="1">
      <alignment horizontal="right" vertical="center" wrapText="1"/>
    </xf>
    <xf numFmtId="0" fontId="7" fillId="0" borderId="0" xfId="2" applyFont="1" applyFill="1" applyAlignment="1" applyProtection="1">
      <alignment horizontal="center" vertical="center" wrapText="1"/>
    </xf>
    <xf numFmtId="167" fontId="7" fillId="6" borderId="0" xfId="3" applyNumberFormat="1" applyFont="1" applyFill="1" applyBorder="1" applyAlignment="1" applyProtection="1">
      <alignment horizontal="right" vertical="center" wrapText="1"/>
    </xf>
    <xf numFmtId="167" fontId="7" fillId="11" borderId="3" xfId="3" applyNumberFormat="1" applyFont="1" applyFill="1" applyBorder="1" applyAlignment="1" applyProtection="1">
      <alignment horizontal="right" vertical="center"/>
    </xf>
    <xf numFmtId="167" fontId="7" fillId="11" borderId="5" xfId="3" applyNumberFormat="1" applyFont="1" applyFill="1" applyBorder="1" applyAlignment="1" applyProtection="1">
      <alignment horizontal="right" vertical="center"/>
    </xf>
    <xf numFmtId="167" fontId="7" fillId="0" borderId="0" xfId="3" applyNumberFormat="1" applyFont="1" applyFill="1" applyBorder="1" applyAlignment="1" applyProtection="1">
      <alignment horizontal="right" vertical="center" wrapText="1"/>
    </xf>
    <xf numFmtId="167" fontId="7" fillId="13" borderId="0" xfId="3" applyNumberFormat="1" applyFont="1" applyFill="1" applyBorder="1" applyAlignment="1" applyProtection="1">
      <alignment horizontal="right" vertical="center" wrapText="1"/>
    </xf>
    <xf numFmtId="167" fontId="7" fillId="7" borderId="0" xfId="3" applyNumberFormat="1" applyFont="1" applyFill="1" applyBorder="1" applyAlignment="1" applyProtection="1">
      <alignment horizontal="right" vertical="center" wrapText="1"/>
    </xf>
    <xf numFmtId="0" fontId="7" fillId="0" borderId="8" xfId="2" applyFont="1" applyFill="1" applyBorder="1" applyAlignment="1" applyProtection="1">
      <alignment horizontal="center" vertical="center" wrapText="1"/>
    </xf>
    <xf numFmtId="0" fontId="8" fillId="3" borderId="1" xfId="2" applyFont="1" applyFill="1" applyBorder="1" applyAlignment="1" applyProtection="1">
      <alignment horizontal="center" vertical="center" wrapText="1"/>
    </xf>
    <xf numFmtId="0" fontId="7" fillId="6" borderId="0" xfId="2" applyFont="1" applyFill="1" applyBorder="1" applyAlignment="1" applyProtection="1">
      <alignment horizontal="center" vertical="center"/>
    </xf>
    <xf numFmtId="3" fontId="5" fillId="6" borderId="1" xfId="2" applyNumberFormat="1" applyFont="1" applyFill="1" applyBorder="1" applyAlignment="1" applyProtection="1">
      <alignment horizontal="center" vertical="center"/>
    </xf>
    <xf numFmtId="0" fontId="7" fillId="7" borderId="0" xfId="2" applyFont="1" applyFill="1" applyBorder="1" applyAlignment="1" applyProtection="1">
      <alignment horizontal="center" vertical="center"/>
    </xf>
    <xf numFmtId="167" fontId="7" fillId="2" borderId="0" xfId="3" applyNumberFormat="1" applyFont="1" applyFill="1" applyBorder="1" applyAlignment="1" applyProtection="1">
      <alignment horizontal="right" vertical="center" wrapText="1"/>
    </xf>
    <xf numFmtId="0" fontId="3" fillId="3" borderId="1" xfId="4" applyFill="1" applyBorder="1" applyAlignment="1" applyProtection="1">
      <alignment horizontal="center" vertical="center" wrapText="1"/>
    </xf>
    <xf numFmtId="0" fontId="7" fillId="3" borderId="0" xfId="2" applyFont="1" applyFill="1" applyBorder="1" applyAlignment="1" applyProtection="1">
      <alignment horizontal="center" vertical="center"/>
    </xf>
    <xf numFmtId="0" fontId="3" fillId="3" borderId="6" xfId="4" applyFill="1" applyBorder="1" applyAlignment="1" applyProtection="1">
      <alignment horizontal="center" vertical="center" wrapText="1"/>
    </xf>
    <xf numFmtId="167" fontId="7" fillId="39" borderId="0" xfId="3" applyNumberFormat="1" applyFont="1" applyFill="1" applyBorder="1" applyAlignment="1" applyProtection="1">
      <alignment horizontal="right" vertical="center" wrapText="1"/>
    </xf>
    <xf numFmtId="0" fontId="3" fillId="2" borderId="3" xfId="2" applyFont="1" applyFill="1" applyBorder="1" applyAlignment="1" applyProtection="1">
      <alignment horizontal="center" vertical="center" wrapText="1"/>
    </xf>
    <xf numFmtId="0" fontId="3" fillId="2" borderId="4" xfId="2" applyFont="1" applyFill="1" applyBorder="1" applyAlignment="1" applyProtection="1">
      <alignment horizontal="center" vertical="center" wrapText="1"/>
    </xf>
    <xf numFmtId="0" fontId="3" fillId="2" borderId="5" xfId="2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6" fillId="0" borderId="2" xfId="2" applyFill="1" applyBorder="1" applyAlignment="1" applyProtection="1">
      <alignment horizontal="center" vertical="center"/>
    </xf>
    <xf numFmtId="165" fontId="6" fillId="0" borderId="2" xfId="2" applyNumberFormat="1" applyFill="1" applyBorder="1" applyAlignment="1" applyProtection="1">
      <alignment horizontal="center" vertical="center"/>
    </xf>
    <xf numFmtId="0" fontId="7" fillId="2" borderId="0" xfId="2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left" vertical="center" wrapText="1"/>
    </xf>
    <xf numFmtId="0" fontId="7" fillId="0" borderId="0" xfId="2" applyFont="1" applyFill="1" applyBorder="1" applyAlignment="1" applyProtection="1">
      <alignment horizontal="center" vertical="center"/>
    </xf>
  </cellXfs>
  <cellStyles count="243">
    <cellStyle name="20% - Énfasis1 2" xfId="5"/>
    <cellStyle name="20% - Énfasis1 3" xfId="6"/>
    <cellStyle name="20% - Énfasis1 4" xfId="7"/>
    <cellStyle name="20% - Énfasis1 5" xfId="8"/>
    <cellStyle name="20% - Énfasis1 6" xfId="9"/>
    <cellStyle name="20% - Énfasis2 2" xfId="10"/>
    <cellStyle name="20% - Énfasis2 3" xfId="11"/>
    <cellStyle name="20% - Énfasis2 4" xfId="12"/>
    <cellStyle name="20% - Énfasis2 5" xfId="13"/>
    <cellStyle name="20% - Énfasis2 6" xfId="14"/>
    <cellStyle name="20% - Énfasis3 2" xfId="15"/>
    <cellStyle name="20% - Énfasis3 3" xfId="16"/>
    <cellStyle name="20% - Énfasis3 4" xfId="17"/>
    <cellStyle name="20% - Énfasis3 5" xfId="18"/>
    <cellStyle name="20% - Énfasis3 6" xfId="19"/>
    <cellStyle name="20% - Énfasis4 2" xfId="20"/>
    <cellStyle name="20% - Énfasis4 3" xfId="21"/>
    <cellStyle name="20% - Énfasis4 4" xfId="22"/>
    <cellStyle name="20% - Énfasis4 5" xfId="23"/>
    <cellStyle name="20% - Énfasis4 6" xfId="24"/>
    <cellStyle name="20% - Énfasis5 2" xfId="25"/>
    <cellStyle name="20% - Énfasis5 3" xfId="26"/>
    <cellStyle name="20% - Énfasis5 4" xfId="27"/>
    <cellStyle name="20% - Énfasis5 5" xfId="28"/>
    <cellStyle name="20% - Énfasis5 6" xfId="29"/>
    <cellStyle name="20% - Énfasis6 2" xfId="30"/>
    <cellStyle name="20% - Énfasis6 3" xfId="31"/>
    <cellStyle name="20% - Énfasis6 4" xfId="32"/>
    <cellStyle name="20% - Énfasis6 5" xfId="33"/>
    <cellStyle name="20% - Énfasis6 6" xfId="34"/>
    <cellStyle name="40% - Énfasis1 2" xfId="35"/>
    <cellStyle name="40% - Énfasis1 3" xfId="36"/>
    <cellStyle name="40% - Énfasis1 4" xfId="37"/>
    <cellStyle name="40% - Énfasis1 5" xfId="38"/>
    <cellStyle name="40% - Énfasis1 6" xfId="39"/>
    <cellStyle name="40% - Énfasis2 2" xfId="40"/>
    <cellStyle name="40% - Énfasis2 3" xfId="41"/>
    <cellStyle name="40% - Énfasis2 4" xfId="42"/>
    <cellStyle name="40% - Énfasis2 5" xfId="43"/>
    <cellStyle name="40% - Énfasis2 6" xfId="44"/>
    <cellStyle name="40% - Énfasis3 2" xfId="45"/>
    <cellStyle name="40% - Énfasis3 3" xfId="46"/>
    <cellStyle name="40% - Énfasis3 4" xfId="47"/>
    <cellStyle name="40% - Énfasis3 5" xfId="48"/>
    <cellStyle name="40% - Énfasis3 6" xfId="49"/>
    <cellStyle name="40% - Énfasis4 2" xfId="50"/>
    <cellStyle name="40% - Énfasis4 3" xfId="51"/>
    <cellStyle name="40% - Énfasis4 4" xfId="52"/>
    <cellStyle name="40% - Énfasis4 5" xfId="53"/>
    <cellStyle name="40% - Énfasis4 6" xfId="54"/>
    <cellStyle name="40% - Énfasis5 2" xfId="55"/>
    <cellStyle name="40% - Énfasis5 3" xfId="56"/>
    <cellStyle name="40% - Énfasis5 4" xfId="57"/>
    <cellStyle name="40% - Énfasis5 5" xfId="58"/>
    <cellStyle name="40% - Énfasis5 6" xfId="59"/>
    <cellStyle name="40% - Énfasis6 2" xfId="60"/>
    <cellStyle name="40% - Énfasis6 3" xfId="61"/>
    <cellStyle name="40% - Énfasis6 4" xfId="62"/>
    <cellStyle name="40% - Énfasis6 5" xfId="63"/>
    <cellStyle name="40% - Énfasis6 6" xfId="64"/>
    <cellStyle name="60% - Énfasis1 2" xfId="65"/>
    <cellStyle name="60% - Énfasis1 3" xfId="66"/>
    <cellStyle name="60% - Énfasis1 4" xfId="67"/>
    <cellStyle name="60% - Énfasis1 5" xfId="68"/>
    <cellStyle name="60% - Énfasis1 6" xfId="69"/>
    <cellStyle name="60% - Énfasis2 2" xfId="70"/>
    <cellStyle name="60% - Énfasis2 3" xfId="71"/>
    <cellStyle name="60% - Énfasis2 4" xfId="72"/>
    <cellStyle name="60% - Énfasis2 5" xfId="73"/>
    <cellStyle name="60% - Énfasis2 6" xfId="74"/>
    <cellStyle name="60% - Énfasis3 2" xfId="75"/>
    <cellStyle name="60% - Énfasis3 3" xfId="76"/>
    <cellStyle name="60% - Énfasis3 4" xfId="77"/>
    <cellStyle name="60% - Énfasis3 5" xfId="78"/>
    <cellStyle name="60% - Énfasis3 6" xfId="79"/>
    <cellStyle name="60% - Énfasis4 2" xfId="80"/>
    <cellStyle name="60% - Énfasis4 3" xfId="81"/>
    <cellStyle name="60% - Énfasis4 4" xfId="82"/>
    <cellStyle name="60% - Énfasis4 5" xfId="83"/>
    <cellStyle name="60% - Énfasis4 6" xfId="84"/>
    <cellStyle name="60% - Énfasis5 2" xfId="85"/>
    <cellStyle name="60% - Énfasis5 3" xfId="86"/>
    <cellStyle name="60% - Énfasis5 4" xfId="87"/>
    <cellStyle name="60% - Énfasis5 5" xfId="88"/>
    <cellStyle name="60% - Énfasis5 6" xfId="89"/>
    <cellStyle name="60% - Énfasis6 2" xfId="90"/>
    <cellStyle name="60% - Énfasis6 3" xfId="91"/>
    <cellStyle name="60% - Énfasis6 4" xfId="92"/>
    <cellStyle name="60% - Énfasis6 5" xfId="93"/>
    <cellStyle name="60% - Énfasis6 6" xfId="94"/>
    <cellStyle name="Buena 2" xfId="95"/>
    <cellStyle name="Buena 3" xfId="96"/>
    <cellStyle name="Buena 4" xfId="97"/>
    <cellStyle name="Buena 5" xfId="98"/>
    <cellStyle name="Buena 6" xfId="99"/>
    <cellStyle name="Cálculo 2" xfId="100"/>
    <cellStyle name="Cálculo 3" xfId="101"/>
    <cellStyle name="Cálculo 4" xfId="102"/>
    <cellStyle name="Cálculo 5" xfId="103"/>
    <cellStyle name="Cálculo 6" xfId="104"/>
    <cellStyle name="Celda de comprobación 2" xfId="105"/>
    <cellStyle name="Celda de comprobación 3" xfId="106"/>
    <cellStyle name="Celda de comprobación 4" xfId="107"/>
    <cellStyle name="Celda de comprobación 5" xfId="108"/>
    <cellStyle name="Celda de comprobación 6" xfId="109"/>
    <cellStyle name="Celda vinculada 2" xfId="110"/>
    <cellStyle name="Celda vinculada 3" xfId="111"/>
    <cellStyle name="Celda vinculada 4" xfId="112"/>
    <cellStyle name="Celda vinculada 5" xfId="113"/>
    <cellStyle name="Celda vinculada 6" xfId="114"/>
    <cellStyle name="Encabezado 4 2" xfId="115"/>
    <cellStyle name="Encabezado 4 3" xfId="116"/>
    <cellStyle name="Encabezado 4 4" xfId="117"/>
    <cellStyle name="Encabezado 4 5" xfId="118"/>
    <cellStyle name="Encabezado 4 6" xfId="119"/>
    <cellStyle name="Énfasis1 2" xfId="120"/>
    <cellStyle name="Énfasis1 3" xfId="121"/>
    <cellStyle name="Énfasis1 4" xfId="122"/>
    <cellStyle name="Énfasis1 5" xfId="123"/>
    <cellStyle name="Énfasis1 6" xfId="124"/>
    <cellStyle name="Énfasis2 2" xfId="125"/>
    <cellStyle name="Énfasis2 3" xfId="126"/>
    <cellStyle name="Énfasis2 4" xfId="127"/>
    <cellStyle name="Énfasis2 5" xfId="128"/>
    <cellStyle name="Énfasis2 6" xfId="129"/>
    <cellStyle name="Énfasis3 2" xfId="130"/>
    <cellStyle name="Énfasis3 3" xfId="131"/>
    <cellStyle name="Énfasis3 4" xfId="132"/>
    <cellStyle name="Énfasis3 5" xfId="133"/>
    <cellStyle name="Énfasis3 6" xfId="134"/>
    <cellStyle name="Énfasis4 2" xfId="135"/>
    <cellStyle name="Énfasis4 3" xfId="136"/>
    <cellStyle name="Énfasis4 4" xfId="137"/>
    <cellStyle name="Énfasis4 5" xfId="138"/>
    <cellStyle name="Énfasis4 6" xfId="139"/>
    <cellStyle name="Énfasis5 2" xfId="140"/>
    <cellStyle name="Énfasis5 3" xfId="141"/>
    <cellStyle name="Énfasis5 4" xfId="142"/>
    <cellStyle name="Énfasis5 5" xfId="143"/>
    <cellStyle name="Énfasis5 6" xfId="144"/>
    <cellStyle name="Énfasis6 2" xfId="145"/>
    <cellStyle name="Énfasis6 3" xfId="146"/>
    <cellStyle name="Énfasis6 4" xfId="147"/>
    <cellStyle name="Énfasis6 5" xfId="148"/>
    <cellStyle name="Énfasis6 6" xfId="149"/>
    <cellStyle name="Entrada 2" xfId="150"/>
    <cellStyle name="Entrada 3" xfId="151"/>
    <cellStyle name="Entrada 4" xfId="152"/>
    <cellStyle name="Entrada 5" xfId="153"/>
    <cellStyle name="Entrada 6" xfId="154"/>
    <cellStyle name="Estilo 1" xfId="155"/>
    <cellStyle name="Estilo 2" xfId="156"/>
    <cellStyle name="Estilo 2 2" xfId="157"/>
    <cellStyle name="Estilo 3" xfId="158"/>
    <cellStyle name="Estilo 3 2" xfId="159"/>
    <cellStyle name="Estilo 4" xfId="4"/>
    <cellStyle name="Euro" xfId="160"/>
    <cellStyle name="Hipervínculo 2" xfId="161"/>
    <cellStyle name="Incorrecto 2" xfId="162"/>
    <cellStyle name="Incorrecto 3" xfId="163"/>
    <cellStyle name="Incorrecto 4" xfId="164"/>
    <cellStyle name="Incorrecto 5" xfId="165"/>
    <cellStyle name="Incorrecto 6" xfId="166"/>
    <cellStyle name="Millares 2" xfId="167"/>
    <cellStyle name="Millares 2 2" xfId="168"/>
    <cellStyle name="Millares 3" xfId="169"/>
    <cellStyle name="Millares 4" xfId="170"/>
    <cellStyle name="Moneda 2" xfId="171"/>
    <cellStyle name="Moneda 3" xfId="172"/>
    <cellStyle name="Moneda 4" xfId="173"/>
    <cellStyle name="Moneda 5" xfId="174"/>
    <cellStyle name="Moneda 6" xfId="175"/>
    <cellStyle name="Moneda 6 2" xfId="242"/>
    <cellStyle name="Moneda 7" xfId="3"/>
    <cellStyle name="Moneda 7 2" xfId="241"/>
    <cellStyle name="Neutral 2" xfId="176"/>
    <cellStyle name="Neutral 3" xfId="177"/>
    <cellStyle name="Neutral 4" xfId="178"/>
    <cellStyle name="Neutral 5" xfId="179"/>
    <cellStyle name="Neutral 6" xfId="180"/>
    <cellStyle name="Normal" xfId="0" builtinId="0"/>
    <cellStyle name="Normal 10" xfId="181"/>
    <cellStyle name="Normal 2" xfId="2"/>
    <cellStyle name="Normal 2 2" xfId="182"/>
    <cellStyle name="Normal 2 2 2" xfId="183"/>
    <cellStyle name="Normal 2 3" xfId="184"/>
    <cellStyle name="Normal 3" xfId="185"/>
    <cellStyle name="Normal 3 2" xfId="186"/>
    <cellStyle name="Normal 3 2 2" xfId="187"/>
    <cellStyle name="Normal 3_RID_EL_ESCOBAL_ENERO_2008__(2)(1)" xfId="188"/>
    <cellStyle name="Normal 4" xfId="189"/>
    <cellStyle name="Normal 5" xfId="190"/>
    <cellStyle name="Normal 6" xfId="191"/>
    <cellStyle name="Normal 7" xfId="192"/>
    <cellStyle name="Normal 8" xfId="193"/>
    <cellStyle name="Normal 9" xfId="194"/>
    <cellStyle name="Notas 2" xfId="195"/>
    <cellStyle name="Notas 3" xfId="196"/>
    <cellStyle name="Notas 4" xfId="197"/>
    <cellStyle name="Notas 5" xfId="198"/>
    <cellStyle name="Notas 6" xfId="199"/>
    <cellStyle name="Porcentaje" xfId="1" builtinId="5"/>
    <cellStyle name="Porcentual 2" xfId="200"/>
    <cellStyle name="Salida 2" xfId="201"/>
    <cellStyle name="Salida 3" xfId="202"/>
    <cellStyle name="Salida 4" xfId="203"/>
    <cellStyle name="Salida 5" xfId="204"/>
    <cellStyle name="Salida 6" xfId="205"/>
    <cellStyle name="Texto de advertencia 2" xfId="206"/>
    <cellStyle name="Texto de advertencia 3" xfId="207"/>
    <cellStyle name="Texto de advertencia 4" xfId="208"/>
    <cellStyle name="Texto de advertencia 5" xfId="209"/>
    <cellStyle name="Texto de advertencia 6" xfId="210"/>
    <cellStyle name="Texto explicativo 2" xfId="211"/>
    <cellStyle name="Texto explicativo 3" xfId="212"/>
    <cellStyle name="Texto explicativo 4" xfId="213"/>
    <cellStyle name="Texto explicativo 5" xfId="214"/>
    <cellStyle name="Texto explicativo 6" xfId="215"/>
    <cellStyle name="Título 1 2" xfId="216"/>
    <cellStyle name="Título 1 3" xfId="217"/>
    <cellStyle name="Título 1 4" xfId="218"/>
    <cellStyle name="Título 1 5" xfId="219"/>
    <cellStyle name="Título 1 6" xfId="220"/>
    <cellStyle name="Título 2 2" xfId="221"/>
    <cellStyle name="Título 2 3" xfId="222"/>
    <cellStyle name="Título 2 4" xfId="223"/>
    <cellStyle name="Título 2 5" xfId="224"/>
    <cellStyle name="Título 2 6" xfId="225"/>
    <cellStyle name="Título 3 2" xfId="226"/>
    <cellStyle name="Título 3 3" xfId="227"/>
    <cellStyle name="Título 3 4" xfId="228"/>
    <cellStyle name="Título 3 5" xfId="229"/>
    <cellStyle name="Título 3 6" xfId="230"/>
    <cellStyle name="Título 4" xfId="231"/>
    <cellStyle name="Título 5" xfId="232"/>
    <cellStyle name="Título 6" xfId="233"/>
    <cellStyle name="Título 7" xfId="234"/>
    <cellStyle name="Título 8" xfId="235"/>
    <cellStyle name="Total 2" xfId="236"/>
    <cellStyle name="Total 3" xfId="237"/>
    <cellStyle name="Total 4" xfId="238"/>
    <cellStyle name="Total 5" xfId="239"/>
    <cellStyle name="Total 6" xfId="240"/>
  </cellStyles>
  <dxfs count="0"/>
  <tableStyles count="0" defaultTableStyle="TableStyleMedium2" defaultPivotStyle="PivotStyleLight16"/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os/002%20-%20Hatovial/Otros&#237;%2015/20071229%20Hatovial%20-%20final%20-%20OS15%20-%20simular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.%20Caldas/Septiembre%202011/RID%20LAQUIEBRA%20DE%20VELE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NTES Y USOS"/>
      <sheetName val="CONTROL"/>
      <sheetName val="base"/>
      <sheetName val="inver mes"/>
      <sheetName val="inver acum"/>
      <sheetName val="programa de inversion"/>
      <sheetName val="datos anuales"/>
      <sheetName val="INGRESOS "/>
      <sheetName val="trafico"/>
      <sheetName val="EQUITY"/>
      <sheetName val="CREDITOS"/>
      <sheetName val="perfil credito"/>
      <sheetName val="INVERSIÓN"/>
      <sheetName val="mtto periodico"/>
      <sheetName val="COSTOS "/>
      <sheetName val="costo mantenimiento Interventor"/>
      <sheetName val="costo mantenimiento"/>
      <sheetName val="costo operacion"/>
      <sheetName val="resumen costos"/>
      <sheetName val="ESTADO DE RESULTADOS"/>
      <sheetName val="BALANCE"/>
      <sheetName val="VARIABLES anualizadas"/>
      <sheetName val="VARIABLES mensuales"/>
      <sheetName val="auxili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3607.8286220793752</v>
          </cell>
          <cell r="CM26">
            <v>3908.0880209748352</v>
          </cell>
          <cell r="CN26">
            <v>2849.2367026088486</v>
          </cell>
          <cell r="CO26">
            <v>3988.4665290409994</v>
          </cell>
          <cell r="CP26">
            <v>4543.2490989092621</v>
          </cell>
          <cell r="CQ26">
            <v>3751.8992342340512</v>
          </cell>
          <cell r="CR26">
            <v>4052.8159311567615</v>
          </cell>
          <cell r="CS26">
            <v>4271.6370797095806</v>
          </cell>
          <cell r="CT26">
            <v>3838.5110372452032</v>
          </cell>
          <cell r="CU26">
            <v>5270.0565565271372</v>
          </cell>
          <cell r="CV26">
            <v>5390.8973433957926</v>
          </cell>
          <cell r="CW26">
            <v>3724.5194257728258</v>
          </cell>
          <cell r="CX26">
            <v>4158.9058515042143</v>
          </cell>
          <cell r="CY26">
            <v>4500.4819431084134</v>
          </cell>
          <cell r="CZ26">
            <v>4090.7909316457431</v>
          </cell>
          <cell r="DA26">
            <v>4586.2353191737966</v>
          </cell>
          <cell r="DB26">
            <v>5130.2967907903567</v>
          </cell>
          <cell r="DC26">
            <v>4825.2528528494131</v>
          </cell>
          <cell r="DD26">
            <v>4581.2783840335696</v>
          </cell>
          <cell r="DE26">
            <v>4816.7860724407119</v>
          </cell>
          <cell r="DF26">
            <v>4894.4893264926777</v>
          </cell>
          <cell r="DG26">
            <v>6038.8361893585607</v>
          </cell>
          <cell r="DH26">
            <v>6168.5074014566781</v>
          </cell>
          <cell r="DI26">
            <v>4349.2349194524395</v>
          </cell>
          <cell r="DJ26">
            <v>4826.9619678943518</v>
          </cell>
          <cell r="DK26">
            <v>5183.2269574242473</v>
          </cell>
          <cell r="DL26">
            <v>4740.6987994936271</v>
          </cell>
          <cell r="DM26">
            <v>5284.8606716512513</v>
          </cell>
          <cell r="DN26">
            <v>5884.9801132332277</v>
          </cell>
          <cell r="DO26">
            <v>5554.1617716151477</v>
          </cell>
          <cell r="DP26">
            <v>5290.0294495679827</v>
          </cell>
          <cell r="DQ26">
            <v>5533.9431988646375</v>
          </cell>
          <cell r="DR26">
            <v>5609.328793606096</v>
          </cell>
          <cell r="DS26">
            <v>6863.1095482868031</v>
          </cell>
          <cell r="DT26">
            <v>7026.1632960556508</v>
          </cell>
          <cell r="DU26">
            <v>5033.4270209195374</v>
          </cell>
          <cell r="DV26">
            <v>5559.6947717550674</v>
          </cell>
          <cell r="DW26">
            <v>5953.1397536331751</v>
          </cell>
          <cell r="DX26">
            <v>5475.3010838979499</v>
          </cell>
          <cell r="DY26">
            <v>6074.8600209711694</v>
          </cell>
          <cell r="DZ26">
            <v>6740.8916193916066</v>
          </cell>
          <cell r="EA26">
            <v>6380.7388562456617</v>
          </cell>
          <cell r="EB26">
            <v>6093.7570455124151</v>
          </cell>
          <cell r="EC26">
            <v>6364.0640700231361</v>
          </cell>
          <cell r="ED26">
            <v>6449.4530154884396</v>
          </cell>
          <cell r="EE26">
            <v>7827.0435094348613</v>
          </cell>
          <cell r="EF26">
            <v>8001.9831046870677</v>
          </cell>
          <cell r="EG26">
            <v>16385.217729885728</v>
          </cell>
          <cell r="EH26">
            <v>6478.3753949945276</v>
          </cell>
          <cell r="EI26">
            <v>6869.6151849016451</v>
          </cell>
          <cell r="EJ26">
            <v>6344.218918151947</v>
          </cell>
          <cell r="EK26">
            <v>6961.0594875667612</v>
          </cell>
          <cell r="EL26">
            <v>7689.1771378149133</v>
          </cell>
          <cell r="EM26">
            <v>7244.650964756338</v>
          </cell>
          <cell r="EN26">
            <v>6882.3430135109611</v>
          </cell>
          <cell r="EO26">
            <v>7133.2926413171754</v>
          </cell>
          <cell r="EP26">
            <v>7179.6374703753954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0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</row>
        <row r="92">
          <cell r="B92">
            <v>2006</v>
          </cell>
          <cell r="C92">
            <v>2006</v>
          </cell>
          <cell r="D92">
            <v>2007</v>
          </cell>
          <cell r="E92">
            <v>2007</v>
          </cell>
          <cell r="F92">
            <v>2007</v>
          </cell>
          <cell r="G92">
            <v>2007</v>
          </cell>
          <cell r="H92">
            <v>2007</v>
          </cell>
          <cell r="I92">
            <v>2007</v>
          </cell>
          <cell r="J92">
            <v>2007</v>
          </cell>
          <cell r="K92">
            <v>2007</v>
          </cell>
          <cell r="L92">
            <v>2007</v>
          </cell>
          <cell r="M92">
            <v>2007</v>
          </cell>
          <cell r="N92">
            <v>2007</v>
          </cell>
          <cell r="O92">
            <v>2007</v>
          </cell>
          <cell r="P92">
            <v>2008</v>
          </cell>
          <cell r="Q92">
            <v>2008</v>
          </cell>
          <cell r="R92">
            <v>2008</v>
          </cell>
          <cell r="S92">
            <v>2008</v>
          </cell>
          <cell r="T92">
            <v>2008</v>
          </cell>
          <cell r="U92">
            <v>2008</v>
          </cell>
          <cell r="V92">
            <v>2008</v>
          </cell>
          <cell r="W92">
            <v>2008</v>
          </cell>
          <cell r="X92">
            <v>2008</v>
          </cell>
          <cell r="Y92">
            <v>2008</v>
          </cell>
          <cell r="Z92">
            <v>2008</v>
          </cell>
          <cell r="AA92">
            <v>2008</v>
          </cell>
          <cell r="AB92">
            <v>2009</v>
          </cell>
          <cell r="AC92">
            <v>2009</v>
          </cell>
          <cell r="AD92">
            <v>2009</v>
          </cell>
          <cell r="AE92">
            <v>2009</v>
          </cell>
          <cell r="AF92">
            <v>2009</v>
          </cell>
          <cell r="AG92">
            <v>2009</v>
          </cell>
          <cell r="AH92">
            <v>2009</v>
          </cell>
          <cell r="AI92">
            <v>2009</v>
          </cell>
          <cell r="AJ92">
            <v>2009</v>
          </cell>
          <cell r="AK92">
            <v>2009</v>
          </cell>
          <cell r="AL92">
            <v>2009</v>
          </cell>
          <cell r="AM92">
            <v>2009</v>
          </cell>
          <cell r="AN92">
            <v>2010</v>
          </cell>
          <cell r="AO92">
            <v>2010</v>
          </cell>
          <cell r="AP92">
            <v>2010</v>
          </cell>
          <cell r="AQ92">
            <v>2010</v>
          </cell>
          <cell r="AR92">
            <v>2010</v>
          </cell>
          <cell r="AS92">
            <v>2010</v>
          </cell>
          <cell r="AT92">
            <v>2010</v>
          </cell>
          <cell r="AU92">
            <v>2010</v>
          </cell>
          <cell r="AV92">
            <v>2010</v>
          </cell>
          <cell r="AW92">
            <v>2010</v>
          </cell>
          <cell r="AX92">
            <v>2010</v>
          </cell>
          <cell r="AY92">
            <v>2010</v>
          </cell>
          <cell r="AZ92">
            <v>2011</v>
          </cell>
          <cell r="BA92">
            <v>2011</v>
          </cell>
          <cell r="BB92">
            <v>2011</v>
          </cell>
          <cell r="BC92">
            <v>2011</v>
          </cell>
          <cell r="BD92">
            <v>2011</v>
          </cell>
          <cell r="BE92">
            <v>2011</v>
          </cell>
          <cell r="BF92">
            <v>2011</v>
          </cell>
          <cell r="BG92">
            <v>2011</v>
          </cell>
          <cell r="BH92">
            <v>2011</v>
          </cell>
          <cell r="BI92">
            <v>2011</v>
          </cell>
          <cell r="BJ92">
            <v>2011</v>
          </cell>
          <cell r="BK92">
            <v>2011</v>
          </cell>
          <cell r="BL92">
            <v>2012</v>
          </cell>
          <cell r="BM92">
            <v>2012</v>
          </cell>
          <cell r="BN92">
            <v>2012</v>
          </cell>
          <cell r="BO92">
            <v>2012</v>
          </cell>
          <cell r="BP92">
            <v>2012</v>
          </cell>
          <cell r="BQ92">
            <v>2012</v>
          </cell>
          <cell r="BR92">
            <v>2012</v>
          </cell>
          <cell r="BS92">
            <v>2012</v>
          </cell>
          <cell r="BT92">
            <v>2012</v>
          </cell>
          <cell r="BU92">
            <v>2012</v>
          </cell>
          <cell r="BV92">
            <v>2012</v>
          </cell>
          <cell r="BW92">
            <v>2012</v>
          </cell>
          <cell r="BX92">
            <v>2013</v>
          </cell>
          <cell r="BY92">
            <v>2013</v>
          </cell>
          <cell r="BZ92">
            <v>2013</v>
          </cell>
          <cell r="CA92">
            <v>2013</v>
          </cell>
          <cell r="CB92">
            <v>2013</v>
          </cell>
          <cell r="CC92">
            <v>2013</v>
          </cell>
          <cell r="CD92">
            <v>2013</v>
          </cell>
          <cell r="CE92">
            <v>2013</v>
          </cell>
          <cell r="CF92">
            <v>2013</v>
          </cell>
          <cell r="CG92">
            <v>2013</v>
          </cell>
          <cell r="CH92">
            <v>2013</v>
          </cell>
          <cell r="CI92">
            <v>2013</v>
          </cell>
          <cell r="CJ92">
            <v>2014</v>
          </cell>
          <cell r="CK92">
            <v>2014</v>
          </cell>
          <cell r="CL92">
            <v>2014</v>
          </cell>
          <cell r="CM92">
            <v>2014</v>
          </cell>
          <cell r="CN92">
            <v>2014</v>
          </cell>
          <cell r="CO92">
            <v>2014</v>
          </cell>
          <cell r="CP92">
            <v>2014</v>
          </cell>
          <cell r="CQ92">
            <v>2014</v>
          </cell>
          <cell r="CR92">
            <v>2014</v>
          </cell>
          <cell r="CS92">
            <v>2014</v>
          </cell>
          <cell r="CT92">
            <v>2014</v>
          </cell>
          <cell r="CU92">
            <v>2014</v>
          </cell>
          <cell r="CV92">
            <v>2015</v>
          </cell>
          <cell r="CW92">
            <v>2015</v>
          </cell>
          <cell r="CX92">
            <v>2015</v>
          </cell>
          <cell r="CY92">
            <v>2015</v>
          </cell>
          <cell r="CZ92">
            <v>2015</v>
          </cell>
          <cell r="DA92">
            <v>2015</v>
          </cell>
          <cell r="DB92">
            <v>2015</v>
          </cell>
          <cell r="DC92">
            <v>2015</v>
          </cell>
          <cell r="DD92">
            <v>2015</v>
          </cell>
          <cell r="DE92">
            <v>2015</v>
          </cell>
          <cell r="DF92">
            <v>2015</v>
          </cell>
          <cell r="DG92">
            <v>2015</v>
          </cell>
          <cell r="DH92">
            <v>2016</v>
          </cell>
          <cell r="DI92">
            <v>2016</v>
          </cell>
          <cell r="DJ92">
            <v>2016</v>
          </cell>
          <cell r="DK92">
            <v>2016</v>
          </cell>
          <cell r="DL92">
            <v>2016</v>
          </cell>
          <cell r="DM92">
            <v>2016</v>
          </cell>
          <cell r="DN92">
            <v>2016</v>
          </cell>
          <cell r="DO92">
            <v>2016</v>
          </cell>
          <cell r="DP92">
            <v>2016</v>
          </cell>
          <cell r="DQ92">
            <v>2016</v>
          </cell>
          <cell r="DR92">
            <v>2016</v>
          </cell>
          <cell r="DS92">
            <v>2016</v>
          </cell>
          <cell r="DT92">
            <v>2017</v>
          </cell>
          <cell r="DU92">
            <v>2017</v>
          </cell>
          <cell r="DV92">
            <v>2017</v>
          </cell>
          <cell r="DW92">
            <v>2017</v>
          </cell>
          <cell r="DX92">
            <v>2017</v>
          </cell>
          <cell r="DY92">
            <v>2017</v>
          </cell>
          <cell r="DZ92">
            <v>2017</v>
          </cell>
          <cell r="EA92">
            <v>2017</v>
          </cell>
          <cell r="EB92">
            <v>2017</v>
          </cell>
          <cell r="EC92">
            <v>2017</v>
          </cell>
          <cell r="ED92">
            <v>2017</v>
          </cell>
          <cell r="EE92">
            <v>2017</v>
          </cell>
          <cell r="EF92">
            <v>2018</v>
          </cell>
          <cell r="EG92">
            <v>2018</v>
          </cell>
          <cell r="EH92">
            <v>2018</v>
          </cell>
          <cell r="EI92">
            <v>2018</v>
          </cell>
          <cell r="EJ92">
            <v>2018</v>
          </cell>
          <cell r="EK92">
            <v>2018</v>
          </cell>
          <cell r="EL92">
            <v>2018</v>
          </cell>
          <cell r="EM92">
            <v>2018</v>
          </cell>
          <cell r="EN92">
            <v>2018</v>
          </cell>
          <cell r="EO92">
            <v>2018</v>
          </cell>
          <cell r="EP92">
            <v>2018</v>
          </cell>
          <cell r="EQ92">
            <v>2018</v>
          </cell>
          <cell r="ER92">
            <v>2019</v>
          </cell>
          <cell r="ES92">
            <v>2019</v>
          </cell>
          <cell r="ET92">
            <v>2019</v>
          </cell>
          <cell r="EU92">
            <v>2019</v>
          </cell>
          <cell r="EV92">
            <v>2019</v>
          </cell>
          <cell r="EW92">
            <v>2019</v>
          </cell>
          <cell r="EX92">
            <v>2019</v>
          </cell>
          <cell r="EY92">
            <v>2019</v>
          </cell>
          <cell r="EZ92">
            <v>2019</v>
          </cell>
          <cell r="FA92">
            <v>2019</v>
          </cell>
          <cell r="FB92">
            <v>2019</v>
          </cell>
          <cell r="FC92">
            <v>2019</v>
          </cell>
          <cell r="FD92">
            <v>2020</v>
          </cell>
          <cell r="FE92">
            <v>2020</v>
          </cell>
          <cell r="FF92">
            <v>2020</v>
          </cell>
          <cell r="FG92">
            <v>2020</v>
          </cell>
          <cell r="FH92">
            <v>2020</v>
          </cell>
          <cell r="FI92">
            <v>2020</v>
          </cell>
          <cell r="FJ92">
            <v>2020</v>
          </cell>
          <cell r="FK92">
            <v>2020</v>
          </cell>
          <cell r="FL92">
            <v>2020</v>
          </cell>
          <cell r="FM92">
            <v>2020</v>
          </cell>
          <cell r="FN92">
            <v>2020</v>
          </cell>
          <cell r="FO92">
            <v>2020</v>
          </cell>
          <cell r="FP92">
            <v>2021</v>
          </cell>
          <cell r="FQ92">
            <v>2021</v>
          </cell>
          <cell r="FR92">
            <v>2021</v>
          </cell>
          <cell r="FS92">
            <v>2021</v>
          </cell>
          <cell r="FT92">
            <v>2021</v>
          </cell>
          <cell r="FU92">
            <v>2021</v>
          </cell>
          <cell r="FV92">
            <v>2021</v>
          </cell>
          <cell r="FW92">
            <v>2021</v>
          </cell>
          <cell r="FX92">
            <v>2021</v>
          </cell>
          <cell r="FY92">
            <v>2021</v>
          </cell>
          <cell r="FZ92">
            <v>2021</v>
          </cell>
          <cell r="GA92">
            <v>2021</v>
          </cell>
          <cell r="GB92">
            <v>2022</v>
          </cell>
          <cell r="GC92">
            <v>2022</v>
          </cell>
          <cell r="GD92">
            <v>2022</v>
          </cell>
          <cell r="GE92">
            <v>2022</v>
          </cell>
          <cell r="GF92">
            <v>2022</v>
          </cell>
          <cell r="GG92">
            <v>2022</v>
          </cell>
          <cell r="GH92">
            <v>2022</v>
          </cell>
          <cell r="GI92">
            <v>2022</v>
          </cell>
          <cell r="GJ92">
            <v>2022</v>
          </cell>
          <cell r="GK92">
            <v>2022</v>
          </cell>
          <cell r="GL92">
            <v>2022</v>
          </cell>
          <cell r="GM92">
            <v>2022</v>
          </cell>
          <cell r="GN92">
            <v>2023</v>
          </cell>
          <cell r="GO92">
            <v>2023</v>
          </cell>
          <cell r="GP92">
            <v>2023</v>
          </cell>
          <cell r="GQ92">
            <v>2023</v>
          </cell>
          <cell r="GR92">
            <v>2023</v>
          </cell>
          <cell r="GS92">
            <v>2023</v>
          </cell>
          <cell r="GT92">
            <v>2023</v>
          </cell>
          <cell r="GU92">
            <v>2023</v>
          </cell>
          <cell r="GV92">
            <v>2023</v>
          </cell>
          <cell r="GW92">
            <v>2023</v>
          </cell>
          <cell r="GX92">
            <v>2023</v>
          </cell>
          <cell r="GY92">
            <v>2023</v>
          </cell>
          <cell r="GZ92">
            <v>2024</v>
          </cell>
          <cell r="HA92">
            <v>2024</v>
          </cell>
          <cell r="HB92">
            <v>2024</v>
          </cell>
          <cell r="HC92">
            <v>2024</v>
          </cell>
          <cell r="HD92">
            <v>2024</v>
          </cell>
          <cell r="HE92">
            <v>2024</v>
          </cell>
          <cell r="HF92">
            <v>2024</v>
          </cell>
          <cell r="HG92">
            <v>2024</v>
          </cell>
          <cell r="HH92">
            <v>2024</v>
          </cell>
          <cell r="HI92">
            <v>2024</v>
          </cell>
          <cell r="HJ92">
            <v>2024</v>
          </cell>
          <cell r="HK92">
            <v>2024</v>
          </cell>
          <cell r="HL92">
            <v>2025</v>
          </cell>
          <cell r="HM92">
            <v>2025</v>
          </cell>
          <cell r="HN92">
            <v>2025</v>
          </cell>
          <cell r="HO92">
            <v>2025</v>
          </cell>
          <cell r="HP92">
            <v>2025</v>
          </cell>
          <cell r="HQ92">
            <v>2025</v>
          </cell>
          <cell r="HR92">
            <v>2025</v>
          </cell>
          <cell r="HS92">
            <v>2025</v>
          </cell>
          <cell r="HT92">
            <v>2025</v>
          </cell>
          <cell r="HU92">
            <v>2025</v>
          </cell>
          <cell r="HV92">
            <v>2025</v>
          </cell>
          <cell r="HW92">
            <v>2025</v>
          </cell>
          <cell r="HX92">
            <v>2026</v>
          </cell>
          <cell r="HY92">
            <v>2026</v>
          </cell>
          <cell r="HZ92">
            <v>2026</v>
          </cell>
          <cell r="IA92">
            <v>2026</v>
          </cell>
          <cell r="IB92">
            <v>2026</v>
          </cell>
          <cell r="IC92">
            <v>2026</v>
          </cell>
          <cell r="ID92">
            <v>2026</v>
          </cell>
          <cell r="IE92">
            <v>2026</v>
          </cell>
          <cell r="IF92">
            <v>2026</v>
          </cell>
          <cell r="IG92">
            <v>2026</v>
          </cell>
          <cell r="IH92">
            <v>2026</v>
          </cell>
          <cell r="II92">
            <v>2026</v>
          </cell>
        </row>
        <row r="95">
          <cell r="A95">
            <v>2006</v>
          </cell>
          <cell r="B95">
            <v>0</v>
          </cell>
          <cell r="C95">
            <v>498.85414691943004</v>
          </cell>
        </row>
        <row r="96">
          <cell r="A96">
            <v>2007</v>
          </cell>
          <cell r="B96">
            <v>0</v>
          </cell>
          <cell r="C96">
            <v>1487.2750889089964</v>
          </cell>
        </row>
        <row r="97">
          <cell r="A97">
            <v>2008</v>
          </cell>
          <cell r="B97">
            <v>0</v>
          </cell>
          <cell r="C97">
            <v>1994.0131038484992</v>
          </cell>
        </row>
        <row r="98">
          <cell r="A98">
            <v>2009</v>
          </cell>
          <cell r="B98">
            <v>0</v>
          </cell>
          <cell r="C98">
            <v>2233.3736131880255</v>
          </cell>
        </row>
        <row r="99">
          <cell r="A99">
            <v>2010</v>
          </cell>
          <cell r="B99">
            <v>0</v>
          </cell>
          <cell r="C99">
            <v>2733.2709889408879</v>
          </cell>
        </row>
        <row r="100">
          <cell r="A100">
            <v>2011</v>
          </cell>
          <cell r="B100">
            <v>0</v>
          </cell>
          <cell r="C100">
            <v>3425.8103240260675</v>
          </cell>
        </row>
        <row r="101">
          <cell r="A101">
            <v>2012</v>
          </cell>
          <cell r="B101">
            <v>0</v>
          </cell>
          <cell r="C101">
            <v>4192.2291595709648</v>
          </cell>
        </row>
        <row r="102">
          <cell r="A102">
            <v>2013</v>
          </cell>
          <cell r="B102">
            <v>0</v>
          </cell>
          <cell r="C102">
            <v>5191.2236846197284</v>
          </cell>
        </row>
        <row r="103">
          <cell r="A103">
            <v>2014</v>
          </cell>
          <cell r="B103">
            <v>40081.788812486055</v>
          </cell>
          <cell r="C103">
            <v>6412.8964198007534</v>
          </cell>
        </row>
        <row r="104">
          <cell r="A104">
            <v>2015</v>
          </cell>
          <cell r="B104">
            <v>56738.770430566081</v>
          </cell>
          <cell r="C104">
            <v>7221.8785925832335</v>
          </cell>
        </row>
        <row r="105">
          <cell r="A105">
            <v>2016</v>
          </cell>
          <cell r="B105">
            <v>65289.043592546492</v>
          </cell>
          <cell r="C105">
            <v>6298.9416002250055</v>
          </cell>
        </row>
        <row r="106">
          <cell r="A106">
            <v>2017</v>
          </cell>
          <cell r="B106">
            <v>74978.534063328683</v>
          </cell>
          <cell r="C106">
            <v>5043.1222735760311</v>
          </cell>
        </row>
        <row r="107">
          <cell r="A107">
            <v>2018</v>
          </cell>
          <cell r="B107">
            <v>87169.571047962469</v>
          </cell>
          <cell r="C107">
            <v>5104.1251905161716</v>
          </cell>
        </row>
        <row r="108">
          <cell r="A108">
            <v>2019</v>
          </cell>
          <cell r="B108">
            <v>0</v>
          </cell>
          <cell r="C108">
            <v>5287.7427725473017</v>
          </cell>
        </row>
        <row r="109">
          <cell r="A109">
            <v>2020</v>
          </cell>
          <cell r="B109">
            <v>0</v>
          </cell>
          <cell r="C109">
            <v>5475.7278495685114</v>
          </cell>
        </row>
        <row r="110">
          <cell r="A110">
            <v>2021</v>
          </cell>
          <cell r="B110">
            <v>0</v>
          </cell>
          <cell r="C110">
            <v>5663.9872440020617</v>
          </cell>
        </row>
        <row r="111">
          <cell r="A111">
            <v>2022</v>
          </cell>
          <cell r="B111">
            <v>0</v>
          </cell>
          <cell r="C111">
            <v>5856.7585747707235</v>
          </cell>
        </row>
        <row r="112">
          <cell r="A112">
            <v>2023</v>
          </cell>
          <cell r="B112">
            <v>0</v>
          </cell>
          <cell r="C112">
            <v>0</v>
          </cell>
        </row>
        <row r="113">
          <cell r="A113">
            <v>2024</v>
          </cell>
          <cell r="B113">
            <v>0</v>
          </cell>
          <cell r="C113">
            <v>0</v>
          </cell>
        </row>
        <row r="114">
          <cell r="A114">
            <v>2025</v>
          </cell>
          <cell r="B114">
            <v>0</v>
          </cell>
          <cell r="C114">
            <v>0</v>
          </cell>
        </row>
        <row r="115">
          <cell r="A115">
            <v>2026</v>
          </cell>
          <cell r="B115">
            <v>0</v>
          </cell>
          <cell r="C115">
            <v>0</v>
          </cell>
        </row>
      </sheetData>
      <sheetData sheetId="20" refreshError="1">
        <row r="5">
          <cell r="B5">
            <v>39022</v>
          </cell>
          <cell r="C5">
            <v>39052</v>
          </cell>
          <cell r="D5">
            <v>39083</v>
          </cell>
          <cell r="E5">
            <v>39114</v>
          </cell>
          <cell r="F5">
            <v>39142</v>
          </cell>
          <cell r="G5">
            <v>39173</v>
          </cell>
          <cell r="H5">
            <v>39203</v>
          </cell>
          <cell r="I5">
            <v>39234</v>
          </cell>
          <cell r="J5">
            <v>39264</v>
          </cell>
          <cell r="K5">
            <v>39295</v>
          </cell>
          <cell r="L5">
            <v>39326</v>
          </cell>
          <cell r="M5">
            <v>39356</v>
          </cell>
          <cell r="N5">
            <v>39387</v>
          </cell>
          <cell r="O5">
            <v>39417</v>
          </cell>
          <cell r="P5">
            <v>39448</v>
          </cell>
          <cell r="Q5">
            <v>39479</v>
          </cell>
          <cell r="R5">
            <v>39508</v>
          </cell>
          <cell r="S5">
            <v>39539</v>
          </cell>
          <cell r="T5">
            <v>39569</v>
          </cell>
          <cell r="U5">
            <v>39600</v>
          </cell>
          <cell r="V5">
            <v>39630</v>
          </cell>
          <cell r="W5">
            <v>39661</v>
          </cell>
          <cell r="X5">
            <v>39692</v>
          </cell>
          <cell r="Y5">
            <v>39722</v>
          </cell>
          <cell r="Z5">
            <v>39753</v>
          </cell>
          <cell r="AA5">
            <v>39783</v>
          </cell>
          <cell r="AB5">
            <v>39814</v>
          </cell>
          <cell r="AC5">
            <v>39845</v>
          </cell>
          <cell r="AD5">
            <v>39873</v>
          </cell>
          <cell r="AE5">
            <v>39904</v>
          </cell>
          <cell r="AF5">
            <v>39934</v>
          </cell>
          <cell r="AG5">
            <v>39965</v>
          </cell>
          <cell r="AH5">
            <v>39995</v>
          </cell>
          <cell r="AI5">
            <v>40026</v>
          </cell>
          <cell r="AJ5">
            <v>40057</v>
          </cell>
          <cell r="AK5">
            <v>40087</v>
          </cell>
          <cell r="AL5">
            <v>40118</v>
          </cell>
          <cell r="AM5">
            <v>40148</v>
          </cell>
          <cell r="AN5">
            <v>40179</v>
          </cell>
          <cell r="AO5">
            <v>40210</v>
          </cell>
          <cell r="AP5">
            <v>40238</v>
          </cell>
          <cell r="AQ5">
            <v>40269</v>
          </cell>
          <cell r="AR5">
            <v>40299</v>
          </cell>
          <cell r="AS5">
            <v>40330</v>
          </cell>
          <cell r="AT5">
            <v>40360</v>
          </cell>
          <cell r="AU5">
            <v>40391</v>
          </cell>
          <cell r="AV5">
            <v>40422</v>
          </cell>
          <cell r="AW5">
            <v>40452</v>
          </cell>
          <cell r="AX5">
            <v>40483</v>
          </cell>
          <cell r="AY5">
            <v>40513</v>
          </cell>
          <cell r="AZ5">
            <v>40544</v>
          </cell>
          <cell r="BA5">
            <v>40575</v>
          </cell>
          <cell r="BB5">
            <v>40603</v>
          </cell>
          <cell r="BC5">
            <v>40634</v>
          </cell>
          <cell r="BD5">
            <v>40664</v>
          </cell>
          <cell r="BE5">
            <v>40695</v>
          </cell>
          <cell r="BF5">
            <v>40725</v>
          </cell>
          <cell r="BG5">
            <v>40756</v>
          </cell>
          <cell r="BH5">
            <v>40787</v>
          </cell>
          <cell r="BI5">
            <v>40817</v>
          </cell>
          <cell r="BJ5">
            <v>40848</v>
          </cell>
          <cell r="BK5">
            <v>40878</v>
          </cell>
          <cell r="BL5">
            <v>40909</v>
          </cell>
          <cell r="BM5">
            <v>40940</v>
          </cell>
          <cell r="BN5">
            <v>40969</v>
          </cell>
          <cell r="BO5">
            <v>41000</v>
          </cell>
          <cell r="BP5">
            <v>41030</v>
          </cell>
          <cell r="BQ5">
            <v>41061</v>
          </cell>
          <cell r="BR5">
            <v>41091</v>
          </cell>
          <cell r="BS5">
            <v>41122</v>
          </cell>
          <cell r="BT5">
            <v>41153</v>
          </cell>
          <cell r="BU5">
            <v>41183</v>
          </cell>
          <cell r="BV5">
            <v>41214</v>
          </cell>
          <cell r="BW5">
            <v>41244</v>
          </cell>
          <cell r="BX5">
            <v>41275</v>
          </cell>
          <cell r="BY5">
            <v>41306</v>
          </cell>
          <cell r="BZ5">
            <v>41334</v>
          </cell>
          <cell r="CA5">
            <v>41365</v>
          </cell>
          <cell r="CB5">
            <v>41395</v>
          </cell>
          <cell r="CC5">
            <v>41426</v>
          </cell>
          <cell r="CD5">
            <v>41456</v>
          </cell>
          <cell r="CE5">
            <v>41487</v>
          </cell>
          <cell r="CF5">
            <v>41518</v>
          </cell>
          <cell r="CG5">
            <v>41548</v>
          </cell>
          <cell r="CH5">
            <v>41579</v>
          </cell>
          <cell r="CI5">
            <v>41609</v>
          </cell>
          <cell r="CJ5">
            <v>41640</v>
          </cell>
          <cell r="CK5">
            <v>41671</v>
          </cell>
          <cell r="CL5">
            <v>41699</v>
          </cell>
          <cell r="CM5">
            <v>41730</v>
          </cell>
          <cell r="CN5">
            <v>41760</v>
          </cell>
          <cell r="CO5">
            <v>41791</v>
          </cell>
          <cell r="CP5">
            <v>41821</v>
          </cell>
          <cell r="CQ5">
            <v>41852</v>
          </cell>
          <cell r="CR5">
            <v>41883</v>
          </cell>
          <cell r="CS5">
            <v>41913</v>
          </cell>
          <cell r="CT5">
            <v>41944</v>
          </cell>
          <cell r="CU5">
            <v>41974</v>
          </cell>
          <cell r="CV5">
            <v>42005</v>
          </cell>
          <cell r="CW5">
            <v>42036</v>
          </cell>
          <cell r="CX5">
            <v>42064</v>
          </cell>
          <cell r="CY5">
            <v>42095</v>
          </cell>
          <cell r="CZ5">
            <v>42125</v>
          </cell>
          <cell r="DA5">
            <v>42156</v>
          </cell>
          <cell r="DB5">
            <v>42186</v>
          </cell>
          <cell r="DC5">
            <v>42217</v>
          </cell>
          <cell r="DD5">
            <v>42248</v>
          </cell>
          <cell r="DE5">
            <v>42278</v>
          </cell>
          <cell r="DF5">
            <v>42309</v>
          </cell>
          <cell r="DG5">
            <v>42339</v>
          </cell>
          <cell r="DH5">
            <v>42370</v>
          </cell>
          <cell r="DI5">
            <v>42401</v>
          </cell>
          <cell r="DJ5">
            <v>42430</v>
          </cell>
          <cell r="DK5">
            <v>42461</v>
          </cell>
          <cell r="DL5">
            <v>42491</v>
          </cell>
          <cell r="DM5">
            <v>42522</v>
          </cell>
          <cell r="DN5">
            <v>42552</v>
          </cell>
          <cell r="DO5">
            <v>42583</v>
          </cell>
          <cell r="DP5">
            <v>42614</v>
          </cell>
          <cell r="DQ5">
            <v>42644</v>
          </cell>
          <cell r="DR5">
            <v>42675</v>
          </cell>
          <cell r="DS5">
            <v>42705</v>
          </cell>
          <cell r="DT5">
            <v>42736</v>
          </cell>
          <cell r="DU5">
            <v>42767</v>
          </cell>
          <cell r="DV5">
            <v>42795</v>
          </cell>
          <cell r="DW5">
            <v>42826</v>
          </cell>
          <cell r="DX5">
            <v>42856</v>
          </cell>
          <cell r="DY5">
            <v>42887</v>
          </cell>
          <cell r="DZ5">
            <v>42917</v>
          </cell>
          <cell r="EA5">
            <v>42948</v>
          </cell>
          <cell r="EB5">
            <v>42979</v>
          </cell>
          <cell r="EC5">
            <v>43009</v>
          </cell>
          <cell r="ED5">
            <v>43040</v>
          </cell>
          <cell r="EE5">
            <v>43070</v>
          </cell>
          <cell r="EF5">
            <v>43101</v>
          </cell>
          <cell r="EG5">
            <v>43132</v>
          </cell>
          <cell r="EH5">
            <v>43160</v>
          </cell>
          <cell r="EI5">
            <v>43191</v>
          </cell>
          <cell r="EJ5">
            <v>43221</v>
          </cell>
          <cell r="EK5">
            <v>43252</v>
          </cell>
          <cell r="EL5">
            <v>43282</v>
          </cell>
          <cell r="EM5">
            <v>43313</v>
          </cell>
          <cell r="EN5">
            <v>43344</v>
          </cell>
          <cell r="EO5">
            <v>43374</v>
          </cell>
          <cell r="EP5">
            <v>43405</v>
          </cell>
          <cell r="EQ5">
            <v>43435</v>
          </cell>
          <cell r="ER5">
            <v>43466</v>
          </cell>
          <cell r="ES5">
            <v>43497</v>
          </cell>
          <cell r="ET5">
            <v>43525</v>
          </cell>
          <cell r="EU5">
            <v>43556</v>
          </cell>
          <cell r="EV5">
            <v>43586</v>
          </cell>
          <cell r="EW5">
            <v>43617</v>
          </cell>
          <cell r="EX5">
            <v>43647</v>
          </cell>
          <cell r="EY5">
            <v>43678</v>
          </cell>
          <cell r="EZ5">
            <v>43709</v>
          </cell>
          <cell r="FA5">
            <v>43739</v>
          </cell>
          <cell r="FB5">
            <v>43770</v>
          </cell>
          <cell r="FC5">
            <v>43800</v>
          </cell>
          <cell r="FD5">
            <v>43831</v>
          </cell>
          <cell r="FE5">
            <v>43862</v>
          </cell>
          <cell r="FF5">
            <v>43891</v>
          </cell>
          <cell r="FG5">
            <v>43922</v>
          </cell>
          <cell r="FH5">
            <v>43952</v>
          </cell>
          <cell r="FI5">
            <v>43983</v>
          </cell>
          <cell r="FJ5">
            <v>44013</v>
          </cell>
          <cell r="FK5">
            <v>44044</v>
          </cell>
          <cell r="FL5">
            <v>44075</v>
          </cell>
          <cell r="FM5">
            <v>44105</v>
          </cell>
          <cell r="FN5">
            <v>44136</v>
          </cell>
          <cell r="FO5">
            <v>44166</v>
          </cell>
          <cell r="FP5">
            <v>44197</v>
          </cell>
          <cell r="FQ5">
            <v>44228</v>
          </cell>
          <cell r="FR5">
            <v>44256</v>
          </cell>
          <cell r="FS5">
            <v>44287</v>
          </cell>
          <cell r="FT5">
            <v>44317</v>
          </cell>
          <cell r="FU5">
            <v>44348</v>
          </cell>
          <cell r="FV5">
            <v>44378</v>
          </cell>
          <cell r="FW5">
            <v>44409</v>
          </cell>
          <cell r="FX5">
            <v>44440</v>
          </cell>
          <cell r="FY5">
            <v>44470</v>
          </cell>
          <cell r="FZ5">
            <v>44501</v>
          </cell>
          <cell r="GA5">
            <v>44531</v>
          </cell>
          <cell r="GB5">
            <v>44562</v>
          </cell>
          <cell r="GC5">
            <v>44593</v>
          </cell>
          <cell r="GD5">
            <v>44621</v>
          </cell>
          <cell r="GE5">
            <v>44652</v>
          </cell>
          <cell r="GF5">
            <v>44682</v>
          </cell>
          <cell r="GG5">
            <v>44713</v>
          </cell>
          <cell r="GH5">
            <v>44743</v>
          </cell>
          <cell r="GI5">
            <v>44774</v>
          </cell>
          <cell r="GJ5">
            <v>44805</v>
          </cell>
          <cell r="GK5">
            <v>44835</v>
          </cell>
          <cell r="GL5">
            <v>44866</v>
          </cell>
          <cell r="GM5">
            <v>44896</v>
          </cell>
          <cell r="GN5">
            <v>44927</v>
          </cell>
          <cell r="GO5">
            <v>44958</v>
          </cell>
          <cell r="GP5">
            <v>44986</v>
          </cell>
          <cell r="GQ5">
            <v>45017</v>
          </cell>
          <cell r="GR5">
            <v>45047</v>
          </cell>
          <cell r="GS5">
            <v>45078</v>
          </cell>
          <cell r="GT5">
            <v>45108</v>
          </cell>
          <cell r="GU5">
            <v>45139</v>
          </cell>
          <cell r="GV5">
            <v>45170</v>
          </cell>
          <cell r="GW5">
            <v>45200</v>
          </cell>
          <cell r="GX5">
            <v>45231</v>
          </cell>
          <cell r="GY5">
            <v>45261</v>
          </cell>
          <cell r="GZ5">
            <v>45292</v>
          </cell>
          <cell r="HA5">
            <v>45323</v>
          </cell>
          <cell r="HB5">
            <v>45352</v>
          </cell>
          <cell r="HC5">
            <v>45383</v>
          </cell>
          <cell r="HD5">
            <v>45413</v>
          </cell>
          <cell r="HE5">
            <v>45444</v>
          </cell>
          <cell r="HF5">
            <v>45474</v>
          </cell>
          <cell r="HG5">
            <v>45505</v>
          </cell>
          <cell r="HH5">
            <v>45536</v>
          </cell>
          <cell r="HI5">
            <v>45566</v>
          </cell>
          <cell r="HJ5">
            <v>45597</v>
          </cell>
          <cell r="HK5">
            <v>45627</v>
          </cell>
          <cell r="HL5">
            <v>45658</v>
          </cell>
          <cell r="HM5">
            <v>45689</v>
          </cell>
          <cell r="HN5">
            <v>45717</v>
          </cell>
          <cell r="HO5">
            <v>45748</v>
          </cell>
          <cell r="HP5">
            <v>45778</v>
          </cell>
          <cell r="HQ5">
            <v>45809</v>
          </cell>
          <cell r="HR5">
            <v>45839</v>
          </cell>
          <cell r="HS5">
            <v>45870</v>
          </cell>
          <cell r="HT5">
            <v>45901</v>
          </cell>
          <cell r="HU5">
            <v>45931</v>
          </cell>
          <cell r="HV5">
            <v>45962</v>
          </cell>
          <cell r="HW5">
            <v>45992</v>
          </cell>
          <cell r="HX5">
            <v>46023</v>
          </cell>
          <cell r="HY5">
            <v>46054</v>
          </cell>
          <cell r="HZ5">
            <v>46082</v>
          </cell>
          <cell r="IA5">
            <v>46113</v>
          </cell>
          <cell r="IB5">
            <v>46143</v>
          </cell>
          <cell r="IC5">
            <v>46174</v>
          </cell>
          <cell r="ID5">
            <v>46204</v>
          </cell>
          <cell r="IE5">
            <v>46235</v>
          </cell>
          <cell r="IF5">
            <v>46266</v>
          </cell>
          <cell r="IG5">
            <v>46296</v>
          </cell>
          <cell r="IH5">
            <v>46327</v>
          </cell>
          <cell r="II5">
            <v>46357</v>
          </cell>
        </row>
        <row r="6"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  <cell r="Y6">
            <v>1</v>
          </cell>
          <cell r="Z6">
            <v>1</v>
          </cell>
          <cell r="AA6">
            <v>1</v>
          </cell>
          <cell r="AB6">
            <v>1</v>
          </cell>
          <cell r="AC6">
            <v>1</v>
          </cell>
          <cell r="AD6">
            <v>1</v>
          </cell>
          <cell r="AE6">
            <v>1</v>
          </cell>
          <cell r="AF6">
            <v>1</v>
          </cell>
          <cell r="AG6">
            <v>1</v>
          </cell>
          <cell r="AH6">
            <v>1</v>
          </cell>
          <cell r="AI6">
            <v>1</v>
          </cell>
          <cell r="AJ6">
            <v>1</v>
          </cell>
          <cell r="AK6">
            <v>1</v>
          </cell>
          <cell r="AL6">
            <v>1</v>
          </cell>
          <cell r="AM6">
            <v>1</v>
          </cell>
          <cell r="AN6">
            <v>1</v>
          </cell>
          <cell r="AO6">
            <v>1</v>
          </cell>
          <cell r="AP6">
            <v>1</v>
          </cell>
          <cell r="AQ6">
            <v>1</v>
          </cell>
          <cell r="AR6">
            <v>1</v>
          </cell>
          <cell r="AS6">
            <v>1</v>
          </cell>
          <cell r="AT6">
            <v>1</v>
          </cell>
          <cell r="AU6">
            <v>1</v>
          </cell>
          <cell r="AV6">
            <v>1</v>
          </cell>
          <cell r="AW6">
            <v>1</v>
          </cell>
          <cell r="AX6">
            <v>1</v>
          </cell>
          <cell r="AY6">
            <v>1</v>
          </cell>
          <cell r="AZ6">
            <v>1</v>
          </cell>
          <cell r="BA6">
            <v>1</v>
          </cell>
          <cell r="BB6">
            <v>1</v>
          </cell>
          <cell r="BC6">
            <v>1</v>
          </cell>
          <cell r="BD6">
            <v>1</v>
          </cell>
          <cell r="BE6">
            <v>1</v>
          </cell>
          <cell r="BF6">
            <v>1</v>
          </cell>
          <cell r="BG6">
            <v>1</v>
          </cell>
          <cell r="BH6">
            <v>1</v>
          </cell>
          <cell r="BI6">
            <v>1</v>
          </cell>
          <cell r="BJ6">
            <v>1</v>
          </cell>
          <cell r="BK6">
            <v>1</v>
          </cell>
          <cell r="BL6">
            <v>1</v>
          </cell>
          <cell r="BM6">
            <v>1</v>
          </cell>
          <cell r="BN6">
            <v>1</v>
          </cell>
          <cell r="BO6">
            <v>1</v>
          </cell>
          <cell r="BP6">
            <v>1</v>
          </cell>
          <cell r="BQ6">
            <v>1</v>
          </cell>
          <cell r="BR6">
            <v>1</v>
          </cell>
          <cell r="BS6">
            <v>1</v>
          </cell>
          <cell r="BT6">
            <v>1</v>
          </cell>
          <cell r="BU6">
            <v>1</v>
          </cell>
          <cell r="BV6">
            <v>1</v>
          </cell>
          <cell r="BW6">
            <v>1</v>
          </cell>
          <cell r="BX6">
            <v>1</v>
          </cell>
          <cell r="BY6">
            <v>1</v>
          </cell>
          <cell r="BZ6">
            <v>1</v>
          </cell>
          <cell r="CA6">
            <v>1</v>
          </cell>
          <cell r="CB6">
            <v>1</v>
          </cell>
          <cell r="CC6">
            <v>1</v>
          </cell>
          <cell r="CD6">
            <v>1</v>
          </cell>
          <cell r="CE6">
            <v>1</v>
          </cell>
          <cell r="CF6">
            <v>1</v>
          </cell>
          <cell r="CG6">
            <v>1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1</v>
          </cell>
          <cell r="CQ6">
            <v>1</v>
          </cell>
          <cell r="CR6">
            <v>1</v>
          </cell>
          <cell r="CS6">
            <v>1</v>
          </cell>
          <cell r="CT6">
            <v>1</v>
          </cell>
          <cell r="CU6">
            <v>1</v>
          </cell>
          <cell r="CV6">
            <v>1</v>
          </cell>
          <cell r="CW6">
            <v>1</v>
          </cell>
          <cell r="CX6">
            <v>1</v>
          </cell>
          <cell r="CY6">
            <v>1</v>
          </cell>
          <cell r="CZ6">
            <v>1</v>
          </cell>
          <cell r="DA6">
            <v>1</v>
          </cell>
          <cell r="DB6">
            <v>1</v>
          </cell>
          <cell r="DC6">
            <v>1</v>
          </cell>
          <cell r="DD6">
            <v>1</v>
          </cell>
          <cell r="DE6">
            <v>1</v>
          </cell>
          <cell r="DF6">
            <v>1</v>
          </cell>
          <cell r="DG6">
            <v>1</v>
          </cell>
          <cell r="DH6">
            <v>1</v>
          </cell>
          <cell r="DI6">
            <v>1</v>
          </cell>
          <cell r="DJ6">
            <v>1</v>
          </cell>
          <cell r="DK6">
            <v>1</v>
          </cell>
          <cell r="DL6">
            <v>1</v>
          </cell>
          <cell r="DM6">
            <v>1</v>
          </cell>
          <cell r="DN6">
            <v>1</v>
          </cell>
          <cell r="DO6">
            <v>1</v>
          </cell>
          <cell r="DP6">
            <v>1</v>
          </cell>
          <cell r="DQ6">
            <v>1</v>
          </cell>
          <cell r="DR6">
            <v>1</v>
          </cell>
          <cell r="DS6">
            <v>1</v>
          </cell>
          <cell r="DT6">
            <v>1</v>
          </cell>
          <cell r="DU6">
            <v>1</v>
          </cell>
          <cell r="DV6">
            <v>1</v>
          </cell>
          <cell r="DW6">
            <v>1</v>
          </cell>
          <cell r="DX6">
            <v>1</v>
          </cell>
          <cell r="DY6">
            <v>1</v>
          </cell>
          <cell r="DZ6">
            <v>1</v>
          </cell>
          <cell r="EA6">
            <v>1</v>
          </cell>
          <cell r="EB6">
            <v>1</v>
          </cell>
          <cell r="EC6">
            <v>1</v>
          </cell>
          <cell r="ED6">
            <v>1</v>
          </cell>
          <cell r="EE6">
            <v>1</v>
          </cell>
          <cell r="EF6">
            <v>1</v>
          </cell>
          <cell r="EG6">
            <v>1</v>
          </cell>
          <cell r="EH6">
            <v>1</v>
          </cell>
          <cell r="EI6">
            <v>1</v>
          </cell>
          <cell r="EJ6">
            <v>1</v>
          </cell>
          <cell r="EK6">
            <v>1</v>
          </cell>
          <cell r="EL6">
            <v>1</v>
          </cell>
          <cell r="EM6">
            <v>1</v>
          </cell>
          <cell r="EN6">
            <v>1</v>
          </cell>
          <cell r="EO6">
            <v>1</v>
          </cell>
          <cell r="EP6">
            <v>1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0</v>
          </cell>
          <cell r="FH6">
            <v>0</v>
          </cell>
          <cell r="FI6">
            <v>0</v>
          </cell>
          <cell r="FJ6">
            <v>0</v>
          </cell>
          <cell r="FK6">
            <v>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  <cell r="FQ6">
            <v>0</v>
          </cell>
          <cell r="FR6">
            <v>0</v>
          </cell>
          <cell r="FS6">
            <v>0</v>
          </cell>
          <cell r="FT6">
            <v>0</v>
          </cell>
          <cell r="FU6">
            <v>0</v>
          </cell>
          <cell r="FV6">
            <v>0</v>
          </cell>
          <cell r="FW6">
            <v>0</v>
          </cell>
          <cell r="FX6">
            <v>0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</v>
          </cell>
          <cell r="GP6">
            <v>0</v>
          </cell>
          <cell r="GQ6">
            <v>0</v>
          </cell>
          <cell r="GR6">
            <v>0</v>
          </cell>
          <cell r="GS6">
            <v>0</v>
          </cell>
          <cell r="GT6">
            <v>0</v>
          </cell>
          <cell r="GU6">
            <v>0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C6">
            <v>0</v>
          </cell>
          <cell r="HD6">
            <v>0</v>
          </cell>
          <cell r="HE6">
            <v>0</v>
          </cell>
          <cell r="HF6">
            <v>0</v>
          </cell>
          <cell r="HG6">
            <v>0</v>
          </cell>
          <cell r="HH6">
            <v>0</v>
          </cell>
          <cell r="HI6">
            <v>0</v>
          </cell>
          <cell r="HJ6">
            <v>0</v>
          </cell>
          <cell r="HK6">
            <v>0</v>
          </cell>
          <cell r="HL6">
            <v>0</v>
          </cell>
          <cell r="HM6">
            <v>0</v>
          </cell>
          <cell r="HN6">
            <v>0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  <cell r="HV6">
            <v>0</v>
          </cell>
          <cell r="HW6">
            <v>0</v>
          </cell>
          <cell r="HX6">
            <v>0</v>
          </cell>
          <cell r="HY6">
            <v>0</v>
          </cell>
          <cell r="HZ6">
            <v>0</v>
          </cell>
          <cell r="IA6">
            <v>0</v>
          </cell>
          <cell r="IB6">
            <v>0</v>
          </cell>
          <cell r="IC6">
            <v>0</v>
          </cell>
          <cell r="ID6">
            <v>0</v>
          </cell>
          <cell r="IE6">
            <v>0</v>
          </cell>
          <cell r="IF6">
            <v>0</v>
          </cell>
          <cell r="IG6">
            <v>0</v>
          </cell>
          <cell r="IH6">
            <v>0</v>
          </cell>
          <cell r="II6">
            <v>0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Y7">
            <v>1</v>
          </cell>
          <cell r="Z7">
            <v>1</v>
          </cell>
          <cell r="AA7">
            <v>1</v>
          </cell>
          <cell r="AB7">
            <v>1</v>
          </cell>
          <cell r="AC7">
            <v>1</v>
          </cell>
          <cell r="AD7">
            <v>1</v>
          </cell>
          <cell r="AE7">
            <v>1</v>
          </cell>
          <cell r="AF7">
            <v>1</v>
          </cell>
          <cell r="AG7">
            <v>1</v>
          </cell>
          <cell r="AH7">
            <v>1</v>
          </cell>
          <cell r="AI7">
            <v>1</v>
          </cell>
          <cell r="AJ7">
            <v>1</v>
          </cell>
          <cell r="AK7">
            <v>1</v>
          </cell>
          <cell r="AL7">
            <v>1</v>
          </cell>
          <cell r="AM7">
            <v>1</v>
          </cell>
          <cell r="AN7">
            <v>1</v>
          </cell>
          <cell r="AO7">
            <v>1</v>
          </cell>
          <cell r="AP7">
            <v>1</v>
          </cell>
          <cell r="AQ7">
            <v>1</v>
          </cell>
          <cell r="AR7">
            <v>1</v>
          </cell>
          <cell r="AS7">
            <v>1</v>
          </cell>
          <cell r="AT7">
            <v>1</v>
          </cell>
          <cell r="AU7">
            <v>1</v>
          </cell>
          <cell r="AV7">
            <v>1</v>
          </cell>
          <cell r="AW7">
            <v>1</v>
          </cell>
          <cell r="AX7">
            <v>1</v>
          </cell>
          <cell r="AY7">
            <v>1</v>
          </cell>
          <cell r="AZ7">
            <v>1</v>
          </cell>
          <cell r="BA7">
            <v>1</v>
          </cell>
          <cell r="BB7">
            <v>1</v>
          </cell>
          <cell r="BC7">
            <v>1</v>
          </cell>
          <cell r="BD7">
            <v>1</v>
          </cell>
          <cell r="BE7">
            <v>1</v>
          </cell>
          <cell r="BF7">
            <v>1</v>
          </cell>
          <cell r="BG7">
            <v>1</v>
          </cell>
          <cell r="BH7">
            <v>1</v>
          </cell>
          <cell r="BI7">
            <v>1</v>
          </cell>
          <cell r="BJ7">
            <v>1</v>
          </cell>
          <cell r="BK7">
            <v>1</v>
          </cell>
          <cell r="BL7">
            <v>1</v>
          </cell>
          <cell r="BM7">
            <v>1</v>
          </cell>
          <cell r="BN7">
            <v>1</v>
          </cell>
          <cell r="BO7">
            <v>1</v>
          </cell>
          <cell r="BP7">
            <v>1</v>
          </cell>
          <cell r="BQ7">
            <v>1</v>
          </cell>
          <cell r="BR7">
            <v>1</v>
          </cell>
          <cell r="BS7">
            <v>1</v>
          </cell>
          <cell r="BT7">
            <v>1</v>
          </cell>
          <cell r="BU7">
            <v>1</v>
          </cell>
          <cell r="BV7">
            <v>1</v>
          </cell>
          <cell r="BW7">
            <v>1</v>
          </cell>
          <cell r="BX7">
            <v>1</v>
          </cell>
          <cell r="BY7">
            <v>1</v>
          </cell>
          <cell r="BZ7">
            <v>1</v>
          </cell>
          <cell r="CA7">
            <v>1</v>
          </cell>
          <cell r="CB7">
            <v>1</v>
          </cell>
          <cell r="CC7">
            <v>1</v>
          </cell>
          <cell r="CD7">
            <v>1</v>
          </cell>
          <cell r="CE7">
            <v>1</v>
          </cell>
          <cell r="CF7">
            <v>1</v>
          </cell>
          <cell r="CG7">
            <v>1</v>
          </cell>
          <cell r="CH7">
            <v>1</v>
          </cell>
          <cell r="CI7">
            <v>1</v>
          </cell>
          <cell r="CJ7">
            <v>1</v>
          </cell>
          <cell r="CK7">
            <v>1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0</v>
          </cell>
          <cell r="FS7">
            <v>0</v>
          </cell>
          <cell r="FT7">
            <v>0</v>
          </cell>
          <cell r="FU7">
            <v>0</v>
          </cell>
          <cell r="FV7">
            <v>0</v>
          </cell>
          <cell r="FW7">
            <v>0</v>
          </cell>
          <cell r="FX7">
            <v>0</v>
          </cell>
          <cell r="FY7">
            <v>0</v>
          </cell>
          <cell r="FZ7">
            <v>0</v>
          </cell>
          <cell r="GA7">
            <v>0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0</v>
          </cell>
          <cell r="GI7">
            <v>0</v>
          </cell>
          <cell r="GJ7">
            <v>0</v>
          </cell>
          <cell r="GK7">
            <v>0</v>
          </cell>
          <cell r="GL7">
            <v>0</v>
          </cell>
          <cell r="GM7">
            <v>0</v>
          </cell>
          <cell r="GN7">
            <v>0</v>
          </cell>
          <cell r="GO7">
            <v>0</v>
          </cell>
          <cell r="GP7">
            <v>0</v>
          </cell>
          <cell r="GQ7">
            <v>0</v>
          </cell>
          <cell r="GR7">
            <v>0</v>
          </cell>
          <cell r="GS7">
            <v>0</v>
          </cell>
          <cell r="GT7">
            <v>0</v>
          </cell>
          <cell r="GU7">
            <v>0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C7">
            <v>0</v>
          </cell>
          <cell r="HD7">
            <v>0</v>
          </cell>
          <cell r="HE7">
            <v>0</v>
          </cell>
          <cell r="HF7">
            <v>0</v>
          </cell>
          <cell r="HG7">
            <v>0</v>
          </cell>
          <cell r="HH7">
            <v>0</v>
          </cell>
          <cell r="HI7">
            <v>0</v>
          </cell>
          <cell r="HJ7">
            <v>0</v>
          </cell>
          <cell r="HK7">
            <v>0</v>
          </cell>
          <cell r="HL7">
            <v>0</v>
          </cell>
          <cell r="HM7">
            <v>0</v>
          </cell>
          <cell r="HN7">
            <v>0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  <cell r="HV7">
            <v>0</v>
          </cell>
          <cell r="HW7">
            <v>0</v>
          </cell>
          <cell r="HX7">
            <v>0</v>
          </cell>
          <cell r="HY7">
            <v>0</v>
          </cell>
          <cell r="HZ7">
            <v>0</v>
          </cell>
          <cell r="IA7">
            <v>0</v>
          </cell>
          <cell r="IB7">
            <v>0</v>
          </cell>
          <cell r="IC7">
            <v>0</v>
          </cell>
          <cell r="ID7">
            <v>0</v>
          </cell>
          <cell r="IE7">
            <v>0</v>
          </cell>
          <cell r="IF7">
            <v>0</v>
          </cell>
          <cell r="IG7">
            <v>0</v>
          </cell>
          <cell r="IH7">
            <v>0</v>
          </cell>
          <cell r="II7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842.17896016156203</v>
          </cell>
          <cell r="CM10">
            <v>865.19417010545715</v>
          </cell>
          <cell r="CN10">
            <v>841.73316033606079</v>
          </cell>
          <cell r="CO10">
            <v>883.78753295174033</v>
          </cell>
          <cell r="CP10">
            <v>940.65292759993838</v>
          </cell>
          <cell r="CQ10">
            <v>912.29235515956054</v>
          </cell>
          <cell r="CR10">
            <v>890.84099058422237</v>
          </cell>
          <cell r="CS10">
            <v>908.30590928456763</v>
          </cell>
          <cell r="CT10">
            <v>915.37363271897493</v>
          </cell>
          <cell r="CU10">
            <v>1027.1145907943883</v>
          </cell>
          <cell r="CV10">
            <v>1021.9042549040579</v>
          </cell>
          <cell r="CW10">
            <v>854.36512125863828</v>
          </cell>
          <cell r="CX10">
            <v>904.05120174288277</v>
          </cell>
          <cell r="CY10">
            <v>929.13538105476175</v>
          </cell>
          <cell r="CZ10">
            <v>903.45404470228186</v>
          </cell>
          <cell r="DA10">
            <v>949.389794762316</v>
          </cell>
          <cell r="DB10">
            <v>1011.5651281456027</v>
          </cell>
          <cell r="DC10">
            <v>980.46862479061178</v>
          </cell>
          <cell r="DD10">
            <v>956.94917133761749</v>
          </cell>
          <cell r="DE10">
            <v>975.98404575983932</v>
          </cell>
          <cell r="DF10">
            <v>983.66736809525992</v>
          </cell>
          <cell r="DG10">
            <v>1105.9394853144815</v>
          </cell>
          <cell r="DH10">
            <v>1099.4372826282827</v>
          </cell>
          <cell r="DI10">
            <v>916.1644424652186</v>
          </cell>
          <cell r="DJ10">
            <v>970.46466516931162</v>
          </cell>
          <cell r="DK10">
            <v>997.8062366544757</v>
          </cell>
          <cell r="DL10">
            <v>969.69151128660428</v>
          </cell>
          <cell r="DM10">
            <v>1019.8469605602904</v>
          </cell>
          <cell r="DN10">
            <v>1087.7758567649566</v>
          </cell>
          <cell r="DO10">
            <v>1053.7142042006546</v>
          </cell>
          <cell r="DP10">
            <v>1027.931623845117</v>
          </cell>
          <cell r="DQ10">
            <v>1048.6772106123512</v>
          </cell>
          <cell r="DR10">
            <v>1057.0295580221905</v>
          </cell>
          <cell r="DS10">
            <v>1190.7066559456464</v>
          </cell>
          <cell r="DT10">
            <v>1184.9620093411497</v>
          </cell>
          <cell r="DU10">
            <v>983.93636120675933</v>
          </cell>
          <cell r="DV10">
            <v>1043.3618041172981</v>
          </cell>
          <cell r="DW10">
            <v>1073.3006823593209</v>
          </cell>
          <cell r="DX10">
            <v>1042.3509057329391</v>
          </cell>
          <cell r="DY10">
            <v>1097.2898764996</v>
          </cell>
          <cell r="DZ10">
            <v>1171.6957157836544</v>
          </cell>
          <cell r="EA10">
            <v>1134.2671083829068</v>
          </cell>
          <cell r="EB10">
            <v>1105.9127847755674</v>
          </cell>
          <cell r="EC10">
            <v>1128.593939462193</v>
          </cell>
          <cell r="ED10">
            <v>1137.6640068658755</v>
          </cell>
          <cell r="EE10">
            <v>1284.1080506080548</v>
          </cell>
          <cell r="EF10">
            <v>1276.9587554255158</v>
          </cell>
          <cell r="EG10">
            <v>1138.5948173962545</v>
          </cell>
          <cell r="EH10">
            <v>1121.6242878677836</v>
          </cell>
          <cell r="EI10">
            <v>1154.4083728079572</v>
          </cell>
          <cell r="EJ10">
            <v>1120.3546748991669</v>
          </cell>
          <cell r="EK10">
            <v>1180.4911632836113</v>
          </cell>
          <cell r="EL10">
            <v>1261.9160241904567</v>
          </cell>
          <cell r="EM10">
            <v>1220.8271301386196</v>
          </cell>
          <cell r="EN10">
            <v>1189.6733908204856</v>
          </cell>
          <cell r="EO10">
            <v>1214.4601510990988</v>
          </cell>
          <cell r="EP10">
            <v>1224.3017124698129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0</v>
          </cell>
        </row>
        <row r="11">
          <cell r="B11">
            <v>2044.4281054</v>
          </cell>
          <cell r="C11">
            <v>4538.7703263564672</v>
          </cell>
          <cell r="D11">
            <v>7178.8908280706901</v>
          </cell>
          <cell r="E11">
            <v>11719.045397159793</v>
          </cell>
          <cell r="F11">
            <v>5224.9460991269461</v>
          </cell>
          <cell r="G11">
            <v>20428.382931761793</v>
          </cell>
          <cell r="H11">
            <v>17595.56493538908</v>
          </cell>
          <cell r="I11">
            <v>14495.121186309821</v>
          </cell>
          <cell r="J11">
            <v>4761.085981723003</v>
          </cell>
          <cell r="K11">
            <v>27708.935154999192</v>
          </cell>
          <cell r="L11">
            <v>36580.820535326187</v>
          </cell>
          <cell r="M11">
            <v>93759.571333656175</v>
          </cell>
          <cell r="N11">
            <v>85456.752455555601</v>
          </cell>
          <cell r="O11">
            <v>77478.019407201689</v>
          </cell>
          <cell r="P11">
            <v>77130.251584228128</v>
          </cell>
          <cell r="Q11">
            <v>68094.826350584699</v>
          </cell>
          <cell r="R11">
            <v>61828.711400211861</v>
          </cell>
          <cell r="S11">
            <v>54665.940391097291</v>
          </cell>
          <cell r="T11">
            <v>49206.381036571067</v>
          </cell>
          <cell r="U11">
            <v>48824.248734697787</v>
          </cell>
          <cell r="V11">
            <v>46322.390896255434</v>
          </cell>
          <cell r="W11">
            <v>38801.372687256815</v>
          </cell>
          <cell r="X11">
            <v>35625.44525772769</v>
          </cell>
          <cell r="Y11">
            <v>32911.821602474993</v>
          </cell>
          <cell r="Z11">
            <v>39812.344786429021</v>
          </cell>
          <cell r="AA11">
            <v>36919.327934616893</v>
          </cell>
          <cell r="AB11">
            <v>37815.802324411023</v>
          </cell>
          <cell r="AC11">
            <v>31483.16223016247</v>
          </cell>
          <cell r="AD11">
            <v>28776.196650523525</v>
          </cell>
          <cell r="AE11">
            <v>25896.586452396728</v>
          </cell>
          <cell r="AF11">
            <v>23413.615740405919</v>
          </cell>
          <cell r="AG11">
            <v>24779.51190562464</v>
          </cell>
          <cell r="AH11">
            <v>23749.904487265088</v>
          </cell>
          <cell r="AI11">
            <v>16252.223602175873</v>
          </cell>
          <cell r="AJ11">
            <v>11219.637855528155</v>
          </cell>
          <cell r="AK11">
            <v>5951.1663264803556</v>
          </cell>
          <cell r="AL11">
            <v>468.4694052849627</v>
          </cell>
          <cell r="AM11">
            <v>467.07039725282993</v>
          </cell>
          <cell r="AN11">
            <v>3718.9689247060596</v>
          </cell>
          <cell r="AO11">
            <v>464.22751731770586</v>
          </cell>
          <cell r="AP11">
            <v>462.78338598455048</v>
          </cell>
          <cell r="AQ11">
            <v>461.3239523773118</v>
          </cell>
          <cell r="AR11">
            <v>459.8490841532639</v>
          </cell>
          <cell r="AS11">
            <v>458.35864790381311</v>
          </cell>
          <cell r="AT11">
            <v>4532.5909280999731</v>
          </cell>
          <cell r="AU11">
            <v>3306.866161339482</v>
          </cell>
          <cell r="AV11">
            <v>5148.9897554888812</v>
          </cell>
          <cell r="AW11">
            <v>7124.4871102408142</v>
          </cell>
          <cell r="AX11">
            <v>450.66820130853012</v>
          </cell>
          <cell r="AY11">
            <v>2943.3697939198219</v>
          </cell>
          <cell r="AZ11">
            <v>11364.25630943268</v>
          </cell>
          <cell r="BA11">
            <v>10184.419415130717</v>
          </cell>
          <cell r="BB11">
            <v>11945.511484523835</v>
          </cell>
          <cell r="BC11">
            <v>13925.912455936537</v>
          </cell>
          <cell r="BD11">
            <v>5639.1689878917514</v>
          </cell>
          <cell r="BE11">
            <v>12539.831499408156</v>
          </cell>
          <cell r="BF11">
            <v>15009.274642464759</v>
          </cell>
          <cell r="BG11">
            <v>14983.548604511649</v>
          </cell>
          <cell r="BH11">
            <v>17041.79464125543</v>
          </cell>
          <cell r="BI11">
            <v>19246.965216235141</v>
          </cell>
          <cell r="BJ11">
            <v>8504.0252588209514</v>
          </cell>
          <cell r="BK11">
            <v>11436.087984734462</v>
          </cell>
          <cell r="BL11">
            <v>14469.450926016983</v>
          </cell>
          <cell r="BM11">
            <v>14292.976506907275</v>
          </cell>
          <cell r="BN11">
            <v>16285.859265051631</v>
          </cell>
          <cell r="BO11">
            <v>18519.217010892375</v>
          </cell>
          <cell r="BP11">
            <v>11418.375447566115</v>
          </cell>
          <cell r="BQ11">
            <v>13695.045375104077</v>
          </cell>
          <cell r="BR11">
            <v>16440.042810295039</v>
          </cell>
          <cell r="BS11">
            <v>17238.480050116174</v>
          </cell>
          <cell r="BT11">
            <v>19539.24023703242</v>
          </cell>
          <cell r="BU11">
            <v>22001.205860732862</v>
          </cell>
          <cell r="BV11">
            <v>13618.643674267278</v>
          </cell>
          <cell r="BW11">
            <v>16904.299024372165</v>
          </cell>
          <cell r="BX11">
            <v>20298.41712557065</v>
          </cell>
          <cell r="BY11">
            <v>20910.355391071964</v>
          </cell>
          <cell r="BZ11">
            <v>23260.411816779935</v>
          </cell>
          <cell r="CA11">
            <v>25875.231617209662</v>
          </cell>
          <cell r="CB11">
            <v>17634.865465124407</v>
          </cell>
          <cell r="CC11">
            <v>20297.008222907556</v>
          </cell>
          <cell r="CD11">
            <v>23474.095923491561</v>
          </cell>
          <cell r="CE11">
            <v>25285.716677818204</v>
          </cell>
          <cell r="CF11">
            <v>27984.003180804182</v>
          </cell>
          <cell r="CG11">
            <v>30860.317640857953</v>
          </cell>
          <cell r="CH11">
            <v>21358.678913147643</v>
          </cell>
          <cell r="CI11">
            <v>25140.010982946969</v>
          </cell>
          <cell r="CJ11">
            <v>29033.520459566353</v>
          </cell>
          <cell r="CK11">
            <v>3949.0748622359752</v>
          </cell>
          <cell r="CL11">
            <v>3878.1446614604174</v>
          </cell>
          <cell r="CM11">
            <v>3874.9137685805194</v>
          </cell>
          <cell r="CN11">
            <v>-1336.9683817346072</v>
          </cell>
          <cell r="CO11">
            <v>221.14007077987412</v>
          </cell>
          <cell r="CP11">
            <v>3870.9439123475677</v>
          </cell>
          <cell r="CQ11">
            <v>3914.6238563286256</v>
          </cell>
          <cell r="CR11">
            <v>3952.3112893673547</v>
          </cell>
          <cell r="CS11">
            <v>3869.9035876832177</v>
          </cell>
          <cell r="CT11">
            <v>-9155.2329611993591</v>
          </cell>
          <cell r="CU11">
            <v>-4533.4972254410059</v>
          </cell>
          <cell r="CV11">
            <v>326.03059115174528</v>
          </cell>
          <cell r="CW11">
            <v>3681.50928787662</v>
          </cell>
          <cell r="CX11">
            <v>3854.1491962032196</v>
          </cell>
          <cell r="CY11">
            <v>-2987.0534903486232</v>
          </cell>
          <cell r="CZ11">
            <v>592.83891495622856</v>
          </cell>
          <cell r="DA11">
            <v>-6183.4619662783862</v>
          </cell>
          <cell r="DB11">
            <v>-1651.9203715646872</v>
          </cell>
          <cell r="DC11">
            <v>2667.8491219463458</v>
          </cell>
          <cell r="DD11">
            <v>3936.0670967395376</v>
          </cell>
          <cell r="DE11">
            <v>6082.9272306197709</v>
          </cell>
          <cell r="DF11">
            <v>10433.153372083656</v>
          </cell>
          <cell r="DG11">
            <v>15813.137581529623</v>
          </cell>
          <cell r="DH11">
            <v>21451.567322979128</v>
          </cell>
          <cell r="DI11">
            <v>25447.495219901262</v>
          </cell>
          <cell r="DJ11">
            <v>29683.577102398151</v>
          </cell>
          <cell r="DK11">
            <v>22879.684029363056</v>
          </cell>
          <cell r="DL11">
            <v>27111.917691531184</v>
          </cell>
          <cell r="DM11">
            <v>20386.84445493457</v>
          </cell>
          <cell r="DN11">
            <v>25667.315809269759</v>
          </cell>
          <cell r="DO11">
            <v>30718.959370755838</v>
          </cell>
          <cell r="DP11">
            <v>35498.191537985986</v>
          </cell>
          <cell r="DQ11">
            <v>40474.809287390017</v>
          </cell>
          <cell r="DR11">
            <v>45539.205870892903</v>
          </cell>
          <cell r="DS11">
            <v>51732.058458562882</v>
          </cell>
          <cell r="DT11">
            <v>58227.386538529659</v>
          </cell>
          <cell r="DU11">
            <v>62925.259344890219</v>
          </cell>
          <cell r="DV11">
            <v>67888.94881104138</v>
          </cell>
          <cell r="DW11">
            <v>61444.781327173914</v>
          </cell>
          <cell r="DX11">
            <v>66414.452325004881</v>
          </cell>
          <cell r="DY11">
            <v>60067.005015950774</v>
          </cell>
          <cell r="DZ11">
            <v>66196.910933364954</v>
          </cell>
          <cell r="EA11">
            <v>72078.498534317987</v>
          </cell>
          <cell r="EB11">
            <v>77664.030040744372</v>
          </cell>
          <cell r="EC11">
            <v>83468.833093387511</v>
          </cell>
          <cell r="ED11">
            <v>89372.636178778892</v>
          </cell>
          <cell r="EE11">
            <v>96516.655781778201</v>
          </cell>
          <cell r="EF11">
            <v>103989.20831895444</v>
          </cell>
          <cell r="EG11">
            <v>119976.21012417605</v>
          </cell>
          <cell r="EH11">
            <v>119976.21012417605</v>
          </cell>
          <cell r="EI11">
            <v>112705.92879523562</v>
          </cell>
          <cell r="EJ11">
            <v>112705.92879523562</v>
          </cell>
          <cell r="EK11">
            <v>105499.73936551604</v>
          </cell>
          <cell r="EL11">
            <v>105499.73936551604</v>
          </cell>
          <cell r="EM11">
            <v>105499.73936551604</v>
          </cell>
          <cell r="EN11">
            <v>105499.73936551604</v>
          </cell>
          <cell r="EO11">
            <v>105499.73936551604</v>
          </cell>
          <cell r="EP11">
            <v>105499.73936551604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793.59593195034324</v>
          </cell>
          <cell r="CN12">
            <v>793.59593195034324</v>
          </cell>
          <cell r="CO12">
            <v>1587.1918639006865</v>
          </cell>
          <cell r="CP12">
            <v>1587.1918639006865</v>
          </cell>
          <cell r="CQ12">
            <v>1587.1918639006865</v>
          </cell>
          <cell r="CR12">
            <v>1587.1918639006865</v>
          </cell>
          <cell r="CS12">
            <v>1587.1918639006865</v>
          </cell>
          <cell r="CT12">
            <v>1587.1918639006865</v>
          </cell>
          <cell r="CU12">
            <v>1587.1918639006865</v>
          </cell>
          <cell r="CV12">
            <v>1587.1918639006865</v>
          </cell>
          <cell r="CW12">
            <v>1587.1918639006865</v>
          </cell>
          <cell r="CX12">
            <v>1587.1918639006865</v>
          </cell>
          <cell r="CY12">
            <v>5753.7172974954929</v>
          </cell>
          <cell r="CZ12">
            <v>5753.7172974954929</v>
          </cell>
          <cell r="DA12">
            <v>9920.2427310902985</v>
          </cell>
          <cell r="DB12">
            <v>9920.2427310902985</v>
          </cell>
          <cell r="DC12">
            <v>9920.2427310902985</v>
          </cell>
          <cell r="DD12">
            <v>9920.2427310902985</v>
          </cell>
          <cell r="DE12">
            <v>9920.2427310902985</v>
          </cell>
          <cell r="DF12">
            <v>9920.2427310902985</v>
          </cell>
          <cell r="DG12">
            <v>9920.2427310902985</v>
          </cell>
          <cell r="DH12">
            <v>9920.2427310902985</v>
          </cell>
          <cell r="DI12">
            <v>9920.2427310902985</v>
          </cell>
          <cell r="DJ12">
            <v>9920.2427310902985</v>
          </cell>
          <cell r="DK12">
            <v>11981.544206327701</v>
          </cell>
          <cell r="DL12">
            <v>11981.544206327701</v>
          </cell>
          <cell r="DM12">
            <v>14042.845681565104</v>
          </cell>
          <cell r="DN12">
            <v>14042.845681565104</v>
          </cell>
          <cell r="DO12">
            <v>14042.845681565104</v>
          </cell>
          <cell r="DP12">
            <v>14042.845681565104</v>
          </cell>
          <cell r="DQ12">
            <v>14042.845681565104</v>
          </cell>
          <cell r="DR12">
            <v>14042.845681565104</v>
          </cell>
          <cell r="DS12">
            <v>14042.845681565104</v>
          </cell>
          <cell r="DT12">
            <v>14042.845681565104</v>
          </cell>
          <cell r="DU12">
            <v>14042.845681565104</v>
          </cell>
          <cell r="DV12">
            <v>14042.845681565104</v>
          </cell>
          <cell r="DW12">
            <v>15100.941985360179</v>
          </cell>
          <cell r="DX12">
            <v>15100.941985360179</v>
          </cell>
          <cell r="DY12">
            <v>16159.038289155254</v>
          </cell>
          <cell r="DZ12">
            <v>16159.038289155254</v>
          </cell>
          <cell r="EA12">
            <v>16159.038289155254</v>
          </cell>
          <cell r="EB12">
            <v>16159.038289155254</v>
          </cell>
          <cell r="EC12">
            <v>16159.038289155254</v>
          </cell>
          <cell r="ED12">
            <v>16159.038289155254</v>
          </cell>
          <cell r="EE12">
            <v>16159.038289155254</v>
          </cell>
          <cell r="EF12">
            <v>16159.038289155254</v>
          </cell>
          <cell r="EG12">
            <v>16159.038289155254</v>
          </cell>
          <cell r="EH12">
            <v>16159.038289155254</v>
          </cell>
          <cell r="EI12">
            <v>17358.11273491455</v>
          </cell>
          <cell r="EJ12">
            <v>17358.11273491455</v>
          </cell>
          <cell r="EK12">
            <v>18557.187180673845</v>
          </cell>
          <cell r="EL12">
            <v>18557.187180673845</v>
          </cell>
          <cell r="EM12">
            <v>18557.187180673845</v>
          </cell>
          <cell r="EN12">
            <v>18557.187180673845</v>
          </cell>
          <cell r="EO12">
            <v>18557.187180673845</v>
          </cell>
          <cell r="EP12">
            <v>18557.187180673845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7538.2618000000002</v>
          </cell>
          <cell r="F13">
            <v>15902.77394692788</v>
          </cell>
          <cell r="G13">
            <v>19900.357433341833</v>
          </cell>
          <cell r="H13">
            <v>24653.487688020483</v>
          </cell>
          <cell r="I13">
            <v>29871.349992764703</v>
          </cell>
          <cell r="J13">
            <v>41225.593724155966</v>
          </cell>
          <cell r="K13">
            <v>54153.073114075785</v>
          </cell>
          <cell r="L13">
            <v>67297.569679010063</v>
          </cell>
          <cell r="M13">
            <v>76605.21980864396</v>
          </cell>
          <cell r="N13">
            <v>91188.782633869909</v>
          </cell>
          <cell r="O13">
            <v>102000.58521193024</v>
          </cell>
          <cell r="P13">
            <v>107974.4114090393</v>
          </cell>
          <cell r="Q13">
            <v>115871.93885546015</v>
          </cell>
          <cell r="R13">
            <v>124511.17212992026</v>
          </cell>
          <cell r="S13">
            <v>133936.11260915673</v>
          </cell>
          <cell r="T13">
            <v>142299.27095477551</v>
          </cell>
          <cell r="U13">
            <v>149188.68610418684</v>
          </cell>
          <cell r="V13">
            <v>156229.85739790584</v>
          </cell>
          <cell r="W13">
            <v>162709.82331685341</v>
          </cell>
          <cell r="X13">
            <v>168026.28818662436</v>
          </cell>
          <cell r="Y13">
            <v>172408.59923840224</v>
          </cell>
          <cell r="Z13">
            <v>177434.06120813038</v>
          </cell>
          <cell r="AA13">
            <v>183157.33571878506</v>
          </cell>
          <cell r="AB13">
            <v>187814.25865451858</v>
          </cell>
          <cell r="AC13">
            <v>192856.82625241188</v>
          </cell>
          <cell r="AD13">
            <v>197713.25635812813</v>
          </cell>
          <cell r="AE13">
            <v>202891.30173894245</v>
          </cell>
          <cell r="AF13">
            <v>208650.71192540039</v>
          </cell>
          <cell r="AG13">
            <v>214083.8899191104</v>
          </cell>
          <cell r="AH13">
            <v>220447.951880262</v>
          </cell>
          <cell r="AI13">
            <v>227148.36009699909</v>
          </cell>
          <cell r="AJ13">
            <v>234416.51648015901</v>
          </cell>
          <cell r="AK13">
            <v>241989.54209506905</v>
          </cell>
          <cell r="AL13">
            <v>249757.42701948542</v>
          </cell>
          <cell r="AM13">
            <v>258175.49673228391</v>
          </cell>
          <cell r="AN13">
            <v>266578.6290690988</v>
          </cell>
          <cell r="AO13">
            <v>275699.83949527924</v>
          </cell>
          <cell r="AP13">
            <v>283960.5487454551</v>
          </cell>
          <cell r="AQ13">
            <v>292437.27457646414</v>
          </cell>
          <cell r="AR13">
            <v>301197.23625407211</v>
          </cell>
          <cell r="AS13">
            <v>310000.26450601971</v>
          </cell>
          <cell r="AT13">
            <v>310144.47221913765</v>
          </cell>
          <cell r="AU13">
            <v>310289.38890021981</v>
          </cell>
          <cell r="AV13">
            <v>310435.0180347634</v>
          </cell>
          <cell r="AW13">
            <v>310581.36312540126</v>
          </cell>
          <cell r="AX13">
            <v>310728.42769198632</v>
          </cell>
          <cell r="AY13">
            <v>310876.21527167608</v>
          </cell>
          <cell r="AZ13">
            <v>311024.72941901773</v>
          </cell>
          <cell r="BA13">
            <v>311173.97370603378</v>
          </cell>
          <cell r="BB13">
            <v>311323.95172230783</v>
          </cell>
          <cell r="BC13">
            <v>311474.6670750709</v>
          </cell>
          <cell r="BD13">
            <v>311626.1233892882</v>
          </cell>
          <cell r="BE13">
            <v>311778.32430774643</v>
          </cell>
          <cell r="BF13">
            <v>311931.27349114127</v>
          </cell>
          <cell r="BG13">
            <v>312084.97461816546</v>
          </cell>
          <cell r="BH13">
            <v>312239.43138559727</v>
          </cell>
          <cell r="BI13">
            <v>312394.64750838949</v>
          </cell>
          <cell r="BJ13">
            <v>312550.62671975873</v>
          </cell>
          <cell r="BK13">
            <v>312707.37277127511</v>
          </cell>
          <cell r="BL13">
            <v>312864.88943295262</v>
          </cell>
          <cell r="BM13">
            <v>313023.18049333984</v>
          </cell>
          <cell r="BN13">
            <v>313182.24975961086</v>
          </cell>
          <cell r="BO13">
            <v>313342.10105765704</v>
          </cell>
          <cell r="BP13">
            <v>313502.7382321789</v>
          </cell>
          <cell r="BQ13">
            <v>313664.16514677875</v>
          </cell>
          <cell r="BR13">
            <v>313826.38568405341</v>
          </cell>
          <cell r="BS13">
            <v>313989.4037456878</v>
          </cell>
          <cell r="BT13">
            <v>314153.2232525486</v>
          </cell>
          <cell r="BU13">
            <v>314317.84814477863</v>
          </cell>
          <cell r="BV13">
            <v>314483.28238189174</v>
          </cell>
          <cell r="BW13">
            <v>314649.52994286781</v>
          </cell>
          <cell r="BX13">
            <v>314816.59482624859</v>
          </cell>
          <cell r="BY13">
            <v>314984.45428371365</v>
          </cell>
          <cell r="BZ13">
            <v>315153.11209432152</v>
          </cell>
          <cell r="CA13">
            <v>315322.57205510425</v>
          </cell>
          <cell r="CB13">
            <v>315492.83798115293</v>
          </cell>
          <cell r="CC13">
            <v>315663.91370570345</v>
          </cell>
          <cell r="CD13">
            <v>315835.80308022292</v>
          </cell>
          <cell r="CE13">
            <v>316008.50997449638</v>
          </cell>
          <cell r="CF13">
            <v>316182.03827671381</v>
          </cell>
          <cell r="CG13">
            <v>316356.39189355774</v>
          </cell>
          <cell r="CH13">
            <v>316531.57475029124</v>
          </cell>
          <cell r="CI13">
            <v>316707.59079084621</v>
          </cell>
          <cell r="CJ13">
            <v>316884.44397791225</v>
          </cell>
          <cell r="CK13">
            <v>317062.13829302578</v>
          </cell>
          <cell r="CL13">
            <v>311499.64463876217</v>
          </cell>
          <cell r="CM13">
            <v>305937.15098449856</v>
          </cell>
          <cell r="CN13">
            <v>300374.65733023494</v>
          </cell>
          <cell r="CO13">
            <v>294812.16367597133</v>
          </cell>
          <cell r="CP13">
            <v>289249.67002170772</v>
          </cell>
          <cell r="CQ13">
            <v>283687.1763674441</v>
          </cell>
          <cell r="CR13">
            <v>278124.68271318049</v>
          </cell>
          <cell r="CS13">
            <v>272562.18905891688</v>
          </cell>
          <cell r="CT13">
            <v>266999.69540465326</v>
          </cell>
          <cell r="CU13">
            <v>261437.20175038965</v>
          </cell>
          <cell r="CV13">
            <v>255874.70809612604</v>
          </cell>
          <cell r="CW13">
            <v>250312.21444186242</v>
          </cell>
          <cell r="CX13">
            <v>244749.72078759881</v>
          </cell>
          <cell r="CY13">
            <v>239187.2271333352</v>
          </cell>
          <cell r="CZ13">
            <v>233624.73347907158</v>
          </cell>
          <cell r="DA13">
            <v>228062.23982480797</v>
          </cell>
          <cell r="DB13">
            <v>222499.74617054436</v>
          </cell>
          <cell r="DC13">
            <v>216937.25251628074</v>
          </cell>
          <cell r="DD13">
            <v>211374.75886201713</v>
          </cell>
          <cell r="DE13">
            <v>205812.26520775352</v>
          </cell>
          <cell r="DF13">
            <v>200249.7715534899</v>
          </cell>
          <cell r="DG13">
            <v>194687.27789922629</v>
          </cell>
          <cell r="DH13">
            <v>189124.78424496268</v>
          </cell>
          <cell r="DI13">
            <v>183562.29059069909</v>
          </cell>
          <cell r="DJ13">
            <v>177999.79693643548</v>
          </cell>
          <cell r="DK13">
            <v>172437.30328217187</v>
          </cell>
          <cell r="DL13">
            <v>166874.80962790825</v>
          </cell>
          <cell r="DM13">
            <v>161312.31597364464</v>
          </cell>
          <cell r="DN13">
            <v>155749.82231938103</v>
          </cell>
          <cell r="DO13">
            <v>150187.32866511741</v>
          </cell>
          <cell r="DP13">
            <v>144624.8350108538</v>
          </cell>
          <cell r="DQ13">
            <v>139062.34135659019</v>
          </cell>
          <cell r="DR13">
            <v>133499.84770232657</v>
          </cell>
          <cell r="DS13">
            <v>127937.35404806296</v>
          </cell>
          <cell r="DT13">
            <v>122374.86039379935</v>
          </cell>
          <cell r="DU13">
            <v>116812.36673953573</v>
          </cell>
          <cell r="DV13">
            <v>111249.87308527212</v>
          </cell>
          <cell r="DW13">
            <v>105687.37943100851</v>
          </cell>
          <cell r="DX13">
            <v>100124.88577674489</v>
          </cell>
          <cell r="DY13">
            <v>94562.39212248128</v>
          </cell>
          <cell r="DZ13">
            <v>88999.898468217667</v>
          </cell>
          <cell r="EA13">
            <v>83437.404813954054</v>
          </cell>
          <cell r="EB13">
            <v>77874.91115969044</v>
          </cell>
          <cell r="EC13">
            <v>72312.417505426827</v>
          </cell>
          <cell r="ED13">
            <v>66749.923851163214</v>
          </cell>
          <cell r="EE13">
            <v>61187.430196899601</v>
          </cell>
          <cell r="EF13">
            <v>55624.936542635987</v>
          </cell>
          <cell r="EG13">
            <v>50062.442888372403</v>
          </cell>
          <cell r="EH13">
            <v>44499.94923410879</v>
          </cell>
          <cell r="EI13">
            <v>38937.455579845177</v>
          </cell>
          <cell r="EJ13">
            <v>33374.961925581563</v>
          </cell>
          <cell r="EK13">
            <v>27812.46827131795</v>
          </cell>
          <cell r="EL13">
            <v>22249.974617054337</v>
          </cell>
          <cell r="EM13">
            <v>16687.480962790723</v>
          </cell>
          <cell r="EN13">
            <v>11124.98730852711</v>
          </cell>
          <cell r="EO13">
            <v>5562.4936542634969</v>
          </cell>
          <cell r="EP13">
            <v>-1.1641532182693481E-10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</row>
        <row r="16">
          <cell r="B16">
            <v>355.86329459999996</v>
          </cell>
          <cell r="C16">
            <v>779.14113971966594</v>
          </cell>
          <cell r="D16">
            <v>1212.9487972360344</v>
          </cell>
          <cell r="E16">
            <v>1972.5871519708428</v>
          </cell>
          <cell r="F16">
            <v>2725.1952510757856</v>
          </cell>
          <cell r="G16">
            <v>4264.0526915125301</v>
          </cell>
          <cell r="H16">
            <v>4993.6746381456633</v>
          </cell>
          <cell r="I16">
            <v>5758.7098822790394</v>
          </cell>
          <cell r="J16">
            <v>7319.7162711607143</v>
          </cell>
          <cell r="K16">
            <v>8386.2541657642796</v>
          </cell>
          <cell r="L16">
            <v>9312.9010966293899</v>
          </cell>
          <cell r="M16">
            <v>10886.891709653184</v>
          </cell>
          <cell r="N16">
            <v>15536.299368985057</v>
          </cell>
          <cell r="O16">
            <v>16731.883360182397</v>
          </cell>
          <cell r="P16">
            <v>17829.617573297579</v>
          </cell>
          <cell r="Q16">
            <v>22190.758714547566</v>
          </cell>
          <cell r="R16">
            <v>23216.444785497846</v>
          </cell>
          <cell r="S16">
            <v>24478.500024937206</v>
          </cell>
          <cell r="T16">
            <v>29144.210759230511</v>
          </cell>
          <cell r="U16">
            <v>30459.290595951483</v>
          </cell>
          <cell r="V16">
            <v>32318.703684299897</v>
          </cell>
          <cell r="W16">
            <v>36988.703209530308</v>
          </cell>
          <cell r="X16">
            <v>38255.952605184058</v>
          </cell>
          <cell r="Y16">
            <v>40084.071989779288</v>
          </cell>
          <cell r="Z16">
            <v>44905.946680452151</v>
          </cell>
          <cell r="AA16">
            <v>46296.460697318464</v>
          </cell>
          <cell r="AB16">
            <v>47664.137826535552</v>
          </cell>
          <cell r="AC16">
            <v>52145.388791657577</v>
          </cell>
          <cell r="AD16">
            <v>53415.91270582944</v>
          </cell>
          <cell r="AE16">
            <v>54712.160856664195</v>
          </cell>
          <cell r="AF16">
            <v>59296.634868414716</v>
          </cell>
          <cell r="AG16">
            <v>60667.130274931886</v>
          </cell>
          <cell r="AH16">
            <v>62046.4223843812</v>
          </cell>
          <cell r="AI16">
            <v>66656.28645241732</v>
          </cell>
          <cell r="AJ16">
            <v>67997.53007651509</v>
          </cell>
          <cell r="AK16">
            <v>69358.900594893552</v>
          </cell>
          <cell r="AL16">
            <v>73983.218269681485</v>
          </cell>
          <cell r="AM16">
            <v>75506.374203136933</v>
          </cell>
          <cell r="AN16">
            <v>77085.889691600489</v>
          </cell>
          <cell r="AO16">
            <v>81766.509354945127</v>
          </cell>
          <cell r="AP16">
            <v>83331.114344046728</v>
          </cell>
          <cell r="AQ16">
            <v>85004.377479932562</v>
          </cell>
          <cell r="AR16">
            <v>90047.17673356086</v>
          </cell>
          <cell r="AS16">
            <v>91954.652340847984</v>
          </cell>
          <cell r="AT16">
            <v>93842.666821254476</v>
          </cell>
          <cell r="AU16">
            <v>98956.501149556949</v>
          </cell>
          <cell r="AV16">
            <v>100796.18487440875</v>
          </cell>
          <cell r="AW16">
            <v>102655.72564445835</v>
          </cell>
          <cell r="AX16">
            <v>107777.70681692704</v>
          </cell>
          <cell r="AY16">
            <v>109930.0889605285</v>
          </cell>
          <cell r="AZ16">
            <v>112067.56784712411</v>
          </cell>
          <cell r="BA16">
            <v>116700.4164567933</v>
          </cell>
          <cell r="BB16">
            <v>118718.40379792851</v>
          </cell>
          <cell r="BC16">
            <v>120764.39544738601</v>
          </cell>
          <cell r="BD16">
            <v>125509.66565667499</v>
          </cell>
          <cell r="BE16">
            <v>127636.79972224298</v>
          </cell>
          <cell r="BF16">
            <v>129773.27092298094</v>
          </cell>
          <cell r="BG16">
            <v>134156.55545171301</v>
          </cell>
          <cell r="BH16">
            <v>136239.52497425993</v>
          </cell>
          <cell r="BI16">
            <v>138344.07293082713</v>
          </cell>
          <cell r="BJ16">
            <v>142735.70401666441</v>
          </cell>
          <cell r="BK16">
            <v>144978.31659398152</v>
          </cell>
          <cell r="BL16">
            <v>147219.720956156</v>
          </cell>
          <cell r="BM16">
            <v>151207.55064153866</v>
          </cell>
          <cell r="BN16">
            <v>153392.64187818993</v>
          </cell>
          <cell r="BO16">
            <v>155608.47561388317</v>
          </cell>
          <cell r="BP16">
            <v>159732.60089911375</v>
          </cell>
          <cell r="BQ16">
            <v>161975.31444988286</v>
          </cell>
          <cell r="BR16">
            <v>164290.89078805485</v>
          </cell>
          <cell r="BS16">
            <v>168281.0687977713</v>
          </cell>
          <cell r="BT16">
            <v>170538.24582063771</v>
          </cell>
          <cell r="BU16">
            <v>172819.18707451553</v>
          </cell>
          <cell r="BV16">
            <v>176818.94404667109</v>
          </cell>
          <cell r="BW16">
            <v>179251.80138498789</v>
          </cell>
          <cell r="BX16">
            <v>181682.97050323465</v>
          </cell>
          <cell r="BY16">
            <v>185291.04580202585</v>
          </cell>
          <cell r="BZ16">
            <v>187569.61119936485</v>
          </cell>
          <cell r="CA16">
            <v>189881.50398642005</v>
          </cell>
          <cell r="CB16">
            <v>193556.27694656645</v>
          </cell>
          <cell r="CC16">
            <v>195897.05300043031</v>
          </cell>
          <cell r="CD16">
            <v>198317.45306095481</v>
          </cell>
          <cell r="CE16">
            <v>201805.84086093094</v>
          </cell>
          <cell r="CF16">
            <v>204161.50656945727</v>
          </cell>
          <cell r="CG16">
            <v>206542.88141507379</v>
          </cell>
          <cell r="CH16">
            <v>210040.76723736234</v>
          </cell>
          <cell r="CI16">
            <v>212588.28742669019</v>
          </cell>
          <cell r="CJ16">
            <v>215131.67592368062</v>
          </cell>
          <cell r="CK16">
            <v>218196.72463749629</v>
          </cell>
          <cell r="CL16">
            <v>216282.71828102702</v>
          </cell>
          <cell r="CM16">
            <v>214368.71192455775</v>
          </cell>
          <cell r="CN16">
            <v>212454.70556808848</v>
          </cell>
          <cell r="CO16">
            <v>210540.69921161921</v>
          </cell>
          <cell r="CP16">
            <v>208626.69285514994</v>
          </cell>
          <cell r="CQ16">
            <v>206712.68649868068</v>
          </cell>
          <cell r="CR16">
            <v>204798.68014221144</v>
          </cell>
          <cell r="CS16">
            <v>202884.67378574217</v>
          </cell>
          <cell r="CT16">
            <v>200970.6674292729</v>
          </cell>
          <cell r="CU16">
            <v>199056.66107280363</v>
          </cell>
          <cell r="CV16">
            <v>197142.65471633436</v>
          </cell>
          <cell r="CW16">
            <v>195228.6483598651</v>
          </cell>
          <cell r="CX16">
            <v>193314.64200339583</v>
          </cell>
          <cell r="CY16">
            <v>191400.63564692656</v>
          </cell>
          <cell r="CZ16">
            <v>189486.62929045729</v>
          </cell>
          <cell r="DA16">
            <v>187572.62293398805</v>
          </cell>
          <cell r="DB16">
            <v>185658.61657751878</v>
          </cell>
          <cell r="DC16">
            <v>183744.61022104952</v>
          </cell>
          <cell r="DD16">
            <v>181830.60386458025</v>
          </cell>
          <cell r="DE16">
            <v>179916.59750811098</v>
          </cell>
          <cell r="DF16">
            <v>178002.59115164171</v>
          </cell>
          <cell r="DG16">
            <v>176088.58479517244</v>
          </cell>
          <cell r="DH16">
            <v>174174.57843870317</v>
          </cell>
          <cell r="DI16">
            <v>172260.57208223391</v>
          </cell>
          <cell r="DJ16">
            <v>170346.56572576464</v>
          </cell>
          <cell r="DK16">
            <v>168432.55936929537</v>
          </cell>
          <cell r="DL16">
            <v>166518.5530128261</v>
          </cell>
          <cell r="DM16">
            <v>164604.54665635683</v>
          </cell>
          <cell r="DN16">
            <v>162690.54029988757</v>
          </cell>
          <cell r="DO16">
            <v>160776.5339434183</v>
          </cell>
          <cell r="DP16">
            <v>158862.52758694903</v>
          </cell>
          <cell r="DQ16">
            <v>156948.52123047976</v>
          </cell>
          <cell r="DR16">
            <v>155034.51487401049</v>
          </cell>
          <cell r="DS16">
            <v>153120.50851754122</v>
          </cell>
          <cell r="DT16">
            <v>151206.50216107196</v>
          </cell>
          <cell r="DU16">
            <v>149292.49580460269</v>
          </cell>
          <cell r="DV16">
            <v>147378.48944813342</v>
          </cell>
          <cell r="DW16">
            <v>145464.48309166415</v>
          </cell>
          <cell r="DX16">
            <v>143550.47673519488</v>
          </cell>
          <cell r="DY16">
            <v>141636.47037872561</v>
          </cell>
          <cell r="DZ16">
            <v>139722.46402225635</v>
          </cell>
          <cell r="EA16">
            <v>137808.45766578708</v>
          </cell>
          <cell r="EB16">
            <v>135894.45130931781</v>
          </cell>
          <cell r="EC16">
            <v>133980.44495284854</v>
          </cell>
          <cell r="ED16">
            <v>132066.43859637927</v>
          </cell>
          <cell r="EE16">
            <v>130152.43223991001</v>
          </cell>
          <cell r="EF16">
            <v>128238.42588344074</v>
          </cell>
          <cell r="EG16">
            <v>126324.41952697147</v>
          </cell>
          <cell r="EH16">
            <v>124410.4131705022</v>
          </cell>
          <cell r="EI16">
            <v>122496.40681403293</v>
          </cell>
          <cell r="EJ16">
            <v>120582.40045756366</v>
          </cell>
          <cell r="EK16">
            <v>118668.3941010944</v>
          </cell>
          <cell r="EL16">
            <v>116754.38774462513</v>
          </cell>
          <cell r="EM16">
            <v>114840.38138815586</v>
          </cell>
          <cell r="EN16">
            <v>112926.37503168659</v>
          </cell>
          <cell r="EO16">
            <v>111012.36867521732</v>
          </cell>
          <cell r="EP16">
            <v>109098.36231874806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</row>
        <row r="17">
          <cell r="B17">
            <v>2400.2914000000001</v>
          </cell>
          <cell r="C17">
            <v>5317.9114660761334</v>
          </cell>
          <cell r="D17">
            <v>8391.839625306724</v>
          </cell>
          <cell r="E17">
            <v>21229.894349130635</v>
          </cell>
          <cell r="F17">
            <v>23852.91529713061</v>
          </cell>
          <cell r="G17">
            <v>44592.793056616159</v>
          </cell>
          <cell r="H17">
            <v>47242.727261555221</v>
          </cell>
          <cell r="I17">
            <v>50125.181061353564</v>
          </cell>
          <cell r="J17">
            <v>53306.395977039683</v>
          </cell>
          <cell r="K17">
            <v>90248.262434839271</v>
          </cell>
          <cell r="L17">
            <v>113191.29131096564</v>
          </cell>
          <cell r="M17">
            <v>181251.68285195332</v>
          </cell>
          <cell r="N17">
            <v>192181.83445841057</v>
          </cell>
          <cell r="O17">
            <v>196210.48797931435</v>
          </cell>
          <cell r="P17">
            <v>202934.28056656499</v>
          </cell>
          <cell r="Q17">
            <v>206157.52392059239</v>
          </cell>
          <cell r="R17">
            <v>209556.32831562997</v>
          </cell>
          <cell r="S17">
            <v>213080.55302519124</v>
          </cell>
          <cell r="T17">
            <v>220649.86275057707</v>
          </cell>
          <cell r="U17">
            <v>228472.22543483612</v>
          </cell>
          <cell r="V17">
            <v>234870.95197846118</v>
          </cell>
          <cell r="W17">
            <v>238499.89921364051</v>
          </cell>
          <cell r="X17">
            <v>241907.6860495361</v>
          </cell>
          <cell r="Y17">
            <v>245404.49283065653</v>
          </cell>
          <cell r="Z17">
            <v>262152.35267501156</v>
          </cell>
          <cell r="AA17">
            <v>266373.12435072043</v>
          </cell>
          <cell r="AB17">
            <v>273294.19880546513</v>
          </cell>
          <cell r="AC17">
            <v>276485.37727423193</v>
          </cell>
          <cell r="AD17">
            <v>279905.3657144811</v>
          </cell>
          <cell r="AE17">
            <v>283500.04904800339</v>
          </cell>
          <cell r="AF17">
            <v>291360.96253422101</v>
          </cell>
          <cell r="AG17">
            <v>299530.53209966695</v>
          </cell>
          <cell r="AH17">
            <v>306244.27875190828</v>
          </cell>
          <cell r="AI17">
            <v>310056.8701515923</v>
          </cell>
          <cell r="AJ17">
            <v>313633.68441220227</v>
          </cell>
          <cell r="AK17">
            <v>317299.60901644296</v>
          </cell>
          <cell r="AL17">
            <v>324209.11469445186</v>
          </cell>
          <cell r="AM17">
            <v>334148.94133267365</v>
          </cell>
          <cell r="AN17">
            <v>347383.4876854053</v>
          </cell>
          <cell r="AO17">
            <v>357930.57636754203</v>
          </cell>
          <cell r="AP17">
            <v>367754.44647548639</v>
          </cell>
          <cell r="AQ17">
            <v>377902.97600877401</v>
          </cell>
          <cell r="AR17">
            <v>391704.26207178622</v>
          </cell>
          <cell r="AS17">
            <v>402413.27549477154</v>
          </cell>
          <cell r="AT17">
            <v>408519.72996849212</v>
          </cell>
          <cell r="AU17">
            <v>412552.75621111627</v>
          </cell>
          <cell r="AV17">
            <v>416380.19266466104</v>
          </cell>
          <cell r="AW17">
            <v>420361.57588010037</v>
          </cell>
          <cell r="AX17">
            <v>418956.80271022185</v>
          </cell>
          <cell r="AY17">
            <v>423749.67402612441</v>
          </cell>
          <cell r="AZ17">
            <v>434456.55357557454</v>
          </cell>
          <cell r="BA17">
            <v>438058.80957795784</v>
          </cell>
          <cell r="BB17">
            <v>441987.86700476019</v>
          </cell>
          <cell r="BC17">
            <v>446164.97497839347</v>
          </cell>
          <cell r="BD17">
            <v>442774.95803385496</v>
          </cell>
          <cell r="BE17">
            <v>451954.95552939759</v>
          </cell>
          <cell r="BF17">
            <v>456713.81905658694</v>
          </cell>
          <cell r="BG17">
            <v>461225.0786743901</v>
          </cell>
          <cell r="BH17">
            <v>465520.75100111263</v>
          </cell>
          <cell r="BI17">
            <v>469985.68565545173</v>
          </cell>
          <cell r="BJ17">
            <v>463790.35599524411</v>
          </cell>
          <cell r="BK17">
            <v>469121.77734999108</v>
          </cell>
          <cell r="BL17">
            <v>474554.06131512555</v>
          </cell>
          <cell r="BM17">
            <v>478523.70764178573</v>
          </cell>
          <cell r="BN17">
            <v>482860.75090285239</v>
          </cell>
          <cell r="BO17">
            <v>487469.79368243256</v>
          </cell>
          <cell r="BP17">
            <v>484653.71457885875</v>
          </cell>
          <cell r="BQ17">
            <v>489334.5249717657</v>
          </cell>
          <cell r="BR17">
            <v>494557.31928240327</v>
          </cell>
          <cell r="BS17">
            <v>499508.95259357529</v>
          </cell>
          <cell r="BT17">
            <v>504230.70931021869</v>
          </cell>
          <cell r="BU17">
            <v>509138.24108002707</v>
          </cell>
          <cell r="BV17">
            <v>504920.87010283011</v>
          </cell>
          <cell r="BW17">
            <v>510805.63035222789</v>
          </cell>
          <cell r="BX17">
            <v>516797.98245505389</v>
          </cell>
          <cell r="BY17">
            <v>521185.85547681141</v>
          </cell>
          <cell r="BZ17">
            <v>525983.13511046628</v>
          </cell>
          <cell r="CA17">
            <v>531079.30765873403</v>
          </cell>
          <cell r="CB17">
            <v>526683.98039284383</v>
          </cell>
          <cell r="CC17">
            <v>531857.97492904135</v>
          </cell>
          <cell r="CD17">
            <v>537627.35206466937</v>
          </cell>
          <cell r="CE17">
            <v>543100.06751324551</v>
          </cell>
          <cell r="CF17">
            <v>548327.54802697524</v>
          </cell>
          <cell r="CG17">
            <v>553759.5909494895</v>
          </cell>
          <cell r="CH17">
            <v>547931.02090080129</v>
          </cell>
          <cell r="CI17">
            <v>554435.88920048333</v>
          </cell>
          <cell r="CJ17">
            <v>561049.64036115922</v>
          </cell>
          <cell r="CK17">
            <v>539207.93779275799</v>
          </cell>
          <cell r="CL17">
            <v>532502.68654141121</v>
          </cell>
          <cell r="CM17">
            <v>525839.56677969266</v>
          </cell>
          <cell r="CN17">
            <v>513127.72360887518</v>
          </cell>
          <cell r="CO17">
            <v>508044.98235522286</v>
          </cell>
          <cell r="CP17">
            <v>504275.15158070589</v>
          </cell>
          <cell r="CQ17">
            <v>496813.97094151366</v>
          </cell>
          <cell r="CR17">
            <v>489353.70699924417</v>
          </cell>
          <cell r="CS17">
            <v>481812.26420552749</v>
          </cell>
          <cell r="CT17">
            <v>461317.69536934647</v>
          </cell>
          <cell r="CU17">
            <v>458574.67205244733</v>
          </cell>
          <cell r="CV17">
            <v>455952.4895224169</v>
          </cell>
          <cell r="CW17">
            <v>451663.92907476344</v>
          </cell>
          <cell r="CX17">
            <v>444409.75505284138</v>
          </cell>
          <cell r="CY17">
            <v>434283.66196846339</v>
          </cell>
          <cell r="CZ17">
            <v>430361.37302668288</v>
          </cell>
          <cell r="DA17">
            <v>420321.03331837023</v>
          </cell>
          <cell r="DB17">
            <v>417438.25023573439</v>
          </cell>
          <cell r="DC17">
            <v>414250.42321515753</v>
          </cell>
          <cell r="DD17">
            <v>408018.62172576482</v>
          </cell>
          <cell r="DE17">
            <v>402708.01672333444</v>
          </cell>
          <cell r="DF17">
            <v>399589.42617640086</v>
          </cell>
          <cell r="DG17">
            <v>397615.18249233312</v>
          </cell>
          <cell r="DH17">
            <v>395770.61002036359</v>
          </cell>
          <cell r="DI17">
            <v>392106.76506638981</v>
          </cell>
          <cell r="DJ17">
            <v>388920.64716085792</v>
          </cell>
          <cell r="DK17">
            <v>376728.89712381246</v>
          </cell>
          <cell r="DL17">
            <v>373456.51604987984</v>
          </cell>
          <cell r="DM17">
            <v>361366.39972706145</v>
          </cell>
          <cell r="DN17">
            <v>359238.29996686842</v>
          </cell>
          <cell r="DO17">
            <v>356779.38186505728</v>
          </cell>
          <cell r="DP17">
            <v>354056.33144119906</v>
          </cell>
          <cell r="DQ17">
            <v>351577.1947666374</v>
          </cell>
          <cell r="DR17">
            <v>349173.44368681731</v>
          </cell>
          <cell r="DS17">
            <v>348023.47336167784</v>
          </cell>
          <cell r="DT17">
            <v>347036.55678430723</v>
          </cell>
          <cell r="DU17">
            <v>344056.90393180051</v>
          </cell>
          <cell r="DV17">
            <v>341603.51883012929</v>
          </cell>
          <cell r="DW17">
            <v>328770.88651756605</v>
          </cell>
          <cell r="DX17">
            <v>326233.10772803775</v>
          </cell>
          <cell r="DY17">
            <v>313522.19568281254</v>
          </cell>
          <cell r="DZ17">
            <v>312250.00742877787</v>
          </cell>
          <cell r="EA17">
            <v>310617.66641159728</v>
          </cell>
          <cell r="EB17">
            <v>308698.34358368348</v>
          </cell>
          <cell r="EC17">
            <v>307049.32778028032</v>
          </cell>
          <cell r="ED17">
            <v>305485.70092234248</v>
          </cell>
          <cell r="EE17">
            <v>305299.66455835116</v>
          </cell>
          <cell r="EF17">
            <v>305288.56778961193</v>
          </cell>
          <cell r="EG17">
            <v>313660.70564607147</v>
          </cell>
          <cell r="EH17">
            <v>306167.2351058101</v>
          </cell>
          <cell r="EI17">
            <v>292652.31229683623</v>
          </cell>
          <cell r="EJ17">
            <v>285141.75858819456</v>
          </cell>
          <cell r="EK17">
            <v>271718.28008188587</v>
          </cell>
          <cell r="EL17">
            <v>264323.20493205986</v>
          </cell>
          <cell r="EM17">
            <v>256805.6160272751</v>
          </cell>
          <cell r="EN17">
            <v>249297.96227722408</v>
          </cell>
          <cell r="EO17">
            <v>241846.24902676983</v>
          </cell>
          <cell r="EP17">
            <v>234379.59057740762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0</v>
          </cell>
          <cell r="HG17">
            <v>0</v>
          </cell>
          <cell r="HH17">
            <v>0</v>
          </cell>
          <cell r="HI17">
            <v>0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  <cell r="HV17">
            <v>0</v>
          </cell>
          <cell r="HW17">
            <v>0</v>
          </cell>
          <cell r="HX17">
            <v>0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10000</v>
          </cell>
          <cell r="H20">
            <v>10000</v>
          </cell>
          <cell r="I20">
            <v>10000</v>
          </cell>
          <cell r="J20">
            <v>10000</v>
          </cell>
          <cell r="K20">
            <v>44000</v>
          </cell>
          <cell r="L20">
            <v>64000</v>
          </cell>
          <cell r="M20">
            <v>102000</v>
          </cell>
          <cell r="N20">
            <v>102000</v>
          </cell>
          <cell r="O20">
            <v>102000</v>
          </cell>
          <cell r="P20">
            <v>102000</v>
          </cell>
          <cell r="Q20">
            <v>102000</v>
          </cell>
          <cell r="R20">
            <v>102000</v>
          </cell>
          <cell r="S20">
            <v>102000</v>
          </cell>
          <cell r="T20">
            <v>102000</v>
          </cell>
          <cell r="U20">
            <v>102000</v>
          </cell>
          <cell r="V20">
            <v>102000</v>
          </cell>
          <cell r="W20">
            <v>102000</v>
          </cell>
          <cell r="X20">
            <v>102000</v>
          </cell>
          <cell r="Y20">
            <v>102000</v>
          </cell>
          <cell r="Z20">
            <v>102000</v>
          </cell>
          <cell r="AA20">
            <v>102000</v>
          </cell>
          <cell r="AB20">
            <v>102000</v>
          </cell>
          <cell r="AC20">
            <v>102000</v>
          </cell>
          <cell r="AD20">
            <v>102000</v>
          </cell>
          <cell r="AE20">
            <v>102000</v>
          </cell>
          <cell r="AF20">
            <v>102000</v>
          </cell>
          <cell r="AG20">
            <v>102000</v>
          </cell>
          <cell r="AH20">
            <v>102000</v>
          </cell>
          <cell r="AI20">
            <v>102000</v>
          </cell>
          <cell r="AJ20">
            <v>102000</v>
          </cell>
          <cell r="AK20">
            <v>102000</v>
          </cell>
          <cell r="AL20">
            <v>105256.75508393688</v>
          </cell>
          <cell r="AM20">
            <v>110842.81875887461</v>
          </cell>
          <cell r="AN20">
            <v>110842.81875887461</v>
          </cell>
          <cell r="AO20">
            <v>118164.80512833806</v>
          </cell>
          <cell r="AP20">
            <v>124483.15427288132</v>
          </cell>
          <cell r="AQ20">
            <v>130912.04743911521</v>
          </cell>
          <cell r="AR20">
            <v>136524.28840013192</v>
          </cell>
          <cell r="AS20">
            <v>138685.33032401098</v>
          </cell>
          <cell r="AT20">
            <v>138685.33032401098</v>
          </cell>
          <cell r="AU20">
            <v>138685.33032401098</v>
          </cell>
          <cell r="AV20">
            <v>138685.33032401098</v>
          </cell>
          <cell r="AW20">
            <v>138685.33032401098</v>
          </cell>
          <cell r="AX20">
            <v>133254.31120144489</v>
          </cell>
          <cell r="AY20">
            <v>133254.31120144489</v>
          </cell>
          <cell r="AZ20">
            <v>133254.31120144489</v>
          </cell>
          <cell r="BA20">
            <v>133254.31120144489</v>
          </cell>
          <cell r="BB20">
            <v>133254.31120144489</v>
          </cell>
          <cell r="BC20">
            <v>133254.31120144489</v>
          </cell>
          <cell r="BD20">
            <v>121014.31120144489</v>
          </cell>
          <cell r="BE20">
            <v>121014.31120144489</v>
          </cell>
          <cell r="BF20">
            <v>121014.31120144489</v>
          </cell>
          <cell r="BG20">
            <v>121014.31120144489</v>
          </cell>
          <cell r="BH20">
            <v>121014.31120144489</v>
          </cell>
          <cell r="BI20">
            <v>121014.31120144489</v>
          </cell>
          <cell r="BJ20">
            <v>110304.31120144489</v>
          </cell>
          <cell r="BK20">
            <v>110304.31120144489</v>
          </cell>
          <cell r="BL20">
            <v>110304.31120144489</v>
          </cell>
          <cell r="BM20">
            <v>110304.31120144489</v>
          </cell>
          <cell r="BN20">
            <v>110304.31120144489</v>
          </cell>
          <cell r="BO20">
            <v>110304.31120144489</v>
          </cell>
          <cell r="BP20">
            <v>103164.31120144489</v>
          </cell>
          <cell r="BQ20">
            <v>103164.31120144489</v>
          </cell>
          <cell r="BR20">
            <v>103164.31120144489</v>
          </cell>
          <cell r="BS20">
            <v>103164.31120144489</v>
          </cell>
          <cell r="BT20">
            <v>103164.31120144489</v>
          </cell>
          <cell r="BU20">
            <v>103164.31120144489</v>
          </cell>
          <cell r="BV20">
            <v>93984.311201444885</v>
          </cell>
          <cell r="BW20">
            <v>93984.311201444885</v>
          </cell>
          <cell r="BX20">
            <v>93984.311201444885</v>
          </cell>
          <cell r="BY20">
            <v>93984.311201444885</v>
          </cell>
          <cell r="BZ20">
            <v>93984.311201444885</v>
          </cell>
          <cell r="CA20">
            <v>93984.311201444885</v>
          </cell>
          <cell r="CB20">
            <v>84804.311201444885</v>
          </cell>
          <cell r="CC20">
            <v>84804.311201444885</v>
          </cell>
          <cell r="CD20">
            <v>84804.311201444885</v>
          </cell>
          <cell r="CE20">
            <v>84804.311201444885</v>
          </cell>
          <cell r="CF20">
            <v>84804.311201444885</v>
          </cell>
          <cell r="CG20">
            <v>84804.311201444885</v>
          </cell>
          <cell r="CH20">
            <v>73482.311201444885</v>
          </cell>
          <cell r="CI20">
            <v>73482.311201444885</v>
          </cell>
          <cell r="CJ20">
            <v>73482.311201444885</v>
          </cell>
          <cell r="CK20">
            <v>46782.311201444885</v>
          </cell>
          <cell r="CL20">
            <v>44482.311201444885</v>
          </cell>
          <cell r="CM20">
            <v>42982.311201444885</v>
          </cell>
          <cell r="CN20">
            <v>35434.311201444885</v>
          </cell>
          <cell r="CO20">
            <v>35434.311201444885</v>
          </cell>
          <cell r="CP20">
            <v>35134.311201444885</v>
          </cell>
          <cell r="CQ20">
            <v>31934.311201444885</v>
          </cell>
          <cell r="CR20">
            <v>28434.311201444885</v>
          </cell>
          <cell r="CS20">
            <v>24634.311201444885</v>
          </cell>
          <cell r="CT20">
            <v>8314.3112014448852</v>
          </cell>
          <cell r="CU20">
            <v>8314.3112014448852</v>
          </cell>
          <cell r="CV20">
            <v>8314.3112014448852</v>
          </cell>
          <cell r="CW20">
            <v>8314.3112014448852</v>
          </cell>
          <cell r="CX20">
            <v>4914.3112014448852</v>
          </cell>
          <cell r="CY20">
            <v>4914.3112014448852</v>
          </cell>
          <cell r="CZ20">
            <v>4914.3112014448852</v>
          </cell>
          <cell r="DA20">
            <v>4914.3112014448852</v>
          </cell>
          <cell r="DB20">
            <v>4914.3112014448852</v>
          </cell>
          <cell r="DC20">
            <v>4914.3112014448852</v>
          </cell>
          <cell r="DD20">
            <v>2114.3112014448852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  <cell r="HV22">
            <v>0</v>
          </cell>
          <cell r="HW22">
            <v>0</v>
          </cell>
          <cell r="HX22">
            <v>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</row>
        <row r="23">
          <cell r="B23">
            <v>2400.2914000000001</v>
          </cell>
          <cell r="C23">
            <v>5317.9114660761334</v>
          </cell>
          <cell r="D23">
            <v>8391.8396253067258</v>
          </cell>
          <cell r="E23">
            <v>14812.106899483861</v>
          </cell>
          <cell r="F23">
            <v>17435.127847483836</v>
          </cell>
          <cell r="G23">
            <v>28175.005606969382</v>
          </cell>
          <cell r="H23">
            <v>30824.939811908451</v>
          </cell>
          <cell r="I23">
            <v>33707.393611706786</v>
          </cell>
          <cell r="J23">
            <v>36888.608527392906</v>
          </cell>
          <cell r="K23">
            <v>39830.474985192479</v>
          </cell>
          <cell r="L23">
            <v>42773.503861318866</v>
          </cell>
          <cell r="M23">
            <v>70375.431705606548</v>
          </cell>
          <cell r="N23">
            <v>81305.583312063798</v>
          </cell>
          <cell r="O23">
            <v>85334.236832967552</v>
          </cell>
          <cell r="P23">
            <v>89568.210662165642</v>
          </cell>
          <cell r="Q23">
            <v>92791.454016193049</v>
          </cell>
          <cell r="R23">
            <v>96190.258411230607</v>
          </cell>
          <cell r="S23">
            <v>99714.483120791847</v>
          </cell>
          <cell r="T23">
            <v>107283.79284617769</v>
          </cell>
          <cell r="U23">
            <v>115106.15553043671</v>
          </cell>
          <cell r="V23">
            <v>118953.57705106902</v>
          </cell>
          <cell r="W23">
            <v>122582.52428624839</v>
          </cell>
          <cell r="X23">
            <v>125990.31112214396</v>
          </cell>
          <cell r="Y23">
            <v>129487.11790326437</v>
          </cell>
          <cell r="Z23">
            <v>146234.97774761941</v>
          </cell>
          <cell r="AA23">
            <v>150455.74942332826</v>
          </cell>
          <cell r="AB23">
            <v>154762.51418211777</v>
          </cell>
          <cell r="AC23">
            <v>157953.69265088454</v>
          </cell>
          <cell r="AD23">
            <v>161373.68109113371</v>
          </cell>
          <cell r="AE23">
            <v>164968.364424656</v>
          </cell>
          <cell r="AF23">
            <v>172829.27791087367</v>
          </cell>
          <cell r="AG23">
            <v>180998.84747631956</v>
          </cell>
          <cell r="AH23">
            <v>185040.10972827868</v>
          </cell>
          <cell r="AI23">
            <v>188852.70112796267</v>
          </cell>
          <cell r="AJ23">
            <v>192429.51538857265</v>
          </cell>
          <cell r="AK23">
            <v>196095.43999281334</v>
          </cell>
          <cell r="AL23">
            <v>199748.19058688535</v>
          </cell>
          <cell r="AM23">
            <v>204101.95355016942</v>
          </cell>
          <cell r="AN23">
            <v>208536.13596069789</v>
          </cell>
          <cell r="AO23">
            <v>211761.23827337119</v>
          </cell>
          <cell r="AP23">
            <v>215266.7592367722</v>
          </cell>
          <cell r="AQ23">
            <v>218986.39560382592</v>
          </cell>
          <cell r="AR23">
            <v>227175.44070582141</v>
          </cell>
          <cell r="AS23">
            <v>235723.41220492765</v>
          </cell>
          <cell r="AT23">
            <v>239968.03587978496</v>
          </cell>
          <cell r="AU23">
            <v>244001.06212240914</v>
          </cell>
          <cell r="AV23">
            <v>247828.49857595391</v>
          </cell>
          <cell r="AW23">
            <v>251809.88179139333</v>
          </cell>
          <cell r="AX23">
            <v>255836.12774408088</v>
          </cell>
          <cell r="AY23">
            <v>260628.99905998338</v>
          </cell>
          <cell r="AZ23">
            <v>265522.1685681126</v>
          </cell>
          <cell r="BA23">
            <v>269124.4245704959</v>
          </cell>
          <cell r="BB23">
            <v>273053.48199729825</v>
          </cell>
          <cell r="BC23">
            <v>277230.58997093153</v>
          </cell>
          <cell r="BD23">
            <v>286080.57302639302</v>
          </cell>
          <cell r="BE23">
            <v>295260.57052193565</v>
          </cell>
          <cell r="BF23">
            <v>300019.43404912506</v>
          </cell>
          <cell r="BG23">
            <v>304530.69366692821</v>
          </cell>
          <cell r="BH23">
            <v>308826.36599365075</v>
          </cell>
          <cell r="BI23">
            <v>313291.3006479899</v>
          </cell>
          <cell r="BJ23">
            <v>317805.97098778223</v>
          </cell>
          <cell r="BK23">
            <v>323137.39234252926</v>
          </cell>
          <cell r="BL23">
            <v>328569.67630766379</v>
          </cell>
          <cell r="BM23">
            <v>332539.32263432391</v>
          </cell>
          <cell r="BN23">
            <v>336876.36589539057</v>
          </cell>
          <cell r="BO23">
            <v>341485.40867497073</v>
          </cell>
          <cell r="BP23">
            <v>345809.32957139693</v>
          </cell>
          <cell r="BQ23">
            <v>350490.13996430382</v>
          </cell>
          <cell r="BR23">
            <v>355712.93427494145</v>
          </cell>
          <cell r="BS23">
            <v>360664.56758611341</v>
          </cell>
          <cell r="BT23">
            <v>365386.32430275687</v>
          </cell>
          <cell r="BU23">
            <v>370293.85607256519</v>
          </cell>
          <cell r="BV23">
            <v>375256.48509536829</v>
          </cell>
          <cell r="BW23">
            <v>381141.24534476601</v>
          </cell>
          <cell r="BX23">
            <v>387133.59744759201</v>
          </cell>
          <cell r="BY23">
            <v>391521.47046934959</v>
          </cell>
          <cell r="BZ23">
            <v>396318.75010300445</v>
          </cell>
          <cell r="CA23">
            <v>401414.92265127209</v>
          </cell>
          <cell r="CB23">
            <v>406199.59538538189</v>
          </cell>
          <cell r="CC23">
            <v>411373.58992157946</v>
          </cell>
          <cell r="CD23">
            <v>417142.96705720742</v>
          </cell>
          <cell r="CE23">
            <v>422615.68250578368</v>
          </cell>
          <cell r="CF23">
            <v>427843.16301951336</v>
          </cell>
          <cell r="CG23">
            <v>433275.20594202756</v>
          </cell>
          <cell r="CH23">
            <v>438768.63589333929</v>
          </cell>
          <cell r="CI23">
            <v>445273.50419302145</v>
          </cell>
          <cell r="CJ23">
            <v>451887.25535369728</v>
          </cell>
          <cell r="CK23">
            <v>456745.55278529611</v>
          </cell>
          <cell r="CL23">
            <v>448732.47291186987</v>
          </cell>
          <cell r="CM23">
            <v>440719.39303844364</v>
          </cell>
          <cell r="CN23">
            <v>432706.31316501735</v>
          </cell>
          <cell r="CO23">
            <v>424693.23329159111</v>
          </cell>
          <cell r="CP23">
            <v>416680.15341816487</v>
          </cell>
          <cell r="CQ23">
            <v>408667.07354473864</v>
          </cell>
          <cell r="CR23">
            <v>400653.99367131235</v>
          </cell>
          <cell r="CS23">
            <v>392640.91379788611</v>
          </cell>
          <cell r="CT23">
            <v>384627.83392445988</v>
          </cell>
          <cell r="CU23">
            <v>376614.75405103364</v>
          </cell>
          <cell r="CV23">
            <v>368601.6741776074</v>
          </cell>
          <cell r="CW23">
            <v>360588.59430418111</v>
          </cell>
          <cell r="CX23">
            <v>352575.51443075488</v>
          </cell>
          <cell r="CY23">
            <v>344562.43455732864</v>
          </cell>
          <cell r="CZ23">
            <v>336549.35468390235</v>
          </cell>
          <cell r="DA23">
            <v>328536.27481047611</v>
          </cell>
          <cell r="DB23">
            <v>320523.19493704988</v>
          </cell>
          <cell r="DC23">
            <v>312510.11506362364</v>
          </cell>
          <cell r="DD23">
            <v>304497.03519019741</v>
          </cell>
          <cell r="DE23">
            <v>296483.95531677117</v>
          </cell>
          <cell r="DF23">
            <v>288470.87544334494</v>
          </cell>
          <cell r="DG23">
            <v>280457.7955699187</v>
          </cell>
          <cell r="DH23">
            <v>272444.71569649247</v>
          </cell>
          <cell r="DI23">
            <v>264431.63582306623</v>
          </cell>
          <cell r="DJ23">
            <v>256418.55594963999</v>
          </cell>
          <cell r="DK23">
            <v>248405.47607621376</v>
          </cell>
          <cell r="DL23">
            <v>240392.39620278752</v>
          </cell>
          <cell r="DM23">
            <v>232379.31632936129</v>
          </cell>
          <cell r="DN23">
            <v>224366.23645593505</v>
          </cell>
          <cell r="DO23">
            <v>216353.15658250882</v>
          </cell>
          <cell r="DP23">
            <v>208340.07670908258</v>
          </cell>
          <cell r="DQ23">
            <v>200326.99683565635</v>
          </cell>
          <cell r="DR23">
            <v>192313.91696223011</v>
          </cell>
          <cell r="DS23">
            <v>184300.83708880388</v>
          </cell>
          <cell r="DT23">
            <v>176287.75721537764</v>
          </cell>
          <cell r="DU23">
            <v>168274.67734195141</v>
          </cell>
          <cell r="DV23">
            <v>160261.59746852517</v>
          </cell>
          <cell r="DW23">
            <v>152248.51759509894</v>
          </cell>
          <cell r="DX23">
            <v>144235.4377216727</v>
          </cell>
          <cell r="DY23">
            <v>136222.35784824647</v>
          </cell>
          <cell r="DZ23">
            <v>128209.27797482023</v>
          </cell>
          <cell r="EA23">
            <v>120196.19810139399</v>
          </cell>
          <cell r="EB23">
            <v>112183.11822796776</v>
          </cell>
          <cell r="EC23">
            <v>104170.03835454152</v>
          </cell>
          <cell r="ED23">
            <v>96156.958481115289</v>
          </cell>
          <cell r="EE23">
            <v>88143.878607689054</v>
          </cell>
          <cell r="EF23">
            <v>80130.798734262818</v>
          </cell>
          <cell r="EG23">
            <v>72117.718860836583</v>
          </cell>
          <cell r="EH23">
            <v>64104.638987410348</v>
          </cell>
          <cell r="EI23">
            <v>56091.559113984113</v>
          </cell>
          <cell r="EJ23">
            <v>48078.479240557877</v>
          </cell>
          <cell r="EK23">
            <v>40065.399367131642</v>
          </cell>
          <cell r="EL23">
            <v>32052.319493705407</v>
          </cell>
          <cell r="EM23">
            <v>24039.239620279172</v>
          </cell>
          <cell r="EN23">
            <v>16026.159746852936</v>
          </cell>
          <cell r="EO23">
            <v>8013.0798734267009</v>
          </cell>
          <cell r="EP23">
            <v>4.6566128730773926E-10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1190.5834452861939</v>
          </cell>
          <cell r="CM24">
            <v>1422.1245829407653</v>
          </cell>
          <cell r="CN24">
            <v>2362.3726948016856</v>
          </cell>
          <cell r="CO24">
            <v>2620.4387401180911</v>
          </cell>
          <cell r="CP24">
            <v>4119.7109427581472</v>
          </cell>
          <cell r="CQ24">
            <v>5357.837690055384</v>
          </cell>
          <cell r="CR24">
            <v>6695.2669473371152</v>
          </cell>
          <cell r="CS24">
            <v>8104.9071836412768</v>
          </cell>
          <cell r="CT24">
            <v>9371.6158259321946</v>
          </cell>
          <cell r="CU24">
            <v>11110.73448958615</v>
          </cell>
          <cell r="CV24">
            <v>12889.730612906762</v>
          </cell>
          <cell r="CW24">
            <v>14118.822023411794</v>
          </cell>
          <cell r="CX24">
            <v>15491.260954408186</v>
          </cell>
          <cell r="CY24">
            <v>10362.924841573762</v>
          </cell>
          <cell r="CZ24">
            <v>11712.885849016857</v>
          </cell>
          <cell r="DA24">
            <v>6612.8483502840099</v>
          </cell>
          <cell r="DB24">
            <v>8305.8462912448267</v>
          </cell>
          <cell r="DC24">
            <v>9898.1797326851338</v>
          </cell>
          <cell r="DD24">
            <v>11410.001599416211</v>
          </cell>
          <cell r="DE24">
            <v>12999.541003321647</v>
          </cell>
          <cell r="DF24">
            <v>14614.722481064231</v>
          </cell>
          <cell r="DG24">
            <v>16607.538423552556</v>
          </cell>
          <cell r="DH24">
            <v>18643.145866033261</v>
          </cell>
          <cell r="DI24">
            <v>20078.393389452565</v>
          </cell>
          <cell r="DJ24">
            <v>21671.290838857702</v>
          </cell>
          <cell r="DK24">
            <v>14019.858613764298</v>
          </cell>
          <cell r="DL24">
            <v>15584.289217597196</v>
          </cell>
          <cell r="DM24">
            <v>7966.3961181987052</v>
          </cell>
          <cell r="DN24">
            <v>9908.4395555656702</v>
          </cell>
          <cell r="DO24">
            <v>11741.31294019867</v>
          </cell>
          <cell r="DP24">
            <v>13487.022658556105</v>
          </cell>
          <cell r="DQ24">
            <v>15313.223914181435</v>
          </cell>
          <cell r="DR24">
            <v>17164.302416071449</v>
          </cell>
          <cell r="DS24">
            <v>19429.128567006093</v>
          </cell>
          <cell r="DT24">
            <v>21747.762454704458</v>
          </cell>
          <cell r="DU24">
            <v>23408.793371607906</v>
          </cell>
          <cell r="DV24">
            <v>25243.492646287079</v>
          </cell>
          <cell r="DW24">
            <v>16435.336572215856</v>
          </cell>
          <cell r="DX24">
            <v>18242.185929902178</v>
          </cell>
          <cell r="DY24">
            <v>9474.197544052493</v>
          </cell>
          <cell r="DZ24">
            <v>11698.691778451723</v>
          </cell>
          <cell r="EA24">
            <v>13804.335601012792</v>
          </cell>
          <cell r="EB24">
            <v>15815.275426031889</v>
          </cell>
          <cell r="EC24">
            <v>17915.416569139525</v>
          </cell>
          <cell r="ED24">
            <v>20043.736064250708</v>
          </cell>
          <cell r="EE24">
            <v>22626.660422364213</v>
          </cell>
          <cell r="EF24">
            <v>25267.314846910947</v>
          </cell>
          <cell r="EG24">
            <v>30674.436697773239</v>
          </cell>
          <cell r="EH24">
            <v>32812.300578121431</v>
          </cell>
          <cell r="EI24">
            <v>22707.81546868974</v>
          </cell>
          <cell r="EJ24">
            <v>24801.407711679884</v>
          </cell>
          <cell r="EK24">
            <v>14727.099222127681</v>
          </cell>
          <cell r="EL24">
            <v>17264.527677606602</v>
          </cell>
          <cell r="EM24">
            <v>19655.262495976192</v>
          </cell>
          <cell r="EN24">
            <v>21926.43569043481</v>
          </cell>
          <cell r="EO24">
            <v>24280.422262069478</v>
          </cell>
          <cell r="EP24">
            <v>26649.702627293358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6417.7874496467757</v>
          </cell>
          <cell r="F26">
            <v>6417.7874496467757</v>
          </cell>
          <cell r="G26">
            <v>6417.7874496467757</v>
          </cell>
          <cell r="H26">
            <v>6417.7874496467757</v>
          </cell>
          <cell r="I26">
            <v>6417.7874496467757</v>
          </cell>
          <cell r="J26">
            <v>6417.7874496467757</v>
          </cell>
          <cell r="K26">
            <v>6417.7874496467757</v>
          </cell>
          <cell r="L26">
            <v>6417.7874496467757</v>
          </cell>
          <cell r="M26">
            <v>8876.2511463467763</v>
          </cell>
          <cell r="N26">
            <v>8876.2511463467763</v>
          </cell>
          <cell r="O26">
            <v>8876.2511463467763</v>
          </cell>
          <cell r="P26">
            <v>11366.069904399363</v>
          </cell>
          <cell r="Q26">
            <v>11366.069904399363</v>
          </cell>
          <cell r="R26">
            <v>11366.069904399363</v>
          </cell>
          <cell r="S26">
            <v>11366.069904399363</v>
          </cell>
          <cell r="T26">
            <v>11366.069904399363</v>
          </cell>
          <cell r="U26">
            <v>11366.069904399363</v>
          </cell>
          <cell r="V26">
            <v>13917.374927392117</v>
          </cell>
          <cell r="W26">
            <v>13917.374927392117</v>
          </cell>
          <cell r="X26">
            <v>13917.374927392117</v>
          </cell>
          <cell r="Y26">
            <v>13917.374927392117</v>
          </cell>
          <cell r="Z26">
            <v>13917.374927392117</v>
          </cell>
          <cell r="AA26">
            <v>13917.374927392117</v>
          </cell>
          <cell r="AB26">
            <v>16531.684623347333</v>
          </cell>
          <cell r="AC26">
            <v>16531.684623347333</v>
          </cell>
          <cell r="AD26">
            <v>16531.684623347333</v>
          </cell>
          <cell r="AE26">
            <v>16531.684623347333</v>
          </cell>
          <cell r="AF26">
            <v>16531.684623347333</v>
          </cell>
          <cell r="AG26">
            <v>16531.684623347333</v>
          </cell>
          <cell r="AH26">
            <v>19204.169023629573</v>
          </cell>
          <cell r="AI26">
            <v>19204.169023629573</v>
          </cell>
          <cell r="AJ26">
            <v>19204.169023629573</v>
          </cell>
          <cell r="AK26">
            <v>19204.169023629573</v>
          </cell>
          <cell r="AL26">
            <v>19204.169023629573</v>
          </cell>
          <cell r="AM26">
            <v>19204.169023629573</v>
          </cell>
          <cell r="AN26">
            <v>28004.532965832757</v>
          </cell>
          <cell r="AO26">
            <v>28004.532965832757</v>
          </cell>
          <cell r="AP26">
            <v>28004.532965832757</v>
          </cell>
          <cell r="AQ26">
            <v>28004.532965832757</v>
          </cell>
          <cell r="AR26">
            <v>28004.532965832757</v>
          </cell>
          <cell r="AS26">
            <v>28004.532965832757</v>
          </cell>
          <cell r="AT26">
            <v>29866.363764696052</v>
          </cell>
          <cell r="AU26">
            <v>29866.363764696052</v>
          </cell>
          <cell r="AV26">
            <v>29866.363764696052</v>
          </cell>
          <cell r="AW26">
            <v>29866.363764696052</v>
          </cell>
          <cell r="AX26">
            <v>29866.363764696052</v>
          </cell>
          <cell r="AY26">
            <v>29866.363764696052</v>
          </cell>
          <cell r="AZ26">
            <v>35680.073806016997</v>
          </cell>
          <cell r="BA26">
            <v>35680.073806016997</v>
          </cell>
          <cell r="BB26">
            <v>35680.073806016997</v>
          </cell>
          <cell r="BC26">
            <v>35680.073806016997</v>
          </cell>
          <cell r="BD26">
            <v>35680.073806016997</v>
          </cell>
          <cell r="BE26">
            <v>35680.073806016997</v>
          </cell>
          <cell r="BF26">
            <v>35680.073806016997</v>
          </cell>
          <cell r="BG26">
            <v>35680.073806016997</v>
          </cell>
          <cell r="BH26">
            <v>35680.073806016997</v>
          </cell>
          <cell r="BI26">
            <v>35680.073806016997</v>
          </cell>
          <cell r="BJ26">
            <v>35680.073806016997</v>
          </cell>
          <cell r="BK26">
            <v>35680.073806016997</v>
          </cell>
          <cell r="BL26">
            <v>35680.073806016997</v>
          </cell>
          <cell r="BM26">
            <v>35680.073806016997</v>
          </cell>
          <cell r="BN26">
            <v>35680.073806016997</v>
          </cell>
          <cell r="BO26">
            <v>35680.073806016997</v>
          </cell>
          <cell r="BP26">
            <v>35680.073806016997</v>
          </cell>
          <cell r="BQ26">
            <v>35680.073806016997</v>
          </cell>
          <cell r="BR26">
            <v>35680.073806016997</v>
          </cell>
          <cell r="BS26">
            <v>35680.073806016997</v>
          </cell>
          <cell r="BT26">
            <v>35680.073806016997</v>
          </cell>
          <cell r="BU26">
            <v>35680.073806016997</v>
          </cell>
          <cell r="BV26">
            <v>35680.073806016997</v>
          </cell>
          <cell r="BW26">
            <v>35680.073806016997</v>
          </cell>
          <cell r="BX26">
            <v>35680.073806016997</v>
          </cell>
          <cell r="BY26">
            <v>35680.073806016997</v>
          </cell>
          <cell r="BZ26">
            <v>35680.073806016997</v>
          </cell>
          <cell r="CA26">
            <v>35680.073806016997</v>
          </cell>
          <cell r="CB26">
            <v>35680.073806016997</v>
          </cell>
          <cell r="CC26">
            <v>35680.073806016997</v>
          </cell>
          <cell r="CD26">
            <v>35680.073806016997</v>
          </cell>
          <cell r="CE26">
            <v>35680.073806016997</v>
          </cell>
          <cell r="CF26">
            <v>35680.073806016997</v>
          </cell>
          <cell r="CG26">
            <v>35680.073806016997</v>
          </cell>
          <cell r="CH26">
            <v>35680.073806016997</v>
          </cell>
          <cell r="CI26">
            <v>35680.073806016997</v>
          </cell>
          <cell r="CJ26">
            <v>35680.073806016997</v>
          </cell>
          <cell r="CK26">
            <v>35680.073806016997</v>
          </cell>
          <cell r="CL26">
            <v>38097.318982810175</v>
          </cell>
          <cell r="CM26">
            <v>40715.737956863311</v>
          </cell>
          <cell r="CN26">
            <v>42624.726547611244</v>
          </cell>
          <cell r="CO26">
            <v>45296.999122068715</v>
          </cell>
          <cell r="CP26">
            <v>48340.976018337919</v>
          </cell>
          <cell r="CQ26">
            <v>50854.748505274736</v>
          </cell>
          <cell r="CR26">
            <v>53570.135179149765</v>
          </cell>
          <cell r="CS26">
            <v>56432.132022555183</v>
          </cell>
          <cell r="CT26">
            <v>59003.934417509467</v>
          </cell>
          <cell r="CU26">
            <v>62534.872310382649</v>
          </cell>
          <cell r="CV26">
            <v>66146.773530457824</v>
          </cell>
          <cell r="CW26">
            <v>68642.20154572562</v>
          </cell>
          <cell r="CX26">
            <v>71428.668466233445</v>
          </cell>
          <cell r="CY26">
            <v>74443.991368116083</v>
          </cell>
          <cell r="CZ26">
            <v>77184.821292318724</v>
          </cell>
          <cell r="DA26">
            <v>80257.598956165166</v>
          </cell>
          <cell r="DB26">
            <v>83694.897805994726</v>
          </cell>
          <cell r="DC26">
            <v>86927.817217403834</v>
          </cell>
          <cell r="DD26">
            <v>89997.273734706308</v>
          </cell>
          <cell r="DE26">
            <v>93224.520403241579</v>
          </cell>
          <cell r="DF26">
            <v>96503.828251991683</v>
          </cell>
          <cell r="DG26">
            <v>100549.84849886192</v>
          </cell>
          <cell r="DH26">
            <v>104682.74845783789</v>
          </cell>
          <cell r="DI26">
            <v>107596.73585387104</v>
          </cell>
          <cell r="DJ26">
            <v>110830.80037236026</v>
          </cell>
          <cell r="DK26">
            <v>114303.56243383449</v>
          </cell>
          <cell r="DL26">
            <v>117479.83062949523</v>
          </cell>
          <cell r="DM26">
            <v>121020.68727950157</v>
          </cell>
          <cell r="DN26">
            <v>124963.62395536783</v>
          </cell>
          <cell r="DO26">
            <v>128684.91234234998</v>
          </cell>
          <cell r="DP26">
            <v>132229.23207356053</v>
          </cell>
          <cell r="DQ26">
            <v>135936.97401679982</v>
          </cell>
          <cell r="DR26">
            <v>139695.2243085159</v>
          </cell>
          <cell r="DS26">
            <v>144293.50770586808</v>
          </cell>
          <cell r="DT26">
            <v>149001.03711422536</v>
          </cell>
          <cell r="DU26">
            <v>152373.43321824144</v>
          </cell>
          <cell r="DV26">
            <v>156098.42871531734</v>
          </cell>
          <cell r="DW26">
            <v>160087.03235025157</v>
          </cell>
          <cell r="DX26">
            <v>163755.48407646318</v>
          </cell>
          <cell r="DY26">
            <v>167825.6402905139</v>
          </cell>
          <cell r="DZ26">
            <v>172342.03767550626</v>
          </cell>
          <cell r="EA26">
            <v>176617.13270919086</v>
          </cell>
          <cell r="EB26">
            <v>180699.94992968417</v>
          </cell>
          <cell r="EC26">
            <v>184963.87285659966</v>
          </cell>
          <cell r="ED26">
            <v>189285.00637697693</v>
          </cell>
          <cell r="EE26">
            <v>194529.12552829826</v>
          </cell>
          <cell r="EF26">
            <v>199890.4542084386</v>
          </cell>
          <cell r="EG26">
            <v>210868.55008746203</v>
          </cell>
          <cell r="EH26">
            <v>209250.29554027875</v>
          </cell>
          <cell r="EI26">
            <v>213852.93771416281</v>
          </cell>
          <cell r="EJ26">
            <v>212261.87163595724</v>
          </cell>
          <cell r="EK26">
            <v>216925.78149262699</v>
          </cell>
          <cell r="EL26">
            <v>215006.35776074827</v>
          </cell>
          <cell r="EM26">
            <v>213111.11391102016</v>
          </cell>
          <cell r="EN26">
            <v>211345.36683993676</v>
          </cell>
          <cell r="EO26">
            <v>209552.74689127406</v>
          </cell>
          <cell r="EP26">
            <v>207729.88795011427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0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</row>
        <row r="27">
          <cell r="B27">
            <v>2400.2914000000001</v>
          </cell>
          <cell r="C27">
            <v>5317.9114660761334</v>
          </cell>
          <cell r="D27">
            <v>8391.8396253067258</v>
          </cell>
          <cell r="E27">
            <v>21229.894349130635</v>
          </cell>
          <cell r="F27">
            <v>23852.91529713061</v>
          </cell>
          <cell r="G27">
            <v>44592.793056616159</v>
          </cell>
          <cell r="H27">
            <v>47242.727261555228</v>
          </cell>
          <cell r="I27">
            <v>50125.181061353564</v>
          </cell>
          <cell r="J27">
            <v>53306.395977039683</v>
          </cell>
          <cell r="K27">
            <v>90248.262434839242</v>
          </cell>
          <cell r="L27">
            <v>113191.29131096564</v>
          </cell>
          <cell r="M27">
            <v>181251.68285195332</v>
          </cell>
          <cell r="N27">
            <v>192181.83445841057</v>
          </cell>
          <cell r="O27">
            <v>196210.48797931432</v>
          </cell>
          <cell r="P27">
            <v>202934.28056656502</v>
          </cell>
          <cell r="Q27">
            <v>206157.52392059242</v>
          </cell>
          <cell r="R27">
            <v>209556.32831562997</v>
          </cell>
          <cell r="S27">
            <v>213080.55302519121</v>
          </cell>
          <cell r="T27">
            <v>220649.86275057707</v>
          </cell>
          <cell r="U27">
            <v>228472.22543483609</v>
          </cell>
          <cell r="V27">
            <v>234870.95197846112</v>
          </cell>
          <cell r="W27">
            <v>238499.89921364048</v>
          </cell>
          <cell r="X27">
            <v>241907.68604953607</v>
          </cell>
          <cell r="Y27">
            <v>245404.49283065647</v>
          </cell>
          <cell r="Z27">
            <v>262152.35267501156</v>
          </cell>
          <cell r="AA27">
            <v>266373.12435072038</v>
          </cell>
          <cell r="AB27">
            <v>273294.19880546513</v>
          </cell>
          <cell r="AC27">
            <v>276485.37727423187</v>
          </cell>
          <cell r="AD27">
            <v>279905.3657144811</v>
          </cell>
          <cell r="AE27">
            <v>283500.04904800339</v>
          </cell>
          <cell r="AF27">
            <v>291360.96253422101</v>
          </cell>
          <cell r="AG27">
            <v>299530.53209966689</v>
          </cell>
          <cell r="AH27">
            <v>306244.27875190828</v>
          </cell>
          <cell r="AI27">
            <v>310056.87015159224</v>
          </cell>
          <cell r="AJ27">
            <v>313633.68441220222</v>
          </cell>
          <cell r="AK27">
            <v>317299.6090164429</v>
          </cell>
          <cell r="AL27">
            <v>324209.1146944518</v>
          </cell>
          <cell r="AM27">
            <v>334148.9413326736</v>
          </cell>
          <cell r="AN27">
            <v>347383.48768540524</v>
          </cell>
          <cell r="AO27">
            <v>357930.57636754197</v>
          </cell>
          <cell r="AP27">
            <v>367754.44647548627</v>
          </cell>
          <cell r="AQ27">
            <v>377902.9760087739</v>
          </cell>
          <cell r="AR27">
            <v>391704.2620717861</v>
          </cell>
          <cell r="AS27">
            <v>402413.27549477137</v>
          </cell>
          <cell r="AT27">
            <v>408519.729968492</v>
          </cell>
          <cell r="AU27">
            <v>412552.75621111621</v>
          </cell>
          <cell r="AV27">
            <v>416380.19266466098</v>
          </cell>
          <cell r="AW27">
            <v>420361.57588010037</v>
          </cell>
          <cell r="AX27">
            <v>418956.80271022185</v>
          </cell>
          <cell r="AY27">
            <v>423749.6740261243</v>
          </cell>
          <cell r="AZ27">
            <v>434456.55357557448</v>
          </cell>
          <cell r="BA27">
            <v>438058.80957795779</v>
          </cell>
          <cell r="BB27">
            <v>441987.86700476013</v>
          </cell>
          <cell r="BC27">
            <v>446164.97497839341</v>
          </cell>
          <cell r="BD27">
            <v>442774.9580338549</v>
          </cell>
          <cell r="BE27">
            <v>451954.95552939753</v>
          </cell>
          <cell r="BF27">
            <v>456713.81905658694</v>
          </cell>
          <cell r="BG27">
            <v>461225.0786743901</v>
          </cell>
          <cell r="BH27">
            <v>465520.75100111263</v>
          </cell>
          <cell r="BI27">
            <v>469985.68565545179</v>
          </cell>
          <cell r="BJ27">
            <v>463790.35599524411</v>
          </cell>
          <cell r="BK27">
            <v>469121.77734999114</v>
          </cell>
          <cell r="BL27">
            <v>474554.06131512567</v>
          </cell>
          <cell r="BM27">
            <v>478523.70764178579</v>
          </cell>
          <cell r="BN27">
            <v>482860.75090285245</v>
          </cell>
          <cell r="BO27">
            <v>487469.79368243262</v>
          </cell>
          <cell r="BP27">
            <v>484653.71457885881</v>
          </cell>
          <cell r="BQ27">
            <v>489334.5249717657</v>
          </cell>
          <cell r="BR27">
            <v>494557.31928240333</v>
          </cell>
          <cell r="BS27">
            <v>499508.95259357529</v>
          </cell>
          <cell r="BT27">
            <v>504230.70931021875</v>
          </cell>
          <cell r="BU27">
            <v>509138.24108002707</v>
          </cell>
          <cell r="BV27">
            <v>504920.87010283017</v>
          </cell>
          <cell r="BW27">
            <v>510805.63035222789</v>
          </cell>
          <cell r="BX27">
            <v>516797.98245505389</v>
          </cell>
          <cell r="BY27">
            <v>521185.85547681147</v>
          </cell>
          <cell r="BZ27">
            <v>525983.13511046628</v>
          </cell>
          <cell r="CA27">
            <v>531079.30765873403</v>
          </cell>
          <cell r="CB27">
            <v>526683.98039284372</v>
          </cell>
          <cell r="CC27">
            <v>531857.97492904135</v>
          </cell>
          <cell r="CD27">
            <v>537627.35206466937</v>
          </cell>
          <cell r="CE27">
            <v>543100.06751324562</v>
          </cell>
          <cell r="CF27">
            <v>548327.54802697524</v>
          </cell>
          <cell r="CG27">
            <v>553759.5909494895</v>
          </cell>
          <cell r="CH27">
            <v>547931.02090080117</v>
          </cell>
          <cell r="CI27">
            <v>554435.88920048333</v>
          </cell>
          <cell r="CJ27">
            <v>561049.64036115911</v>
          </cell>
          <cell r="CK27">
            <v>539207.93779275799</v>
          </cell>
          <cell r="CL27">
            <v>532502.68654141109</v>
          </cell>
          <cell r="CM27">
            <v>525839.56677969266</v>
          </cell>
          <cell r="CN27">
            <v>513127.72360887518</v>
          </cell>
          <cell r="CO27">
            <v>508044.9823552228</v>
          </cell>
          <cell r="CP27">
            <v>504275.15158070583</v>
          </cell>
          <cell r="CQ27">
            <v>496813.97094151366</v>
          </cell>
          <cell r="CR27">
            <v>489353.70699924411</v>
          </cell>
          <cell r="CS27">
            <v>481812.26420552743</v>
          </cell>
          <cell r="CT27">
            <v>461317.69536934642</v>
          </cell>
          <cell r="CU27">
            <v>458574.67205244733</v>
          </cell>
          <cell r="CV27">
            <v>455952.48952241684</v>
          </cell>
          <cell r="CW27">
            <v>451663.92907476344</v>
          </cell>
          <cell r="CX27">
            <v>444409.75505284138</v>
          </cell>
          <cell r="CY27">
            <v>434283.66196846333</v>
          </cell>
          <cell r="CZ27">
            <v>430361.37302668276</v>
          </cell>
          <cell r="DA27">
            <v>420321.03331837012</v>
          </cell>
          <cell r="DB27">
            <v>417438.25023573433</v>
          </cell>
          <cell r="DC27">
            <v>414250.42321515753</v>
          </cell>
          <cell r="DD27">
            <v>408018.62172576482</v>
          </cell>
          <cell r="DE27">
            <v>402708.01672333438</v>
          </cell>
          <cell r="DF27">
            <v>399589.42617640086</v>
          </cell>
          <cell r="DG27">
            <v>397615.18249233312</v>
          </cell>
          <cell r="DH27">
            <v>395770.61002036365</v>
          </cell>
          <cell r="DI27">
            <v>392106.76506638981</v>
          </cell>
          <cell r="DJ27">
            <v>388920.64716085797</v>
          </cell>
          <cell r="DK27">
            <v>376728.89712381252</v>
          </cell>
          <cell r="DL27">
            <v>373456.51604987995</v>
          </cell>
          <cell r="DM27">
            <v>361366.39972706157</v>
          </cell>
          <cell r="DN27">
            <v>359238.2999668686</v>
          </cell>
          <cell r="DO27">
            <v>356779.38186505745</v>
          </cell>
          <cell r="DP27">
            <v>354056.33144119923</v>
          </cell>
          <cell r="DQ27">
            <v>351577.19476663764</v>
          </cell>
          <cell r="DR27">
            <v>349173.44368681742</v>
          </cell>
          <cell r="DS27">
            <v>348023.47336167807</v>
          </cell>
          <cell r="DT27">
            <v>347036.55678430747</v>
          </cell>
          <cell r="DU27">
            <v>344056.90393180074</v>
          </cell>
          <cell r="DV27">
            <v>341603.51883012959</v>
          </cell>
          <cell r="DW27">
            <v>328770.8865175664</v>
          </cell>
          <cell r="DX27">
            <v>326233.1077280381</v>
          </cell>
          <cell r="DY27">
            <v>313522.19568281283</v>
          </cell>
          <cell r="DZ27">
            <v>312250.00742877822</v>
          </cell>
          <cell r="EA27">
            <v>310617.66641159763</v>
          </cell>
          <cell r="EB27">
            <v>308698.34358368383</v>
          </cell>
          <cell r="EC27">
            <v>307049.32778028073</v>
          </cell>
          <cell r="ED27">
            <v>305485.70092234295</v>
          </cell>
          <cell r="EE27">
            <v>305299.66455835151</v>
          </cell>
          <cell r="EF27">
            <v>305288.56778961234</v>
          </cell>
          <cell r="EG27">
            <v>313660.70564607187</v>
          </cell>
          <cell r="EH27">
            <v>306167.23510581051</v>
          </cell>
          <cell r="EI27">
            <v>292652.31229683664</v>
          </cell>
          <cell r="EJ27">
            <v>285141.75858819502</v>
          </cell>
          <cell r="EK27">
            <v>271718.28008188633</v>
          </cell>
          <cell r="EL27">
            <v>264323.20493206027</v>
          </cell>
          <cell r="EM27">
            <v>256805.61602727551</v>
          </cell>
          <cell r="EN27">
            <v>249297.96227722452</v>
          </cell>
          <cell r="EO27">
            <v>241846.24902677024</v>
          </cell>
          <cell r="EP27">
            <v>234379.59057740809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0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</row>
      </sheetData>
      <sheetData sheetId="21" refreshError="1">
        <row r="1">
          <cell r="C1">
            <v>2006</v>
          </cell>
          <cell r="D1">
            <v>2007</v>
          </cell>
          <cell r="E1">
            <v>2008</v>
          </cell>
          <cell r="F1">
            <v>2009</v>
          </cell>
          <cell r="G1">
            <v>2010</v>
          </cell>
          <cell r="H1">
            <v>2011</v>
          </cell>
          <cell r="I1">
            <v>2012</v>
          </cell>
          <cell r="J1">
            <v>2013</v>
          </cell>
          <cell r="K1">
            <v>2014</v>
          </cell>
          <cell r="L1">
            <v>2015</v>
          </cell>
          <cell r="M1">
            <v>2016</v>
          </cell>
          <cell r="N1">
            <v>2017</v>
          </cell>
          <cell r="O1">
            <v>2018</v>
          </cell>
          <cell r="P1">
            <v>2019</v>
          </cell>
          <cell r="Q1">
            <v>2020</v>
          </cell>
          <cell r="R1">
            <v>2021</v>
          </cell>
          <cell r="S1">
            <v>2022</v>
          </cell>
          <cell r="T1">
            <v>2023</v>
          </cell>
          <cell r="U1">
            <v>2024</v>
          </cell>
          <cell r="V1">
            <v>2025</v>
          </cell>
          <cell r="W1">
            <v>2026</v>
          </cell>
          <cell r="X1">
            <v>2027</v>
          </cell>
          <cell r="Y1">
            <v>2028</v>
          </cell>
          <cell r="Z1">
            <v>2029</v>
          </cell>
          <cell r="AA1">
            <v>2030</v>
          </cell>
          <cell r="AB1">
            <v>2031</v>
          </cell>
          <cell r="AC1">
            <v>2032</v>
          </cell>
          <cell r="AD1">
            <v>2033</v>
          </cell>
          <cell r="AE1">
            <v>2034</v>
          </cell>
          <cell r="AF1">
            <v>2035</v>
          </cell>
          <cell r="AG1">
            <v>2036</v>
          </cell>
          <cell r="AH1">
            <v>2037</v>
          </cell>
          <cell r="AI1">
            <v>2038</v>
          </cell>
          <cell r="AJ1">
            <v>2039</v>
          </cell>
          <cell r="AK1">
            <v>2040</v>
          </cell>
          <cell r="AL1">
            <v>2041</v>
          </cell>
          <cell r="AM1">
            <v>2042</v>
          </cell>
        </row>
        <row r="3">
          <cell r="C3">
            <v>1</v>
          </cell>
          <cell r="D3">
            <v>1.0469999999999999</v>
          </cell>
          <cell r="E3">
            <v>1.1014439999999999</v>
          </cell>
          <cell r="F3">
            <v>1.1565162</v>
          </cell>
          <cell r="G3">
            <v>1.2085594289999999</v>
          </cell>
          <cell r="H3">
            <v>1.2629446033049998</v>
          </cell>
          <cell r="I3">
            <v>1.3197771104537248</v>
          </cell>
          <cell r="J3">
            <v>1.3791670804241423</v>
          </cell>
          <cell r="K3">
            <v>1.4384712648823803</v>
          </cell>
          <cell r="L3">
            <v>1.5003255292723225</v>
          </cell>
          <cell r="M3">
            <v>1.5648395270310322</v>
          </cell>
          <cell r="N3">
            <v>1.6321276266933664</v>
          </cell>
          <cell r="O3">
            <v>1.7023091146411811</v>
          </cell>
          <cell r="P3">
            <v>1.7755084065707518</v>
          </cell>
          <cell r="Q3">
            <v>1.851855268053294</v>
          </cell>
          <cell r="R3">
            <v>1.9314850445795855</v>
          </cell>
          <cell r="S3">
            <v>2.0145389014965076</v>
          </cell>
          <cell r="T3">
            <v>2.1011640742608573</v>
          </cell>
          <cell r="U3">
            <v>2.1915141294540739</v>
          </cell>
          <cell r="V3">
            <v>2.2857492370205987</v>
          </cell>
          <cell r="W3">
            <v>2.3840364542124841</v>
          </cell>
          <cell r="X3">
            <v>2.4865500217436209</v>
          </cell>
          <cell r="Y3">
            <v>2.5934716726785965</v>
          </cell>
          <cell r="Z3">
            <v>2.704990954603776</v>
          </cell>
          <cell r="AA3">
            <v>2.8213055656517381</v>
          </cell>
          <cell r="AB3">
            <v>2.9426217049747625</v>
          </cell>
          <cell r="AC3">
            <v>3.0691544382886771</v>
          </cell>
          <cell r="AD3">
            <v>3.2011280791350898</v>
          </cell>
          <cell r="AE3">
            <v>3.3387765865378984</v>
          </cell>
          <cell r="AF3">
            <v>3.4823439797590279</v>
          </cell>
          <cell r="AG3">
            <v>3.6320847708886657</v>
          </cell>
          <cell r="AH3">
            <v>3.7882644160368781</v>
          </cell>
          <cell r="AI3">
            <v>3.9511597859264636</v>
          </cell>
          <cell r="AJ3">
            <v>4.1210596567213011</v>
          </cell>
          <cell r="AK3">
            <v>4.2982652219603166</v>
          </cell>
          <cell r="AL3">
            <v>4.4830906265046098</v>
          </cell>
          <cell r="AM3">
            <v>4.675863523444308</v>
          </cell>
        </row>
        <row r="5">
          <cell r="C5">
            <v>4.7E-2</v>
          </cell>
          <cell r="D5">
            <v>5.1999999999999998E-2</v>
          </cell>
          <cell r="E5">
            <v>0.05</v>
          </cell>
          <cell r="F5">
            <v>4.4999999999999998E-2</v>
          </cell>
          <cell r="G5">
            <v>4.4999999999999998E-2</v>
          </cell>
          <cell r="H5">
            <v>4.4999999999999998E-2</v>
          </cell>
          <cell r="I5">
            <v>4.4999999999999998E-2</v>
          </cell>
          <cell r="J5">
            <v>4.2999999999999997E-2</v>
          </cell>
          <cell r="K5">
            <v>4.2999999999999997E-2</v>
          </cell>
          <cell r="L5">
            <v>4.2999999999999997E-2</v>
          </cell>
          <cell r="M5">
            <v>4.2999999999999997E-2</v>
          </cell>
          <cell r="N5">
            <v>4.2999999999999997E-2</v>
          </cell>
          <cell r="O5">
            <v>4.2999999999999997E-2</v>
          </cell>
          <cell r="P5">
            <v>4.2999999999999997E-2</v>
          </cell>
          <cell r="Q5">
            <v>4.2999999999999997E-2</v>
          </cell>
          <cell r="R5">
            <v>4.2999999999999997E-2</v>
          </cell>
          <cell r="S5">
            <v>4.2999999999999997E-2</v>
          </cell>
          <cell r="T5">
            <v>4.2999999999999997E-2</v>
          </cell>
          <cell r="U5">
            <v>4.2999999999999997E-2</v>
          </cell>
          <cell r="V5">
            <v>4.2999999999999997E-2</v>
          </cell>
          <cell r="W5">
            <v>4.2999999999999997E-2</v>
          </cell>
          <cell r="X5">
            <v>4.2999999999999997E-2</v>
          </cell>
          <cell r="Y5">
            <v>4.2999999999999997E-2</v>
          </cell>
          <cell r="Z5">
            <v>4.2999999999999997E-2</v>
          </cell>
          <cell r="AA5">
            <v>4.2999999999999997E-2</v>
          </cell>
          <cell r="AB5">
            <v>4.2999999999999997E-2</v>
          </cell>
          <cell r="AC5">
            <v>4.2999999999999997E-2</v>
          </cell>
          <cell r="AD5">
            <v>4.2999999999999997E-2</v>
          </cell>
          <cell r="AE5">
            <v>4.2999999999999997E-2</v>
          </cell>
          <cell r="AF5">
            <v>4.2999999999999997E-2</v>
          </cell>
          <cell r="AG5">
            <v>4.2999999999999997E-2</v>
          </cell>
          <cell r="AH5">
            <v>4.2999999999999997E-2</v>
          </cell>
          <cell r="AI5">
            <v>4.2999999999999997E-2</v>
          </cell>
          <cell r="AJ5">
            <v>4.2999999999999997E-2</v>
          </cell>
          <cell r="AK5">
            <v>4.2999999999999997E-2</v>
          </cell>
          <cell r="AL5">
            <v>4.2999999999999997E-2</v>
          </cell>
          <cell r="AM5">
            <v>4.2999999999999997E-2</v>
          </cell>
        </row>
        <row r="6">
          <cell r="C6">
            <v>177.82880000000003</v>
          </cell>
          <cell r="D6">
            <v>188.00960000000001</v>
          </cell>
          <cell r="E6">
            <v>198.19040000000001</v>
          </cell>
          <cell r="F6">
            <v>208.37120000000002</v>
          </cell>
          <cell r="G6">
            <v>218.55200000000002</v>
          </cell>
          <cell r="H6">
            <v>228.73280000000003</v>
          </cell>
          <cell r="I6">
            <v>238.91360000000003</v>
          </cell>
          <cell r="J6">
            <v>249.09440000000001</v>
          </cell>
          <cell r="K6">
            <v>259.27519999999998</v>
          </cell>
          <cell r="L6">
            <v>269.45600000000002</v>
          </cell>
          <cell r="M6">
            <v>279.63679999999999</v>
          </cell>
          <cell r="N6">
            <v>289.81759999999997</v>
          </cell>
          <cell r="O6">
            <v>299.9984</v>
          </cell>
          <cell r="P6">
            <v>310.17919999999998</v>
          </cell>
          <cell r="Q6">
            <v>320.36</v>
          </cell>
          <cell r="R6">
            <v>330.54079999999999</v>
          </cell>
          <cell r="S6">
            <v>340.72160000000002</v>
          </cell>
          <cell r="T6">
            <v>350.9024</v>
          </cell>
          <cell r="U6">
            <v>361.08319999999998</v>
          </cell>
          <cell r="V6">
            <v>371.26400000000001</v>
          </cell>
          <cell r="W6">
            <v>381.44479999999999</v>
          </cell>
          <cell r="X6">
            <v>391.62560000000002</v>
          </cell>
          <cell r="Y6">
            <v>401.8064</v>
          </cell>
          <cell r="Z6">
            <v>411.98719999999997</v>
          </cell>
          <cell r="AA6">
            <v>422.16800000000001</v>
          </cell>
          <cell r="AB6">
            <v>432.34879999999998</v>
          </cell>
          <cell r="AC6">
            <v>442.52960000000002</v>
          </cell>
          <cell r="AD6">
            <v>452.71039999999999</v>
          </cell>
          <cell r="AE6">
            <v>453.55880000000002</v>
          </cell>
          <cell r="AF6">
            <v>454.40719999999999</v>
          </cell>
          <cell r="AG6">
            <v>455.25560000000002</v>
          </cell>
          <cell r="AH6">
            <v>456.10399999999998</v>
          </cell>
          <cell r="AI6">
            <v>456.95240000000001</v>
          </cell>
          <cell r="AJ6">
            <v>457.80079999999998</v>
          </cell>
          <cell r="AK6">
            <v>458.64920000000001</v>
          </cell>
          <cell r="AL6">
            <v>459.49759999999998</v>
          </cell>
          <cell r="AM6">
            <v>460.346</v>
          </cell>
        </row>
        <row r="7">
          <cell r="C7">
            <v>192</v>
          </cell>
          <cell r="D7">
            <v>204</v>
          </cell>
          <cell r="E7">
            <v>216</v>
          </cell>
          <cell r="F7">
            <v>228</v>
          </cell>
          <cell r="G7">
            <v>240</v>
          </cell>
          <cell r="H7">
            <v>252</v>
          </cell>
          <cell r="I7">
            <v>264</v>
          </cell>
          <cell r="J7">
            <v>276</v>
          </cell>
          <cell r="K7">
            <v>288</v>
          </cell>
          <cell r="L7">
            <v>300</v>
          </cell>
          <cell r="M7">
            <v>312</v>
          </cell>
          <cell r="N7">
            <v>324</v>
          </cell>
          <cell r="O7">
            <v>336</v>
          </cell>
          <cell r="P7">
            <v>348</v>
          </cell>
          <cell r="Q7">
            <v>360</v>
          </cell>
          <cell r="R7">
            <v>372</v>
          </cell>
          <cell r="S7">
            <v>384</v>
          </cell>
          <cell r="T7">
            <v>396</v>
          </cell>
          <cell r="U7">
            <v>408</v>
          </cell>
          <cell r="V7">
            <v>420</v>
          </cell>
          <cell r="W7">
            <v>432</v>
          </cell>
          <cell r="X7">
            <v>444</v>
          </cell>
          <cell r="Y7">
            <v>456</v>
          </cell>
          <cell r="Z7">
            <v>468</v>
          </cell>
          <cell r="AA7">
            <v>480</v>
          </cell>
          <cell r="AB7">
            <v>492</v>
          </cell>
          <cell r="AC7">
            <v>504</v>
          </cell>
          <cell r="AD7">
            <v>516</v>
          </cell>
          <cell r="AE7">
            <v>517</v>
          </cell>
          <cell r="AF7">
            <v>518</v>
          </cell>
          <cell r="AG7">
            <v>519</v>
          </cell>
          <cell r="AH7">
            <v>520</v>
          </cell>
          <cell r="AI7">
            <v>521</v>
          </cell>
          <cell r="AJ7">
            <v>522</v>
          </cell>
          <cell r="AK7">
            <v>523</v>
          </cell>
          <cell r="AL7">
            <v>524</v>
          </cell>
          <cell r="AM7">
            <v>525</v>
          </cell>
        </row>
        <row r="9">
          <cell r="C9">
            <v>9.1999999999999998E-2</v>
          </cell>
          <cell r="D9">
            <v>7.4999999999999997E-2</v>
          </cell>
          <cell r="E9">
            <v>9.5000000000000001E-2</v>
          </cell>
          <cell r="F9">
            <v>0.09</v>
          </cell>
          <cell r="G9">
            <v>0.09</v>
          </cell>
          <cell r="H9">
            <v>0.09</v>
          </cell>
          <cell r="I9">
            <v>0.09</v>
          </cell>
          <cell r="J9">
            <v>8.7999999999999995E-2</v>
          </cell>
          <cell r="K9">
            <v>8.7999999999999995E-2</v>
          </cell>
          <cell r="L9">
            <v>8.7999999999999995E-2</v>
          </cell>
          <cell r="M9">
            <v>8.7999999999999995E-2</v>
          </cell>
          <cell r="N9">
            <v>8.7999999999999995E-2</v>
          </cell>
          <cell r="O9">
            <v>8.7999999999999995E-2</v>
          </cell>
          <cell r="P9">
            <v>8.7999999999999995E-2</v>
          </cell>
          <cell r="Q9">
            <v>8.7999999999999995E-2</v>
          </cell>
          <cell r="R9">
            <v>8.7999999999999995E-2</v>
          </cell>
          <cell r="S9">
            <v>8.7999999999999995E-2</v>
          </cell>
          <cell r="T9">
            <v>8.7999999999999995E-2</v>
          </cell>
          <cell r="U9">
            <v>8.7999999999999995E-2</v>
          </cell>
          <cell r="V9">
            <v>8.7999999999999995E-2</v>
          </cell>
          <cell r="W9">
            <v>8.7999999999999995E-2</v>
          </cell>
          <cell r="X9">
            <v>8.7999999999999995E-2</v>
          </cell>
          <cell r="Y9">
            <v>8.7999999999999995E-2</v>
          </cell>
          <cell r="Z9">
            <v>8.7999999999999995E-2</v>
          </cell>
          <cell r="AA9">
            <v>8.7999999999999995E-2</v>
          </cell>
          <cell r="AB9">
            <v>8.7999999999999995E-2</v>
          </cell>
          <cell r="AC9">
            <v>8.7999999999999995E-2</v>
          </cell>
          <cell r="AD9">
            <v>8.7999999999999995E-2</v>
          </cell>
          <cell r="AE9">
            <v>8.7999999999999995E-2</v>
          </cell>
          <cell r="AF9">
            <v>8.7999999999999995E-2</v>
          </cell>
          <cell r="AG9">
            <v>8.7999999999999995E-2</v>
          </cell>
          <cell r="AH9">
            <v>8.7999999999999995E-2</v>
          </cell>
          <cell r="AI9">
            <v>8.7999999999999995E-2</v>
          </cell>
          <cell r="AJ9">
            <v>8.7999999999999995E-2</v>
          </cell>
          <cell r="AK9">
            <v>8.7999999999999995E-2</v>
          </cell>
          <cell r="AL9">
            <v>8.7999999999999995E-2</v>
          </cell>
          <cell r="AM9">
            <v>8.7999999999999995E-2</v>
          </cell>
        </row>
        <row r="10">
          <cell r="C10">
            <v>9.7543507727131606E-2</v>
          </cell>
          <cell r="D10">
            <v>7.8651920330502056E-2</v>
          </cell>
          <cell r="E10">
            <v>0.10092012928044003</v>
          </cell>
          <cell r="F10">
            <v>9.5299616801586273E-2</v>
          </cell>
          <cell r="G10">
            <v>9.5299616801586273E-2</v>
          </cell>
          <cell r="H10">
            <v>9.5299616801586273E-2</v>
          </cell>
          <cell r="I10">
            <v>9.5299616801586273E-2</v>
          </cell>
          <cell r="J10">
            <v>9.306145739595495E-2</v>
          </cell>
          <cell r="K10">
            <v>9.306145739595495E-2</v>
          </cell>
          <cell r="L10">
            <v>9.306145739595495E-2</v>
          </cell>
          <cell r="M10">
            <v>9.306145739595495E-2</v>
          </cell>
          <cell r="N10">
            <v>9.306145739595495E-2</v>
          </cell>
          <cell r="O10">
            <v>9.306145739595495E-2</v>
          </cell>
          <cell r="P10">
            <v>9.306145739595495E-2</v>
          </cell>
          <cell r="Q10">
            <v>9.306145739595495E-2</v>
          </cell>
          <cell r="R10">
            <v>9.306145739595495E-2</v>
          </cell>
          <cell r="S10">
            <v>9.306145739595495E-2</v>
          </cell>
          <cell r="T10">
            <v>9.306145739595495E-2</v>
          </cell>
          <cell r="U10">
            <v>9.306145739595495E-2</v>
          </cell>
          <cell r="V10">
            <v>9.306145739595495E-2</v>
          </cell>
          <cell r="W10">
            <v>9.306145739595495E-2</v>
          </cell>
          <cell r="X10">
            <v>9.306145739595495E-2</v>
          </cell>
          <cell r="Y10">
            <v>9.306145739595495E-2</v>
          </cell>
          <cell r="Z10">
            <v>9.306145739595495E-2</v>
          </cell>
          <cell r="AA10">
            <v>9.306145739595495E-2</v>
          </cell>
          <cell r="AB10">
            <v>9.306145739595495E-2</v>
          </cell>
          <cell r="AC10">
            <v>9.306145739595495E-2</v>
          </cell>
          <cell r="AD10">
            <v>9.306145739595495E-2</v>
          </cell>
          <cell r="AE10">
            <v>9.306145739595495E-2</v>
          </cell>
          <cell r="AF10">
            <v>9.306145739595495E-2</v>
          </cell>
          <cell r="AG10">
            <v>9.306145739595495E-2</v>
          </cell>
          <cell r="AH10">
            <v>9.306145739595495E-2</v>
          </cell>
          <cell r="AI10">
            <v>9.306145739595495E-2</v>
          </cell>
          <cell r="AJ10">
            <v>9.306145739595495E-2</v>
          </cell>
          <cell r="AK10">
            <v>9.306145739595495E-2</v>
          </cell>
          <cell r="AL10">
            <v>9.306145739595495E-2</v>
          </cell>
          <cell r="AM10">
            <v>9.306145739595495E-2</v>
          </cell>
        </row>
        <row r="12">
          <cell r="C12">
            <v>6.5000000000000002E-2</v>
          </cell>
          <cell r="D12">
            <v>6.5000000000000002E-2</v>
          </cell>
          <cell r="E12">
            <v>6.5000000000000002E-2</v>
          </cell>
          <cell r="F12">
            <v>6.5000000000000002E-2</v>
          </cell>
          <cell r="G12">
            <v>6.5000000000000002E-2</v>
          </cell>
          <cell r="H12">
            <v>6.5000000000000002E-2</v>
          </cell>
          <cell r="I12">
            <v>6.5000000000000002E-2</v>
          </cell>
          <cell r="J12">
            <v>6.5000000000000002E-2</v>
          </cell>
          <cell r="K12">
            <v>6.5000000000000002E-2</v>
          </cell>
          <cell r="L12">
            <v>6.5000000000000002E-2</v>
          </cell>
          <cell r="M12">
            <v>6.5000000000000002E-2</v>
          </cell>
          <cell r="N12">
            <v>6.5000000000000002E-2</v>
          </cell>
          <cell r="O12">
            <v>6.5000000000000002E-2</v>
          </cell>
          <cell r="P12">
            <v>6.5000000000000002E-2</v>
          </cell>
          <cell r="Q12">
            <v>6.5000000000000002E-2</v>
          </cell>
          <cell r="R12">
            <v>6.5000000000000002E-2</v>
          </cell>
          <cell r="S12">
            <v>6.5000000000000002E-2</v>
          </cell>
          <cell r="T12">
            <v>6.5000000000000002E-2</v>
          </cell>
          <cell r="U12">
            <v>6.5000000000000002E-2</v>
          </cell>
          <cell r="V12">
            <v>6.5000000000000002E-2</v>
          </cell>
          <cell r="W12">
            <v>6.5000000000000002E-2</v>
          </cell>
          <cell r="X12">
            <v>6.5000000000000002E-2</v>
          </cell>
          <cell r="Y12">
            <v>6.5000000000000002E-2</v>
          </cell>
          <cell r="Z12">
            <v>6.5000000000000002E-2</v>
          </cell>
          <cell r="AA12">
            <v>6.5000000000000002E-2</v>
          </cell>
          <cell r="AB12">
            <v>6.5000000000000002E-2</v>
          </cell>
          <cell r="AC12">
            <v>6.5000000000000002E-2</v>
          </cell>
          <cell r="AD12">
            <v>6.5000000000000002E-2</v>
          </cell>
          <cell r="AE12">
            <v>6.5000000000000002E-2</v>
          </cell>
          <cell r="AF12">
            <v>6.5000000000000002E-2</v>
          </cell>
          <cell r="AG12">
            <v>6.5000000000000002E-2</v>
          </cell>
          <cell r="AH12">
            <v>6.5000000000000002E-2</v>
          </cell>
          <cell r="AI12">
            <v>6.5000000000000002E-2</v>
          </cell>
          <cell r="AJ12">
            <v>6.5000000000000002E-2</v>
          </cell>
          <cell r="AK12">
            <v>6.5000000000000002E-2</v>
          </cell>
          <cell r="AL12">
            <v>6.5000000000000002E-2</v>
          </cell>
          <cell r="AM12">
            <v>6.5000000000000002E-2</v>
          </cell>
        </row>
        <row r="14">
          <cell r="C14">
            <v>0.1737035751247451</v>
          </cell>
          <cell r="D14">
            <v>0.15316312562475298</v>
          </cell>
          <cell r="E14">
            <v>0.17737569926697572</v>
          </cell>
          <cell r="F14">
            <v>0.17126344377675862</v>
          </cell>
          <cell r="G14">
            <v>0.17126344377675862</v>
          </cell>
          <cell r="H14">
            <v>0.17126344377675862</v>
          </cell>
          <cell r="I14">
            <v>0.17126344377675862</v>
          </cell>
          <cell r="J14">
            <v>0.16882965042970621</v>
          </cell>
          <cell r="K14">
            <v>0.16882965042970621</v>
          </cell>
          <cell r="L14">
            <v>0.16882965042970621</v>
          </cell>
          <cell r="M14">
            <v>0.16882965042970621</v>
          </cell>
          <cell r="N14">
            <v>0.16882965042970621</v>
          </cell>
          <cell r="O14">
            <v>0.16882965042970621</v>
          </cell>
          <cell r="P14">
            <v>0.16882965042970621</v>
          </cell>
          <cell r="Q14">
            <v>0.16882965042970621</v>
          </cell>
          <cell r="R14">
            <v>0.16882965042970621</v>
          </cell>
          <cell r="S14">
            <v>0.16882965042970621</v>
          </cell>
          <cell r="T14">
            <v>0.16882965042970621</v>
          </cell>
          <cell r="U14">
            <v>0.16882965042970621</v>
          </cell>
          <cell r="V14">
            <v>0.16882965042970621</v>
          </cell>
          <cell r="W14">
            <v>0.16882965042970621</v>
          </cell>
          <cell r="X14">
            <v>0.16882965042970621</v>
          </cell>
          <cell r="Y14">
            <v>0.16882965042970621</v>
          </cell>
          <cell r="Z14">
            <v>0.16882965042970621</v>
          </cell>
          <cell r="AA14">
            <v>0.16882965042970621</v>
          </cell>
          <cell r="AB14">
            <v>0.16882965042970621</v>
          </cell>
          <cell r="AC14">
            <v>0.16882965042970621</v>
          </cell>
          <cell r="AD14">
            <v>0.16882965042970621</v>
          </cell>
          <cell r="AE14">
            <v>0.16882965042970621</v>
          </cell>
          <cell r="AF14">
            <v>0.16882965042970621</v>
          </cell>
          <cell r="AG14">
            <v>0.16882965042970621</v>
          </cell>
          <cell r="AH14">
            <v>0.16882965042970621</v>
          </cell>
          <cell r="AI14">
            <v>0.16882965042970621</v>
          </cell>
          <cell r="AJ14">
            <v>0.16882965042970621</v>
          </cell>
          <cell r="AK14">
            <v>0.16882965042970621</v>
          </cell>
          <cell r="AL14">
            <v>0.16882965042970621</v>
          </cell>
          <cell r="AM14">
            <v>0.16882965042970621</v>
          </cell>
        </row>
        <row r="16">
          <cell r="C16">
            <v>1</v>
          </cell>
          <cell r="D16">
            <v>0.9505703422053231</v>
          </cell>
          <cell r="E16">
            <v>0.9053050878145934</v>
          </cell>
          <cell r="F16">
            <v>0.86632065819578319</v>
          </cell>
          <cell r="G16">
            <v>0.82901498391940975</v>
          </cell>
          <cell r="H16">
            <v>0.79331577408555964</v>
          </cell>
          <cell r="I16">
            <v>0.75915385079957864</v>
          </cell>
          <cell r="J16">
            <v>0.72785604103507062</v>
          </cell>
          <cell r="K16">
            <v>0.69784855324551354</v>
          </cell>
          <cell r="L16">
            <v>0.66907819103117316</v>
          </cell>
          <cell r="M16">
            <v>0.64149395113247676</v>
          </cell>
          <cell r="N16">
            <v>0.61504693301292124</v>
          </cell>
          <cell r="O16">
            <v>0.58969025216962734</v>
          </cell>
          <cell r="P16">
            <v>0.56537895701785945</v>
          </cell>
          <cell r="Q16">
            <v>0.54206994920216633</v>
          </cell>
          <cell r="R16">
            <v>0.51972190719287281</v>
          </cell>
          <cell r="S16">
            <v>0.49829521303247637</v>
          </cell>
          <cell r="T16">
            <v>0.47775188210208669</v>
          </cell>
          <cell r="U16">
            <v>0.45805549578340049</v>
          </cell>
          <cell r="V16">
            <v>0.43917113689683657</v>
          </cell>
          <cell r="W16">
            <v>0.4210653278013774</v>
          </cell>
          <cell r="X16">
            <v>0.40370597104638295</v>
          </cell>
          <cell r="Y16">
            <v>0.38706229247016583</v>
          </cell>
          <cell r="Z16">
            <v>0.37110478664445434</v>
          </cell>
          <cell r="AA16">
            <v>0.35580516456802913</v>
          </cell>
          <cell r="AB16">
            <v>0.34113630351680646</v>
          </cell>
          <cell r="AC16">
            <v>0.32707219896146356</v>
          </cell>
          <cell r="AD16">
            <v>0.31358791846736683</v>
          </cell>
          <cell r="AE16">
            <v>0.3006595574950785</v>
          </cell>
          <cell r="AF16">
            <v>0.28826419702308581</v>
          </cell>
          <cell r="AG16">
            <v>0.27637986291762784</v>
          </cell>
          <cell r="AH16">
            <v>0.26498548697759144</v>
          </cell>
          <cell r="AI16">
            <v>0.25406086958541846</v>
          </cell>
          <cell r="AJ16">
            <v>0.24358664389781254</v>
          </cell>
          <cell r="AK16">
            <v>0.23354424151276371</v>
          </cell>
          <cell r="AL16">
            <v>0.22391585955202659</v>
          </cell>
          <cell r="AM16">
            <v>0.21468442910069666</v>
          </cell>
        </row>
        <row r="19">
          <cell r="C19">
            <v>1.4999999999999999E-2</v>
          </cell>
          <cell r="D19">
            <v>1.4999999999999999E-2</v>
          </cell>
          <cell r="E19">
            <v>1.4999999999999999E-2</v>
          </cell>
          <cell r="F19">
            <v>1.4999999999999999E-2</v>
          </cell>
          <cell r="G19">
            <v>1.4999999999999999E-2</v>
          </cell>
          <cell r="H19">
            <v>1.4999999999999999E-2</v>
          </cell>
          <cell r="I19">
            <v>1.4999999999999999E-2</v>
          </cell>
          <cell r="J19">
            <v>1.4999999999999999E-2</v>
          </cell>
          <cell r="K19">
            <v>1.4999999999999999E-2</v>
          </cell>
          <cell r="L19">
            <v>1.4999999999999999E-2</v>
          </cell>
          <cell r="M19">
            <v>1.4999999999999999E-2</v>
          </cell>
          <cell r="N19">
            <v>1.4999999999999999E-2</v>
          </cell>
          <cell r="O19">
            <v>1.4999999999999999E-2</v>
          </cell>
          <cell r="P19">
            <v>1.4999999999999999E-2</v>
          </cell>
          <cell r="Q19">
            <v>1.4999999999999999E-2</v>
          </cell>
          <cell r="R19">
            <v>1.4999999999999999E-2</v>
          </cell>
          <cell r="S19">
            <v>1.4999999999999999E-2</v>
          </cell>
          <cell r="T19">
            <v>1.4999999999999999E-2</v>
          </cell>
          <cell r="U19">
            <v>1.4999999999999999E-2</v>
          </cell>
          <cell r="V19">
            <v>1.4999999999999999E-2</v>
          </cell>
          <cell r="W19">
            <v>1.4999999999999999E-2</v>
          </cell>
          <cell r="X19">
            <v>1.4999999999999999E-2</v>
          </cell>
          <cell r="Y19">
            <v>1.4999999999999999E-2</v>
          </cell>
          <cell r="Z19">
            <v>1.4999999999999999E-2</v>
          </cell>
          <cell r="AA19">
            <v>1.4999999999999999E-2</v>
          </cell>
          <cell r="AB19">
            <v>1.4999999999999999E-2</v>
          </cell>
          <cell r="AC19">
            <v>1.4999999999999999E-2</v>
          </cell>
          <cell r="AD19">
            <v>1.4999999999999999E-2</v>
          </cell>
          <cell r="AE19">
            <v>1.4999999999999999E-2</v>
          </cell>
          <cell r="AF19">
            <v>1.4999999999999999E-2</v>
          </cell>
          <cell r="AG19">
            <v>1.4999999999999999E-2</v>
          </cell>
          <cell r="AH19">
            <v>1.4999999999999999E-2</v>
          </cell>
          <cell r="AI19">
            <v>1.4999999999999999E-2</v>
          </cell>
          <cell r="AJ19">
            <v>1.4999999999999999E-2</v>
          </cell>
          <cell r="AK19">
            <v>1.4999999999999999E-2</v>
          </cell>
          <cell r="AL19">
            <v>1.4999999999999999E-2</v>
          </cell>
          <cell r="AM19">
            <v>1.4999999999999999E-2</v>
          </cell>
        </row>
        <row r="20">
          <cell r="C20">
            <v>6.2E-2</v>
          </cell>
          <cell r="D20">
            <v>6.7000000000000004E-2</v>
          </cell>
          <cell r="E20">
            <v>6.5000000000000002E-2</v>
          </cell>
          <cell r="F20">
            <v>0.06</v>
          </cell>
          <cell r="G20">
            <v>0.06</v>
          </cell>
          <cell r="H20">
            <v>0.06</v>
          </cell>
          <cell r="I20">
            <v>0.06</v>
          </cell>
          <cell r="J20">
            <v>5.7999999999999996E-2</v>
          </cell>
          <cell r="K20">
            <v>5.7999999999999996E-2</v>
          </cell>
          <cell r="L20">
            <v>5.7999999999999996E-2</v>
          </cell>
          <cell r="M20">
            <v>5.7999999999999996E-2</v>
          </cell>
          <cell r="N20">
            <v>5.7999999999999996E-2</v>
          </cell>
          <cell r="O20">
            <v>5.7999999999999996E-2</v>
          </cell>
          <cell r="P20">
            <v>5.7999999999999996E-2</v>
          </cell>
          <cell r="Q20">
            <v>5.7999999999999996E-2</v>
          </cell>
          <cell r="R20">
            <v>5.7999999999999996E-2</v>
          </cell>
          <cell r="S20">
            <v>5.7999999999999996E-2</v>
          </cell>
          <cell r="T20">
            <v>5.7999999999999996E-2</v>
          </cell>
          <cell r="U20">
            <v>5.7999999999999996E-2</v>
          </cell>
          <cell r="V20">
            <v>5.7999999999999996E-2</v>
          </cell>
          <cell r="W20">
            <v>5.7999999999999996E-2</v>
          </cell>
          <cell r="X20">
            <v>5.7999999999999996E-2</v>
          </cell>
          <cell r="Y20">
            <v>5.7999999999999996E-2</v>
          </cell>
          <cell r="Z20">
            <v>5.7999999999999996E-2</v>
          </cell>
          <cell r="AA20">
            <v>5.7999999999999996E-2</v>
          </cell>
          <cell r="AB20">
            <v>5.7999999999999996E-2</v>
          </cell>
          <cell r="AC20">
            <v>5.7999999999999996E-2</v>
          </cell>
          <cell r="AD20">
            <v>5.7999999999999996E-2</v>
          </cell>
          <cell r="AE20">
            <v>5.7999999999999996E-2</v>
          </cell>
          <cell r="AF20">
            <v>5.7999999999999996E-2</v>
          </cell>
          <cell r="AG20">
            <v>5.7999999999999996E-2</v>
          </cell>
          <cell r="AH20">
            <v>5.7999999999999996E-2</v>
          </cell>
          <cell r="AI20">
            <v>5.7999999999999996E-2</v>
          </cell>
          <cell r="AJ20">
            <v>5.7999999999999996E-2</v>
          </cell>
          <cell r="AK20">
            <v>5.7999999999999996E-2</v>
          </cell>
          <cell r="AL20">
            <v>5.7999999999999996E-2</v>
          </cell>
          <cell r="AM20">
            <v>5.7999999999999996E-2</v>
          </cell>
        </row>
        <row r="22">
          <cell r="C22">
            <v>1</v>
          </cell>
          <cell r="D22">
            <v>1.0620000000000001</v>
          </cell>
          <cell r="E22">
            <v>1.133154</v>
          </cell>
          <cell r="F22">
            <v>1.20680901</v>
          </cell>
          <cell r="G22">
            <v>1.2792175506000001</v>
          </cell>
          <cell r="H22">
            <v>1.3559706036360002</v>
          </cell>
          <cell r="I22">
            <v>1.4373288398541604</v>
          </cell>
          <cell r="J22">
            <v>1.52356857024541</v>
          </cell>
          <cell r="K22">
            <v>1.6119355473196439</v>
          </cell>
          <cell r="L22">
            <v>1.7054278090641835</v>
          </cell>
          <cell r="M22">
            <v>1.8043426219899061</v>
          </cell>
          <cell r="N22">
            <v>1.9089944940653207</v>
          </cell>
          <cell r="O22">
            <v>2.0197161747211094</v>
          </cell>
          <cell r="P22">
            <v>2.136859712854934</v>
          </cell>
          <cell r="Q22">
            <v>2.2607975762005204</v>
          </cell>
          <cell r="R22">
            <v>2.3919238356201507</v>
          </cell>
          <cell r="S22">
            <v>2.5306554180861194</v>
          </cell>
          <cell r="T22">
            <v>2.6774334323351145</v>
          </cell>
          <cell r="U22">
            <v>2.8327245714105511</v>
          </cell>
          <cell r="V22">
            <v>2.9970225965523634</v>
          </cell>
          <cell r="W22">
            <v>3.1708499071524008</v>
          </cell>
          <cell r="X22">
            <v>3.3547592017672403</v>
          </cell>
          <cell r="Y22">
            <v>3.5493352354697403</v>
          </cell>
          <cell r="Z22">
            <v>3.7551966791269855</v>
          </cell>
          <cell r="AA22">
            <v>3.972998086516351</v>
          </cell>
          <cell r="AB22">
            <v>4.2034319755342997</v>
          </cell>
          <cell r="AC22">
            <v>4.4472310301152893</v>
          </cell>
          <cell r="AD22">
            <v>4.7051704298619761</v>
          </cell>
          <cell r="AE22">
            <v>4.9780703147939711</v>
          </cell>
          <cell r="AF22">
            <v>5.2667983930520217</v>
          </cell>
          <cell r="AG22">
            <v>5.5722726998490391</v>
          </cell>
          <cell r="AH22">
            <v>5.8954645164402839</v>
          </cell>
          <cell r="AI22">
            <v>6.2374014583938209</v>
          </cell>
          <cell r="AJ22">
            <v>6.5991707429806628</v>
          </cell>
          <cell r="AK22">
            <v>6.9819226460735413</v>
          </cell>
          <cell r="AL22">
            <v>7.3868741595458074</v>
          </cell>
          <cell r="AM22">
            <v>7.8153128607994642</v>
          </cell>
        </row>
        <row r="24">
          <cell r="C24">
            <v>0.38500000000000001</v>
          </cell>
          <cell r="D24">
            <v>0.34</v>
          </cell>
          <cell r="E24">
            <v>0.33</v>
          </cell>
          <cell r="F24">
            <v>0.33</v>
          </cell>
          <cell r="G24">
            <v>0.33</v>
          </cell>
          <cell r="H24">
            <v>0.33</v>
          </cell>
          <cell r="I24">
            <v>0.33</v>
          </cell>
          <cell r="J24">
            <v>0.33</v>
          </cell>
          <cell r="K24">
            <v>0.33</v>
          </cell>
          <cell r="L24">
            <v>0.33</v>
          </cell>
          <cell r="M24">
            <v>0.33</v>
          </cell>
          <cell r="N24">
            <v>0.33</v>
          </cell>
          <cell r="O24">
            <v>0.33</v>
          </cell>
          <cell r="P24">
            <v>0.33</v>
          </cell>
          <cell r="Q24">
            <v>0.33</v>
          </cell>
          <cell r="R24">
            <v>0.33</v>
          </cell>
          <cell r="S24">
            <v>0.33</v>
          </cell>
          <cell r="T24">
            <v>0.33</v>
          </cell>
          <cell r="U24">
            <v>0.33</v>
          </cell>
          <cell r="V24">
            <v>0.33</v>
          </cell>
          <cell r="W24">
            <v>0.33</v>
          </cell>
          <cell r="X24">
            <v>0.33</v>
          </cell>
          <cell r="Y24">
            <v>0.33</v>
          </cell>
          <cell r="Z24">
            <v>0.33</v>
          </cell>
          <cell r="AA24">
            <v>0.33</v>
          </cell>
          <cell r="AB24">
            <v>0.33</v>
          </cell>
          <cell r="AC24">
            <v>0.33</v>
          </cell>
          <cell r="AD24">
            <v>0.33</v>
          </cell>
          <cell r="AE24">
            <v>0.33</v>
          </cell>
          <cell r="AF24">
            <v>0.33</v>
          </cell>
          <cell r="AG24">
            <v>0.33</v>
          </cell>
          <cell r="AH24">
            <v>0.33</v>
          </cell>
          <cell r="AI24">
            <v>0.33</v>
          </cell>
          <cell r="AJ24">
            <v>0.33</v>
          </cell>
          <cell r="AK24">
            <v>0.33</v>
          </cell>
          <cell r="AL24">
            <v>0.33</v>
          </cell>
          <cell r="AM24">
            <v>0.33</v>
          </cell>
        </row>
      </sheetData>
      <sheetData sheetId="22" refreshError="1">
        <row r="36">
          <cell r="C36">
            <v>2006</v>
          </cell>
          <cell r="D36">
            <v>7.0000000000000007E-2</v>
          </cell>
          <cell r="E36">
            <v>5.6541453874052738E-3</v>
          </cell>
          <cell r="G36">
            <v>2006</v>
          </cell>
          <cell r="H36">
            <v>0.03</v>
          </cell>
          <cell r="I36">
            <v>2.4662697723036864E-3</v>
          </cell>
        </row>
        <row r="37">
          <cell r="C37">
            <v>2007</v>
          </cell>
          <cell r="D37">
            <v>7.0000000000000007E-2</v>
          </cell>
          <cell r="E37">
            <v>5.6541453874052738E-3</v>
          </cell>
          <cell r="G37">
            <v>2007</v>
          </cell>
          <cell r="H37">
            <v>0.03</v>
          </cell>
          <cell r="I37">
            <v>2.4662697723036864E-3</v>
          </cell>
        </row>
        <row r="38">
          <cell r="C38">
            <v>2008</v>
          </cell>
          <cell r="D38">
            <v>0.06</v>
          </cell>
          <cell r="E38">
            <v>4.8675505653430484E-3</v>
          </cell>
          <cell r="G38">
            <v>2008</v>
          </cell>
          <cell r="H38">
            <v>0.03</v>
          </cell>
          <cell r="I38">
            <v>2.4662697723036864E-3</v>
          </cell>
        </row>
        <row r="39">
          <cell r="C39">
            <v>2009</v>
          </cell>
          <cell r="D39">
            <v>0.06</v>
          </cell>
          <cell r="E39">
            <v>4.8675505653430484E-3</v>
          </cell>
          <cell r="G39">
            <v>2009</v>
          </cell>
          <cell r="H39">
            <v>0.03</v>
          </cell>
          <cell r="I39">
            <v>2.4662697723036864E-3</v>
          </cell>
        </row>
        <row r="40">
          <cell r="C40">
            <v>2010</v>
          </cell>
          <cell r="D40">
            <v>0.05</v>
          </cell>
          <cell r="E40">
            <v>4.0741237836483535E-3</v>
          </cell>
          <cell r="G40">
            <v>2010</v>
          </cell>
          <cell r="H40">
            <v>2.5000000000000001E-2</v>
          </cell>
          <cell r="I40">
            <v>2.0598362698427408E-3</v>
          </cell>
        </row>
        <row r="41">
          <cell r="C41">
            <v>2011</v>
          </cell>
          <cell r="D41">
            <v>0.05</v>
          </cell>
          <cell r="E41">
            <v>4.0741237836483535E-3</v>
          </cell>
          <cell r="G41">
            <v>2011</v>
          </cell>
          <cell r="H41">
            <v>2.5000000000000001E-2</v>
          </cell>
          <cell r="I41">
            <v>2.0598362698427408E-3</v>
          </cell>
        </row>
        <row r="42">
          <cell r="C42">
            <v>2012</v>
          </cell>
          <cell r="D42">
            <v>0.05</v>
          </cell>
          <cell r="E42">
            <v>4.0741237836483535E-3</v>
          </cell>
          <cell r="G42">
            <v>2012</v>
          </cell>
          <cell r="H42">
            <v>2.5000000000000001E-2</v>
          </cell>
          <cell r="I42">
            <v>2.0598362698427408E-3</v>
          </cell>
        </row>
        <row r="43">
          <cell r="C43">
            <v>2013</v>
          </cell>
          <cell r="D43">
            <v>0.05</v>
          </cell>
          <cell r="E43">
            <v>4.0741237836483535E-3</v>
          </cell>
          <cell r="G43">
            <v>2013</v>
          </cell>
          <cell r="H43">
            <v>2.5000000000000001E-2</v>
          </cell>
          <cell r="I43">
            <v>2.0598362698427408E-3</v>
          </cell>
        </row>
        <row r="44">
          <cell r="C44">
            <v>2014</v>
          </cell>
          <cell r="D44">
            <v>0.05</v>
          </cell>
          <cell r="E44">
            <v>4.0741237836483535E-3</v>
          </cell>
          <cell r="G44">
            <v>2014</v>
          </cell>
          <cell r="H44">
            <v>2.5000000000000001E-2</v>
          </cell>
          <cell r="I44">
            <v>2.0598362698427408E-3</v>
          </cell>
        </row>
        <row r="45">
          <cell r="C45">
            <v>2015</v>
          </cell>
          <cell r="D45">
            <v>0.05</v>
          </cell>
          <cell r="E45">
            <v>4.0741237836483535E-3</v>
          </cell>
          <cell r="G45">
            <v>2015</v>
          </cell>
          <cell r="H45">
            <v>2.5000000000000001E-2</v>
          </cell>
          <cell r="I45">
            <v>2.0598362698427408E-3</v>
          </cell>
        </row>
        <row r="46">
          <cell r="C46">
            <v>2016</v>
          </cell>
          <cell r="D46">
            <v>0.05</v>
          </cell>
          <cell r="E46">
            <v>4.0741237836483535E-3</v>
          </cell>
          <cell r="G46">
            <v>2016</v>
          </cell>
          <cell r="H46">
            <v>2.5000000000000001E-2</v>
          </cell>
          <cell r="I46">
            <v>2.0598362698427408E-3</v>
          </cell>
        </row>
        <row r="47">
          <cell r="C47">
            <v>2017</v>
          </cell>
          <cell r="D47">
            <v>0.05</v>
          </cell>
          <cell r="E47">
            <v>4.0741237836483535E-3</v>
          </cell>
          <cell r="G47">
            <v>2017</v>
          </cell>
          <cell r="H47">
            <v>2.5000000000000001E-2</v>
          </cell>
          <cell r="I47">
            <v>2.0598362698427408E-3</v>
          </cell>
        </row>
        <row r="48">
          <cell r="C48">
            <v>2018</v>
          </cell>
          <cell r="D48">
            <v>0.05</v>
          </cell>
          <cell r="E48">
            <v>4.0741237836483535E-3</v>
          </cell>
          <cell r="G48">
            <v>2018</v>
          </cell>
          <cell r="H48">
            <v>2.5000000000000001E-2</v>
          </cell>
          <cell r="I48">
            <v>2.0598362698427408E-3</v>
          </cell>
        </row>
        <row r="49">
          <cell r="C49">
            <v>2019</v>
          </cell>
          <cell r="D49">
            <v>0.05</v>
          </cell>
          <cell r="E49">
            <v>4.0741237836483535E-3</v>
          </cell>
          <cell r="G49">
            <v>2019</v>
          </cell>
          <cell r="H49">
            <v>2.5000000000000001E-2</v>
          </cell>
          <cell r="I49">
            <v>2.0598362698427408E-3</v>
          </cell>
        </row>
        <row r="50">
          <cell r="C50">
            <v>2020</v>
          </cell>
          <cell r="D50">
            <v>0.05</v>
          </cell>
          <cell r="E50">
            <v>4.0741237836483535E-3</v>
          </cell>
          <cell r="G50">
            <v>2020</v>
          </cell>
          <cell r="H50">
            <v>2.5000000000000001E-2</v>
          </cell>
          <cell r="I50">
            <v>2.0598362698427408E-3</v>
          </cell>
        </row>
        <row r="51">
          <cell r="C51">
            <v>2021</v>
          </cell>
          <cell r="D51">
            <v>3.5000000000000003E-2</v>
          </cell>
          <cell r="E51">
            <v>2.8708987190766422E-3</v>
          </cell>
          <cell r="G51">
            <v>2021</v>
          </cell>
          <cell r="H51">
            <v>0.02</v>
          </cell>
          <cell r="I51">
            <v>1.6515813019202241E-3</v>
          </cell>
        </row>
        <row r="52">
          <cell r="C52">
            <v>2022</v>
          </cell>
          <cell r="D52">
            <v>3.5000000000000003E-2</v>
          </cell>
          <cell r="E52">
            <v>2.8708987190766422E-3</v>
          </cell>
          <cell r="G52">
            <v>2022</v>
          </cell>
          <cell r="H52">
            <v>0.02</v>
          </cell>
          <cell r="I52">
            <v>1.6515813019202241E-3</v>
          </cell>
        </row>
        <row r="53">
          <cell r="C53">
            <v>2023</v>
          </cell>
          <cell r="D53">
            <v>3.5000000000000003E-2</v>
          </cell>
          <cell r="E53">
            <v>2.8708987190766422E-3</v>
          </cell>
          <cell r="G53">
            <v>2023</v>
          </cell>
          <cell r="H53">
            <v>0.02</v>
          </cell>
          <cell r="I53">
            <v>1.6515813019202241E-3</v>
          </cell>
        </row>
        <row r="54">
          <cell r="C54">
            <v>2024</v>
          </cell>
          <cell r="D54">
            <v>3.5000000000000003E-2</v>
          </cell>
          <cell r="E54">
            <v>2.8708987190766422E-3</v>
          </cell>
          <cell r="G54">
            <v>2024</v>
          </cell>
          <cell r="H54">
            <v>0.02</v>
          </cell>
          <cell r="I54">
            <v>1.6515813019202241E-3</v>
          </cell>
        </row>
        <row r="55">
          <cell r="C55">
            <v>2025</v>
          </cell>
          <cell r="D55">
            <v>3.5000000000000003E-2</v>
          </cell>
          <cell r="E55">
            <v>2.8708987190766422E-3</v>
          </cell>
          <cell r="G55">
            <v>2025</v>
          </cell>
          <cell r="H55">
            <v>0.02</v>
          </cell>
          <cell r="I55">
            <v>1.6515813019202241E-3</v>
          </cell>
        </row>
        <row r="56">
          <cell r="C56">
            <v>2026</v>
          </cell>
          <cell r="D56">
            <v>3.5000000000000003E-2</v>
          </cell>
          <cell r="E56">
            <v>2.8708987190766422E-3</v>
          </cell>
          <cell r="G56">
            <v>2026</v>
          </cell>
          <cell r="H56">
            <v>0.02</v>
          </cell>
          <cell r="I56">
            <v>1.6515813019202241E-3</v>
          </cell>
        </row>
        <row r="57">
          <cell r="C57">
            <v>2027</v>
          </cell>
          <cell r="D57">
            <v>3.5000000000000003E-2</v>
          </cell>
          <cell r="E57">
            <v>2.8708987190766422E-3</v>
          </cell>
          <cell r="G57">
            <v>2027</v>
          </cell>
          <cell r="H57">
            <v>0.02</v>
          </cell>
          <cell r="I57">
            <v>1.6515813019202241E-3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RIM"/>
      <sheetName val="Para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>
        <row r="4">
          <cell r="B4" t="str">
            <v>LA QUIEBRA DE VÉLEZ</v>
          </cell>
          <cell r="E4" t="str">
            <v>GOBERNACIÓN DE CALDAS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98"/>
  <sheetViews>
    <sheetView topLeftCell="A82" zoomScale="87" zoomScaleNormal="87" workbookViewId="0">
      <selection activeCell="H94" sqref="H94:J94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72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73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</f>
        <v>42644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4.45" x14ac:dyDescent="0.3">
      <c r="A13" s="12" t="s">
        <v>18</v>
      </c>
      <c r="B13" s="13">
        <v>94</v>
      </c>
      <c r="C13" s="14">
        <f>RIDYM!C13</f>
        <v>9200</v>
      </c>
      <c r="D13" s="15">
        <f t="shared" ref="D13:D19" si="0">+C13*B13</f>
        <v>864800</v>
      </c>
      <c r="E13" s="13">
        <v>2</v>
      </c>
      <c r="F13" s="13">
        <v>285</v>
      </c>
      <c r="G13" s="13">
        <v>0</v>
      </c>
      <c r="H13" s="13">
        <v>0</v>
      </c>
      <c r="I13" s="16">
        <f>B13+E13+F13+G13+H13</f>
        <v>381</v>
      </c>
    </row>
    <row r="14" spans="1:12" ht="14.45" x14ac:dyDescent="0.3">
      <c r="A14" s="12" t="s">
        <v>19</v>
      </c>
      <c r="B14" s="13">
        <v>13</v>
      </c>
      <c r="C14" s="14">
        <f>RIDYM!C14</f>
        <v>9700</v>
      </c>
      <c r="D14" s="15">
        <f t="shared" si="0"/>
        <v>126100</v>
      </c>
      <c r="E14" s="13">
        <v>0</v>
      </c>
      <c r="F14" s="13">
        <v>0</v>
      </c>
      <c r="G14" s="13">
        <v>0</v>
      </c>
      <c r="H14" s="13">
        <v>0</v>
      </c>
      <c r="I14" s="16">
        <f t="shared" ref="I14:I19" si="1">B14+E14+F14+G14+H14</f>
        <v>13</v>
      </c>
    </row>
    <row r="15" spans="1:12" ht="14.45" x14ac:dyDescent="0.3">
      <c r="A15" s="12" t="s">
        <v>20</v>
      </c>
      <c r="B15" s="13">
        <v>30</v>
      </c>
      <c r="C15" s="14">
        <f>RIDYM!C15</f>
        <v>10500</v>
      </c>
      <c r="D15" s="15">
        <f t="shared" si="0"/>
        <v>315000</v>
      </c>
      <c r="E15" s="13">
        <v>0</v>
      </c>
      <c r="F15" s="13">
        <v>0</v>
      </c>
      <c r="G15" s="13">
        <v>0</v>
      </c>
      <c r="H15" s="13">
        <v>0</v>
      </c>
      <c r="I15" s="16">
        <f t="shared" si="1"/>
        <v>30</v>
      </c>
    </row>
    <row r="16" spans="1:12" ht="14.45" x14ac:dyDescent="0.3">
      <c r="A16" s="12" t="s">
        <v>21</v>
      </c>
      <c r="B16" s="13">
        <v>14</v>
      </c>
      <c r="C16" s="14">
        <f>RIDYM!C16</f>
        <v>14900</v>
      </c>
      <c r="D16" s="15">
        <f t="shared" si="0"/>
        <v>208600</v>
      </c>
      <c r="E16" s="13">
        <v>0</v>
      </c>
      <c r="F16" s="13">
        <v>2</v>
      </c>
      <c r="G16" s="13">
        <v>0</v>
      </c>
      <c r="H16" s="13">
        <v>0</v>
      </c>
      <c r="I16" s="16">
        <f t="shared" si="1"/>
        <v>16</v>
      </c>
    </row>
    <row r="17" spans="1:9" ht="14.45" x14ac:dyDescent="0.3">
      <c r="A17" s="12" t="s">
        <v>22</v>
      </c>
      <c r="B17" s="13">
        <v>14</v>
      </c>
      <c r="C17" s="14">
        <f>RIDYM!C17</f>
        <v>25100</v>
      </c>
      <c r="D17" s="15">
        <f t="shared" si="0"/>
        <v>351400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14</v>
      </c>
    </row>
    <row r="18" spans="1:9" ht="14.45" x14ac:dyDescent="0.3">
      <c r="A18" s="12" t="s">
        <v>23</v>
      </c>
      <c r="B18" s="13">
        <v>3</v>
      </c>
      <c r="C18" s="14">
        <f>RIDYM!C18</f>
        <v>33000</v>
      </c>
      <c r="D18" s="15">
        <f t="shared" si="0"/>
        <v>99000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3</v>
      </c>
    </row>
    <row r="19" spans="1:9" ht="14.45" x14ac:dyDescent="0.3">
      <c r="A19" s="12" t="s">
        <v>24</v>
      </c>
      <c r="B19" s="13">
        <v>6</v>
      </c>
      <c r="C19" s="14">
        <f>RIDYM!C19</f>
        <v>36900</v>
      </c>
      <c r="D19" s="15">
        <f t="shared" si="0"/>
        <v>221400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6</v>
      </c>
    </row>
    <row r="20" spans="1:9" s="2" customFormat="1" ht="15" x14ac:dyDescent="0.25">
      <c r="A20" s="12" t="s">
        <v>25</v>
      </c>
      <c r="B20" s="17">
        <f>SUM(B13:B19)</f>
        <v>174</v>
      </c>
      <c r="C20" s="18"/>
      <c r="D20" s="19">
        <f t="shared" ref="D20:I20" si="2">SUM(D13:D19)</f>
        <v>2186300</v>
      </c>
      <c r="E20" s="17">
        <f t="shared" si="2"/>
        <v>2</v>
      </c>
      <c r="F20" s="17">
        <f t="shared" si="2"/>
        <v>287</v>
      </c>
      <c r="G20" s="17">
        <f t="shared" si="2"/>
        <v>0</v>
      </c>
      <c r="H20" s="17">
        <f t="shared" si="2"/>
        <v>0</v>
      </c>
      <c r="I20" s="17">
        <f t="shared" si="2"/>
        <v>463</v>
      </c>
    </row>
    <row r="21" spans="1:9" ht="14.45" x14ac:dyDescent="0.3">
      <c r="A21" s="20" t="s">
        <v>26</v>
      </c>
      <c r="B21" s="21"/>
      <c r="C21" s="21"/>
      <c r="D21" s="22">
        <v>4900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2191200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142</v>
      </c>
      <c r="C25" s="14">
        <f t="shared" si="3"/>
        <v>9200</v>
      </c>
      <c r="D25" s="15">
        <f t="shared" ref="D25:D31" si="4">+C25*B25</f>
        <v>1306400</v>
      </c>
      <c r="E25" s="13">
        <v>2</v>
      </c>
      <c r="F25" s="13">
        <v>280</v>
      </c>
      <c r="G25" s="13">
        <v>0</v>
      </c>
      <c r="H25" s="13">
        <v>0</v>
      </c>
      <c r="I25" s="16">
        <f>B25+E25+F25+G25+H25</f>
        <v>424</v>
      </c>
    </row>
    <row r="26" spans="1:9" ht="15" x14ac:dyDescent="0.25">
      <c r="A26" s="12" t="s">
        <v>19</v>
      </c>
      <c r="B26" s="13">
        <v>25</v>
      </c>
      <c r="C26" s="14">
        <f t="shared" si="3"/>
        <v>9700</v>
      </c>
      <c r="D26" s="15">
        <f t="shared" si="4"/>
        <v>242500</v>
      </c>
      <c r="E26" s="13">
        <v>0</v>
      </c>
      <c r="F26" s="13">
        <v>0</v>
      </c>
      <c r="G26" s="13">
        <v>0</v>
      </c>
      <c r="H26" s="13">
        <v>0</v>
      </c>
      <c r="I26" s="16">
        <f t="shared" ref="I26:I31" si="5">B26+E26+F26+G26+H26</f>
        <v>25</v>
      </c>
    </row>
    <row r="27" spans="1:9" ht="15" x14ac:dyDescent="0.25">
      <c r="A27" s="12" t="s">
        <v>20</v>
      </c>
      <c r="B27" s="13">
        <v>28</v>
      </c>
      <c r="C27" s="14">
        <f t="shared" si="3"/>
        <v>10500</v>
      </c>
      <c r="D27" s="15">
        <f t="shared" si="4"/>
        <v>294000</v>
      </c>
      <c r="E27" s="13">
        <v>0</v>
      </c>
      <c r="F27" s="13">
        <v>0</v>
      </c>
      <c r="G27" s="13">
        <v>0</v>
      </c>
      <c r="H27" s="13">
        <v>0</v>
      </c>
      <c r="I27" s="16">
        <f t="shared" si="5"/>
        <v>28</v>
      </c>
    </row>
    <row r="28" spans="1:9" ht="15" x14ac:dyDescent="0.25">
      <c r="A28" s="12" t="s">
        <v>21</v>
      </c>
      <c r="B28" s="13">
        <v>8</v>
      </c>
      <c r="C28" s="14">
        <f t="shared" si="3"/>
        <v>14900</v>
      </c>
      <c r="D28" s="15">
        <f t="shared" si="4"/>
        <v>119200</v>
      </c>
      <c r="E28" s="13">
        <v>0</v>
      </c>
      <c r="F28" s="13">
        <v>2</v>
      </c>
      <c r="G28" s="13">
        <v>0</v>
      </c>
      <c r="H28" s="13">
        <v>0</v>
      </c>
      <c r="I28" s="16">
        <f t="shared" si="5"/>
        <v>10</v>
      </c>
    </row>
    <row r="29" spans="1:9" ht="15" x14ac:dyDescent="0.25">
      <c r="A29" s="12" t="s">
        <v>22</v>
      </c>
      <c r="B29" s="13">
        <v>2</v>
      </c>
      <c r="C29" s="14">
        <f t="shared" si="3"/>
        <v>25100</v>
      </c>
      <c r="D29" s="15">
        <f t="shared" si="4"/>
        <v>50200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2</v>
      </c>
    </row>
    <row r="30" spans="1:9" ht="15" x14ac:dyDescent="0.25">
      <c r="A30" s="12" t="s">
        <v>23</v>
      </c>
      <c r="B30" s="13">
        <v>2</v>
      </c>
      <c r="C30" s="14">
        <f t="shared" si="3"/>
        <v>33000</v>
      </c>
      <c r="D30" s="15">
        <f t="shared" si="4"/>
        <v>66000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2</v>
      </c>
    </row>
    <row r="31" spans="1:9" ht="15" x14ac:dyDescent="0.25">
      <c r="A31" s="12" t="s">
        <v>24</v>
      </c>
      <c r="B31" s="13">
        <v>5</v>
      </c>
      <c r="C31" s="14">
        <f t="shared" si="3"/>
        <v>36900</v>
      </c>
      <c r="D31" s="15">
        <f t="shared" si="4"/>
        <v>184500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5</v>
      </c>
    </row>
    <row r="32" spans="1:9" s="2" customFormat="1" ht="15" x14ac:dyDescent="0.25">
      <c r="A32" s="12" t="s">
        <v>25</v>
      </c>
      <c r="B32" s="17">
        <f>SUM(B25:B31)</f>
        <v>212</v>
      </c>
      <c r="C32" s="18"/>
      <c r="D32" s="19">
        <f t="shared" ref="D32:I32" si="6">SUM(D25:D31)</f>
        <v>2262800</v>
      </c>
      <c r="E32" s="17">
        <f t="shared" si="6"/>
        <v>2</v>
      </c>
      <c r="F32" s="17">
        <f t="shared" si="6"/>
        <v>282</v>
      </c>
      <c r="G32" s="17">
        <f t="shared" si="6"/>
        <v>0</v>
      </c>
      <c r="H32" s="17">
        <f t="shared" si="6"/>
        <v>0</v>
      </c>
      <c r="I32" s="17">
        <f t="shared" si="6"/>
        <v>496</v>
      </c>
    </row>
    <row r="33" spans="1:12" ht="15" x14ac:dyDescent="0.25">
      <c r="A33" s="20" t="s">
        <v>26</v>
      </c>
      <c r="B33" s="21"/>
      <c r="C33" s="21"/>
      <c r="D33" s="22">
        <v>100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2262900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236</v>
      </c>
      <c r="C37" s="14">
        <f t="shared" si="7"/>
        <v>9200</v>
      </c>
      <c r="D37" s="15">
        <f t="shared" ref="D37:D43" si="9">+D13+D25</f>
        <v>2171200</v>
      </c>
      <c r="E37" s="16">
        <f t="shared" ref="E37:H43" si="10">E25+E13</f>
        <v>4</v>
      </c>
      <c r="F37" s="16">
        <f t="shared" si="10"/>
        <v>565</v>
      </c>
      <c r="G37" s="16">
        <f t="shared" si="10"/>
        <v>0</v>
      </c>
      <c r="H37" s="16">
        <f t="shared" si="10"/>
        <v>0</v>
      </c>
      <c r="I37" s="16">
        <f>B37+E37+F37+G37+H37</f>
        <v>805</v>
      </c>
      <c r="J37" s="26"/>
      <c r="K37" s="26"/>
    </row>
    <row r="38" spans="1:12" ht="15" x14ac:dyDescent="0.25">
      <c r="A38" s="12" t="s">
        <v>19</v>
      </c>
      <c r="B38" s="16">
        <f t="shared" si="8"/>
        <v>38</v>
      </c>
      <c r="C38" s="14">
        <f t="shared" si="7"/>
        <v>9700</v>
      </c>
      <c r="D38" s="15">
        <f t="shared" si="9"/>
        <v>368600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38</v>
      </c>
      <c r="J38" s="26"/>
      <c r="K38" s="26"/>
    </row>
    <row r="39" spans="1:12" ht="15" x14ac:dyDescent="0.25">
      <c r="A39" s="12" t="s">
        <v>20</v>
      </c>
      <c r="B39" s="16">
        <f t="shared" si="8"/>
        <v>58</v>
      </c>
      <c r="C39" s="14">
        <f t="shared" si="7"/>
        <v>10500</v>
      </c>
      <c r="D39" s="15">
        <f t="shared" si="9"/>
        <v>609000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58</v>
      </c>
      <c r="J39" s="26"/>
      <c r="K39" s="26"/>
    </row>
    <row r="40" spans="1:12" ht="15" x14ac:dyDescent="0.25">
      <c r="A40" s="12" t="s">
        <v>21</v>
      </c>
      <c r="B40" s="16">
        <f t="shared" si="8"/>
        <v>22</v>
      </c>
      <c r="C40" s="14">
        <f t="shared" si="7"/>
        <v>14900</v>
      </c>
      <c r="D40" s="15">
        <f t="shared" si="9"/>
        <v>327800</v>
      </c>
      <c r="E40" s="16">
        <f t="shared" si="10"/>
        <v>0</v>
      </c>
      <c r="F40" s="16">
        <f t="shared" si="10"/>
        <v>4</v>
      </c>
      <c r="G40" s="16">
        <f t="shared" ref="G40:H40" si="14">G28+G16</f>
        <v>0</v>
      </c>
      <c r="H40" s="16">
        <f t="shared" si="14"/>
        <v>0</v>
      </c>
      <c r="I40" s="16">
        <f t="shared" si="12"/>
        <v>26</v>
      </c>
      <c r="J40" s="26"/>
      <c r="K40" s="26"/>
    </row>
    <row r="41" spans="1:12" ht="15" x14ac:dyDescent="0.25">
      <c r="A41" s="12" t="s">
        <v>22</v>
      </c>
      <c r="B41" s="16">
        <f t="shared" si="8"/>
        <v>16</v>
      </c>
      <c r="C41" s="14">
        <f t="shared" si="7"/>
        <v>25100</v>
      </c>
      <c r="D41" s="15">
        <f t="shared" si="9"/>
        <v>401600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16</v>
      </c>
      <c r="J41" s="26"/>
      <c r="K41" s="26"/>
    </row>
    <row r="42" spans="1:12" ht="15" x14ac:dyDescent="0.25">
      <c r="A42" s="12" t="s">
        <v>23</v>
      </c>
      <c r="B42" s="16">
        <f t="shared" si="8"/>
        <v>5</v>
      </c>
      <c r="C42" s="14">
        <f t="shared" si="7"/>
        <v>33000</v>
      </c>
      <c r="D42" s="15">
        <f t="shared" si="9"/>
        <v>165000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5</v>
      </c>
      <c r="J42" s="26"/>
      <c r="K42" s="26"/>
    </row>
    <row r="43" spans="1:12" ht="15" x14ac:dyDescent="0.25">
      <c r="A43" s="12" t="s">
        <v>24</v>
      </c>
      <c r="B43" s="16">
        <f t="shared" si="8"/>
        <v>11</v>
      </c>
      <c r="C43" s="14">
        <f t="shared" si="7"/>
        <v>36900</v>
      </c>
      <c r="D43" s="15">
        <f t="shared" si="9"/>
        <v>405900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11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386</v>
      </c>
      <c r="C44" s="18"/>
      <c r="D44" s="19">
        <f t="shared" ref="D44:I44" si="18">SUM(D37:D43)</f>
        <v>4449100</v>
      </c>
      <c r="E44" s="17">
        <f t="shared" si="18"/>
        <v>4</v>
      </c>
      <c r="F44" s="17">
        <f t="shared" si="18"/>
        <v>569</v>
      </c>
      <c r="G44" s="17">
        <f t="shared" si="18"/>
        <v>0</v>
      </c>
      <c r="H44" s="17">
        <f t="shared" si="18"/>
        <v>0</v>
      </c>
      <c r="I44" s="17">
        <f t="shared" si="18"/>
        <v>959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5000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28" t="s">
        <v>31</v>
      </c>
      <c r="B46" s="21"/>
      <c r="C46" s="21"/>
      <c r="D46" s="23">
        <f>SUM(D44:D45)</f>
        <v>4454100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10</v>
      </c>
      <c r="D52" s="34">
        <f>(C52*B52)</f>
        <v>92000</v>
      </c>
      <c r="E52" s="20"/>
      <c r="F52" s="32" t="s">
        <v>18</v>
      </c>
      <c r="G52" s="33">
        <f>B52-2300</f>
        <v>6900</v>
      </c>
      <c r="H52" s="13">
        <v>8</v>
      </c>
      <c r="I52" s="34">
        <f>(H52*G52)</f>
        <v>55200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17</v>
      </c>
      <c r="D53" s="34">
        <f t="shared" ref="D53:D58" si="20">(C53*B53)</f>
        <v>164900</v>
      </c>
      <c r="E53" s="20"/>
      <c r="F53" s="32" t="s">
        <v>19</v>
      </c>
      <c r="G53" s="33">
        <f>B53-2300</f>
        <v>7400</v>
      </c>
      <c r="H53" s="13">
        <v>11</v>
      </c>
      <c r="I53" s="34">
        <f t="shared" ref="I53:I58" si="21">(H53*G53)</f>
        <v>81400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8</v>
      </c>
      <c r="D54" s="34">
        <f t="shared" si="20"/>
        <v>84000</v>
      </c>
      <c r="E54" s="20"/>
      <c r="F54" s="32" t="s">
        <v>20</v>
      </c>
      <c r="G54" s="33">
        <f>B54-2900</f>
        <v>7600</v>
      </c>
      <c r="H54" s="13">
        <v>4</v>
      </c>
      <c r="I54" s="34">
        <f t="shared" si="21"/>
        <v>30400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9</v>
      </c>
      <c r="D55" s="34">
        <f t="shared" si="20"/>
        <v>134100</v>
      </c>
      <c r="E55" s="20"/>
      <c r="F55" s="32" t="s">
        <v>21</v>
      </c>
      <c r="G55" s="33">
        <f>B55-3100</f>
        <v>11800</v>
      </c>
      <c r="H55" s="13">
        <v>3</v>
      </c>
      <c r="I55" s="34">
        <f t="shared" si="21"/>
        <v>35400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13</v>
      </c>
      <c r="D56" s="34">
        <f t="shared" si="20"/>
        <v>326300</v>
      </c>
      <c r="E56" s="20"/>
      <c r="F56" s="32" t="s">
        <v>22</v>
      </c>
      <c r="G56" s="33">
        <f>B56-3100</f>
        <v>22000</v>
      </c>
      <c r="H56" s="13">
        <v>1</v>
      </c>
      <c r="I56" s="34">
        <f t="shared" si="21"/>
        <v>22000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2</v>
      </c>
      <c r="D57" s="34">
        <f t="shared" si="20"/>
        <v>66000</v>
      </c>
      <c r="E57" s="20"/>
      <c r="F57" s="32" t="s">
        <v>23</v>
      </c>
      <c r="G57" s="33">
        <f>B57-3100</f>
        <v>29900</v>
      </c>
      <c r="H57" s="13">
        <v>0</v>
      </c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</v>
      </c>
      <c r="D58" s="34">
        <f t="shared" si="20"/>
        <v>36900</v>
      </c>
      <c r="E58" s="20"/>
      <c r="F58" s="32" t="s">
        <v>24</v>
      </c>
      <c r="G58" s="33">
        <f>B58-3100</f>
        <v>33800</v>
      </c>
      <c r="H58" s="13">
        <v>1</v>
      </c>
      <c r="I58" s="34">
        <f t="shared" si="21"/>
        <v>33800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60</v>
      </c>
      <c r="D59" s="36">
        <f>SUM(D52:D58)</f>
        <v>904200</v>
      </c>
      <c r="E59" s="37"/>
      <c r="F59" s="112" t="s">
        <v>39</v>
      </c>
      <c r="G59" s="112"/>
      <c r="H59" s="35">
        <f>SUM(H52:H58)</f>
        <v>28</v>
      </c>
      <c r="I59" s="36">
        <f>SUM(I52:I58)</f>
        <v>258200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25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3">
        <v>114</v>
      </c>
      <c r="D77" s="96">
        <f>B77*C77</f>
        <v>262200</v>
      </c>
      <c r="E77" s="26"/>
      <c r="F77" s="58" t="s">
        <v>18</v>
      </c>
      <c r="G77" s="59">
        <f t="shared" ref="G77:G83" si="24">B37</f>
        <v>236</v>
      </c>
      <c r="H77" s="60">
        <f t="shared" ref="H77:H83" si="25">G77*200</f>
        <v>47200</v>
      </c>
      <c r="I77" s="61">
        <f>G77*100</f>
        <v>23600</v>
      </c>
      <c r="J77" s="62">
        <f>G77*400</f>
        <v>94400</v>
      </c>
      <c r="K77" s="89">
        <f>G77*200</f>
        <v>47200</v>
      </c>
    </row>
    <row r="78" spans="1:12" ht="18.75" customHeight="1" x14ac:dyDescent="0.25">
      <c r="A78" s="55" t="s">
        <v>19</v>
      </c>
      <c r="B78" s="56">
        <f>RIDYM!B78</f>
        <v>2300</v>
      </c>
      <c r="C78" s="13">
        <v>14</v>
      </c>
      <c r="D78" s="96">
        <f t="shared" ref="D78:D83" si="26">B78*C78</f>
        <v>32200</v>
      </c>
      <c r="E78" s="26"/>
      <c r="F78" s="58" t="s">
        <v>19</v>
      </c>
      <c r="G78" s="59">
        <f t="shared" si="24"/>
        <v>38</v>
      </c>
      <c r="H78" s="60">
        <f t="shared" si="25"/>
        <v>7600</v>
      </c>
      <c r="I78" s="61">
        <f>G78*300</f>
        <v>11400</v>
      </c>
      <c r="J78" s="62">
        <f>G78*400</f>
        <v>15200</v>
      </c>
      <c r="K78" s="89">
        <f t="shared" ref="K78:K79" si="27">G78*200</f>
        <v>7600</v>
      </c>
    </row>
    <row r="79" spans="1:12" ht="18.75" customHeight="1" x14ac:dyDescent="0.25">
      <c r="A79" s="55" t="s">
        <v>20</v>
      </c>
      <c r="B79" s="56">
        <f>RIDYM!B79</f>
        <v>2900</v>
      </c>
      <c r="C79" s="13">
        <v>20</v>
      </c>
      <c r="D79" s="96">
        <f t="shared" si="26"/>
        <v>58000</v>
      </c>
      <c r="E79" s="26"/>
      <c r="F79" s="58" t="s">
        <v>20</v>
      </c>
      <c r="G79" s="59">
        <f t="shared" si="24"/>
        <v>58</v>
      </c>
      <c r="H79" s="60">
        <f t="shared" si="25"/>
        <v>11600</v>
      </c>
      <c r="I79" s="61">
        <f>G79*300</f>
        <v>17400</v>
      </c>
      <c r="J79" s="62">
        <f>G79*400</f>
        <v>23200</v>
      </c>
      <c r="K79" s="89">
        <f t="shared" si="27"/>
        <v>11600</v>
      </c>
    </row>
    <row r="80" spans="1:12" ht="18.75" customHeight="1" x14ac:dyDescent="0.25">
      <c r="A80" s="55" t="s">
        <v>21</v>
      </c>
      <c r="B80" s="56">
        <f>RIDYM!B80</f>
        <v>3100</v>
      </c>
      <c r="C80" s="13">
        <v>5</v>
      </c>
      <c r="D80" s="96">
        <f t="shared" si="26"/>
        <v>15500</v>
      </c>
      <c r="E80" s="26"/>
      <c r="F80" s="58" t="s">
        <v>21</v>
      </c>
      <c r="G80" s="59">
        <f t="shared" si="24"/>
        <v>22</v>
      </c>
      <c r="H80" s="60">
        <f t="shared" si="25"/>
        <v>4400</v>
      </c>
      <c r="I80" s="61">
        <f>G80*300</f>
        <v>6600</v>
      </c>
      <c r="J80" s="62">
        <f>G80*200</f>
        <v>4400</v>
      </c>
      <c r="K80" s="89">
        <f>G80*100</f>
        <v>2200</v>
      </c>
    </row>
    <row r="81" spans="1:12" ht="18.75" customHeight="1" x14ac:dyDescent="0.25">
      <c r="A81" s="55" t="s">
        <v>22</v>
      </c>
      <c r="B81" s="56">
        <f>RIDYM!B81</f>
        <v>3100</v>
      </c>
      <c r="C81" s="13">
        <v>1</v>
      </c>
      <c r="D81" s="96">
        <f t="shared" si="26"/>
        <v>3100</v>
      </c>
      <c r="E81" s="26"/>
      <c r="F81" s="58" t="s">
        <v>22</v>
      </c>
      <c r="G81" s="59">
        <f t="shared" si="24"/>
        <v>16</v>
      </c>
      <c r="H81" s="60">
        <f t="shared" si="25"/>
        <v>3200</v>
      </c>
      <c r="I81" s="61">
        <f>G81*300</f>
        <v>4800</v>
      </c>
      <c r="J81" s="62">
        <f>G81*600</f>
        <v>9600</v>
      </c>
      <c r="K81" s="89">
        <f>G81*300</f>
        <v>4800</v>
      </c>
    </row>
    <row r="82" spans="1:12" ht="18.75" customHeight="1" x14ac:dyDescent="0.25">
      <c r="A82" s="55" t="s">
        <v>23</v>
      </c>
      <c r="B82" s="56">
        <f>RIDYM!B82</f>
        <v>3100</v>
      </c>
      <c r="C82" s="13">
        <v>0</v>
      </c>
      <c r="D82" s="96">
        <f t="shared" si="26"/>
        <v>0</v>
      </c>
      <c r="E82" s="26"/>
      <c r="F82" s="58" t="s">
        <v>23</v>
      </c>
      <c r="G82" s="59">
        <f t="shared" si="24"/>
        <v>5</v>
      </c>
      <c r="H82" s="60">
        <f t="shared" si="25"/>
        <v>1000</v>
      </c>
      <c r="I82" s="61">
        <f>G82*300</f>
        <v>1500</v>
      </c>
      <c r="J82" s="62">
        <f>G82*800</f>
        <v>4000</v>
      </c>
      <c r="K82" s="89">
        <f>G82*400</f>
        <v>2000</v>
      </c>
    </row>
    <row r="83" spans="1:12" ht="18.75" customHeight="1" x14ac:dyDescent="0.25">
      <c r="A83" s="55" t="s">
        <v>24</v>
      </c>
      <c r="B83" s="56">
        <f>RIDYM!B83</f>
        <v>3100</v>
      </c>
      <c r="C83" s="13">
        <v>3</v>
      </c>
      <c r="D83" s="96">
        <f t="shared" si="26"/>
        <v>9300</v>
      </c>
      <c r="E83" s="26"/>
      <c r="F83" s="58" t="s">
        <v>24</v>
      </c>
      <c r="G83" s="59">
        <f t="shared" si="24"/>
        <v>11</v>
      </c>
      <c r="H83" s="60">
        <f t="shared" si="25"/>
        <v>2200</v>
      </c>
      <c r="I83" s="61">
        <f>G83*200</f>
        <v>2200</v>
      </c>
      <c r="J83" s="62">
        <f>G83*800</f>
        <v>8800</v>
      </c>
      <c r="K83" s="89">
        <f>G83*400</f>
        <v>4400</v>
      </c>
    </row>
    <row r="84" spans="1:12" ht="20.100000000000001" customHeight="1" x14ac:dyDescent="0.25">
      <c r="A84" s="114" t="s">
        <v>55</v>
      </c>
      <c r="B84" s="114"/>
      <c r="C84" s="63">
        <f>SUM(C77:C83)</f>
        <v>157</v>
      </c>
      <c r="D84" s="64">
        <f>SUM(D77:D83)</f>
        <v>380300</v>
      </c>
      <c r="E84" s="38"/>
      <c r="F84" s="65" t="s">
        <v>56</v>
      </c>
      <c r="G84" s="66">
        <f>SUM(G77:G83)</f>
        <v>386</v>
      </c>
      <c r="H84" s="67">
        <f>SUM(H77:H83)</f>
        <v>77200</v>
      </c>
      <c r="I84" s="68">
        <f>SUM(I77:I83)</f>
        <v>67500</v>
      </c>
      <c r="J84" s="69">
        <f>SUM(J77:J83)</f>
        <v>159600</v>
      </c>
      <c r="K84" s="90">
        <f>SUM(K77:K83)</f>
        <v>79800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4454100</v>
      </c>
      <c r="C88" s="116"/>
      <c r="D88" s="46"/>
      <c r="E88" s="102" t="s">
        <v>58</v>
      </c>
      <c r="F88" s="102"/>
      <c r="G88" s="73">
        <f>D59+I59</f>
        <v>1162400</v>
      </c>
      <c r="H88" s="102" t="s">
        <v>59</v>
      </c>
      <c r="I88" s="102"/>
      <c r="J88" s="74">
        <f>C59+H59+E44+F44+G44</f>
        <v>661</v>
      </c>
    </row>
    <row r="89" spans="1:12" ht="24" x14ac:dyDescent="0.25">
      <c r="A89" s="75" t="s">
        <v>60</v>
      </c>
      <c r="B89" s="101">
        <f>D59+I59+H72</f>
        <v>1162400</v>
      </c>
      <c r="C89" s="101"/>
      <c r="D89" s="76"/>
      <c r="E89" s="102" t="s">
        <v>61</v>
      </c>
      <c r="F89" s="102"/>
      <c r="G89" s="73">
        <f>D44</f>
        <v>4449100</v>
      </c>
      <c r="H89" s="102" t="s">
        <v>62</v>
      </c>
      <c r="I89" s="102"/>
      <c r="J89" s="74">
        <f>I44</f>
        <v>959</v>
      </c>
    </row>
    <row r="90" spans="1:12" ht="17.25" customHeight="1" x14ac:dyDescent="0.25">
      <c r="A90" s="77" t="s">
        <v>63</v>
      </c>
      <c r="B90" s="105">
        <f>D84</f>
        <v>380300</v>
      </c>
      <c r="C90" s="105"/>
      <c r="D90" s="76"/>
      <c r="E90" s="106" t="s">
        <v>64</v>
      </c>
      <c r="F90" s="107"/>
      <c r="G90" s="78">
        <f>IF(G89=0,0,G88/G89)</f>
        <v>0.2612663235261064</v>
      </c>
      <c r="H90" s="106" t="s">
        <v>64</v>
      </c>
      <c r="I90" s="107"/>
      <c r="J90" s="78">
        <f>IF(J89=0,0,J88/J89)</f>
        <v>0.68925964546402507</v>
      </c>
    </row>
    <row r="91" spans="1:12" ht="17.25" customHeight="1" x14ac:dyDescent="0.25">
      <c r="A91" s="25" t="s">
        <v>65</v>
      </c>
      <c r="B91" s="108">
        <f>B88-B89-B90</f>
        <v>2911400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77200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67500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159600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79800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A35:I35"/>
    <mergeCell ref="A1:A4"/>
    <mergeCell ref="B1:H4"/>
    <mergeCell ref="I1:J1"/>
    <mergeCell ref="B6:C6"/>
    <mergeCell ref="B7:D7"/>
    <mergeCell ref="A9:J9"/>
    <mergeCell ref="A11:I11"/>
    <mergeCell ref="A23:I23"/>
    <mergeCell ref="I2:J2"/>
    <mergeCell ref="I3:J3"/>
    <mergeCell ref="I4:J4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B88:C88"/>
    <mergeCell ref="E88:F88"/>
    <mergeCell ref="H88:I88"/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L98"/>
  <sheetViews>
    <sheetView topLeftCell="A79" zoomScaleNormal="100" workbookViewId="0">
      <selection activeCell="E94" sqref="E94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+RIDYM!B7+9</f>
        <v>42653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133</v>
      </c>
      <c r="C13" s="14">
        <f>RIDYM!C13</f>
        <v>9200</v>
      </c>
      <c r="D13" s="15">
        <f t="shared" ref="D13:D19" si="0">+C13*B13</f>
        <v>1223600</v>
      </c>
      <c r="E13" s="100">
        <v>3</v>
      </c>
      <c r="F13" s="100">
        <v>242</v>
      </c>
      <c r="G13" s="100">
        <v>0</v>
      </c>
      <c r="H13" s="100">
        <v>0</v>
      </c>
      <c r="I13" s="16">
        <f>B13+E13+F13+G13+H13</f>
        <v>378</v>
      </c>
    </row>
    <row r="14" spans="1:12" ht="15" x14ac:dyDescent="0.25">
      <c r="A14" s="12" t="s">
        <v>19</v>
      </c>
      <c r="B14" s="100">
        <v>23</v>
      </c>
      <c r="C14" s="14">
        <f>RIDYM!C14</f>
        <v>9700</v>
      </c>
      <c r="D14" s="15">
        <f t="shared" si="0"/>
        <v>223100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23</v>
      </c>
    </row>
    <row r="15" spans="1:12" ht="15" x14ac:dyDescent="0.25">
      <c r="A15" s="12" t="s">
        <v>20</v>
      </c>
      <c r="B15" s="100">
        <v>36</v>
      </c>
      <c r="C15" s="14">
        <f>RIDYM!C15</f>
        <v>10500</v>
      </c>
      <c r="D15" s="15">
        <f t="shared" si="0"/>
        <v>378000</v>
      </c>
      <c r="E15" s="100">
        <v>0</v>
      </c>
      <c r="F15" s="100">
        <v>0</v>
      </c>
      <c r="G15" s="100">
        <v>0</v>
      </c>
      <c r="H15" s="100">
        <v>0</v>
      </c>
      <c r="I15" s="16">
        <f t="shared" si="1"/>
        <v>36</v>
      </c>
    </row>
    <row r="16" spans="1:12" ht="15" x14ac:dyDescent="0.25">
      <c r="A16" s="12" t="s">
        <v>21</v>
      </c>
      <c r="B16" s="100">
        <v>34</v>
      </c>
      <c r="C16" s="14">
        <f>RIDYM!C16</f>
        <v>14900</v>
      </c>
      <c r="D16" s="15">
        <f t="shared" si="0"/>
        <v>506600</v>
      </c>
      <c r="E16" s="100">
        <v>0</v>
      </c>
      <c r="F16" s="100">
        <v>5</v>
      </c>
      <c r="G16" s="100">
        <v>0</v>
      </c>
      <c r="H16" s="100">
        <v>0</v>
      </c>
      <c r="I16" s="16">
        <f t="shared" si="1"/>
        <v>39</v>
      </c>
    </row>
    <row r="17" spans="1:9" ht="15" x14ac:dyDescent="0.25">
      <c r="A17" s="12" t="s">
        <v>22</v>
      </c>
      <c r="B17" s="100">
        <v>16</v>
      </c>
      <c r="C17" s="14">
        <f>RIDYM!C17</f>
        <v>25100</v>
      </c>
      <c r="D17" s="15">
        <f t="shared" si="0"/>
        <v>401600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16</v>
      </c>
    </row>
    <row r="18" spans="1:9" ht="15" x14ac:dyDescent="0.25">
      <c r="A18" s="12" t="s">
        <v>23</v>
      </c>
      <c r="B18" s="100">
        <v>4</v>
      </c>
      <c r="C18" s="14">
        <f>RIDYM!C18</f>
        <v>33000</v>
      </c>
      <c r="D18" s="15">
        <f t="shared" si="0"/>
        <v>132000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4</v>
      </c>
    </row>
    <row r="19" spans="1:9" ht="15" x14ac:dyDescent="0.25">
      <c r="A19" s="12" t="s">
        <v>24</v>
      </c>
      <c r="B19" s="100">
        <v>7</v>
      </c>
      <c r="C19" s="14">
        <f>RIDYM!C19</f>
        <v>36900</v>
      </c>
      <c r="D19" s="15">
        <f t="shared" si="0"/>
        <v>258300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7</v>
      </c>
    </row>
    <row r="20" spans="1:9" s="2" customFormat="1" ht="15" x14ac:dyDescent="0.25">
      <c r="A20" s="12" t="s">
        <v>25</v>
      </c>
      <c r="B20" s="17">
        <f>SUM(B13:B19)</f>
        <v>253</v>
      </c>
      <c r="C20" s="18"/>
      <c r="D20" s="19">
        <f t="shared" ref="D20:I20" si="2">SUM(D13:D19)</f>
        <v>3123200</v>
      </c>
      <c r="E20" s="17">
        <f t="shared" si="2"/>
        <v>3</v>
      </c>
      <c r="F20" s="17">
        <f t="shared" si="2"/>
        <v>247</v>
      </c>
      <c r="G20" s="17">
        <f t="shared" si="2"/>
        <v>0</v>
      </c>
      <c r="H20" s="17">
        <f t="shared" si="2"/>
        <v>0</v>
      </c>
      <c r="I20" s="17">
        <f t="shared" si="2"/>
        <v>503</v>
      </c>
    </row>
    <row r="21" spans="1:9" ht="15" x14ac:dyDescent="0.25">
      <c r="A21" s="20" t="s">
        <v>26</v>
      </c>
      <c r="B21" s="21"/>
      <c r="C21" s="21"/>
      <c r="D21" s="22">
        <v>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3123200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138</v>
      </c>
      <c r="C25" s="14">
        <f t="shared" si="3"/>
        <v>9200</v>
      </c>
      <c r="D25" s="15">
        <f t="shared" ref="D25:D31" si="4">+C25*B25</f>
        <v>1269600</v>
      </c>
      <c r="E25" s="100">
        <v>1</v>
      </c>
      <c r="F25" s="100">
        <v>245</v>
      </c>
      <c r="G25" s="100">
        <v>0</v>
      </c>
      <c r="H25" s="100">
        <v>0</v>
      </c>
      <c r="I25" s="16">
        <f>B25+E25+F25+G25+H25</f>
        <v>384</v>
      </c>
    </row>
    <row r="26" spans="1:9" ht="15" x14ac:dyDescent="0.25">
      <c r="A26" s="12" t="s">
        <v>19</v>
      </c>
      <c r="B26" s="100">
        <v>22</v>
      </c>
      <c r="C26" s="14">
        <f t="shared" si="3"/>
        <v>9700</v>
      </c>
      <c r="D26" s="15">
        <f t="shared" si="4"/>
        <v>213400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22</v>
      </c>
    </row>
    <row r="27" spans="1:9" ht="15" x14ac:dyDescent="0.25">
      <c r="A27" s="12" t="s">
        <v>20</v>
      </c>
      <c r="B27" s="100">
        <v>44</v>
      </c>
      <c r="C27" s="14">
        <f t="shared" si="3"/>
        <v>10500</v>
      </c>
      <c r="D27" s="15">
        <f t="shared" si="4"/>
        <v>462000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44</v>
      </c>
    </row>
    <row r="28" spans="1:9" ht="15" x14ac:dyDescent="0.25">
      <c r="A28" s="12" t="s">
        <v>21</v>
      </c>
      <c r="B28" s="100">
        <v>33</v>
      </c>
      <c r="C28" s="14">
        <f t="shared" si="3"/>
        <v>14900</v>
      </c>
      <c r="D28" s="15">
        <f t="shared" si="4"/>
        <v>491700</v>
      </c>
      <c r="E28" s="100">
        <v>0</v>
      </c>
      <c r="F28" s="100">
        <v>2</v>
      </c>
      <c r="G28" s="100">
        <v>0</v>
      </c>
      <c r="H28" s="100">
        <v>0</v>
      </c>
      <c r="I28" s="16">
        <f t="shared" si="5"/>
        <v>35</v>
      </c>
    </row>
    <row r="29" spans="1:9" ht="15" x14ac:dyDescent="0.25">
      <c r="A29" s="12" t="s">
        <v>22</v>
      </c>
      <c r="B29" s="100">
        <v>17</v>
      </c>
      <c r="C29" s="14">
        <f t="shared" si="3"/>
        <v>25100</v>
      </c>
      <c r="D29" s="15">
        <f t="shared" si="4"/>
        <v>426700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17</v>
      </c>
    </row>
    <row r="30" spans="1:9" ht="15" x14ac:dyDescent="0.25">
      <c r="A30" s="12" t="s">
        <v>23</v>
      </c>
      <c r="B30" s="100">
        <v>6</v>
      </c>
      <c r="C30" s="14">
        <f t="shared" si="3"/>
        <v>33000</v>
      </c>
      <c r="D30" s="15">
        <f t="shared" si="4"/>
        <v>198000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6</v>
      </c>
    </row>
    <row r="31" spans="1:9" ht="15" x14ac:dyDescent="0.25">
      <c r="A31" s="12" t="s">
        <v>24</v>
      </c>
      <c r="B31" s="100">
        <v>8</v>
      </c>
      <c r="C31" s="14">
        <f t="shared" si="3"/>
        <v>36900</v>
      </c>
      <c r="D31" s="15">
        <f t="shared" si="4"/>
        <v>295200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8</v>
      </c>
    </row>
    <row r="32" spans="1:9" s="2" customFormat="1" ht="15" x14ac:dyDescent="0.25">
      <c r="A32" s="12" t="s">
        <v>25</v>
      </c>
      <c r="B32" s="17">
        <f>SUM(B25:B31)</f>
        <v>268</v>
      </c>
      <c r="C32" s="18"/>
      <c r="D32" s="19">
        <f t="shared" ref="D32:I32" si="6">SUM(D25:D31)</f>
        <v>3356600</v>
      </c>
      <c r="E32" s="17">
        <f t="shared" si="6"/>
        <v>1</v>
      </c>
      <c r="F32" s="17">
        <f t="shared" si="6"/>
        <v>247</v>
      </c>
      <c r="G32" s="17">
        <f t="shared" si="6"/>
        <v>0</v>
      </c>
      <c r="H32" s="17">
        <f t="shared" si="6"/>
        <v>0</v>
      </c>
      <c r="I32" s="17">
        <f t="shared" si="6"/>
        <v>516</v>
      </c>
    </row>
    <row r="33" spans="1:12" ht="15" x14ac:dyDescent="0.25">
      <c r="A33" s="20" t="s">
        <v>26</v>
      </c>
      <c r="B33" s="21"/>
      <c r="C33" s="21"/>
      <c r="D33" s="22">
        <v>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3356600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271</v>
      </c>
      <c r="C37" s="14">
        <f t="shared" si="7"/>
        <v>9200</v>
      </c>
      <c r="D37" s="15">
        <f t="shared" ref="D37:D43" si="9">+D13+D25</f>
        <v>2493200</v>
      </c>
      <c r="E37" s="16">
        <f t="shared" ref="E37:H43" si="10">E25+E13</f>
        <v>4</v>
      </c>
      <c r="F37" s="16">
        <f t="shared" si="10"/>
        <v>487</v>
      </c>
      <c r="G37" s="16">
        <f t="shared" si="10"/>
        <v>0</v>
      </c>
      <c r="H37" s="16">
        <f t="shared" si="10"/>
        <v>0</v>
      </c>
      <c r="I37" s="16">
        <f>B37+E37+F37+G37+H37</f>
        <v>762</v>
      </c>
      <c r="J37" s="26"/>
      <c r="K37" s="26"/>
    </row>
    <row r="38" spans="1:12" ht="15" x14ac:dyDescent="0.25">
      <c r="A38" s="12" t="s">
        <v>19</v>
      </c>
      <c r="B38" s="16">
        <f t="shared" si="8"/>
        <v>45</v>
      </c>
      <c r="C38" s="14">
        <f t="shared" si="7"/>
        <v>9700</v>
      </c>
      <c r="D38" s="15">
        <f t="shared" si="9"/>
        <v>436500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45</v>
      </c>
      <c r="J38" s="26"/>
      <c r="K38" s="26"/>
    </row>
    <row r="39" spans="1:12" ht="15" x14ac:dyDescent="0.25">
      <c r="A39" s="12" t="s">
        <v>20</v>
      </c>
      <c r="B39" s="16">
        <f t="shared" si="8"/>
        <v>80</v>
      </c>
      <c r="C39" s="14">
        <f t="shared" si="7"/>
        <v>10500</v>
      </c>
      <c r="D39" s="15">
        <f t="shared" si="9"/>
        <v>840000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80</v>
      </c>
      <c r="J39" s="26"/>
      <c r="K39" s="26"/>
    </row>
    <row r="40" spans="1:12" ht="15" x14ac:dyDescent="0.25">
      <c r="A40" s="12" t="s">
        <v>21</v>
      </c>
      <c r="B40" s="16">
        <f t="shared" si="8"/>
        <v>67</v>
      </c>
      <c r="C40" s="14">
        <f t="shared" si="7"/>
        <v>14900</v>
      </c>
      <c r="D40" s="15">
        <f t="shared" si="9"/>
        <v>998300</v>
      </c>
      <c r="E40" s="16">
        <f t="shared" si="10"/>
        <v>0</v>
      </c>
      <c r="F40" s="16">
        <f t="shared" si="10"/>
        <v>7</v>
      </c>
      <c r="G40" s="16">
        <f t="shared" ref="G40:H40" si="14">G28+G16</f>
        <v>0</v>
      </c>
      <c r="H40" s="16">
        <f t="shared" si="14"/>
        <v>0</v>
      </c>
      <c r="I40" s="16">
        <f t="shared" si="12"/>
        <v>74</v>
      </c>
      <c r="J40" s="26"/>
      <c r="K40" s="26"/>
    </row>
    <row r="41" spans="1:12" ht="15" x14ac:dyDescent="0.25">
      <c r="A41" s="12" t="s">
        <v>22</v>
      </c>
      <c r="B41" s="16">
        <f t="shared" si="8"/>
        <v>33</v>
      </c>
      <c r="C41" s="14">
        <f t="shared" si="7"/>
        <v>25100</v>
      </c>
      <c r="D41" s="15">
        <f t="shared" si="9"/>
        <v>828300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33</v>
      </c>
      <c r="J41" s="26"/>
      <c r="K41" s="26"/>
    </row>
    <row r="42" spans="1:12" ht="15" x14ac:dyDescent="0.25">
      <c r="A42" s="12" t="s">
        <v>23</v>
      </c>
      <c r="B42" s="16">
        <f t="shared" si="8"/>
        <v>10</v>
      </c>
      <c r="C42" s="14">
        <f t="shared" si="7"/>
        <v>33000</v>
      </c>
      <c r="D42" s="15">
        <f t="shared" si="9"/>
        <v>330000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10</v>
      </c>
      <c r="J42" s="26"/>
      <c r="K42" s="26"/>
    </row>
    <row r="43" spans="1:12" ht="15" x14ac:dyDescent="0.25">
      <c r="A43" s="12" t="s">
        <v>24</v>
      </c>
      <c r="B43" s="16">
        <f t="shared" si="8"/>
        <v>15</v>
      </c>
      <c r="C43" s="14">
        <f t="shared" si="7"/>
        <v>36900</v>
      </c>
      <c r="D43" s="15">
        <f t="shared" si="9"/>
        <v>553500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15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521</v>
      </c>
      <c r="C44" s="18"/>
      <c r="D44" s="19">
        <f t="shared" ref="D44:I44" si="18">SUM(D37:D43)</f>
        <v>6479800</v>
      </c>
      <c r="E44" s="17">
        <f t="shared" si="18"/>
        <v>4</v>
      </c>
      <c r="F44" s="17">
        <f t="shared" si="18"/>
        <v>494</v>
      </c>
      <c r="G44" s="17">
        <f t="shared" si="18"/>
        <v>0</v>
      </c>
      <c r="H44" s="17">
        <f t="shared" si="18"/>
        <v>0</v>
      </c>
      <c r="I44" s="17">
        <f t="shared" si="18"/>
        <v>1019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6479800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17</v>
      </c>
      <c r="D52" s="34">
        <f>(C52*B52)</f>
        <v>156400</v>
      </c>
      <c r="E52" s="20"/>
      <c r="F52" s="32" t="s">
        <v>18</v>
      </c>
      <c r="G52" s="33">
        <f>B52-2300</f>
        <v>6900</v>
      </c>
      <c r="H52" s="100">
        <v>13</v>
      </c>
      <c r="I52" s="34">
        <f>(H52*G52)</f>
        <v>89700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20</v>
      </c>
      <c r="D53" s="34">
        <f t="shared" ref="D53:D58" si="20">(C53*B53)</f>
        <v>194000</v>
      </c>
      <c r="E53" s="20"/>
      <c r="F53" s="32" t="s">
        <v>19</v>
      </c>
      <c r="G53" s="33">
        <f>B53-2300</f>
        <v>7400</v>
      </c>
      <c r="H53" s="100">
        <v>15</v>
      </c>
      <c r="I53" s="34">
        <f t="shared" ref="I53:I58" si="21">(H53*G53)</f>
        <v>111000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7</v>
      </c>
      <c r="D54" s="34">
        <f t="shared" si="20"/>
        <v>73500</v>
      </c>
      <c r="E54" s="20"/>
      <c r="F54" s="32" t="s">
        <v>20</v>
      </c>
      <c r="G54" s="33">
        <f>B54-2900</f>
        <v>7600</v>
      </c>
      <c r="H54" s="100">
        <v>4</v>
      </c>
      <c r="I54" s="34">
        <f t="shared" si="21"/>
        <v>30400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17</v>
      </c>
      <c r="D55" s="34">
        <f t="shared" si="20"/>
        <v>253300</v>
      </c>
      <c r="E55" s="20"/>
      <c r="F55" s="32" t="s">
        <v>21</v>
      </c>
      <c r="G55" s="33">
        <f>B55-3100</f>
        <v>11800</v>
      </c>
      <c r="H55" s="100">
        <v>13</v>
      </c>
      <c r="I55" s="34">
        <f t="shared" si="21"/>
        <v>153400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7</v>
      </c>
      <c r="D56" s="34">
        <f t="shared" si="20"/>
        <v>175700</v>
      </c>
      <c r="E56" s="20"/>
      <c r="F56" s="32" t="s">
        <v>22</v>
      </c>
      <c r="G56" s="33">
        <f>B56-3100</f>
        <v>22000</v>
      </c>
      <c r="H56" s="100">
        <v>8</v>
      </c>
      <c r="I56" s="34">
        <f t="shared" si="21"/>
        <v>176000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4</v>
      </c>
      <c r="D57" s="34">
        <f t="shared" si="20"/>
        <v>132000</v>
      </c>
      <c r="E57" s="20"/>
      <c r="F57" s="32" t="s">
        <v>23</v>
      </c>
      <c r="G57" s="33">
        <f>B57-3100</f>
        <v>29900</v>
      </c>
      <c r="H57" s="100">
        <v>0</v>
      </c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0</v>
      </c>
      <c r="D58" s="34">
        <f t="shared" si="20"/>
        <v>0</v>
      </c>
      <c r="E58" s="20"/>
      <c r="F58" s="32" t="s">
        <v>24</v>
      </c>
      <c r="G58" s="33">
        <f>B58-3100</f>
        <v>33800</v>
      </c>
      <c r="H58" s="100">
        <v>1</v>
      </c>
      <c r="I58" s="34">
        <f t="shared" si="21"/>
        <v>33800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72</v>
      </c>
      <c r="D59" s="36">
        <f>SUM(D52:D58)</f>
        <v>984900</v>
      </c>
      <c r="E59" s="37"/>
      <c r="F59" s="112" t="s">
        <v>39</v>
      </c>
      <c r="G59" s="112"/>
      <c r="H59" s="35">
        <f>SUM(H52:H58)</f>
        <v>54</v>
      </c>
      <c r="I59" s="36">
        <f>SUM(I52:I58)</f>
        <v>594300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89</v>
      </c>
      <c r="D77" s="97">
        <f>B77*C77</f>
        <v>204700</v>
      </c>
      <c r="E77" s="3"/>
      <c r="F77" s="58" t="s">
        <v>18</v>
      </c>
      <c r="G77" s="59">
        <f t="shared" ref="G77:G83" si="24">B37</f>
        <v>271</v>
      </c>
      <c r="H77" s="60">
        <f t="shared" ref="H77:H83" si="25">G77*200</f>
        <v>54200</v>
      </c>
      <c r="I77" s="61">
        <f>G77*100</f>
        <v>27100</v>
      </c>
      <c r="J77" s="62">
        <f>G77*400</f>
        <v>108400</v>
      </c>
      <c r="K77" s="89">
        <f>G77*200</f>
        <v>54200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17</v>
      </c>
      <c r="D78" s="97">
        <f t="shared" ref="D78:D83" si="26">B78*C78</f>
        <v>39100</v>
      </c>
      <c r="E78" s="3"/>
      <c r="F78" s="58" t="s">
        <v>19</v>
      </c>
      <c r="G78" s="59">
        <f t="shared" si="24"/>
        <v>45</v>
      </c>
      <c r="H78" s="60">
        <f t="shared" si="25"/>
        <v>9000</v>
      </c>
      <c r="I78" s="61">
        <f>G78*300</f>
        <v>13500</v>
      </c>
      <c r="J78" s="62">
        <f>G78*400</f>
        <v>18000</v>
      </c>
      <c r="K78" s="89">
        <f t="shared" ref="K78:K79" si="27">G78*200</f>
        <v>9000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33</v>
      </c>
      <c r="D79" s="97">
        <f t="shared" si="26"/>
        <v>95700</v>
      </c>
      <c r="E79" s="3"/>
      <c r="F79" s="58" t="s">
        <v>20</v>
      </c>
      <c r="G79" s="59">
        <f t="shared" si="24"/>
        <v>80</v>
      </c>
      <c r="H79" s="60">
        <f t="shared" si="25"/>
        <v>16000</v>
      </c>
      <c r="I79" s="61">
        <f>G79*300</f>
        <v>24000</v>
      </c>
      <c r="J79" s="62">
        <f>G79*400</f>
        <v>32000</v>
      </c>
      <c r="K79" s="89">
        <f t="shared" si="27"/>
        <v>16000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24</v>
      </c>
      <c r="D80" s="97">
        <f t="shared" si="26"/>
        <v>74400</v>
      </c>
      <c r="E80" s="3"/>
      <c r="F80" s="58" t="s">
        <v>21</v>
      </c>
      <c r="G80" s="59">
        <f t="shared" si="24"/>
        <v>67</v>
      </c>
      <c r="H80" s="60">
        <f t="shared" si="25"/>
        <v>13400</v>
      </c>
      <c r="I80" s="61">
        <f>G80*300</f>
        <v>20100</v>
      </c>
      <c r="J80" s="62">
        <f>G80*200</f>
        <v>13400</v>
      </c>
      <c r="K80" s="89">
        <f>G80*100</f>
        <v>6700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11</v>
      </c>
      <c r="D81" s="97">
        <f t="shared" si="26"/>
        <v>34100</v>
      </c>
      <c r="E81" s="3"/>
      <c r="F81" s="58" t="s">
        <v>22</v>
      </c>
      <c r="G81" s="59">
        <f t="shared" si="24"/>
        <v>33</v>
      </c>
      <c r="H81" s="60">
        <f t="shared" si="25"/>
        <v>6600</v>
      </c>
      <c r="I81" s="61">
        <f>G81*300</f>
        <v>9900</v>
      </c>
      <c r="J81" s="62">
        <f>G81*600</f>
        <v>19800</v>
      </c>
      <c r="K81" s="89">
        <f>G81*300</f>
        <v>9900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2</v>
      </c>
      <c r="D82" s="97">
        <f t="shared" si="26"/>
        <v>6200</v>
      </c>
      <c r="E82" s="3"/>
      <c r="F82" s="58" t="s">
        <v>23</v>
      </c>
      <c r="G82" s="59">
        <f t="shared" si="24"/>
        <v>10</v>
      </c>
      <c r="H82" s="60">
        <f t="shared" si="25"/>
        <v>2000</v>
      </c>
      <c r="I82" s="61">
        <f>G82*300</f>
        <v>3000</v>
      </c>
      <c r="J82" s="62">
        <f>G82*800</f>
        <v>8000</v>
      </c>
      <c r="K82" s="89">
        <f>G82*400</f>
        <v>4000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5</v>
      </c>
      <c r="D83" s="97">
        <f t="shared" si="26"/>
        <v>15500</v>
      </c>
      <c r="E83" s="3"/>
      <c r="F83" s="58" t="s">
        <v>24</v>
      </c>
      <c r="G83" s="59">
        <f t="shared" si="24"/>
        <v>15</v>
      </c>
      <c r="H83" s="60">
        <f t="shared" si="25"/>
        <v>3000</v>
      </c>
      <c r="I83" s="61">
        <f>G83*200</f>
        <v>3000</v>
      </c>
      <c r="J83" s="62">
        <f>G83*800</f>
        <v>12000</v>
      </c>
      <c r="K83" s="89">
        <f>G83*400</f>
        <v>6000</v>
      </c>
    </row>
    <row r="84" spans="1:12" ht="20.100000000000001" customHeight="1" x14ac:dyDescent="0.25">
      <c r="A84" s="114" t="s">
        <v>55</v>
      </c>
      <c r="B84" s="114"/>
      <c r="C84" s="63">
        <f>SUM(C77:C83)</f>
        <v>181</v>
      </c>
      <c r="D84" s="64">
        <f>SUM(D77:D83)</f>
        <v>469700</v>
      </c>
      <c r="E84" s="3"/>
      <c r="F84" s="65" t="s">
        <v>56</v>
      </c>
      <c r="G84" s="66">
        <f>SUM(G77:G83)</f>
        <v>521</v>
      </c>
      <c r="H84" s="67">
        <f>SUM(H77:H83)</f>
        <v>104200</v>
      </c>
      <c r="I84" s="68">
        <f>SUM(I77:I83)</f>
        <v>100600</v>
      </c>
      <c r="J84" s="69">
        <f>SUM(J77:J83)</f>
        <v>211600</v>
      </c>
      <c r="K84" s="90">
        <f>SUM(K77:K83)</f>
        <v>105800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6479800</v>
      </c>
      <c r="C88" s="116"/>
      <c r="D88" s="46"/>
      <c r="E88" s="102" t="s">
        <v>58</v>
      </c>
      <c r="F88" s="102"/>
      <c r="G88" s="73">
        <f>D59+I59</f>
        <v>1579200</v>
      </c>
      <c r="H88" s="102" t="s">
        <v>59</v>
      </c>
      <c r="I88" s="102"/>
      <c r="J88" s="74">
        <f>C59+H59+E44+F44+G44</f>
        <v>624</v>
      </c>
    </row>
    <row r="89" spans="1:12" ht="24" x14ac:dyDescent="0.25">
      <c r="A89" s="75" t="s">
        <v>60</v>
      </c>
      <c r="B89" s="101">
        <f>D59+I59+H72</f>
        <v>1579200</v>
      </c>
      <c r="C89" s="101"/>
      <c r="D89" s="76"/>
      <c r="E89" s="102" t="s">
        <v>61</v>
      </c>
      <c r="F89" s="102"/>
      <c r="G89" s="73">
        <f>D44</f>
        <v>6479800</v>
      </c>
      <c r="H89" s="102" t="s">
        <v>62</v>
      </c>
      <c r="I89" s="102"/>
      <c r="J89" s="74">
        <f>I44</f>
        <v>1019</v>
      </c>
    </row>
    <row r="90" spans="1:12" ht="17.25" customHeight="1" x14ac:dyDescent="0.25">
      <c r="A90" s="77" t="s">
        <v>63</v>
      </c>
      <c r="B90" s="105">
        <f>D84</f>
        <v>469700</v>
      </c>
      <c r="C90" s="105"/>
      <c r="D90" s="76"/>
      <c r="E90" s="106" t="s">
        <v>64</v>
      </c>
      <c r="F90" s="107"/>
      <c r="G90" s="78">
        <f>IF(G89=0,0,G88/G89)</f>
        <v>0.2437112256551128</v>
      </c>
      <c r="H90" s="106" t="s">
        <v>64</v>
      </c>
      <c r="I90" s="107"/>
      <c r="J90" s="78">
        <f>IF(J89=0,0,J88/J89)</f>
        <v>0.61236506378802746</v>
      </c>
    </row>
    <row r="91" spans="1:12" ht="17.25" customHeight="1" x14ac:dyDescent="0.25">
      <c r="A91" s="25" t="s">
        <v>65</v>
      </c>
      <c r="B91" s="108">
        <f>B88-B89-B90</f>
        <v>4430900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104200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100600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211600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105800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L98"/>
  <sheetViews>
    <sheetView topLeftCell="A79" zoomScaleNormal="100" workbookViewId="0">
      <selection activeCell="F95" sqref="F95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+RIDYM!B7+10</f>
        <v>42654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183</v>
      </c>
      <c r="C13" s="14">
        <f>RIDYM!C13</f>
        <v>9200</v>
      </c>
      <c r="D13" s="15">
        <f t="shared" ref="D13:D19" si="0">+C13*B13</f>
        <v>1683600</v>
      </c>
      <c r="E13" s="100">
        <v>3</v>
      </c>
      <c r="F13" s="100">
        <v>236</v>
      </c>
      <c r="G13" s="100">
        <v>0</v>
      </c>
      <c r="H13" s="100">
        <v>0</v>
      </c>
      <c r="I13" s="16">
        <f>B13+E13+F13+G13+H13</f>
        <v>422</v>
      </c>
    </row>
    <row r="14" spans="1:12" ht="15" x14ac:dyDescent="0.25">
      <c r="A14" s="12" t="s">
        <v>19</v>
      </c>
      <c r="B14" s="100">
        <v>29</v>
      </c>
      <c r="C14" s="14">
        <f>RIDYM!C14</f>
        <v>9700</v>
      </c>
      <c r="D14" s="15">
        <f t="shared" si="0"/>
        <v>281300</v>
      </c>
      <c r="E14" s="100">
        <v>0</v>
      </c>
      <c r="F14" s="100">
        <v>1</v>
      </c>
      <c r="G14" s="100">
        <v>0</v>
      </c>
      <c r="H14" s="100">
        <v>0</v>
      </c>
      <c r="I14" s="16">
        <f t="shared" ref="I14:I19" si="1">B14+E14+F14+G14+H14</f>
        <v>30</v>
      </c>
    </row>
    <row r="15" spans="1:12" ht="15" x14ac:dyDescent="0.25">
      <c r="A15" s="12" t="s">
        <v>20</v>
      </c>
      <c r="B15" s="100">
        <v>48</v>
      </c>
      <c r="C15" s="14">
        <f>RIDYM!C15</f>
        <v>10500</v>
      </c>
      <c r="D15" s="15">
        <f t="shared" si="0"/>
        <v>504000</v>
      </c>
      <c r="E15" s="100">
        <v>0</v>
      </c>
      <c r="F15" s="100">
        <v>1</v>
      </c>
      <c r="G15" s="100">
        <v>0</v>
      </c>
      <c r="H15" s="100">
        <v>0</v>
      </c>
      <c r="I15" s="16">
        <f t="shared" si="1"/>
        <v>49</v>
      </c>
    </row>
    <row r="16" spans="1:12" ht="15" x14ac:dyDescent="0.25">
      <c r="A16" s="12" t="s">
        <v>21</v>
      </c>
      <c r="B16" s="100">
        <v>31</v>
      </c>
      <c r="C16" s="14">
        <f>RIDYM!C16</f>
        <v>14900</v>
      </c>
      <c r="D16" s="15">
        <f t="shared" si="0"/>
        <v>461900</v>
      </c>
      <c r="E16" s="100">
        <v>0</v>
      </c>
      <c r="F16" s="100">
        <v>5</v>
      </c>
      <c r="G16" s="100">
        <v>0</v>
      </c>
      <c r="H16" s="100">
        <v>0</v>
      </c>
      <c r="I16" s="16">
        <f t="shared" si="1"/>
        <v>36</v>
      </c>
    </row>
    <row r="17" spans="1:9" ht="15" x14ac:dyDescent="0.25">
      <c r="A17" s="12" t="s">
        <v>22</v>
      </c>
      <c r="B17" s="100">
        <v>33</v>
      </c>
      <c r="C17" s="14">
        <f>RIDYM!C17</f>
        <v>25100</v>
      </c>
      <c r="D17" s="15">
        <f t="shared" si="0"/>
        <v>828300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33</v>
      </c>
    </row>
    <row r="18" spans="1:9" ht="15" x14ac:dyDescent="0.25">
      <c r="A18" s="12" t="s">
        <v>23</v>
      </c>
      <c r="B18" s="100">
        <v>8</v>
      </c>
      <c r="C18" s="14">
        <f>RIDYM!C18</f>
        <v>33000</v>
      </c>
      <c r="D18" s="15">
        <f t="shared" si="0"/>
        <v>264000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8</v>
      </c>
    </row>
    <row r="19" spans="1:9" ht="15" x14ac:dyDescent="0.25">
      <c r="A19" s="12" t="s">
        <v>24</v>
      </c>
      <c r="B19" s="100">
        <v>15</v>
      </c>
      <c r="C19" s="14">
        <f>RIDYM!C19</f>
        <v>36900</v>
      </c>
      <c r="D19" s="15">
        <f t="shared" si="0"/>
        <v>553500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15</v>
      </c>
    </row>
    <row r="20" spans="1:9" s="2" customFormat="1" ht="15" x14ac:dyDescent="0.25">
      <c r="A20" s="12" t="s">
        <v>25</v>
      </c>
      <c r="B20" s="17">
        <f>SUM(B13:B19)</f>
        <v>347</v>
      </c>
      <c r="C20" s="18"/>
      <c r="D20" s="19">
        <f t="shared" ref="D20:I20" si="2">SUM(D13:D19)</f>
        <v>4576600</v>
      </c>
      <c r="E20" s="17">
        <f t="shared" si="2"/>
        <v>3</v>
      </c>
      <c r="F20" s="17">
        <f t="shared" si="2"/>
        <v>243</v>
      </c>
      <c r="G20" s="17">
        <f t="shared" si="2"/>
        <v>0</v>
      </c>
      <c r="H20" s="17">
        <f t="shared" si="2"/>
        <v>0</v>
      </c>
      <c r="I20" s="17">
        <f t="shared" si="2"/>
        <v>593</v>
      </c>
    </row>
    <row r="21" spans="1:9" ht="15" x14ac:dyDescent="0.25">
      <c r="A21" s="20" t="s">
        <v>26</v>
      </c>
      <c r="B21" s="21"/>
      <c r="C21" s="21"/>
      <c r="D21" s="22">
        <v>100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4576700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152</v>
      </c>
      <c r="C25" s="14">
        <f t="shared" si="3"/>
        <v>9200</v>
      </c>
      <c r="D25" s="15">
        <f t="shared" ref="D25:D31" si="4">+C25*B25</f>
        <v>1398400</v>
      </c>
      <c r="E25" s="100">
        <v>3</v>
      </c>
      <c r="F25" s="100">
        <v>230</v>
      </c>
      <c r="G25" s="100">
        <v>0</v>
      </c>
      <c r="H25" s="100">
        <v>0</v>
      </c>
      <c r="I25" s="16">
        <f>B25+E25+F25+G25+H25</f>
        <v>385</v>
      </c>
    </row>
    <row r="26" spans="1:9" ht="15" x14ac:dyDescent="0.25">
      <c r="A26" s="12" t="s">
        <v>19</v>
      </c>
      <c r="B26" s="100">
        <v>28</v>
      </c>
      <c r="C26" s="14">
        <f t="shared" si="3"/>
        <v>9700</v>
      </c>
      <c r="D26" s="15">
        <f t="shared" si="4"/>
        <v>271600</v>
      </c>
      <c r="E26" s="100">
        <v>0</v>
      </c>
      <c r="F26" s="100">
        <v>1</v>
      </c>
      <c r="G26" s="100">
        <v>0</v>
      </c>
      <c r="H26" s="100">
        <v>0</v>
      </c>
      <c r="I26" s="16">
        <f t="shared" ref="I26:I31" si="5">B26+E26+F26+G26+H26</f>
        <v>29</v>
      </c>
    </row>
    <row r="27" spans="1:9" ht="15" x14ac:dyDescent="0.25">
      <c r="A27" s="12" t="s">
        <v>20</v>
      </c>
      <c r="B27" s="100">
        <v>55</v>
      </c>
      <c r="C27" s="14">
        <f t="shared" si="3"/>
        <v>10500</v>
      </c>
      <c r="D27" s="15">
        <f t="shared" si="4"/>
        <v>577500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55</v>
      </c>
    </row>
    <row r="28" spans="1:9" ht="15" x14ac:dyDescent="0.25">
      <c r="A28" s="12" t="s">
        <v>21</v>
      </c>
      <c r="B28" s="100">
        <v>34</v>
      </c>
      <c r="C28" s="14">
        <f t="shared" si="3"/>
        <v>14900</v>
      </c>
      <c r="D28" s="15">
        <f t="shared" si="4"/>
        <v>506600</v>
      </c>
      <c r="E28" s="100">
        <v>0</v>
      </c>
      <c r="F28" s="100">
        <v>9</v>
      </c>
      <c r="G28" s="100">
        <v>0</v>
      </c>
      <c r="H28" s="100">
        <v>0</v>
      </c>
      <c r="I28" s="16">
        <f t="shared" si="5"/>
        <v>43</v>
      </c>
    </row>
    <row r="29" spans="1:9" ht="15" x14ac:dyDescent="0.25">
      <c r="A29" s="12" t="s">
        <v>22</v>
      </c>
      <c r="B29" s="100">
        <v>19</v>
      </c>
      <c r="C29" s="14">
        <f t="shared" si="3"/>
        <v>25100</v>
      </c>
      <c r="D29" s="15">
        <f t="shared" si="4"/>
        <v>476900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19</v>
      </c>
    </row>
    <row r="30" spans="1:9" ht="15" x14ac:dyDescent="0.25">
      <c r="A30" s="12" t="s">
        <v>23</v>
      </c>
      <c r="B30" s="100">
        <v>5</v>
      </c>
      <c r="C30" s="14">
        <f t="shared" si="3"/>
        <v>33000</v>
      </c>
      <c r="D30" s="15">
        <f t="shared" si="4"/>
        <v>165000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5</v>
      </c>
    </row>
    <row r="31" spans="1:9" ht="15" x14ac:dyDescent="0.25">
      <c r="A31" s="12" t="s">
        <v>24</v>
      </c>
      <c r="B31" s="100">
        <v>13</v>
      </c>
      <c r="C31" s="14">
        <f t="shared" si="3"/>
        <v>36900</v>
      </c>
      <c r="D31" s="15">
        <f t="shared" si="4"/>
        <v>479700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13</v>
      </c>
    </row>
    <row r="32" spans="1:9" s="2" customFormat="1" ht="15" x14ac:dyDescent="0.25">
      <c r="A32" s="12" t="s">
        <v>25</v>
      </c>
      <c r="B32" s="17">
        <f>SUM(B25:B31)</f>
        <v>306</v>
      </c>
      <c r="C32" s="18"/>
      <c r="D32" s="19">
        <f t="shared" ref="D32:I32" si="6">SUM(D25:D31)</f>
        <v>3875700</v>
      </c>
      <c r="E32" s="17">
        <f t="shared" si="6"/>
        <v>3</v>
      </c>
      <c r="F32" s="17">
        <f t="shared" si="6"/>
        <v>240</v>
      </c>
      <c r="G32" s="17">
        <f t="shared" si="6"/>
        <v>0</v>
      </c>
      <c r="H32" s="17">
        <f t="shared" si="6"/>
        <v>0</v>
      </c>
      <c r="I32" s="17">
        <f t="shared" si="6"/>
        <v>549</v>
      </c>
    </row>
    <row r="33" spans="1:12" ht="15" x14ac:dyDescent="0.25">
      <c r="A33" s="20" t="s">
        <v>26</v>
      </c>
      <c r="B33" s="21"/>
      <c r="C33" s="21"/>
      <c r="D33" s="22">
        <v>200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3875900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335</v>
      </c>
      <c r="C37" s="14">
        <f t="shared" si="7"/>
        <v>9200</v>
      </c>
      <c r="D37" s="15">
        <f t="shared" ref="D37:D43" si="9">+D13+D25</f>
        <v>3082000</v>
      </c>
      <c r="E37" s="16">
        <f t="shared" ref="E37:H43" si="10">E25+E13</f>
        <v>6</v>
      </c>
      <c r="F37" s="16">
        <f t="shared" si="10"/>
        <v>466</v>
      </c>
      <c r="G37" s="16">
        <f t="shared" si="10"/>
        <v>0</v>
      </c>
      <c r="H37" s="16">
        <f t="shared" si="10"/>
        <v>0</v>
      </c>
      <c r="I37" s="16">
        <f>B37+E37+F37+G37+H37</f>
        <v>807</v>
      </c>
      <c r="J37" s="26"/>
      <c r="K37" s="26"/>
    </row>
    <row r="38" spans="1:12" ht="15" x14ac:dyDescent="0.25">
      <c r="A38" s="12" t="s">
        <v>19</v>
      </c>
      <c r="B38" s="16">
        <f t="shared" si="8"/>
        <v>57</v>
      </c>
      <c r="C38" s="14">
        <f t="shared" si="7"/>
        <v>9700</v>
      </c>
      <c r="D38" s="15">
        <f t="shared" si="9"/>
        <v>552900</v>
      </c>
      <c r="E38" s="16">
        <f t="shared" si="10"/>
        <v>0</v>
      </c>
      <c r="F38" s="16">
        <f t="shared" si="10"/>
        <v>2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59</v>
      </c>
      <c r="J38" s="26"/>
      <c r="K38" s="26"/>
    </row>
    <row r="39" spans="1:12" ht="15" x14ac:dyDescent="0.25">
      <c r="A39" s="12" t="s">
        <v>20</v>
      </c>
      <c r="B39" s="16">
        <f t="shared" si="8"/>
        <v>103</v>
      </c>
      <c r="C39" s="14">
        <f t="shared" si="7"/>
        <v>10500</v>
      </c>
      <c r="D39" s="15">
        <f t="shared" si="9"/>
        <v>1081500</v>
      </c>
      <c r="E39" s="16">
        <f t="shared" si="10"/>
        <v>0</v>
      </c>
      <c r="F39" s="16">
        <f t="shared" si="10"/>
        <v>1</v>
      </c>
      <c r="G39" s="16">
        <f t="shared" ref="G39:H39" si="13">G27+G15</f>
        <v>0</v>
      </c>
      <c r="H39" s="16">
        <f t="shared" si="13"/>
        <v>0</v>
      </c>
      <c r="I39" s="16">
        <f t="shared" si="12"/>
        <v>104</v>
      </c>
      <c r="J39" s="26"/>
      <c r="K39" s="26"/>
    </row>
    <row r="40" spans="1:12" ht="15" x14ac:dyDescent="0.25">
      <c r="A40" s="12" t="s">
        <v>21</v>
      </c>
      <c r="B40" s="16">
        <f t="shared" si="8"/>
        <v>65</v>
      </c>
      <c r="C40" s="14">
        <f t="shared" si="7"/>
        <v>14900</v>
      </c>
      <c r="D40" s="15">
        <f t="shared" si="9"/>
        <v>968500</v>
      </c>
      <c r="E40" s="16">
        <f t="shared" si="10"/>
        <v>0</v>
      </c>
      <c r="F40" s="16">
        <f t="shared" si="10"/>
        <v>14</v>
      </c>
      <c r="G40" s="16">
        <f t="shared" ref="G40:H40" si="14">G28+G16</f>
        <v>0</v>
      </c>
      <c r="H40" s="16">
        <f t="shared" si="14"/>
        <v>0</v>
      </c>
      <c r="I40" s="16">
        <f t="shared" si="12"/>
        <v>79</v>
      </c>
      <c r="J40" s="26"/>
      <c r="K40" s="26"/>
    </row>
    <row r="41" spans="1:12" ht="15" x14ac:dyDescent="0.25">
      <c r="A41" s="12" t="s">
        <v>22</v>
      </c>
      <c r="B41" s="16">
        <f t="shared" si="8"/>
        <v>52</v>
      </c>
      <c r="C41" s="14">
        <f t="shared" si="7"/>
        <v>25100</v>
      </c>
      <c r="D41" s="15">
        <f t="shared" si="9"/>
        <v>1305200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52</v>
      </c>
      <c r="J41" s="26"/>
      <c r="K41" s="26"/>
    </row>
    <row r="42" spans="1:12" ht="15" x14ac:dyDescent="0.25">
      <c r="A42" s="12" t="s">
        <v>23</v>
      </c>
      <c r="B42" s="16">
        <f t="shared" si="8"/>
        <v>13</v>
      </c>
      <c r="C42" s="14">
        <f t="shared" si="7"/>
        <v>33000</v>
      </c>
      <c r="D42" s="15">
        <f t="shared" si="9"/>
        <v>429000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13</v>
      </c>
      <c r="J42" s="26"/>
      <c r="K42" s="26"/>
    </row>
    <row r="43" spans="1:12" ht="15" x14ac:dyDescent="0.25">
      <c r="A43" s="12" t="s">
        <v>24</v>
      </c>
      <c r="B43" s="16">
        <f t="shared" si="8"/>
        <v>28</v>
      </c>
      <c r="C43" s="14">
        <f t="shared" si="7"/>
        <v>36900</v>
      </c>
      <c r="D43" s="15">
        <f t="shared" si="9"/>
        <v>1033200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28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653</v>
      </c>
      <c r="C44" s="18"/>
      <c r="D44" s="19">
        <f t="shared" ref="D44:I44" si="18">SUM(D37:D43)</f>
        <v>8452300</v>
      </c>
      <c r="E44" s="17">
        <f t="shared" si="18"/>
        <v>6</v>
      </c>
      <c r="F44" s="17">
        <f t="shared" si="18"/>
        <v>483</v>
      </c>
      <c r="G44" s="17">
        <f t="shared" si="18"/>
        <v>0</v>
      </c>
      <c r="H44" s="17">
        <f t="shared" si="18"/>
        <v>0</v>
      </c>
      <c r="I44" s="17">
        <f t="shared" si="18"/>
        <v>1142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300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8452600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24</v>
      </c>
      <c r="D52" s="34">
        <f>(C52*B52)</f>
        <v>220800</v>
      </c>
      <c r="E52" s="20"/>
      <c r="F52" s="32" t="s">
        <v>18</v>
      </c>
      <c r="G52" s="33">
        <f>B52-2300</f>
        <v>6900</v>
      </c>
      <c r="H52" s="13">
        <v>12</v>
      </c>
      <c r="I52" s="34">
        <f>(H52*G52)</f>
        <v>82800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22</v>
      </c>
      <c r="D53" s="34">
        <f t="shared" ref="D53:D58" si="20">(C53*B53)</f>
        <v>213400</v>
      </c>
      <c r="E53" s="20"/>
      <c r="F53" s="32" t="s">
        <v>19</v>
      </c>
      <c r="G53" s="33">
        <f>B53-2300</f>
        <v>7400</v>
      </c>
      <c r="H53" s="13">
        <v>19</v>
      </c>
      <c r="I53" s="34">
        <f t="shared" ref="I53:I58" si="21">(H53*G53)</f>
        <v>140600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9</v>
      </c>
      <c r="D54" s="34">
        <f t="shared" si="20"/>
        <v>94500</v>
      </c>
      <c r="E54" s="20"/>
      <c r="F54" s="32" t="s">
        <v>20</v>
      </c>
      <c r="G54" s="33">
        <f>B54-2900</f>
        <v>7600</v>
      </c>
      <c r="H54" s="13">
        <v>5</v>
      </c>
      <c r="I54" s="34">
        <f t="shared" si="21"/>
        <v>38000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14</v>
      </c>
      <c r="D55" s="34">
        <f t="shared" si="20"/>
        <v>208600</v>
      </c>
      <c r="E55" s="20"/>
      <c r="F55" s="32" t="s">
        <v>21</v>
      </c>
      <c r="G55" s="33">
        <f>B55-3100</f>
        <v>11800</v>
      </c>
      <c r="H55" s="13">
        <v>12</v>
      </c>
      <c r="I55" s="34">
        <f t="shared" si="21"/>
        <v>141600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18</v>
      </c>
      <c r="D56" s="34">
        <f t="shared" si="20"/>
        <v>451800</v>
      </c>
      <c r="E56" s="20"/>
      <c r="F56" s="32" t="s">
        <v>22</v>
      </c>
      <c r="G56" s="33">
        <f>B56-3100</f>
        <v>22000</v>
      </c>
      <c r="H56" s="13">
        <v>9</v>
      </c>
      <c r="I56" s="34">
        <f t="shared" si="21"/>
        <v>198000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3</v>
      </c>
      <c r="D57" s="34">
        <f t="shared" si="20"/>
        <v>99000</v>
      </c>
      <c r="E57" s="20"/>
      <c r="F57" s="32" t="s">
        <v>23</v>
      </c>
      <c r="G57" s="33">
        <f>B57-3100</f>
        <v>29900</v>
      </c>
      <c r="H57" s="13">
        <v>2</v>
      </c>
      <c r="I57" s="34">
        <f t="shared" si="21"/>
        <v>59800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0</v>
      </c>
      <c r="D58" s="34">
        <f t="shared" si="20"/>
        <v>0</v>
      </c>
      <c r="E58" s="20"/>
      <c r="F58" s="32" t="s">
        <v>24</v>
      </c>
      <c r="G58" s="33">
        <f>B58-3100</f>
        <v>33800</v>
      </c>
      <c r="H58" s="13">
        <v>0</v>
      </c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90</v>
      </c>
      <c r="D59" s="36">
        <f>SUM(D52:D58)</f>
        <v>1288100</v>
      </c>
      <c r="E59" s="37"/>
      <c r="F59" s="112" t="s">
        <v>39</v>
      </c>
      <c r="G59" s="112"/>
      <c r="H59" s="35">
        <f>SUM(H52:H58)</f>
        <v>59</v>
      </c>
      <c r="I59" s="36">
        <f>SUM(I52:I58)</f>
        <v>660800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110</v>
      </c>
      <c r="D77" s="97">
        <f>B77*C77</f>
        <v>253000</v>
      </c>
      <c r="E77" s="3"/>
      <c r="F77" s="58" t="s">
        <v>18</v>
      </c>
      <c r="G77" s="59">
        <f t="shared" ref="G77:G83" si="24">B37</f>
        <v>335</v>
      </c>
      <c r="H77" s="60">
        <f t="shared" ref="H77:H83" si="25">G77*200</f>
        <v>67000</v>
      </c>
      <c r="I77" s="61">
        <f>G77*100</f>
        <v>33500</v>
      </c>
      <c r="J77" s="62">
        <f>G77*400</f>
        <v>134000</v>
      </c>
      <c r="K77" s="89">
        <f>G77*200</f>
        <v>67000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25</v>
      </c>
      <c r="D78" s="97">
        <f t="shared" ref="D78:D83" si="26">B78*C78</f>
        <v>57500</v>
      </c>
      <c r="E78" s="3"/>
      <c r="F78" s="58" t="s">
        <v>19</v>
      </c>
      <c r="G78" s="59">
        <f t="shared" si="24"/>
        <v>57</v>
      </c>
      <c r="H78" s="60">
        <f t="shared" si="25"/>
        <v>11400</v>
      </c>
      <c r="I78" s="61">
        <f>G78*300</f>
        <v>17100</v>
      </c>
      <c r="J78" s="62">
        <f>G78*400</f>
        <v>22800</v>
      </c>
      <c r="K78" s="89">
        <f t="shared" ref="K78:K79" si="27">G78*200</f>
        <v>11400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39</v>
      </c>
      <c r="D79" s="97">
        <f t="shared" si="26"/>
        <v>113100</v>
      </c>
      <c r="E79" s="3"/>
      <c r="F79" s="58" t="s">
        <v>20</v>
      </c>
      <c r="G79" s="59">
        <f t="shared" si="24"/>
        <v>103</v>
      </c>
      <c r="H79" s="60">
        <f t="shared" si="25"/>
        <v>20600</v>
      </c>
      <c r="I79" s="61">
        <f>G79*300</f>
        <v>30900</v>
      </c>
      <c r="J79" s="62">
        <f>G79*400</f>
        <v>41200</v>
      </c>
      <c r="K79" s="89">
        <f t="shared" si="27"/>
        <v>20600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30</v>
      </c>
      <c r="D80" s="97">
        <f t="shared" si="26"/>
        <v>93000</v>
      </c>
      <c r="E80" s="3"/>
      <c r="F80" s="58" t="s">
        <v>21</v>
      </c>
      <c r="G80" s="59">
        <f t="shared" si="24"/>
        <v>65</v>
      </c>
      <c r="H80" s="60">
        <f t="shared" si="25"/>
        <v>13000</v>
      </c>
      <c r="I80" s="61">
        <f>G80*300</f>
        <v>19500</v>
      </c>
      <c r="J80" s="62">
        <f>G80*200</f>
        <v>13000</v>
      </c>
      <c r="K80" s="89">
        <f>G80*100</f>
        <v>6500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11</v>
      </c>
      <c r="D81" s="97">
        <f t="shared" si="26"/>
        <v>34100</v>
      </c>
      <c r="E81" s="3"/>
      <c r="F81" s="58" t="s">
        <v>22</v>
      </c>
      <c r="G81" s="59">
        <f t="shared" si="24"/>
        <v>52</v>
      </c>
      <c r="H81" s="60">
        <f t="shared" si="25"/>
        <v>10400</v>
      </c>
      <c r="I81" s="61">
        <f>G81*300</f>
        <v>15600</v>
      </c>
      <c r="J81" s="62">
        <f>G81*600</f>
        <v>31200</v>
      </c>
      <c r="K81" s="89">
        <f>G81*300</f>
        <v>15600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4</v>
      </c>
      <c r="D82" s="97">
        <f t="shared" si="26"/>
        <v>12400</v>
      </c>
      <c r="E82" s="3"/>
      <c r="F82" s="58" t="s">
        <v>23</v>
      </c>
      <c r="G82" s="59">
        <f t="shared" si="24"/>
        <v>13</v>
      </c>
      <c r="H82" s="60">
        <f t="shared" si="25"/>
        <v>2600</v>
      </c>
      <c r="I82" s="61">
        <f>G82*300</f>
        <v>3900</v>
      </c>
      <c r="J82" s="62">
        <f>G82*800</f>
        <v>10400</v>
      </c>
      <c r="K82" s="89">
        <f>G82*400</f>
        <v>5200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9</v>
      </c>
      <c r="D83" s="97">
        <f t="shared" si="26"/>
        <v>27900</v>
      </c>
      <c r="E83" s="3"/>
      <c r="F83" s="58" t="s">
        <v>24</v>
      </c>
      <c r="G83" s="59">
        <f t="shared" si="24"/>
        <v>28</v>
      </c>
      <c r="H83" s="60">
        <f t="shared" si="25"/>
        <v>5600</v>
      </c>
      <c r="I83" s="61">
        <f>G83*200</f>
        <v>5600</v>
      </c>
      <c r="J83" s="62">
        <f>G83*800</f>
        <v>22400</v>
      </c>
      <c r="K83" s="89">
        <f>G83*400</f>
        <v>11200</v>
      </c>
    </row>
    <row r="84" spans="1:12" ht="20.100000000000001" customHeight="1" x14ac:dyDescent="0.25">
      <c r="A84" s="114" t="s">
        <v>55</v>
      </c>
      <c r="B84" s="114"/>
      <c r="C84" s="63">
        <f>SUM(C77:C83)</f>
        <v>228</v>
      </c>
      <c r="D84" s="64">
        <f>SUM(D77:D83)</f>
        <v>591000</v>
      </c>
      <c r="E84" s="3"/>
      <c r="F84" s="65" t="s">
        <v>56</v>
      </c>
      <c r="G84" s="66">
        <f>SUM(G77:G83)</f>
        <v>653</v>
      </c>
      <c r="H84" s="67">
        <f>SUM(H77:H83)</f>
        <v>130600</v>
      </c>
      <c r="I84" s="68">
        <f>SUM(I77:I83)</f>
        <v>126100</v>
      </c>
      <c r="J84" s="69">
        <f>SUM(J77:J83)</f>
        <v>275000</v>
      </c>
      <c r="K84" s="90">
        <f>SUM(K77:K83)</f>
        <v>137500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8452600</v>
      </c>
      <c r="C88" s="116"/>
      <c r="D88" s="46"/>
      <c r="E88" s="102" t="s">
        <v>58</v>
      </c>
      <c r="F88" s="102"/>
      <c r="G88" s="73">
        <f>D59+I59</f>
        <v>1948900</v>
      </c>
      <c r="H88" s="102" t="s">
        <v>59</v>
      </c>
      <c r="I88" s="102"/>
      <c r="J88" s="74">
        <f>C59+H59+E44+F44+G44</f>
        <v>638</v>
      </c>
    </row>
    <row r="89" spans="1:12" ht="24" x14ac:dyDescent="0.25">
      <c r="A89" s="75" t="s">
        <v>60</v>
      </c>
      <c r="B89" s="101">
        <f>D59+I59+H72</f>
        <v>1948900</v>
      </c>
      <c r="C89" s="101"/>
      <c r="D89" s="76"/>
      <c r="E89" s="102" t="s">
        <v>61</v>
      </c>
      <c r="F89" s="102"/>
      <c r="G89" s="73">
        <f>D44</f>
        <v>8452300</v>
      </c>
      <c r="H89" s="102" t="s">
        <v>62</v>
      </c>
      <c r="I89" s="102"/>
      <c r="J89" s="74">
        <f>I44</f>
        <v>1142</v>
      </c>
    </row>
    <row r="90" spans="1:12" ht="17.25" customHeight="1" x14ac:dyDescent="0.25">
      <c r="A90" s="77" t="s">
        <v>63</v>
      </c>
      <c r="B90" s="105">
        <f>D84</f>
        <v>591000</v>
      </c>
      <c r="C90" s="105"/>
      <c r="D90" s="76"/>
      <c r="E90" s="106" t="s">
        <v>64</v>
      </c>
      <c r="F90" s="107"/>
      <c r="G90" s="78">
        <f>IF(G89=0,0,G88/G89)</f>
        <v>0.23057629284336809</v>
      </c>
      <c r="H90" s="106" t="s">
        <v>64</v>
      </c>
      <c r="I90" s="107"/>
      <c r="J90" s="78">
        <f>IF(J89=0,0,J88/J89)</f>
        <v>0.55866900175131351</v>
      </c>
    </row>
    <row r="91" spans="1:12" ht="17.25" customHeight="1" x14ac:dyDescent="0.25">
      <c r="A91" s="25" t="s">
        <v>65</v>
      </c>
      <c r="B91" s="108">
        <f>B88-B89-B90</f>
        <v>5912700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130600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126100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275000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137500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98"/>
  <sheetViews>
    <sheetView topLeftCell="A82" zoomScaleNormal="100" workbookViewId="0">
      <selection activeCell="E93" sqref="E9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+RIDYM!B7+11</f>
        <v>42655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158</v>
      </c>
      <c r="C13" s="14">
        <f>RIDYM!C13</f>
        <v>9200</v>
      </c>
      <c r="D13" s="15">
        <f t="shared" ref="D13:D19" si="0">+C13*B13</f>
        <v>1453600</v>
      </c>
      <c r="E13" s="100">
        <v>4</v>
      </c>
      <c r="F13" s="100">
        <v>242</v>
      </c>
      <c r="G13" s="100">
        <v>0</v>
      </c>
      <c r="H13" s="100">
        <v>0</v>
      </c>
      <c r="I13" s="16">
        <f>B13+E13+F13+G13+H13</f>
        <v>404</v>
      </c>
    </row>
    <row r="14" spans="1:12" ht="15" x14ac:dyDescent="0.25">
      <c r="A14" s="12" t="s">
        <v>19</v>
      </c>
      <c r="B14" s="100">
        <v>25</v>
      </c>
      <c r="C14" s="14">
        <f>RIDYM!C14</f>
        <v>9700</v>
      </c>
      <c r="D14" s="15">
        <f t="shared" si="0"/>
        <v>242500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25</v>
      </c>
    </row>
    <row r="15" spans="1:12" ht="15" x14ac:dyDescent="0.25">
      <c r="A15" s="12" t="s">
        <v>20</v>
      </c>
      <c r="B15" s="100">
        <v>37</v>
      </c>
      <c r="C15" s="14">
        <f>RIDYM!C15</f>
        <v>10500</v>
      </c>
      <c r="D15" s="15">
        <f t="shared" si="0"/>
        <v>388500</v>
      </c>
      <c r="E15" s="100">
        <v>0</v>
      </c>
      <c r="F15" s="100">
        <v>1</v>
      </c>
      <c r="G15" s="100">
        <v>0</v>
      </c>
      <c r="H15" s="100">
        <v>0</v>
      </c>
      <c r="I15" s="16">
        <f t="shared" si="1"/>
        <v>38</v>
      </c>
    </row>
    <row r="16" spans="1:12" ht="15" x14ac:dyDescent="0.25">
      <c r="A16" s="12" t="s">
        <v>21</v>
      </c>
      <c r="B16" s="100">
        <v>21</v>
      </c>
      <c r="C16" s="14">
        <f>RIDYM!C16</f>
        <v>14900</v>
      </c>
      <c r="D16" s="15">
        <f t="shared" si="0"/>
        <v>312900</v>
      </c>
      <c r="E16" s="100">
        <v>0</v>
      </c>
      <c r="F16" s="100">
        <v>5</v>
      </c>
      <c r="G16" s="100">
        <v>0</v>
      </c>
      <c r="H16" s="100">
        <v>0</v>
      </c>
      <c r="I16" s="16">
        <f t="shared" si="1"/>
        <v>26</v>
      </c>
    </row>
    <row r="17" spans="1:9" ht="15" x14ac:dyDescent="0.25">
      <c r="A17" s="12" t="s">
        <v>22</v>
      </c>
      <c r="B17" s="100">
        <v>16</v>
      </c>
      <c r="C17" s="14">
        <f>RIDYM!C17</f>
        <v>25100</v>
      </c>
      <c r="D17" s="15">
        <f t="shared" si="0"/>
        <v>401600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16</v>
      </c>
    </row>
    <row r="18" spans="1:9" ht="15" x14ac:dyDescent="0.25">
      <c r="A18" s="12" t="s">
        <v>23</v>
      </c>
      <c r="B18" s="100">
        <v>6</v>
      </c>
      <c r="C18" s="14">
        <f>RIDYM!C18</f>
        <v>33000</v>
      </c>
      <c r="D18" s="15">
        <f t="shared" si="0"/>
        <v>198000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6</v>
      </c>
    </row>
    <row r="19" spans="1:9" ht="15" x14ac:dyDescent="0.25">
      <c r="A19" s="12" t="s">
        <v>24</v>
      </c>
      <c r="B19" s="100">
        <v>10</v>
      </c>
      <c r="C19" s="14">
        <f>RIDYM!C19</f>
        <v>36900</v>
      </c>
      <c r="D19" s="15">
        <f t="shared" si="0"/>
        <v>369000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10</v>
      </c>
    </row>
    <row r="20" spans="1:9" s="2" customFormat="1" ht="15" x14ac:dyDescent="0.25">
      <c r="A20" s="12" t="s">
        <v>25</v>
      </c>
      <c r="B20" s="17">
        <f>SUM(B13:B19)</f>
        <v>273</v>
      </c>
      <c r="C20" s="18"/>
      <c r="D20" s="19">
        <f t="shared" ref="D20:I20" si="2">SUM(D13:D19)</f>
        <v>3366100</v>
      </c>
      <c r="E20" s="17">
        <f t="shared" si="2"/>
        <v>4</v>
      </c>
      <c r="F20" s="17">
        <f t="shared" si="2"/>
        <v>248</v>
      </c>
      <c r="G20" s="17">
        <f t="shared" si="2"/>
        <v>0</v>
      </c>
      <c r="H20" s="17">
        <f t="shared" si="2"/>
        <v>0</v>
      </c>
      <c r="I20" s="17">
        <f t="shared" si="2"/>
        <v>525</v>
      </c>
    </row>
    <row r="21" spans="1:9" ht="15" x14ac:dyDescent="0.25">
      <c r="A21" s="20" t="s">
        <v>26</v>
      </c>
      <c r="B21" s="21"/>
      <c r="C21" s="21"/>
      <c r="D21" s="22">
        <v>400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3366500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143</v>
      </c>
      <c r="C25" s="14">
        <f t="shared" si="3"/>
        <v>9200</v>
      </c>
      <c r="D25" s="15">
        <f t="shared" ref="D25:D31" si="4">+C25*B25</f>
        <v>1315600</v>
      </c>
      <c r="E25" s="100">
        <v>3</v>
      </c>
      <c r="F25" s="100">
        <v>248</v>
      </c>
      <c r="G25" s="100">
        <v>0</v>
      </c>
      <c r="H25" s="100">
        <v>0</v>
      </c>
      <c r="I25" s="16">
        <f>B25+E25+F25+G25+H25</f>
        <v>394</v>
      </c>
    </row>
    <row r="26" spans="1:9" ht="15" x14ac:dyDescent="0.25">
      <c r="A26" s="12" t="s">
        <v>19</v>
      </c>
      <c r="B26" s="100">
        <v>27</v>
      </c>
      <c r="C26" s="14">
        <f t="shared" si="3"/>
        <v>9700</v>
      </c>
      <c r="D26" s="15">
        <f t="shared" si="4"/>
        <v>261900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27</v>
      </c>
    </row>
    <row r="27" spans="1:9" ht="15" x14ac:dyDescent="0.25">
      <c r="A27" s="12" t="s">
        <v>20</v>
      </c>
      <c r="B27" s="100">
        <v>47</v>
      </c>
      <c r="C27" s="14">
        <f t="shared" si="3"/>
        <v>10500</v>
      </c>
      <c r="D27" s="15">
        <f t="shared" si="4"/>
        <v>493500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47</v>
      </c>
    </row>
    <row r="28" spans="1:9" ht="15" x14ac:dyDescent="0.25">
      <c r="A28" s="12" t="s">
        <v>21</v>
      </c>
      <c r="B28" s="100">
        <v>22</v>
      </c>
      <c r="C28" s="14">
        <f t="shared" si="3"/>
        <v>14900</v>
      </c>
      <c r="D28" s="15">
        <f t="shared" si="4"/>
        <v>327800</v>
      </c>
      <c r="E28" s="100">
        <v>0</v>
      </c>
      <c r="F28" s="100">
        <v>5</v>
      </c>
      <c r="G28" s="100">
        <v>0</v>
      </c>
      <c r="H28" s="100">
        <v>0</v>
      </c>
      <c r="I28" s="16">
        <f t="shared" si="5"/>
        <v>27</v>
      </c>
    </row>
    <row r="29" spans="1:9" ht="15" x14ac:dyDescent="0.25">
      <c r="A29" s="12" t="s">
        <v>22</v>
      </c>
      <c r="B29" s="100">
        <v>9</v>
      </c>
      <c r="C29" s="14">
        <f t="shared" si="3"/>
        <v>25100</v>
      </c>
      <c r="D29" s="15">
        <f t="shared" si="4"/>
        <v>225900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9</v>
      </c>
    </row>
    <row r="30" spans="1:9" ht="15" x14ac:dyDescent="0.25">
      <c r="A30" s="12" t="s">
        <v>23</v>
      </c>
      <c r="B30" s="100">
        <v>3</v>
      </c>
      <c r="C30" s="14">
        <f t="shared" si="3"/>
        <v>33000</v>
      </c>
      <c r="D30" s="15">
        <f t="shared" si="4"/>
        <v>99000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3</v>
      </c>
    </row>
    <row r="31" spans="1:9" ht="15" x14ac:dyDescent="0.25">
      <c r="A31" s="12" t="s">
        <v>24</v>
      </c>
      <c r="B31" s="100">
        <v>8</v>
      </c>
      <c r="C31" s="14">
        <f t="shared" si="3"/>
        <v>36900</v>
      </c>
      <c r="D31" s="15">
        <f t="shared" si="4"/>
        <v>295200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8</v>
      </c>
    </row>
    <row r="32" spans="1:9" s="2" customFormat="1" ht="15" x14ac:dyDescent="0.25">
      <c r="A32" s="12" t="s">
        <v>25</v>
      </c>
      <c r="B32" s="17">
        <f>SUM(B25:B31)</f>
        <v>259</v>
      </c>
      <c r="C32" s="18"/>
      <c r="D32" s="19">
        <f t="shared" ref="D32:I32" si="6">SUM(D25:D31)</f>
        <v>3018900</v>
      </c>
      <c r="E32" s="17">
        <f t="shared" si="6"/>
        <v>3</v>
      </c>
      <c r="F32" s="17">
        <f t="shared" si="6"/>
        <v>253</v>
      </c>
      <c r="G32" s="17">
        <f t="shared" si="6"/>
        <v>0</v>
      </c>
      <c r="H32" s="17">
        <f t="shared" si="6"/>
        <v>0</v>
      </c>
      <c r="I32" s="17">
        <f t="shared" si="6"/>
        <v>515</v>
      </c>
    </row>
    <row r="33" spans="1:12" ht="15" x14ac:dyDescent="0.25">
      <c r="A33" s="20" t="s">
        <v>26</v>
      </c>
      <c r="B33" s="21"/>
      <c r="C33" s="21"/>
      <c r="D33" s="22">
        <v>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3018900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301</v>
      </c>
      <c r="C37" s="14">
        <f t="shared" si="7"/>
        <v>9200</v>
      </c>
      <c r="D37" s="15">
        <f t="shared" ref="D37:D43" si="9">+D13+D25</f>
        <v>2769200</v>
      </c>
      <c r="E37" s="16">
        <f t="shared" ref="E37:H43" si="10">E25+E13</f>
        <v>7</v>
      </c>
      <c r="F37" s="16">
        <f t="shared" si="10"/>
        <v>490</v>
      </c>
      <c r="G37" s="16">
        <f t="shared" si="10"/>
        <v>0</v>
      </c>
      <c r="H37" s="16">
        <f t="shared" si="10"/>
        <v>0</v>
      </c>
      <c r="I37" s="16">
        <f>B37+E37+F37+G37+H37</f>
        <v>798</v>
      </c>
      <c r="J37" s="26"/>
      <c r="K37" s="26"/>
    </row>
    <row r="38" spans="1:12" ht="15" x14ac:dyDescent="0.25">
      <c r="A38" s="12" t="s">
        <v>19</v>
      </c>
      <c r="B38" s="16">
        <f t="shared" si="8"/>
        <v>52</v>
      </c>
      <c r="C38" s="14">
        <f t="shared" si="7"/>
        <v>9700</v>
      </c>
      <c r="D38" s="15">
        <f t="shared" si="9"/>
        <v>504400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52</v>
      </c>
      <c r="J38" s="26"/>
      <c r="K38" s="26"/>
    </row>
    <row r="39" spans="1:12" ht="15" x14ac:dyDescent="0.25">
      <c r="A39" s="12" t="s">
        <v>20</v>
      </c>
      <c r="B39" s="16">
        <f t="shared" si="8"/>
        <v>84</v>
      </c>
      <c r="C39" s="14">
        <f t="shared" si="7"/>
        <v>10500</v>
      </c>
      <c r="D39" s="15">
        <f t="shared" si="9"/>
        <v>882000</v>
      </c>
      <c r="E39" s="16">
        <f t="shared" si="10"/>
        <v>0</v>
      </c>
      <c r="F39" s="16">
        <f t="shared" si="10"/>
        <v>1</v>
      </c>
      <c r="G39" s="16">
        <f t="shared" ref="G39:H39" si="13">G27+G15</f>
        <v>0</v>
      </c>
      <c r="H39" s="16">
        <f t="shared" si="13"/>
        <v>0</v>
      </c>
      <c r="I39" s="16">
        <f t="shared" si="12"/>
        <v>85</v>
      </c>
      <c r="J39" s="26"/>
      <c r="K39" s="26"/>
    </row>
    <row r="40" spans="1:12" ht="15" x14ac:dyDescent="0.25">
      <c r="A40" s="12" t="s">
        <v>21</v>
      </c>
      <c r="B40" s="16">
        <f t="shared" si="8"/>
        <v>43</v>
      </c>
      <c r="C40" s="14">
        <f t="shared" si="7"/>
        <v>14900</v>
      </c>
      <c r="D40" s="15">
        <f t="shared" si="9"/>
        <v>640700</v>
      </c>
      <c r="E40" s="16">
        <f t="shared" si="10"/>
        <v>0</v>
      </c>
      <c r="F40" s="16">
        <f t="shared" si="10"/>
        <v>10</v>
      </c>
      <c r="G40" s="16">
        <f t="shared" ref="G40:H40" si="14">G28+G16</f>
        <v>0</v>
      </c>
      <c r="H40" s="16">
        <f t="shared" si="14"/>
        <v>0</v>
      </c>
      <c r="I40" s="16">
        <f t="shared" si="12"/>
        <v>53</v>
      </c>
      <c r="J40" s="26"/>
      <c r="K40" s="26"/>
    </row>
    <row r="41" spans="1:12" ht="15" x14ac:dyDescent="0.25">
      <c r="A41" s="12" t="s">
        <v>22</v>
      </c>
      <c r="B41" s="16">
        <f t="shared" si="8"/>
        <v>25</v>
      </c>
      <c r="C41" s="14">
        <f t="shared" si="7"/>
        <v>25100</v>
      </c>
      <c r="D41" s="15">
        <f t="shared" si="9"/>
        <v>627500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25</v>
      </c>
      <c r="J41" s="26"/>
      <c r="K41" s="26"/>
    </row>
    <row r="42" spans="1:12" ht="15" x14ac:dyDescent="0.25">
      <c r="A42" s="12" t="s">
        <v>23</v>
      </c>
      <c r="B42" s="16">
        <f t="shared" si="8"/>
        <v>9</v>
      </c>
      <c r="C42" s="14">
        <f t="shared" si="7"/>
        <v>33000</v>
      </c>
      <c r="D42" s="15">
        <f t="shared" si="9"/>
        <v>297000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9</v>
      </c>
      <c r="J42" s="26"/>
      <c r="K42" s="26"/>
    </row>
    <row r="43" spans="1:12" ht="15" x14ac:dyDescent="0.25">
      <c r="A43" s="12" t="s">
        <v>24</v>
      </c>
      <c r="B43" s="16">
        <f t="shared" si="8"/>
        <v>18</v>
      </c>
      <c r="C43" s="14">
        <f t="shared" si="7"/>
        <v>36900</v>
      </c>
      <c r="D43" s="15">
        <f t="shared" si="9"/>
        <v>664200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18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532</v>
      </c>
      <c r="C44" s="18"/>
      <c r="D44" s="19">
        <f t="shared" ref="D44:I44" si="18">SUM(D37:D43)</f>
        <v>6385000</v>
      </c>
      <c r="E44" s="17">
        <f t="shared" si="18"/>
        <v>7</v>
      </c>
      <c r="F44" s="17">
        <f t="shared" si="18"/>
        <v>501</v>
      </c>
      <c r="G44" s="17">
        <f t="shared" si="18"/>
        <v>0</v>
      </c>
      <c r="H44" s="17">
        <f t="shared" si="18"/>
        <v>0</v>
      </c>
      <c r="I44" s="17">
        <f t="shared" si="18"/>
        <v>1040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400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6385400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20</v>
      </c>
      <c r="D52" s="34">
        <f>(C52*B52)</f>
        <v>184000</v>
      </c>
      <c r="E52" s="20"/>
      <c r="F52" s="32" t="s">
        <v>18</v>
      </c>
      <c r="G52" s="33">
        <f>B52-2300</f>
        <v>6900</v>
      </c>
      <c r="H52" s="100">
        <v>13</v>
      </c>
      <c r="I52" s="34">
        <f>(H52*G52)</f>
        <v>89700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23</v>
      </c>
      <c r="D53" s="34">
        <f t="shared" ref="D53:D58" si="20">(C53*B53)</f>
        <v>223100</v>
      </c>
      <c r="E53" s="20"/>
      <c r="F53" s="32" t="s">
        <v>19</v>
      </c>
      <c r="G53" s="33">
        <f>B53-2300</f>
        <v>7400</v>
      </c>
      <c r="H53" s="100">
        <v>17</v>
      </c>
      <c r="I53" s="34">
        <f t="shared" ref="I53:I58" si="21">(H53*G53)</f>
        <v>125800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5</v>
      </c>
      <c r="D54" s="34">
        <f t="shared" si="20"/>
        <v>52500</v>
      </c>
      <c r="E54" s="20"/>
      <c r="F54" s="32" t="s">
        <v>20</v>
      </c>
      <c r="G54" s="33">
        <f>B54-2900</f>
        <v>7600</v>
      </c>
      <c r="H54" s="100">
        <v>2</v>
      </c>
      <c r="I54" s="34">
        <f t="shared" si="21"/>
        <v>15200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9</v>
      </c>
      <c r="D55" s="34">
        <f t="shared" si="20"/>
        <v>134100</v>
      </c>
      <c r="E55" s="20"/>
      <c r="F55" s="32" t="s">
        <v>21</v>
      </c>
      <c r="G55" s="33">
        <f>B55-3100</f>
        <v>11800</v>
      </c>
      <c r="H55" s="100">
        <v>10</v>
      </c>
      <c r="I55" s="34">
        <f t="shared" si="21"/>
        <v>118000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7</v>
      </c>
      <c r="D56" s="34">
        <f t="shared" si="20"/>
        <v>175700</v>
      </c>
      <c r="E56" s="20"/>
      <c r="F56" s="32" t="s">
        <v>22</v>
      </c>
      <c r="G56" s="33">
        <f>B56-3100</f>
        <v>22000</v>
      </c>
      <c r="H56" s="100">
        <v>5</v>
      </c>
      <c r="I56" s="34">
        <f t="shared" si="21"/>
        <v>110000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4</v>
      </c>
      <c r="D57" s="34">
        <f t="shared" si="20"/>
        <v>132000</v>
      </c>
      <c r="E57" s="20"/>
      <c r="F57" s="32" t="s">
        <v>23</v>
      </c>
      <c r="G57" s="33">
        <f>B57-3100</f>
        <v>29900</v>
      </c>
      <c r="H57" s="100">
        <v>0</v>
      </c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4</v>
      </c>
      <c r="D58" s="34">
        <f t="shared" si="20"/>
        <v>147600</v>
      </c>
      <c r="E58" s="20"/>
      <c r="F58" s="32" t="s">
        <v>24</v>
      </c>
      <c r="G58" s="33">
        <f>B58-3100</f>
        <v>33800</v>
      </c>
      <c r="H58" s="100">
        <v>2</v>
      </c>
      <c r="I58" s="34">
        <f t="shared" si="21"/>
        <v>67600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72</v>
      </c>
      <c r="D59" s="36">
        <f>SUM(D52:D58)</f>
        <v>1049000</v>
      </c>
      <c r="E59" s="37"/>
      <c r="F59" s="112" t="s">
        <v>39</v>
      </c>
      <c r="G59" s="112"/>
      <c r="H59" s="35">
        <f>SUM(H52:H58)</f>
        <v>49</v>
      </c>
      <c r="I59" s="36">
        <f>SUM(I52:I58)</f>
        <v>526300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108</v>
      </c>
      <c r="D77" s="97">
        <f>B77*C77</f>
        <v>248400</v>
      </c>
      <c r="E77" s="3"/>
      <c r="F77" s="58" t="s">
        <v>18</v>
      </c>
      <c r="G77" s="59">
        <f t="shared" ref="G77:G83" si="24">B37</f>
        <v>301</v>
      </c>
      <c r="H77" s="60">
        <f t="shared" ref="H77:H83" si="25">G77*200</f>
        <v>60200</v>
      </c>
      <c r="I77" s="61">
        <f>G77*100</f>
        <v>30100</v>
      </c>
      <c r="J77" s="62">
        <f>G77*400</f>
        <v>120400</v>
      </c>
      <c r="K77" s="89">
        <f>G77*200</f>
        <v>60200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19</v>
      </c>
      <c r="D78" s="97">
        <f t="shared" ref="D78:D83" si="26">B78*C78</f>
        <v>43700</v>
      </c>
      <c r="E78" s="3"/>
      <c r="F78" s="58" t="s">
        <v>19</v>
      </c>
      <c r="G78" s="59">
        <f t="shared" si="24"/>
        <v>52</v>
      </c>
      <c r="H78" s="60">
        <f t="shared" si="25"/>
        <v>10400</v>
      </c>
      <c r="I78" s="61">
        <f>G78*300</f>
        <v>15600</v>
      </c>
      <c r="J78" s="62">
        <f>G78*400</f>
        <v>20800</v>
      </c>
      <c r="K78" s="89">
        <f t="shared" ref="K78:K79" si="27">G78*200</f>
        <v>10400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34</v>
      </c>
      <c r="D79" s="97">
        <f t="shared" si="26"/>
        <v>98600</v>
      </c>
      <c r="E79" s="3"/>
      <c r="F79" s="58" t="s">
        <v>20</v>
      </c>
      <c r="G79" s="59">
        <f t="shared" si="24"/>
        <v>84</v>
      </c>
      <c r="H79" s="60">
        <f t="shared" si="25"/>
        <v>16800</v>
      </c>
      <c r="I79" s="61">
        <f>G79*300</f>
        <v>25200</v>
      </c>
      <c r="J79" s="62">
        <f>G79*400</f>
        <v>33600</v>
      </c>
      <c r="K79" s="89">
        <f t="shared" si="27"/>
        <v>16800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18</v>
      </c>
      <c r="D80" s="97">
        <f t="shared" si="26"/>
        <v>55800</v>
      </c>
      <c r="E80" s="3"/>
      <c r="F80" s="58" t="s">
        <v>21</v>
      </c>
      <c r="G80" s="59">
        <f t="shared" si="24"/>
        <v>43</v>
      </c>
      <c r="H80" s="60">
        <f t="shared" si="25"/>
        <v>8600</v>
      </c>
      <c r="I80" s="61">
        <f>G80*300</f>
        <v>12900</v>
      </c>
      <c r="J80" s="62">
        <f>G80*200</f>
        <v>8600</v>
      </c>
      <c r="K80" s="89">
        <f>G80*100</f>
        <v>4300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7</v>
      </c>
      <c r="D81" s="97">
        <f t="shared" si="26"/>
        <v>21700</v>
      </c>
      <c r="E81" s="3"/>
      <c r="F81" s="58" t="s">
        <v>22</v>
      </c>
      <c r="G81" s="59">
        <f t="shared" si="24"/>
        <v>25</v>
      </c>
      <c r="H81" s="60">
        <f t="shared" si="25"/>
        <v>5000</v>
      </c>
      <c r="I81" s="61">
        <f>G81*300</f>
        <v>7500</v>
      </c>
      <c r="J81" s="62">
        <f>G81*600</f>
        <v>15000</v>
      </c>
      <c r="K81" s="89">
        <f>G81*300</f>
        <v>7500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1</v>
      </c>
      <c r="D82" s="97">
        <f t="shared" si="26"/>
        <v>3100</v>
      </c>
      <c r="E82" s="3"/>
      <c r="F82" s="58" t="s">
        <v>23</v>
      </c>
      <c r="G82" s="59">
        <f t="shared" si="24"/>
        <v>9</v>
      </c>
      <c r="H82" s="60">
        <f t="shared" si="25"/>
        <v>1800</v>
      </c>
      <c r="I82" s="61">
        <f>G82*300</f>
        <v>2700</v>
      </c>
      <c r="J82" s="62">
        <f>G82*800</f>
        <v>7200</v>
      </c>
      <c r="K82" s="89">
        <f>G82*400</f>
        <v>3600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5</v>
      </c>
      <c r="D83" s="97">
        <f t="shared" si="26"/>
        <v>15500</v>
      </c>
      <c r="E83" s="3"/>
      <c r="F83" s="58" t="s">
        <v>24</v>
      </c>
      <c r="G83" s="59">
        <f t="shared" si="24"/>
        <v>18</v>
      </c>
      <c r="H83" s="60">
        <f t="shared" si="25"/>
        <v>3600</v>
      </c>
      <c r="I83" s="61">
        <f>G83*200</f>
        <v>3600</v>
      </c>
      <c r="J83" s="62">
        <f>G83*800</f>
        <v>14400</v>
      </c>
      <c r="K83" s="89">
        <f>G83*400</f>
        <v>7200</v>
      </c>
    </row>
    <row r="84" spans="1:12" ht="20.100000000000001" customHeight="1" x14ac:dyDescent="0.25">
      <c r="A84" s="114" t="s">
        <v>55</v>
      </c>
      <c r="B84" s="114"/>
      <c r="C84" s="63">
        <f>SUM(C77:C83)</f>
        <v>192</v>
      </c>
      <c r="D84" s="64">
        <f>SUM(D77:D83)</f>
        <v>486800</v>
      </c>
      <c r="E84" s="3"/>
      <c r="F84" s="65" t="s">
        <v>56</v>
      </c>
      <c r="G84" s="66">
        <f>SUM(G77:G83)</f>
        <v>532</v>
      </c>
      <c r="H84" s="67">
        <f>SUM(H77:H83)</f>
        <v>106400</v>
      </c>
      <c r="I84" s="68">
        <f>SUM(I77:I83)</f>
        <v>97600</v>
      </c>
      <c r="J84" s="69">
        <f>SUM(J77:J83)</f>
        <v>220000</v>
      </c>
      <c r="K84" s="90">
        <f>SUM(K77:K83)</f>
        <v>110000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6385400</v>
      </c>
      <c r="C88" s="116"/>
      <c r="D88" s="46"/>
      <c r="E88" s="102" t="s">
        <v>58</v>
      </c>
      <c r="F88" s="102"/>
      <c r="G88" s="73">
        <f>D59+I59</f>
        <v>1575300</v>
      </c>
      <c r="H88" s="102" t="s">
        <v>59</v>
      </c>
      <c r="I88" s="102"/>
      <c r="J88" s="74">
        <f>C59+H59+E44+F44+G44</f>
        <v>629</v>
      </c>
    </row>
    <row r="89" spans="1:12" ht="24" x14ac:dyDescent="0.25">
      <c r="A89" s="75" t="s">
        <v>60</v>
      </c>
      <c r="B89" s="101">
        <f>D59+I59+H72</f>
        <v>1575300</v>
      </c>
      <c r="C89" s="101"/>
      <c r="D89" s="76"/>
      <c r="E89" s="102" t="s">
        <v>61</v>
      </c>
      <c r="F89" s="102"/>
      <c r="G89" s="73">
        <f>D44</f>
        <v>6385000</v>
      </c>
      <c r="H89" s="102" t="s">
        <v>62</v>
      </c>
      <c r="I89" s="102"/>
      <c r="J89" s="74">
        <f>I44</f>
        <v>1040</v>
      </c>
    </row>
    <row r="90" spans="1:12" ht="17.25" customHeight="1" x14ac:dyDescent="0.25">
      <c r="A90" s="77" t="s">
        <v>63</v>
      </c>
      <c r="B90" s="105">
        <f>D84</f>
        <v>486800</v>
      </c>
      <c r="C90" s="105"/>
      <c r="D90" s="76"/>
      <c r="E90" s="106" t="s">
        <v>64</v>
      </c>
      <c r="F90" s="107"/>
      <c r="G90" s="78">
        <f>IF(G89=0,0,G88/G89)</f>
        <v>0.24671887235708692</v>
      </c>
      <c r="H90" s="106" t="s">
        <v>64</v>
      </c>
      <c r="I90" s="107"/>
      <c r="J90" s="78">
        <f>IF(J89=0,0,J88/J89)</f>
        <v>0.60480769230769227</v>
      </c>
    </row>
    <row r="91" spans="1:12" ht="17.25" customHeight="1" x14ac:dyDescent="0.25">
      <c r="A91" s="25" t="s">
        <v>65</v>
      </c>
      <c r="B91" s="108">
        <f>B88-B89-B90</f>
        <v>4323300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106400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97600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220000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110000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L98"/>
  <sheetViews>
    <sheetView topLeftCell="A82" zoomScaleNormal="100" workbookViewId="0">
      <selection activeCell="G95" sqref="G95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+RIDYM!B7+12</f>
        <v>42656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123</v>
      </c>
      <c r="C13" s="14">
        <f>RIDYM!C13</f>
        <v>9200</v>
      </c>
      <c r="D13" s="15">
        <f t="shared" ref="D13:D19" si="0">+C13*B13</f>
        <v>1131600</v>
      </c>
      <c r="E13" s="100">
        <v>4</v>
      </c>
      <c r="F13" s="100">
        <v>240</v>
      </c>
      <c r="G13" s="100">
        <v>0</v>
      </c>
      <c r="H13" s="100">
        <v>0</v>
      </c>
      <c r="I13" s="16">
        <f>B13+E13+F13+G13+H13</f>
        <v>367</v>
      </c>
    </row>
    <row r="14" spans="1:12" ht="15" x14ac:dyDescent="0.25">
      <c r="A14" s="12" t="s">
        <v>19</v>
      </c>
      <c r="B14" s="100">
        <v>28</v>
      </c>
      <c r="C14" s="14">
        <f>RIDYM!C14</f>
        <v>9700</v>
      </c>
      <c r="D14" s="15">
        <f t="shared" si="0"/>
        <v>271600</v>
      </c>
      <c r="E14" s="100">
        <v>0</v>
      </c>
      <c r="F14" s="100">
        <v>1</v>
      </c>
      <c r="G14" s="100">
        <v>0</v>
      </c>
      <c r="H14" s="100">
        <v>0</v>
      </c>
      <c r="I14" s="16">
        <f t="shared" ref="I14:I19" si="1">B14+E14+F14+G14+H14</f>
        <v>29</v>
      </c>
    </row>
    <row r="15" spans="1:12" ht="15" x14ac:dyDescent="0.25">
      <c r="A15" s="12" t="s">
        <v>20</v>
      </c>
      <c r="B15" s="100">
        <v>39</v>
      </c>
      <c r="C15" s="14">
        <f>RIDYM!C15</f>
        <v>10500</v>
      </c>
      <c r="D15" s="15">
        <f t="shared" si="0"/>
        <v>409500</v>
      </c>
      <c r="E15" s="100">
        <v>0</v>
      </c>
      <c r="F15" s="100">
        <v>0</v>
      </c>
      <c r="G15" s="100">
        <v>0</v>
      </c>
      <c r="H15" s="100">
        <v>0</v>
      </c>
      <c r="I15" s="16">
        <f t="shared" si="1"/>
        <v>39</v>
      </c>
    </row>
    <row r="16" spans="1:12" ht="15" x14ac:dyDescent="0.25">
      <c r="A16" s="12" t="s">
        <v>21</v>
      </c>
      <c r="B16" s="100">
        <v>26</v>
      </c>
      <c r="C16" s="14">
        <f>RIDYM!C16</f>
        <v>14900</v>
      </c>
      <c r="D16" s="15">
        <f t="shared" si="0"/>
        <v>387400</v>
      </c>
      <c r="E16" s="100">
        <v>0</v>
      </c>
      <c r="F16" s="100">
        <v>6</v>
      </c>
      <c r="G16" s="100">
        <v>0</v>
      </c>
      <c r="H16" s="100">
        <v>0</v>
      </c>
      <c r="I16" s="16">
        <f t="shared" si="1"/>
        <v>32</v>
      </c>
    </row>
    <row r="17" spans="1:9" ht="15" x14ac:dyDescent="0.25">
      <c r="A17" s="12" t="s">
        <v>22</v>
      </c>
      <c r="B17" s="100">
        <v>14</v>
      </c>
      <c r="C17" s="14">
        <f>RIDYM!C17</f>
        <v>25100</v>
      </c>
      <c r="D17" s="15">
        <f t="shared" si="0"/>
        <v>351400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14</v>
      </c>
    </row>
    <row r="18" spans="1:9" ht="15" x14ac:dyDescent="0.25">
      <c r="A18" s="12" t="s">
        <v>23</v>
      </c>
      <c r="B18" s="100">
        <v>4</v>
      </c>
      <c r="C18" s="14">
        <f>RIDYM!C18</f>
        <v>33000</v>
      </c>
      <c r="D18" s="15">
        <f t="shared" si="0"/>
        <v>132000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4</v>
      </c>
    </row>
    <row r="19" spans="1:9" ht="15" x14ac:dyDescent="0.25">
      <c r="A19" s="12" t="s">
        <v>24</v>
      </c>
      <c r="B19" s="100">
        <v>19</v>
      </c>
      <c r="C19" s="14">
        <f>RIDYM!C19</f>
        <v>36900</v>
      </c>
      <c r="D19" s="15">
        <f t="shared" si="0"/>
        <v>701100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19</v>
      </c>
    </row>
    <row r="20" spans="1:9" s="2" customFormat="1" ht="15" x14ac:dyDescent="0.25">
      <c r="A20" s="12" t="s">
        <v>25</v>
      </c>
      <c r="B20" s="17">
        <f>SUM(B13:B19)</f>
        <v>253</v>
      </c>
      <c r="C20" s="18"/>
      <c r="D20" s="19">
        <f t="shared" ref="D20:I20" si="2">SUM(D13:D19)</f>
        <v>3384600</v>
      </c>
      <c r="E20" s="17">
        <f t="shared" si="2"/>
        <v>4</v>
      </c>
      <c r="F20" s="17">
        <f t="shared" si="2"/>
        <v>247</v>
      </c>
      <c r="G20" s="17">
        <f t="shared" si="2"/>
        <v>0</v>
      </c>
      <c r="H20" s="17">
        <f t="shared" si="2"/>
        <v>0</v>
      </c>
      <c r="I20" s="17">
        <f t="shared" si="2"/>
        <v>504</v>
      </c>
    </row>
    <row r="21" spans="1:9" ht="15" x14ac:dyDescent="0.25">
      <c r="A21" s="20" t="s">
        <v>26</v>
      </c>
      <c r="B21" s="21"/>
      <c r="C21" s="21"/>
      <c r="D21" s="22">
        <v>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3384600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140</v>
      </c>
      <c r="C25" s="14">
        <f t="shared" si="3"/>
        <v>9200</v>
      </c>
      <c r="D25" s="15">
        <f t="shared" ref="D25:D31" si="4">+C25*B25</f>
        <v>1288000</v>
      </c>
      <c r="E25" s="100">
        <v>5</v>
      </c>
      <c r="F25" s="100">
        <v>235</v>
      </c>
      <c r="G25" s="100">
        <v>0</v>
      </c>
      <c r="H25" s="100">
        <v>0</v>
      </c>
      <c r="I25" s="16">
        <f>B25+E25+F25+G25+H25</f>
        <v>380</v>
      </c>
    </row>
    <row r="26" spans="1:9" ht="15" x14ac:dyDescent="0.25">
      <c r="A26" s="12" t="s">
        <v>19</v>
      </c>
      <c r="B26" s="100">
        <v>28</v>
      </c>
      <c r="C26" s="14">
        <f t="shared" si="3"/>
        <v>9700</v>
      </c>
      <c r="D26" s="15">
        <f t="shared" si="4"/>
        <v>271600</v>
      </c>
      <c r="E26" s="100">
        <v>0</v>
      </c>
      <c r="F26" s="100">
        <v>2</v>
      </c>
      <c r="G26" s="100">
        <v>0</v>
      </c>
      <c r="H26" s="100">
        <v>0</v>
      </c>
      <c r="I26" s="16">
        <f t="shared" ref="I26:I31" si="5">B26+E26+F26+G26+H26</f>
        <v>30</v>
      </c>
    </row>
    <row r="27" spans="1:9" ht="15" x14ac:dyDescent="0.25">
      <c r="A27" s="12" t="s">
        <v>20</v>
      </c>
      <c r="B27" s="100">
        <v>51</v>
      </c>
      <c r="C27" s="14">
        <f t="shared" si="3"/>
        <v>10500</v>
      </c>
      <c r="D27" s="15">
        <f t="shared" si="4"/>
        <v>535500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51</v>
      </c>
    </row>
    <row r="28" spans="1:9" ht="15" x14ac:dyDescent="0.25">
      <c r="A28" s="12" t="s">
        <v>21</v>
      </c>
      <c r="B28" s="100">
        <v>25</v>
      </c>
      <c r="C28" s="14">
        <f t="shared" si="3"/>
        <v>14900</v>
      </c>
      <c r="D28" s="15">
        <f t="shared" si="4"/>
        <v>372500</v>
      </c>
      <c r="E28" s="100">
        <v>1</v>
      </c>
      <c r="F28" s="100">
        <v>6</v>
      </c>
      <c r="G28" s="100">
        <v>0</v>
      </c>
      <c r="H28" s="100">
        <v>0</v>
      </c>
      <c r="I28" s="16">
        <f t="shared" si="5"/>
        <v>32</v>
      </c>
    </row>
    <row r="29" spans="1:9" ht="15" x14ac:dyDescent="0.25">
      <c r="A29" s="12" t="s">
        <v>22</v>
      </c>
      <c r="B29" s="100">
        <v>15</v>
      </c>
      <c r="C29" s="14">
        <f t="shared" si="3"/>
        <v>25100</v>
      </c>
      <c r="D29" s="15">
        <f t="shared" si="4"/>
        <v>376500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15</v>
      </c>
    </row>
    <row r="30" spans="1:9" ht="15" x14ac:dyDescent="0.25">
      <c r="A30" s="12" t="s">
        <v>23</v>
      </c>
      <c r="B30" s="100">
        <v>7</v>
      </c>
      <c r="C30" s="14">
        <f t="shared" si="3"/>
        <v>33000</v>
      </c>
      <c r="D30" s="15">
        <f t="shared" si="4"/>
        <v>231000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7</v>
      </c>
    </row>
    <row r="31" spans="1:9" ht="15" x14ac:dyDescent="0.25">
      <c r="A31" s="12" t="s">
        <v>24</v>
      </c>
      <c r="B31" s="100">
        <v>7</v>
      </c>
      <c r="C31" s="14">
        <f t="shared" si="3"/>
        <v>36900</v>
      </c>
      <c r="D31" s="15">
        <f t="shared" si="4"/>
        <v>258300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7</v>
      </c>
    </row>
    <row r="32" spans="1:9" s="2" customFormat="1" ht="15" x14ac:dyDescent="0.25">
      <c r="A32" s="12" t="s">
        <v>25</v>
      </c>
      <c r="B32" s="17">
        <f>SUM(B25:B31)</f>
        <v>273</v>
      </c>
      <c r="C32" s="18"/>
      <c r="D32" s="19">
        <f t="shared" ref="D32:I32" si="6">SUM(D25:D31)</f>
        <v>3333400</v>
      </c>
      <c r="E32" s="17">
        <f t="shared" si="6"/>
        <v>6</v>
      </c>
      <c r="F32" s="17">
        <f t="shared" si="6"/>
        <v>243</v>
      </c>
      <c r="G32" s="17">
        <f t="shared" si="6"/>
        <v>0</v>
      </c>
      <c r="H32" s="17">
        <f t="shared" si="6"/>
        <v>0</v>
      </c>
      <c r="I32" s="17">
        <f t="shared" si="6"/>
        <v>522</v>
      </c>
    </row>
    <row r="33" spans="1:12" ht="15" x14ac:dyDescent="0.25">
      <c r="A33" s="20" t="s">
        <v>26</v>
      </c>
      <c r="B33" s="21"/>
      <c r="C33" s="21"/>
      <c r="D33" s="22">
        <v>4900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3338300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263</v>
      </c>
      <c r="C37" s="14">
        <f t="shared" si="7"/>
        <v>9200</v>
      </c>
      <c r="D37" s="15">
        <f t="shared" ref="D37:D43" si="9">+D13+D25</f>
        <v>2419600</v>
      </c>
      <c r="E37" s="16">
        <f t="shared" ref="E37:H43" si="10">E25+E13</f>
        <v>9</v>
      </c>
      <c r="F37" s="16">
        <f t="shared" si="10"/>
        <v>475</v>
      </c>
      <c r="G37" s="16">
        <f t="shared" si="10"/>
        <v>0</v>
      </c>
      <c r="H37" s="16">
        <f t="shared" si="10"/>
        <v>0</v>
      </c>
      <c r="I37" s="16">
        <f>B37+E37+F37+G37+H37</f>
        <v>747</v>
      </c>
      <c r="J37" s="26"/>
      <c r="K37" s="26"/>
    </row>
    <row r="38" spans="1:12" ht="15" x14ac:dyDescent="0.25">
      <c r="A38" s="12" t="s">
        <v>19</v>
      </c>
      <c r="B38" s="16">
        <f t="shared" si="8"/>
        <v>56</v>
      </c>
      <c r="C38" s="14">
        <f t="shared" si="7"/>
        <v>9700</v>
      </c>
      <c r="D38" s="15">
        <f t="shared" si="9"/>
        <v>543200</v>
      </c>
      <c r="E38" s="16">
        <f t="shared" si="10"/>
        <v>0</v>
      </c>
      <c r="F38" s="16">
        <f t="shared" si="10"/>
        <v>3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59</v>
      </c>
      <c r="J38" s="26"/>
      <c r="K38" s="26"/>
    </row>
    <row r="39" spans="1:12" ht="15" x14ac:dyDescent="0.25">
      <c r="A39" s="12" t="s">
        <v>20</v>
      </c>
      <c r="B39" s="16">
        <f t="shared" si="8"/>
        <v>90</v>
      </c>
      <c r="C39" s="14">
        <f t="shared" si="7"/>
        <v>10500</v>
      </c>
      <c r="D39" s="15">
        <f t="shared" si="9"/>
        <v>945000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90</v>
      </c>
      <c r="J39" s="26"/>
      <c r="K39" s="26"/>
    </row>
    <row r="40" spans="1:12" ht="15" x14ac:dyDescent="0.25">
      <c r="A40" s="12" t="s">
        <v>21</v>
      </c>
      <c r="B40" s="16">
        <f t="shared" si="8"/>
        <v>51</v>
      </c>
      <c r="C40" s="14">
        <f t="shared" si="7"/>
        <v>14900</v>
      </c>
      <c r="D40" s="15">
        <f t="shared" si="9"/>
        <v>759900</v>
      </c>
      <c r="E40" s="16">
        <f t="shared" si="10"/>
        <v>1</v>
      </c>
      <c r="F40" s="16">
        <f t="shared" si="10"/>
        <v>12</v>
      </c>
      <c r="G40" s="16">
        <f t="shared" ref="G40:H40" si="14">G28+G16</f>
        <v>0</v>
      </c>
      <c r="H40" s="16">
        <f t="shared" si="14"/>
        <v>0</v>
      </c>
      <c r="I40" s="16">
        <f t="shared" si="12"/>
        <v>64</v>
      </c>
      <c r="J40" s="26"/>
      <c r="K40" s="26"/>
    </row>
    <row r="41" spans="1:12" ht="15" x14ac:dyDescent="0.25">
      <c r="A41" s="12" t="s">
        <v>22</v>
      </c>
      <c r="B41" s="16">
        <f t="shared" si="8"/>
        <v>29</v>
      </c>
      <c r="C41" s="14">
        <f t="shared" si="7"/>
        <v>25100</v>
      </c>
      <c r="D41" s="15">
        <f t="shared" si="9"/>
        <v>727900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29</v>
      </c>
      <c r="J41" s="26"/>
      <c r="K41" s="26"/>
    </row>
    <row r="42" spans="1:12" ht="15" x14ac:dyDescent="0.25">
      <c r="A42" s="12" t="s">
        <v>23</v>
      </c>
      <c r="B42" s="16">
        <f t="shared" si="8"/>
        <v>11</v>
      </c>
      <c r="C42" s="14">
        <f t="shared" si="7"/>
        <v>33000</v>
      </c>
      <c r="D42" s="15">
        <f t="shared" si="9"/>
        <v>363000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11</v>
      </c>
      <c r="J42" s="26"/>
      <c r="K42" s="26"/>
    </row>
    <row r="43" spans="1:12" ht="15" x14ac:dyDescent="0.25">
      <c r="A43" s="12" t="s">
        <v>24</v>
      </c>
      <c r="B43" s="16">
        <f t="shared" si="8"/>
        <v>26</v>
      </c>
      <c r="C43" s="14">
        <f t="shared" si="7"/>
        <v>36900</v>
      </c>
      <c r="D43" s="15">
        <f t="shared" si="9"/>
        <v>959400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26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526</v>
      </c>
      <c r="C44" s="18"/>
      <c r="D44" s="19">
        <f t="shared" ref="D44:I44" si="18">SUM(D37:D43)</f>
        <v>6718000</v>
      </c>
      <c r="E44" s="17">
        <f t="shared" si="18"/>
        <v>10</v>
      </c>
      <c r="F44" s="17">
        <f t="shared" si="18"/>
        <v>490</v>
      </c>
      <c r="G44" s="17">
        <f t="shared" si="18"/>
        <v>0</v>
      </c>
      <c r="H44" s="17">
        <f t="shared" si="18"/>
        <v>0</v>
      </c>
      <c r="I44" s="17">
        <f t="shared" si="18"/>
        <v>1026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4900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6722900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20</v>
      </c>
      <c r="D52" s="34">
        <f>(C52*B52)</f>
        <v>184000</v>
      </c>
      <c r="E52" s="20"/>
      <c r="F52" s="32" t="s">
        <v>18</v>
      </c>
      <c r="G52" s="33">
        <f>B52-2300</f>
        <v>6900</v>
      </c>
      <c r="H52" s="100">
        <v>17</v>
      </c>
      <c r="I52" s="34">
        <f>(H52*G52)</f>
        <v>117300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24</v>
      </c>
      <c r="D53" s="34">
        <f t="shared" ref="D53:D58" si="20">(C53*B53)</f>
        <v>232800</v>
      </c>
      <c r="E53" s="20"/>
      <c r="F53" s="32" t="s">
        <v>19</v>
      </c>
      <c r="G53" s="33">
        <f>B53-2300</f>
        <v>7400</v>
      </c>
      <c r="H53" s="100">
        <v>18</v>
      </c>
      <c r="I53" s="34">
        <f t="shared" ref="I53:I58" si="21">(H53*G53)</f>
        <v>133200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10</v>
      </c>
      <c r="D54" s="34">
        <f t="shared" si="20"/>
        <v>105000</v>
      </c>
      <c r="E54" s="20"/>
      <c r="F54" s="32" t="s">
        <v>20</v>
      </c>
      <c r="G54" s="33">
        <f>B54-2900</f>
        <v>7600</v>
      </c>
      <c r="H54" s="100">
        <v>5</v>
      </c>
      <c r="I54" s="34">
        <f t="shared" si="21"/>
        <v>38000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12</v>
      </c>
      <c r="D55" s="34">
        <f t="shared" si="20"/>
        <v>178800</v>
      </c>
      <c r="E55" s="20"/>
      <c r="F55" s="32" t="s">
        <v>21</v>
      </c>
      <c r="G55" s="33">
        <f>B55-3100</f>
        <v>11800</v>
      </c>
      <c r="H55" s="100">
        <v>12</v>
      </c>
      <c r="I55" s="34">
        <f t="shared" si="21"/>
        <v>141600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8</v>
      </c>
      <c r="D56" s="34">
        <f t="shared" si="20"/>
        <v>200800</v>
      </c>
      <c r="E56" s="20"/>
      <c r="F56" s="32" t="s">
        <v>22</v>
      </c>
      <c r="G56" s="33">
        <f>B56-3100</f>
        <v>22000</v>
      </c>
      <c r="H56" s="100">
        <v>7</v>
      </c>
      <c r="I56" s="34">
        <f t="shared" si="21"/>
        <v>154000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3</v>
      </c>
      <c r="D57" s="34">
        <f t="shared" si="20"/>
        <v>99000</v>
      </c>
      <c r="E57" s="20"/>
      <c r="F57" s="32" t="s">
        <v>23</v>
      </c>
      <c r="G57" s="33">
        <f>B57-3100</f>
        <v>29900</v>
      </c>
      <c r="H57" s="100">
        <v>0</v>
      </c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0</v>
      </c>
      <c r="D58" s="34">
        <f t="shared" si="20"/>
        <v>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77</v>
      </c>
      <c r="D59" s="36">
        <f>SUM(D52:D58)</f>
        <v>1000400</v>
      </c>
      <c r="E59" s="37"/>
      <c r="F59" s="112" t="s">
        <v>39</v>
      </c>
      <c r="G59" s="112"/>
      <c r="H59" s="35">
        <f>SUM(H52:H58)</f>
        <v>59</v>
      </c>
      <c r="I59" s="36">
        <f>SUM(I52:I58)</f>
        <v>584100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100</v>
      </c>
      <c r="D77" s="97">
        <f>B77*C77</f>
        <v>230000</v>
      </c>
      <c r="E77" s="3"/>
      <c r="F77" s="58" t="s">
        <v>18</v>
      </c>
      <c r="G77" s="59">
        <f t="shared" ref="G77:G83" si="24">B37</f>
        <v>263</v>
      </c>
      <c r="H77" s="60">
        <f t="shared" ref="H77:H83" si="25">G77*200</f>
        <v>52600</v>
      </c>
      <c r="I77" s="61">
        <f>G77*100</f>
        <v>26300</v>
      </c>
      <c r="J77" s="62">
        <f>G77*400</f>
        <v>105200</v>
      </c>
      <c r="K77" s="89">
        <f>G77*200</f>
        <v>52600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22</v>
      </c>
      <c r="D78" s="97">
        <f t="shared" ref="D78:D83" si="26">B78*C78</f>
        <v>50600</v>
      </c>
      <c r="E78" s="3"/>
      <c r="F78" s="58" t="s">
        <v>19</v>
      </c>
      <c r="G78" s="59">
        <f t="shared" si="24"/>
        <v>56</v>
      </c>
      <c r="H78" s="60">
        <f t="shared" si="25"/>
        <v>11200</v>
      </c>
      <c r="I78" s="61">
        <f>G78*300</f>
        <v>16800</v>
      </c>
      <c r="J78" s="62">
        <f>G78*400</f>
        <v>22400</v>
      </c>
      <c r="K78" s="89">
        <f t="shared" ref="K78:K79" si="27">G78*200</f>
        <v>11200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39</v>
      </c>
      <c r="D79" s="97">
        <f t="shared" si="26"/>
        <v>113100</v>
      </c>
      <c r="E79" s="3"/>
      <c r="F79" s="58" t="s">
        <v>20</v>
      </c>
      <c r="G79" s="59">
        <f t="shared" si="24"/>
        <v>90</v>
      </c>
      <c r="H79" s="60">
        <f t="shared" si="25"/>
        <v>18000</v>
      </c>
      <c r="I79" s="61">
        <f>G79*300</f>
        <v>27000</v>
      </c>
      <c r="J79" s="62">
        <f>G79*400</f>
        <v>36000</v>
      </c>
      <c r="K79" s="89">
        <f t="shared" si="27"/>
        <v>18000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19</v>
      </c>
      <c r="D80" s="97">
        <f t="shared" si="26"/>
        <v>58900</v>
      </c>
      <c r="E80" s="3"/>
      <c r="F80" s="58" t="s">
        <v>21</v>
      </c>
      <c r="G80" s="59">
        <f t="shared" si="24"/>
        <v>51</v>
      </c>
      <c r="H80" s="60">
        <f t="shared" si="25"/>
        <v>10200</v>
      </c>
      <c r="I80" s="61">
        <f>G80*300</f>
        <v>15300</v>
      </c>
      <c r="J80" s="62">
        <f>G80*200</f>
        <v>10200</v>
      </c>
      <c r="K80" s="89">
        <f>G80*100</f>
        <v>5100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8</v>
      </c>
      <c r="D81" s="97">
        <f t="shared" si="26"/>
        <v>24800</v>
      </c>
      <c r="E81" s="3"/>
      <c r="F81" s="58" t="s">
        <v>22</v>
      </c>
      <c r="G81" s="59">
        <f t="shared" si="24"/>
        <v>29</v>
      </c>
      <c r="H81" s="60">
        <f t="shared" si="25"/>
        <v>5800</v>
      </c>
      <c r="I81" s="61">
        <f>G81*300</f>
        <v>8700</v>
      </c>
      <c r="J81" s="62">
        <f>G81*600</f>
        <v>17400</v>
      </c>
      <c r="K81" s="89">
        <f>G81*300</f>
        <v>8700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3</v>
      </c>
      <c r="D82" s="97">
        <f t="shared" si="26"/>
        <v>9300</v>
      </c>
      <c r="E82" s="3"/>
      <c r="F82" s="58" t="s">
        <v>23</v>
      </c>
      <c r="G82" s="59">
        <f t="shared" si="24"/>
        <v>11</v>
      </c>
      <c r="H82" s="60">
        <f t="shared" si="25"/>
        <v>2200</v>
      </c>
      <c r="I82" s="61">
        <f>G82*300</f>
        <v>3300</v>
      </c>
      <c r="J82" s="62">
        <f>G82*800</f>
        <v>8800</v>
      </c>
      <c r="K82" s="89">
        <f>G82*400</f>
        <v>4400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3</v>
      </c>
      <c r="D83" s="97">
        <f t="shared" si="26"/>
        <v>9300</v>
      </c>
      <c r="E83" s="3"/>
      <c r="F83" s="58" t="s">
        <v>24</v>
      </c>
      <c r="G83" s="59">
        <f t="shared" si="24"/>
        <v>26</v>
      </c>
      <c r="H83" s="60">
        <f t="shared" si="25"/>
        <v>5200</v>
      </c>
      <c r="I83" s="61">
        <f>G83*200</f>
        <v>5200</v>
      </c>
      <c r="J83" s="62">
        <f>G83*800</f>
        <v>20800</v>
      </c>
      <c r="K83" s="89">
        <f>G83*400</f>
        <v>10400</v>
      </c>
    </row>
    <row r="84" spans="1:12" ht="20.100000000000001" customHeight="1" x14ac:dyDescent="0.25">
      <c r="A84" s="114" t="s">
        <v>55</v>
      </c>
      <c r="B84" s="114"/>
      <c r="C84" s="63">
        <f>SUM(C77:C83)</f>
        <v>194</v>
      </c>
      <c r="D84" s="64">
        <f>SUM(D77:D83)</f>
        <v>496000</v>
      </c>
      <c r="E84" s="3"/>
      <c r="F84" s="65" t="s">
        <v>56</v>
      </c>
      <c r="G84" s="66">
        <f>SUM(G77:G83)</f>
        <v>526</v>
      </c>
      <c r="H84" s="67">
        <f>SUM(H77:H83)</f>
        <v>105200</v>
      </c>
      <c r="I84" s="68">
        <f>SUM(I77:I83)</f>
        <v>102600</v>
      </c>
      <c r="J84" s="69">
        <f>SUM(J77:J83)</f>
        <v>220800</v>
      </c>
      <c r="K84" s="90">
        <f>SUM(K77:K83)</f>
        <v>110400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6722900</v>
      </c>
      <c r="C88" s="116"/>
      <c r="D88" s="46"/>
      <c r="E88" s="102" t="s">
        <v>58</v>
      </c>
      <c r="F88" s="102"/>
      <c r="G88" s="73">
        <f>D59+I59</f>
        <v>1584500</v>
      </c>
      <c r="H88" s="102" t="s">
        <v>59</v>
      </c>
      <c r="I88" s="102"/>
      <c r="J88" s="74">
        <f>C59+H59+E44+F44+G44</f>
        <v>636</v>
      </c>
    </row>
    <row r="89" spans="1:12" ht="24" x14ac:dyDescent="0.25">
      <c r="A89" s="75" t="s">
        <v>60</v>
      </c>
      <c r="B89" s="101">
        <f>D59+I59+H72</f>
        <v>1584500</v>
      </c>
      <c r="C89" s="101"/>
      <c r="D89" s="76"/>
      <c r="E89" s="102" t="s">
        <v>61</v>
      </c>
      <c r="F89" s="102"/>
      <c r="G89" s="73">
        <f>D44</f>
        <v>6718000</v>
      </c>
      <c r="H89" s="102" t="s">
        <v>62</v>
      </c>
      <c r="I89" s="102"/>
      <c r="J89" s="74">
        <f>I44</f>
        <v>1026</v>
      </c>
    </row>
    <row r="90" spans="1:12" ht="17.25" customHeight="1" x14ac:dyDescent="0.25">
      <c r="A90" s="77" t="s">
        <v>63</v>
      </c>
      <c r="B90" s="105">
        <f>D84</f>
        <v>496000</v>
      </c>
      <c r="C90" s="105"/>
      <c r="D90" s="76"/>
      <c r="E90" s="106" t="s">
        <v>64</v>
      </c>
      <c r="F90" s="107"/>
      <c r="G90" s="78">
        <f>IF(G89=0,0,G88/G89)</f>
        <v>0.23585888657338494</v>
      </c>
      <c r="H90" s="106" t="s">
        <v>64</v>
      </c>
      <c r="I90" s="107"/>
      <c r="J90" s="78">
        <f>IF(J89=0,0,J88/J89)</f>
        <v>0.61988304093567248</v>
      </c>
    </row>
    <row r="91" spans="1:12" ht="17.25" customHeight="1" x14ac:dyDescent="0.25">
      <c r="A91" s="25" t="s">
        <v>65</v>
      </c>
      <c r="B91" s="108">
        <f>B88-B89-B90</f>
        <v>4642400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105200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102600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220800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110400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L98"/>
  <sheetViews>
    <sheetView topLeftCell="A73" zoomScale="80" zoomScaleNormal="8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+RIDYM!B7+13</f>
        <v>42657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133</v>
      </c>
      <c r="C13" s="14">
        <f>RIDYM!C13</f>
        <v>9200</v>
      </c>
      <c r="D13" s="15">
        <f t="shared" ref="D13:D19" si="0">+C13*B13</f>
        <v>1223600</v>
      </c>
      <c r="E13" s="100">
        <v>6</v>
      </c>
      <c r="F13" s="100">
        <v>260</v>
      </c>
      <c r="G13" s="100">
        <v>0</v>
      </c>
      <c r="H13" s="100">
        <v>0</v>
      </c>
      <c r="I13" s="16">
        <f>B13+E13+F13+G13+H13</f>
        <v>399</v>
      </c>
    </row>
    <row r="14" spans="1:12" ht="15" x14ac:dyDescent="0.25">
      <c r="A14" s="12" t="s">
        <v>19</v>
      </c>
      <c r="B14" s="100">
        <v>29</v>
      </c>
      <c r="C14" s="14">
        <f>RIDYM!C14</f>
        <v>9700</v>
      </c>
      <c r="D14" s="15">
        <f t="shared" si="0"/>
        <v>281300</v>
      </c>
      <c r="E14" s="100">
        <v>0</v>
      </c>
      <c r="F14" s="100">
        <v>1</v>
      </c>
      <c r="G14" s="100">
        <v>0</v>
      </c>
      <c r="H14" s="100">
        <v>0</v>
      </c>
      <c r="I14" s="16">
        <f t="shared" ref="I14:I19" si="1">B14+E14+F14+G14+H14</f>
        <v>30</v>
      </c>
    </row>
    <row r="15" spans="1:12" ht="15" x14ac:dyDescent="0.25">
      <c r="A15" s="12" t="s">
        <v>20</v>
      </c>
      <c r="B15" s="100">
        <v>49</v>
      </c>
      <c r="C15" s="14">
        <f>RIDYM!C15</f>
        <v>10500</v>
      </c>
      <c r="D15" s="15">
        <f t="shared" si="0"/>
        <v>514500</v>
      </c>
      <c r="E15" s="100">
        <v>0</v>
      </c>
      <c r="F15" s="100">
        <v>0</v>
      </c>
      <c r="G15" s="100">
        <v>0</v>
      </c>
      <c r="H15" s="100">
        <v>0</v>
      </c>
      <c r="I15" s="16">
        <f t="shared" si="1"/>
        <v>49</v>
      </c>
    </row>
    <row r="16" spans="1:12" ht="15" x14ac:dyDescent="0.25">
      <c r="A16" s="12" t="s">
        <v>21</v>
      </c>
      <c r="B16" s="100">
        <v>25</v>
      </c>
      <c r="C16" s="14">
        <f>RIDYM!C16</f>
        <v>14900</v>
      </c>
      <c r="D16" s="15">
        <f t="shared" si="0"/>
        <v>372500</v>
      </c>
      <c r="E16" s="100">
        <v>0</v>
      </c>
      <c r="F16" s="100">
        <v>4</v>
      </c>
      <c r="G16" s="100">
        <v>0</v>
      </c>
      <c r="H16" s="100">
        <v>0</v>
      </c>
      <c r="I16" s="16">
        <f t="shared" si="1"/>
        <v>29</v>
      </c>
    </row>
    <row r="17" spans="1:9" ht="15" x14ac:dyDescent="0.25">
      <c r="A17" s="12" t="s">
        <v>22</v>
      </c>
      <c r="B17" s="100">
        <v>13</v>
      </c>
      <c r="C17" s="14">
        <f>RIDYM!C17</f>
        <v>25100</v>
      </c>
      <c r="D17" s="15">
        <f t="shared" si="0"/>
        <v>326300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13</v>
      </c>
    </row>
    <row r="18" spans="1:9" ht="15" x14ac:dyDescent="0.25">
      <c r="A18" s="12" t="s">
        <v>23</v>
      </c>
      <c r="B18" s="100">
        <v>10</v>
      </c>
      <c r="C18" s="14">
        <f>RIDYM!C18</f>
        <v>33000</v>
      </c>
      <c r="D18" s="15">
        <f t="shared" si="0"/>
        <v>330000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10</v>
      </c>
    </row>
    <row r="19" spans="1:9" ht="15" x14ac:dyDescent="0.25">
      <c r="A19" s="12" t="s">
        <v>24</v>
      </c>
      <c r="B19" s="100">
        <v>14</v>
      </c>
      <c r="C19" s="14">
        <f>RIDYM!C19</f>
        <v>36900</v>
      </c>
      <c r="D19" s="15">
        <f t="shared" si="0"/>
        <v>516600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14</v>
      </c>
    </row>
    <row r="20" spans="1:9" s="2" customFormat="1" ht="15" x14ac:dyDescent="0.25">
      <c r="A20" s="12" t="s">
        <v>25</v>
      </c>
      <c r="B20" s="17">
        <f>SUM(B13:B19)</f>
        <v>273</v>
      </c>
      <c r="C20" s="18"/>
      <c r="D20" s="19">
        <f t="shared" ref="D20:I20" si="2">SUM(D13:D19)</f>
        <v>3564800</v>
      </c>
      <c r="E20" s="17">
        <f t="shared" si="2"/>
        <v>6</v>
      </c>
      <c r="F20" s="17">
        <f t="shared" si="2"/>
        <v>265</v>
      </c>
      <c r="G20" s="17">
        <f t="shared" si="2"/>
        <v>0</v>
      </c>
      <c r="H20" s="17">
        <f t="shared" si="2"/>
        <v>0</v>
      </c>
      <c r="I20" s="17">
        <f t="shared" si="2"/>
        <v>544</v>
      </c>
    </row>
    <row r="21" spans="1:9" ht="15" x14ac:dyDescent="0.25">
      <c r="A21" s="20" t="s">
        <v>26</v>
      </c>
      <c r="B21" s="21"/>
      <c r="C21" s="21"/>
      <c r="D21" s="22">
        <v>1200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3566000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158</v>
      </c>
      <c r="C25" s="14">
        <f t="shared" si="3"/>
        <v>9200</v>
      </c>
      <c r="D25" s="15">
        <f t="shared" ref="D25:D31" si="4">+C25*B25</f>
        <v>1453600</v>
      </c>
      <c r="E25" s="100">
        <v>4</v>
      </c>
      <c r="F25" s="100">
        <v>264</v>
      </c>
      <c r="G25" s="100">
        <v>0</v>
      </c>
      <c r="H25" s="100">
        <v>0</v>
      </c>
      <c r="I25" s="16">
        <f>B25+E25+F25+G25+H25</f>
        <v>426</v>
      </c>
    </row>
    <row r="26" spans="1:9" ht="15" x14ac:dyDescent="0.25">
      <c r="A26" s="12" t="s">
        <v>19</v>
      </c>
      <c r="B26" s="100">
        <v>27</v>
      </c>
      <c r="C26" s="14">
        <f t="shared" si="3"/>
        <v>9700</v>
      </c>
      <c r="D26" s="15">
        <f t="shared" si="4"/>
        <v>261900</v>
      </c>
      <c r="E26" s="100">
        <v>0</v>
      </c>
      <c r="F26" s="100">
        <v>1</v>
      </c>
      <c r="G26" s="100">
        <v>0</v>
      </c>
      <c r="H26" s="100">
        <v>0</v>
      </c>
      <c r="I26" s="16">
        <f t="shared" ref="I26:I31" si="5">B26+E26+F26+G26+H26</f>
        <v>28</v>
      </c>
    </row>
    <row r="27" spans="1:9" ht="15" x14ac:dyDescent="0.25">
      <c r="A27" s="12" t="s">
        <v>20</v>
      </c>
      <c r="B27" s="100">
        <v>65</v>
      </c>
      <c r="C27" s="14">
        <f t="shared" si="3"/>
        <v>10500</v>
      </c>
      <c r="D27" s="15">
        <f t="shared" si="4"/>
        <v>682500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65</v>
      </c>
    </row>
    <row r="28" spans="1:9" ht="15" x14ac:dyDescent="0.25">
      <c r="A28" s="12" t="s">
        <v>21</v>
      </c>
      <c r="B28" s="100">
        <v>35</v>
      </c>
      <c r="C28" s="14">
        <f t="shared" si="3"/>
        <v>14900</v>
      </c>
      <c r="D28" s="15">
        <f t="shared" si="4"/>
        <v>521500</v>
      </c>
      <c r="E28" s="100">
        <v>0</v>
      </c>
      <c r="F28" s="100">
        <v>5</v>
      </c>
      <c r="G28" s="100">
        <v>0</v>
      </c>
      <c r="H28" s="100">
        <v>0</v>
      </c>
      <c r="I28" s="16">
        <f t="shared" si="5"/>
        <v>40</v>
      </c>
    </row>
    <row r="29" spans="1:9" ht="15" x14ac:dyDescent="0.25">
      <c r="A29" s="12" t="s">
        <v>22</v>
      </c>
      <c r="B29" s="100">
        <v>11</v>
      </c>
      <c r="C29" s="14">
        <f t="shared" si="3"/>
        <v>25100</v>
      </c>
      <c r="D29" s="15">
        <f t="shared" si="4"/>
        <v>276100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11</v>
      </c>
    </row>
    <row r="30" spans="1:9" ht="15" x14ac:dyDescent="0.25">
      <c r="A30" s="12" t="s">
        <v>23</v>
      </c>
      <c r="B30" s="100">
        <v>8</v>
      </c>
      <c r="C30" s="14">
        <f t="shared" si="3"/>
        <v>33000</v>
      </c>
      <c r="D30" s="15">
        <f t="shared" si="4"/>
        <v>264000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8</v>
      </c>
    </row>
    <row r="31" spans="1:9" ht="15" x14ac:dyDescent="0.25">
      <c r="A31" s="12" t="s">
        <v>24</v>
      </c>
      <c r="B31" s="100">
        <v>4</v>
      </c>
      <c r="C31" s="14">
        <f t="shared" si="3"/>
        <v>36900</v>
      </c>
      <c r="D31" s="15">
        <f t="shared" si="4"/>
        <v>147600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4</v>
      </c>
    </row>
    <row r="32" spans="1:9" s="2" customFormat="1" ht="15" x14ac:dyDescent="0.25">
      <c r="A32" s="12" t="s">
        <v>25</v>
      </c>
      <c r="B32" s="17">
        <f>SUM(B25:B31)</f>
        <v>308</v>
      </c>
      <c r="C32" s="18"/>
      <c r="D32" s="19">
        <f t="shared" ref="D32:I32" si="6">SUM(D25:D31)</f>
        <v>3607200</v>
      </c>
      <c r="E32" s="17">
        <f t="shared" si="6"/>
        <v>4</v>
      </c>
      <c r="F32" s="17">
        <f t="shared" si="6"/>
        <v>270</v>
      </c>
      <c r="G32" s="17">
        <f t="shared" si="6"/>
        <v>0</v>
      </c>
      <c r="H32" s="17">
        <f t="shared" si="6"/>
        <v>0</v>
      </c>
      <c r="I32" s="17">
        <f t="shared" si="6"/>
        <v>582</v>
      </c>
    </row>
    <row r="33" spans="1:12" ht="15" x14ac:dyDescent="0.25">
      <c r="A33" s="20" t="s">
        <v>26</v>
      </c>
      <c r="B33" s="21"/>
      <c r="C33" s="21"/>
      <c r="D33" s="22">
        <v>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3607200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291</v>
      </c>
      <c r="C37" s="14">
        <f t="shared" si="7"/>
        <v>9200</v>
      </c>
      <c r="D37" s="15">
        <f t="shared" ref="D37:D43" si="9">+D13+D25</f>
        <v>2677200</v>
      </c>
      <c r="E37" s="16">
        <f t="shared" ref="E37:H43" si="10">E25+E13</f>
        <v>10</v>
      </c>
      <c r="F37" s="16">
        <f t="shared" si="10"/>
        <v>524</v>
      </c>
      <c r="G37" s="16">
        <f t="shared" si="10"/>
        <v>0</v>
      </c>
      <c r="H37" s="16">
        <f t="shared" si="10"/>
        <v>0</v>
      </c>
      <c r="I37" s="16">
        <f>B37+E37+F37+G37+H37</f>
        <v>825</v>
      </c>
      <c r="J37" s="26"/>
      <c r="K37" s="26"/>
    </row>
    <row r="38" spans="1:12" ht="15" x14ac:dyDescent="0.25">
      <c r="A38" s="12" t="s">
        <v>19</v>
      </c>
      <c r="B38" s="16">
        <f t="shared" si="8"/>
        <v>56</v>
      </c>
      <c r="C38" s="14">
        <f t="shared" si="7"/>
        <v>9700</v>
      </c>
      <c r="D38" s="15">
        <f t="shared" si="9"/>
        <v>543200</v>
      </c>
      <c r="E38" s="16">
        <f t="shared" si="10"/>
        <v>0</v>
      </c>
      <c r="F38" s="16">
        <f t="shared" si="10"/>
        <v>2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58</v>
      </c>
      <c r="J38" s="26"/>
      <c r="K38" s="26"/>
    </row>
    <row r="39" spans="1:12" ht="15" x14ac:dyDescent="0.25">
      <c r="A39" s="12" t="s">
        <v>20</v>
      </c>
      <c r="B39" s="16">
        <f t="shared" si="8"/>
        <v>114</v>
      </c>
      <c r="C39" s="14">
        <f t="shared" si="7"/>
        <v>10500</v>
      </c>
      <c r="D39" s="15">
        <f t="shared" si="9"/>
        <v>1197000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114</v>
      </c>
      <c r="J39" s="26"/>
      <c r="K39" s="26"/>
    </row>
    <row r="40" spans="1:12" ht="15" x14ac:dyDescent="0.25">
      <c r="A40" s="12" t="s">
        <v>21</v>
      </c>
      <c r="B40" s="16">
        <f t="shared" si="8"/>
        <v>60</v>
      </c>
      <c r="C40" s="14">
        <f t="shared" si="7"/>
        <v>14900</v>
      </c>
      <c r="D40" s="15">
        <f t="shared" si="9"/>
        <v>894000</v>
      </c>
      <c r="E40" s="16">
        <f t="shared" si="10"/>
        <v>0</v>
      </c>
      <c r="F40" s="16">
        <f t="shared" si="10"/>
        <v>9</v>
      </c>
      <c r="G40" s="16">
        <f t="shared" ref="G40:H40" si="14">G28+G16</f>
        <v>0</v>
      </c>
      <c r="H40" s="16">
        <f t="shared" si="14"/>
        <v>0</v>
      </c>
      <c r="I40" s="16">
        <f t="shared" si="12"/>
        <v>69</v>
      </c>
      <c r="J40" s="26"/>
      <c r="K40" s="26"/>
    </row>
    <row r="41" spans="1:12" ht="15" x14ac:dyDescent="0.25">
      <c r="A41" s="12" t="s">
        <v>22</v>
      </c>
      <c r="B41" s="16">
        <f t="shared" si="8"/>
        <v>24</v>
      </c>
      <c r="C41" s="14">
        <f t="shared" si="7"/>
        <v>25100</v>
      </c>
      <c r="D41" s="15">
        <f t="shared" si="9"/>
        <v>602400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24</v>
      </c>
      <c r="J41" s="26"/>
      <c r="K41" s="26"/>
    </row>
    <row r="42" spans="1:12" ht="15" x14ac:dyDescent="0.25">
      <c r="A42" s="12" t="s">
        <v>23</v>
      </c>
      <c r="B42" s="16">
        <f t="shared" si="8"/>
        <v>18</v>
      </c>
      <c r="C42" s="14">
        <f t="shared" si="7"/>
        <v>33000</v>
      </c>
      <c r="D42" s="15">
        <f t="shared" si="9"/>
        <v>594000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18</v>
      </c>
      <c r="J42" s="26"/>
      <c r="K42" s="26"/>
    </row>
    <row r="43" spans="1:12" ht="15" x14ac:dyDescent="0.25">
      <c r="A43" s="12" t="s">
        <v>24</v>
      </c>
      <c r="B43" s="16">
        <f t="shared" si="8"/>
        <v>18</v>
      </c>
      <c r="C43" s="14">
        <f t="shared" si="7"/>
        <v>36900</v>
      </c>
      <c r="D43" s="15">
        <f t="shared" si="9"/>
        <v>664200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18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581</v>
      </c>
      <c r="C44" s="18"/>
      <c r="D44" s="19">
        <f t="shared" ref="D44:I44" si="18">SUM(D37:D43)</f>
        <v>7172000</v>
      </c>
      <c r="E44" s="17">
        <f t="shared" si="18"/>
        <v>10</v>
      </c>
      <c r="F44" s="17">
        <f t="shared" si="18"/>
        <v>535</v>
      </c>
      <c r="G44" s="17">
        <f t="shared" si="18"/>
        <v>0</v>
      </c>
      <c r="H44" s="17">
        <f t="shared" si="18"/>
        <v>0</v>
      </c>
      <c r="I44" s="17">
        <f t="shared" si="18"/>
        <v>1126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1200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7173200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19</v>
      </c>
      <c r="D52" s="34">
        <f>(C52*B52)</f>
        <v>174800</v>
      </c>
      <c r="E52" s="20"/>
      <c r="F52" s="32" t="s">
        <v>18</v>
      </c>
      <c r="G52" s="33">
        <f>B52-2300</f>
        <v>6900</v>
      </c>
      <c r="H52" s="100">
        <v>16</v>
      </c>
      <c r="I52" s="34">
        <f>(H52*G52)</f>
        <v>110400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27</v>
      </c>
      <c r="D53" s="34">
        <f t="shared" ref="D53:D58" si="20">(C53*B53)</f>
        <v>261900</v>
      </c>
      <c r="E53" s="20"/>
      <c r="F53" s="32" t="s">
        <v>19</v>
      </c>
      <c r="G53" s="33">
        <f>B53-2300</f>
        <v>7400</v>
      </c>
      <c r="H53" s="100">
        <v>16</v>
      </c>
      <c r="I53" s="34">
        <f t="shared" ref="I53:I58" si="21">(H53*G53)</f>
        <v>118400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7</v>
      </c>
      <c r="D54" s="34">
        <f t="shared" si="20"/>
        <v>73500</v>
      </c>
      <c r="E54" s="20"/>
      <c r="F54" s="32" t="s">
        <v>20</v>
      </c>
      <c r="G54" s="33">
        <f>B54-2900</f>
        <v>7600</v>
      </c>
      <c r="H54" s="100">
        <v>5</v>
      </c>
      <c r="I54" s="34">
        <f t="shared" si="21"/>
        <v>38000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19</v>
      </c>
      <c r="D55" s="34">
        <f t="shared" si="20"/>
        <v>283100</v>
      </c>
      <c r="E55" s="20"/>
      <c r="F55" s="32" t="s">
        <v>21</v>
      </c>
      <c r="G55" s="33">
        <f>B55-3100</f>
        <v>11800</v>
      </c>
      <c r="H55" s="100">
        <v>15</v>
      </c>
      <c r="I55" s="34">
        <f t="shared" si="21"/>
        <v>177000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8</v>
      </c>
      <c r="D56" s="34">
        <f t="shared" si="20"/>
        <v>200800</v>
      </c>
      <c r="E56" s="20"/>
      <c r="F56" s="32" t="s">
        <v>22</v>
      </c>
      <c r="G56" s="33">
        <f>B56-3100</f>
        <v>22000</v>
      </c>
      <c r="H56" s="100">
        <v>9</v>
      </c>
      <c r="I56" s="34">
        <f t="shared" si="21"/>
        <v>198000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5</v>
      </c>
      <c r="D57" s="34">
        <f t="shared" si="20"/>
        <v>165000</v>
      </c>
      <c r="E57" s="20"/>
      <c r="F57" s="32" t="s">
        <v>23</v>
      </c>
      <c r="G57" s="33">
        <f>B57-3100</f>
        <v>29900</v>
      </c>
      <c r="H57" s="100">
        <v>2</v>
      </c>
      <c r="I57" s="34">
        <f t="shared" si="21"/>
        <v>59800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2</v>
      </c>
      <c r="D58" s="34">
        <f t="shared" si="20"/>
        <v>73800</v>
      </c>
      <c r="E58" s="20"/>
      <c r="F58" s="32" t="s">
        <v>24</v>
      </c>
      <c r="G58" s="33">
        <f>B58-3100</f>
        <v>33800</v>
      </c>
      <c r="H58" s="100">
        <v>1</v>
      </c>
      <c r="I58" s="34">
        <f t="shared" si="21"/>
        <v>33800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87</v>
      </c>
      <c r="D59" s="36">
        <f>SUM(D52:D58)</f>
        <v>1232900</v>
      </c>
      <c r="E59" s="37"/>
      <c r="F59" s="112" t="s">
        <v>39</v>
      </c>
      <c r="G59" s="112"/>
      <c r="H59" s="35">
        <f>SUM(H52:H58)</f>
        <v>64</v>
      </c>
      <c r="I59" s="36">
        <f>SUM(I52:I58)</f>
        <v>735400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129</v>
      </c>
      <c r="D77" s="97">
        <f>B77*C77</f>
        <v>296700</v>
      </c>
      <c r="E77" s="3"/>
      <c r="F77" s="58" t="s">
        <v>18</v>
      </c>
      <c r="G77" s="59">
        <f t="shared" ref="G77:G83" si="24">B37</f>
        <v>291</v>
      </c>
      <c r="H77" s="60">
        <f t="shared" ref="H77:H83" si="25">G77*200</f>
        <v>58200</v>
      </c>
      <c r="I77" s="61">
        <f>G77*100</f>
        <v>29100</v>
      </c>
      <c r="J77" s="62">
        <f>G77*400</f>
        <v>116400</v>
      </c>
      <c r="K77" s="89">
        <f>G77*200</f>
        <v>58200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20</v>
      </c>
      <c r="D78" s="97">
        <f t="shared" ref="D78:D83" si="26">B78*C78</f>
        <v>46000</v>
      </c>
      <c r="E78" s="3"/>
      <c r="F78" s="58" t="s">
        <v>19</v>
      </c>
      <c r="G78" s="59">
        <f t="shared" si="24"/>
        <v>56</v>
      </c>
      <c r="H78" s="60">
        <f t="shared" si="25"/>
        <v>11200</v>
      </c>
      <c r="I78" s="61">
        <f>G78*300</f>
        <v>16800</v>
      </c>
      <c r="J78" s="62">
        <f>G78*400</f>
        <v>22400</v>
      </c>
      <c r="K78" s="89">
        <f t="shared" ref="K78:K79" si="27">G78*200</f>
        <v>11200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49</v>
      </c>
      <c r="D79" s="97">
        <f t="shared" si="26"/>
        <v>142100</v>
      </c>
      <c r="E79" s="3"/>
      <c r="F79" s="58" t="s">
        <v>20</v>
      </c>
      <c r="G79" s="59">
        <f t="shared" si="24"/>
        <v>114</v>
      </c>
      <c r="H79" s="60">
        <f t="shared" si="25"/>
        <v>22800</v>
      </c>
      <c r="I79" s="61">
        <f>G79*300</f>
        <v>34200</v>
      </c>
      <c r="J79" s="62">
        <f>G79*400</f>
        <v>45600</v>
      </c>
      <c r="K79" s="89">
        <f t="shared" si="27"/>
        <v>22800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27</v>
      </c>
      <c r="D80" s="97">
        <f t="shared" si="26"/>
        <v>83700</v>
      </c>
      <c r="E80" s="3"/>
      <c r="F80" s="58" t="s">
        <v>21</v>
      </c>
      <c r="G80" s="59">
        <f t="shared" si="24"/>
        <v>60</v>
      </c>
      <c r="H80" s="60">
        <f t="shared" si="25"/>
        <v>12000</v>
      </c>
      <c r="I80" s="61">
        <f>G80*300</f>
        <v>18000</v>
      </c>
      <c r="J80" s="62">
        <f>G80*200</f>
        <v>12000</v>
      </c>
      <c r="K80" s="89">
        <f>G80*100</f>
        <v>6000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10</v>
      </c>
      <c r="D81" s="97">
        <f t="shared" si="26"/>
        <v>31000</v>
      </c>
      <c r="E81" s="3"/>
      <c r="F81" s="58" t="s">
        <v>22</v>
      </c>
      <c r="G81" s="59">
        <f t="shared" si="24"/>
        <v>24</v>
      </c>
      <c r="H81" s="60">
        <f t="shared" si="25"/>
        <v>4800</v>
      </c>
      <c r="I81" s="61">
        <f>G81*300</f>
        <v>7200</v>
      </c>
      <c r="J81" s="62">
        <f>G81*600</f>
        <v>14400</v>
      </c>
      <c r="K81" s="89">
        <f>G81*300</f>
        <v>7200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5</v>
      </c>
      <c r="D82" s="97">
        <f t="shared" si="26"/>
        <v>15500</v>
      </c>
      <c r="E82" s="3"/>
      <c r="F82" s="58" t="s">
        <v>23</v>
      </c>
      <c r="G82" s="59">
        <f t="shared" si="24"/>
        <v>18</v>
      </c>
      <c r="H82" s="60">
        <f t="shared" si="25"/>
        <v>3600</v>
      </c>
      <c r="I82" s="61">
        <f>G82*300</f>
        <v>5400</v>
      </c>
      <c r="J82" s="62">
        <f>G82*800</f>
        <v>14400</v>
      </c>
      <c r="K82" s="89">
        <f>G82*400</f>
        <v>7200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4</v>
      </c>
      <c r="D83" s="97">
        <f t="shared" si="26"/>
        <v>12400</v>
      </c>
      <c r="E83" s="3"/>
      <c r="F83" s="58" t="s">
        <v>24</v>
      </c>
      <c r="G83" s="59">
        <f t="shared" si="24"/>
        <v>18</v>
      </c>
      <c r="H83" s="60">
        <f t="shared" si="25"/>
        <v>3600</v>
      </c>
      <c r="I83" s="61">
        <f>G83*200</f>
        <v>3600</v>
      </c>
      <c r="J83" s="62">
        <f>G83*800</f>
        <v>14400</v>
      </c>
      <c r="K83" s="89">
        <f>G83*400</f>
        <v>7200</v>
      </c>
    </row>
    <row r="84" spans="1:12" ht="20.100000000000001" customHeight="1" x14ac:dyDescent="0.25">
      <c r="A84" s="114" t="s">
        <v>55</v>
      </c>
      <c r="B84" s="114"/>
      <c r="C84" s="63">
        <f>SUM(C77:C83)</f>
        <v>244</v>
      </c>
      <c r="D84" s="64">
        <f>SUM(D77:D83)</f>
        <v>627400</v>
      </c>
      <c r="E84" s="3"/>
      <c r="F84" s="65" t="s">
        <v>56</v>
      </c>
      <c r="G84" s="66">
        <f>SUM(G77:G83)</f>
        <v>581</v>
      </c>
      <c r="H84" s="67">
        <f>SUM(H77:H83)</f>
        <v>116200</v>
      </c>
      <c r="I84" s="68">
        <f>SUM(I77:I83)</f>
        <v>114300</v>
      </c>
      <c r="J84" s="69">
        <f>SUM(J77:J83)</f>
        <v>239600</v>
      </c>
      <c r="K84" s="90">
        <f>SUM(K77:K83)</f>
        <v>119800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7173200</v>
      </c>
      <c r="C88" s="116"/>
      <c r="D88" s="46"/>
      <c r="E88" s="102" t="s">
        <v>58</v>
      </c>
      <c r="F88" s="102"/>
      <c r="G88" s="73">
        <f>D59+I59</f>
        <v>1968300</v>
      </c>
      <c r="H88" s="102" t="s">
        <v>59</v>
      </c>
      <c r="I88" s="102"/>
      <c r="J88" s="74">
        <f>C59+H59+E44+F44+G44</f>
        <v>696</v>
      </c>
    </row>
    <row r="89" spans="1:12" ht="24" x14ac:dyDescent="0.25">
      <c r="A89" s="75" t="s">
        <v>60</v>
      </c>
      <c r="B89" s="101">
        <f>D59+I59+H72</f>
        <v>1968300</v>
      </c>
      <c r="C89" s="101"/>
      <c r="D89" s="76"/>
      <c r="E89" s="102" t="s">
        <v>61</v>
      </c>
      <c r="F89" s="102"/>
      <c r="G89" s="73">
        <f>D44</f>
        <v>7172000</v>
      </c>
      <c r="H89" s="102" t="s">
        <v>62</v>
      </c>
      <c r="I89" s="102"/>
      <c r="J89" s="74">
        <f>I44</f>
        <v>1126</v>
      </c>
    </row>
    <row r="90" spans="1:12" ht="17.25" customHeight="1" x14ac:dyDescent="0.25">
      <c r="A90" s="77" t="s">
        <v>63</v>
      </c>
      <c r="B90" s="105">
        <f>D84</f>
        <v>627400</v>
      </c>
      <c r="C90" s="105"/>
      <c r="D90" s="76"/>
      <c r="E90" s="106" t="s">
        <v>64</v>
      </c>
      <c r="F90" s="107"/>
      <c r="G90" s="78">
        <f>IF(G89=0,0,G88/G89)</f>
        <v>0.27444227551589517</v>
      </c>
      <c r="H90" s="106" t="s">
        <v>64</v>
      </c>
      <c r="I90" s="107"/>
      <c r="J90" s="78">
        <f>IF(J89=0,0,J88/J89)</f>
        <v>0.61811722912966249</v>
      </c>
    </row>
    <row r="91" spans="1:12" ht="17.25" customHeight="1" x14ac:dyDescent="0.25">
      <c r="A91" s="25" t="s">
        <v>65</v>
      </c>
      <c r="B91" s="108">
        <f>B88-B89-B90</f>
        <v>4577500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116200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114300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239600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119800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L98"/>
  <sheetViews>
    <sheetView topLeftCell="A79" zoomScaleNormal="10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+RIDYM!B7+14</f>
        <v>42658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128</v>
      </c>
      <c r="C13" s="14">
        <f>RIDYM!C13</f>
        <v>9200</v>
      </c>
      <c r="D13" s="15">
        <f t="shared" ref="D13:D19" si="0">+C13*B13</f>
        <v>1177600</v>
      </c>
      <c r="E13" s="100">
        <v>2</v>
      </c>
      <c r="F13" s="100">
        <v>266</v>
      </c>
      <c r="G13" s="100">
        <v>0</v>
      </c>
      <c r="H13" s="100">
        <v>0</v>
      </c>
      <c r="I13" s="16">
        <f>B13+E13+F13+G13+H13</f>
        <v>396</v>
      </c>
    </row>
    <row r="14" spans="1:12" ht="15" x14ac:dyDescent="0.25">
      <c r="A14" s="12" t="s">
        <v>19</v>
      </c>
      <c r="B14" s="100">
        <v>28</v>
      </c>
      <c r="C14" s="14">
        <f>RIDYM!C14</f>
        <v>9700</v>
      </c>
      <c r="D14" s="15">
        <f t="shared" si="0"/>
        <v>271600</v>
      </c>
      <c r="E14" s="100">
        <v>0</v>
      </c>
      <c r="F14" s="100">
        <v>1</v>
      </c>
      <c r="G14" s="100">
        <v>0</v>
      </c>
      <c r="H14" s="100">
        <v>0</v>
      </c>
      <c r="I14" s="16">
        <f t="shared" ref="I14:I19" si="1">B14+E14+F14+G14+H14</f>
        <v>29</v>
      </c>
    </row>
    <row r="15" spans="1:12" ht="15" x14ac:dyDescent="0.25">
      <c r="A15" s="12" t="s">
        <v>20</v>
      </c>
      <c r="B15" s="100">
        <v>31</v>
      </c>
      <c r="C15" s="14">
        <f>RIDYM!C15</f>
        <v>10500</v>
      </c>
      <c r="D15" s="15">
        <f t="shared" si="0"/>
        <v>325500</v>
      </c>
      <c r="E15" s="100">
        <v>0</v>
      </c>
      <c r="F15" s="100">
        <v>0</v>
      </c>
      <c r="G15" s="100">
        <v>0</v>
      </c>
      <c r="H15" s="100">
        <v>0</v>
      </c>
      <c r="I15" s="16">
        <f t="shared" si="1"/>
        <v>31</v>
      </c>
    </row>
    <row r="16" spans="1:12" ht="15" x14ac:dyDescent="0.25">
      <c r="A16" s="12" t="s">
        <v>21</v>
      </c>
      <c r="B16" s="100">
        <v>9</v>
      </c>
      <c r="C16" s="14">
        <f>RIDYM!C16</f>
        <v>14900</v>
      </c>
      <c r="D16" s="15">
        <f t="shared" si="0"/>
        <v>134100</v>
      </c>
      <c r="E16" s="100">
        <v>0</v>
      </c>
      <c r="F16" s="100">
        <v>2</v>
      </c>
      <c r="G16" s="100">
        <v>0</v>
      </c>
      <c r="H16" s="100">
        <v>0</v>
      </c>
      <c r="I16" s="16">
        <f t="shared" si="1"/>
        <v>11</v>
      </c>
    </row>
    <row r="17" spans="1:9" ht="15" x14ac:dyDescent="0.25">
      <c r="A17" s="12" t="s">
        <v>22</v>
      </c>
      <c r="B17" s="100">
        <v>6</v>
      </c>
      <c r="C17" s="14">
        <f>RIDYM!C17</f>
        <v>25100</v>
      </c>
      <c r="D17" s="15">
        <f t="shared" si="0"/>
        <v>150600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6</v>
      </c>
    </row>
    <row r="18" spans="1:9" ht="15" x14ac:dyDescent="0.25">
      <c r="A18" s="12" t="s">
        <v>23</v>
      </c>
      <c r="B18" s="100">
        <v>2</v>
      </c>
      <c r="C18" s="14">
        <f>RIDYM!C18</f>
        <v>33000</v>
      </c>
      <c r="D18" s="15">
        <f t="shared" si="0"/>
        <v>66000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2</v>
      </c>
    </row>
    <row r="19" spans="1:9" ht="15" x14ac:dyDescent="0.25">
      <c r="A19" s="12" t="s">
        <v>24</v>
      </c>
      <c r="B19" s="100">
        <v>9</v>
      </c>
      <c r="C19" s="14">
        <f>RIDYM!C19</f>
        <v>36900</v>
      </c>
      <c r="D19" s="15">
        <f t="shared" si="0"/>
        <v>332100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9</v>
      </c>
    </row>
    <row r="20" spans="1:9" s="2" customFormat="1" ht="15" x14ac:dyDescent="0.25">
      <c r="A20" s="12" t="s">
        <v>25</v>
      </c>
      <c r="B20" s="17">
        <f>SUM(B13:B19)</f>
        <v>213</v>
      </c>
      <c r="C20" s="18"/>
      <c r="D20" s="19">
        <f t="shared" ref="D20:I20" si="2">SUM(D13:D19)</f>
        <v>2457500</v>
      </c>
      <c r="E20" s="17">
        <f t="shared" si="2"/>
        <v>2</v>
      </c>
      <c r="F20" s="17">
        <f t="shared" si="2"/>
        <v>269</v>
      </c>
      <c r="G20" s="17">
        <f t="shared" si="2"/>
        <v>0</v>
      </c>
      <c r="H20" s="17">
        <f t="shared" si="2"/>
        <v>0</v>
      </c>
      <c r="I20" s="17">
        <f t="shared" si="2"/>
        <v>484</v>
      </c>
    </row>
    <row r="21" spans="1:9" ht="15" x14ac:dyDescent="0.25">
      <c r="A21" s="20" t="s">
        <v>26</v>
      </c>
      <c r="B21" s="21"/>
      <c r="C21" s="21"/>
      <c r="D21" s="22">
        <v>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2457500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201</v>
      </c>
      <c r="C25" s="14">
        <f t="shared" si="3"/>
        <v>9200</v>
      </c>
      <c r="D25" s="15">
        <f t="shared" ref="D25:D31" si="4">+C25*B25</f>
        <v>1849200</v>
      </c>
      <c r="E25" s="100">
        <v>1</v>
      </c>
      <c r="F25" s="100">
        <v>282</v>
      </c>
      <c r="G25" s="100">
        <v>0</v>
      </c>
      <c r="H25" s="100">
        <v>0</v>
      </c>
      <c r="I25" s="16">
        <f>B25+E25+F25+G25+H25</f>
        <v>484</v>
      </c>
    </row>
    <row r="26" spans="1:9" ht="15" x14ac:dyDescent="0.25">
      <c r="A26" s="12" t="s">
        <v>19</v>
      </c>
      <c r="B26" s="100">
        <v>30</v>
      </c>
      <c r="C26" s="14">
        <f t="shared" si="3"/>
        <v>9700</v>
      </c>
      <c r="D26" s="15">
        <f t="shared" si="4"/>
        <v>291000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30</v>
      </c>
    </row>
    <row r="27" spans="1:9" ht="15" x14ac:dyDescent="0.25">
      <c r="A27" s="12" t="s">
        <v>20</v>
      </c>
      <c r="B27" s="100">
        <v>49</v>
      </c>
      <c r="C27" s="14">
        <f t="shared" si="3"/>
        <v>10500</v>
      </c>
      <c r="D27" s="15">
        <f t="shared" si="4"/>
        <v>514500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49</v>
      </c>
    </row>
    <row r="28" spans="1:9" ht="15" x14ac:dyDescent="0.25">
      <c r="A28" s="12" t="s">
        <v>21</v>
      </c>
      <c r="B28" s="100">
        <v>19</v>
      </c>
      <c r="C28" s="14">
        <f t="shared" si="3"/>
        <v>14900</v>
      </c>
      <c r="D28" s="15">
        <f t="shared" si="4"/>
        <v>283100</v>
      </c>
      <c r="E28" s="100">
        <v>0</v>
      </c>
      <c r="F28" s="100">
        <v>2</v>
      </c>
      <c r="G28" s="100">
        <v>0</v>
      </c>
      <c r="H28" s="100">
        <v>0</v>
      </c>
      <c r="I28" s="16">
        <f t="shared" si="5"/>
        <v>21</v>
      </c>
    </row>
    <row r="29" spans="1:9" ht="15" x14ac:dyDescent="0.25">
      <c r="A29" s="12" t="s">
        <v>22</v>
      </c>
      <c r="B29" s="100">
        <v>6</v>
      </c>
      <c r="C29" s="14">
        <f t="shared" si="3"/>
        <v>25100</v>
      </c>
      <c r="D29" s="15">
        <f t="shared" si="4"/>
        <v>150600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6</v>
      </c>
    </row>
    <row r="30" spans="1:9" ht="15" x14ac:dyDescent="0.25">
      <c r="A30" s="12" t="s">
        <v>23</v>
      </c>
      <c r="B30" s="100">
        <v>3</v>
      </c>
      <c r="C30" s="14">
        <f t="shared" si="3"/>
        <v>33000</v>
      </c>
      <c r="D30" s="15">
        <f t="shared" si="4"/>
        <v>99000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3</v>
      </c>
    </row>
    <row r="31" spans="1:9" ht="15" x14ac:dyDescent="0.25">
      <c r="A31" s="12" t="s">
        <v>24</v>
      </c>
      <c r="B31" s="100">
        <v>1</v>
      </c>
      <c r="C31" s="14">
        <f t="shared" si="3"/>
        <v>36900</v>
      </c>
      <c r="D31" s="15">
        <f t="shared" si="4"/>
        <v>36900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1</v>
      </c>
    </row>
    <row r="32" spans="1:9" s="2" customFormat="1" ht="15" x14ac:dyDescent="0.25">
      <c r="A32" s="12" t="s">
        <v>25</v>
      </c>
      <c r="B32" s="17">
        <f>SUM(B25:B31)</f>
        <v>309</v>
      </c>
      <c r="C32" s="18"/>
      <c r="D32" s="19">
        <f t="shared" ref="D32:I32" si="6">SUM(D25:D31)</f>
        <v>3224300</v>
      </c>
      <c r="E32" s="17">
        <f t="shared" si="6"/>
        <v>1</v>
      </c>
      <c r="F32" s="17">
        <f t="shared" si="6"/>
        <v>284</v>
      </c>
      <c r="G32" s="17">
        <f t="shared" si="6"/>
        <v>0</v>
      </c>
      <c r="H32" s="17">
        <f t="shared" si="6"/>
        <v>0</v>
      </c>
      <c r="I32" s="17">
        <f t="shared" si="6"/>
        <v>594</v>
      </c>
    </row>
    <row r="33" spans="1:12" ht="15" x14ac:dyDescent="0.25">
      <c r="A33" s="20" t="s">
        <v>26</v>
      </c>
      <c r="B33" s="21"/>
      <c r="C33" s="21"/>
      <c r="D33" s="22">
        <v>800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3225100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329</v>
      </c>
      <c r="C37" s="14">
        <f t="shared" si="7"/>
        <v>9200</v>
      </c>
      <c r="D37" s="15">
        <f t="shared" ref="D37:D43" si="9">+D13+D25</f>
        <v>3026800</v>
      </c>
      <c r="E37" s="16">
        <f t="shared" ref="E37:H43" si="10">E25+E13</f>
        <v>3</v>
      </c>
      <c r="F37" s="16">
        <f t="shared" si="10"/>
        <v>548</v>
      </c>
      <c r="G37" s="16">
        <f t="shared" si="10"/>
        <v>0</v>
      </c>
      <c r="H37" s="16">
        <f t="shared" si="10"/>
        <v>0</v>
      </c>
      <c r="I37" s="16">
        <f>B37+E37+F37+G37+H37</f>
        <v>880</v>
      </c>
      <c r="J37" s="26"/>
      <c r="K37" s="26"/>
    </row>
    <row r="38" spans="1:12" ht="15" x14ac:dyDescent="0.25">
      <c r="A38" s="12" t="s">
        <v>19</v>
      </c>
      <c r="B38" s="16">
        <f t="shared" si="8"/>
        <v>58</v>
      </c>
      <c r="C38" s="14">
        <f t="shared" si="7"/>
        <v>9700</v>
      </c>
      <c r="D38" s="15">
        <f t="shared" si="9"/>
        <v>562600</v>
      </c>
      <c r="E38" s="16">
        <f t="shared" si="10"/>
        <v>0</v>
      </c>
      <c r="F38" s="16">
        <f t="shared" si="10"/>
        <v>1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59</v>
      </c>
      <c r="J38" s="26"/>
      <c r="K38" s="26"/>
    </row>
    <row r="39" spans="1:12" ht="15" x14ac:dyDescent="0.25">
      <c r="A39" s="12" t="s">
        <v>20</v>
      </c>
      <c r="B39" s="16">
        <f t="shared" si="8"/>
        <v>80</v>
      </c>
      <c r="C39" s="14">
        <f t="shared" si="7"/>
        <v>10500</v>
      </c>
      <c r="D39" s="15">
        <f t="shared" si="9"/>
        <v>840000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80</v>
      </c>
      <c r="J39" s="26"/>
      <c r="K39" s="26"/>
    </row>
    <row r="40" spans="1:12" ht="15" x14ac:dyDescent="0.25">
      <c r="A40" s="12" t="s">
        <v>21</v>
      </c>
      <c r="B40" s="16">
        <f t="shared" si="8"/>
        <v>28</v>
      </c>
      <c r="C40" s="14">
        <f t="shared" si="7"/>
        <v>14900</v>
      </c>
      <c r="D40" s="15">
        <f t="shared" si="9"/>
        <v>417200</v>
      </c>
      <c r="E40" s="16">
        <f t="shared" si="10"/>
        <v>0</v>
      </c>
      <c r="F40" s="16">
        <f t="shared" si="10"/>
        <v>4</v>
      </c>
      <c r="G40" s="16">
        <f t="shared" ref="G40:H40" si="14">G28+G16</f>
        <v>0</v>
      </c>
      <c r="H40" s="16">
        <f t="shared" si="14"/>
        <v>0</v>
      </c>
      <c r="I40" s="16">
        <f t="shared" si="12"/>
        <v>32</v>
      </c>
      <c r="J40" s="26"/>
      <c r="K40" s="26"/>
    </row>
    <row r="41" spans="1:12" ht="15" x14ac:dyDescent="0.25">
      <c r="A41" s="12" t="s">
        <v>22</v>
      </c>
      <c r="B41" s="16">
        <f t="shared" si="8"/>
        <v>12</v>
      </c>
      <c r="C41" s="14">
        <f t="shared" si="7"/>
        <v>25100</v>
      </c>
      <c r="D41" s="15">
        <f t="shared" si="9"/>
        <v>301200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12</v>
      </c>
      <c r="J41" s="26"/>
      <c r="K41" s="26"/>
    </row>
    <row r="42" spans="1:12" ht="15" x14ac:dyDescent="0.25">
      <c r="A42" s="12" t="s">
        <v>23</v>
      </c>
      <c r="B42" s="16">
        <f t="shared" si="8"/>
        <v>5</v>
      </c>
      <c r="C42" s="14">
        <f t="shared" si="7"/>
        <v>33000</v>
      </c>
      <c r="D42" s="15">
        <f t="shared" si="9"/>
        <v>165000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5</v>
      </c>
      <c r="J42" s="26"/>
      <c r="K42" s="26"/>
    </row>
    <row r="43" spans="1:12" ht="15" x14ac:dyDescent="0.25">
      <c r="A43" s="12" t="s">
        <v>24</v>
      </c>
      <c r="B43" s="16">
        <f t="shared" si="8"/>
        <v>10</v>
      </c>
      <c r="C43" s="14">
        <f t="shared" si="7"/>
        <v>36900</v>
      </c>
      <c r="D43" s="15">
        <f t="shared" si="9"/>
        <v>369000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522</v>
      </c>
      <c r="C44" s="18"/>
      <c r="D44" s="19">
        <f t="shared" ref="D44:I44" si="18">SUM(D37:D43)</f>
        <v>5681800</v>
      </c>
      <c r="E44" s="17">
        <f t="shared" si="18"/>
        <v>3</v>
      </c>
      <c r="F44" s="17">
        <f t="shared" si="18"/>
        <v>553</v>
      </c>
      <c r="G44" s="17">
        <f t="shared" si="18"/>
        <v>0</v>
      </c>
      <c r="H44" s="17">
        <f t="shared" si="18"/>
        <v>0</v>
      </c>
      <c r="I44" s="17">
        <f t="shared" si="18"/>
        <v>1078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800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5682600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18</v>
      </c>
      <c r="D52" s="34">
        <f>(C52*B52)</f>
        <v>165600</v>
      </c>
      <c r="E52" s="20"/>
      <c r="F52" s="32" t="s">
        <v>18</v>
      </c>
      <c r="G52" s="33">
        <f>B52-2300</f>
        <v>6900</v>
      </c>
      <c r="H52" s="100">
        <v>12</v>
      </c>
      <c r="I52" s="34">
        <f>(H52*G52)</f>
        <v>82800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15</v>
      </c>
      <c r="D53" s="34">
        <f t="shared" ref="D53:D58" si="20">(C53*B53)</f>
        <v>145500</v>
      </c>
      <c r="E53" s="20"/>
      <c r="F53" s="32" t="s">
        <v>19</v>
      </c>
      <c r="G53" s="33">
        <f>B53-2300</f>
        <v>7400</v>
      </c>
      <c r="H53" s="100">
        <v>13</v>
      </c>
      <c r="I53" s="34">
        <f t="shared" ref="I53:I58" si="21">(H53*G53)</f>
        <v>96200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10</v>
      </c>
      <c r="D54" s="34">
        <f t="shared" si="20"/>
        <v>105000</v>
      </c>
      <c r="E54" s="20"/>
      <c r="F54" s="32" t="s">
        <v>20</v>
      </c>
      <c r="G54" s="33">
        <f>B54-2900</f>
        <v>7600</v>
      </c>
      <c r="H54" s="100">
        <v>7</v>
      </c>
      <c r="I54" s="34">
        <f t="shared" si="21"/>
        <v>53200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9</v>
      </c>
      <c r="D55" s="34">
        <f t="shared" si="20"/>
        <v>134100</v>
      </c>
      <c r="E55" s="20"/>
      <c r="F55" s="32" t="s">
        <v>21</v>
      </c>
      <c r="G55" s="33">
        <f>B55-3100</f>
        <v>11800</v>
      </c>
      <c r="H55" s="100">
        <v>6</v>
      </c>
      <c r="I55" s="34">
        <f t="shared" si="21"/>
        <v>70800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3</v>
      </c>
      <c r="D56" s="34">
        <f t="shared" si="20"/>
        <v>75300</v>
      </c>
      <c r="E56" s="20"/>
      <c r="F56" s="32" t="s">
        <v>22</v>
      </c>
      <c r="G56" s="33">
        <f>B56-3100</f>
        <v>22000</v>
      </c>
      <c r="H56" s="100">
        <v>4</v>
      </c>
      <c r="I56" s="34">
        <f t="shared" si="21"/>
        <v>88000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1</v>
      </c>
      <c r="D57" s="34">
        <f t="shared" si="20"/>
        <v>33000</v>
      </c>
      <c r="E57" s="20"/>
      <c r="F57" s="32" t="s">
        <v>23</v>
      </c>
      <c r="G57" s="33">
        <f>B57-3100</f>
        <v>29900</v>
      </c>
      <c r="H57" s="100">
        <v>1</v>
      </c>
      <c r="I57" s="34">
        <f t="shared" si="21"/>
        <v>29900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0</v>
      </c>
      <c r="D58" s="34">
        <f t="shared" si="20"/>
        <v>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56</v>
      </c>
      <c r="D59" s="36">
        <f>SUM(D52:D58)</f>
        <v>658500</v>
      </c>
      <c r="E59" s="37"/>
      <c r="F59" s="112" t="s">
        <v>39</v>
      </c>
      <c r="G59" s="112"/>
      <c r="H59" s="35">
        <f>SUM(H52:H58)</f>
        <v>43</v>
      </c>
      <c r="I59" s="36">
        <f>SUM(I52:I58)</f>
        <v>420900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140</v>
      </c>
      <c r="D77" s="97">
        <f>B77*C77</f>
        <v>322000</v>
      </c>
      <c r="E77" s="3"/>
      <c r="F77" s="58" t="s">
        <v>18</v>
      </c>
      <c r="G77" s="59">
        <f t="shared" ref="G77:G83" si="24">B37</f>
        <v>329</v>
      </c>
      <c r="H77" s="60">
        <f t="shared" ref="H77:H83" si="25">G77*200</f>
        <v>65800</v>
      </c>
      <c r="I77" s="61">
        <f>G77*100</f>
        <v>32900</v>
      </c>
      <c r="J77" s="62">
        <f>G77*400</f>
        <v>131600</v>
      </c>
      <c r="K77" s="89">
        <f>G77*200</f>
        <v>65800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27</v>
      </c>
      <c r="D78" s="97">
        <f t="shared" ref="D78:D83" si="26">B78*C78</f>
        <v>62100</v>
      </c>
      <c r="E78" s="3"/>
      <c r="F78" s="58" t="s">
        <v>19</v>
      </c>
      <c r="G78" s="59">
        <f t="shared" si="24"/>
        <v>58</v>
      </c>
      <c r="H78" s="60">
        <f t="shared" si="25"/>
        <v>11600</v>
      </c>
      <c r="I78" s="61">
        <f>G78*300</f>
        <v>17400</v>
      </c>
      <c r="J78" s="62">
        <f>G78*400</f>
        <v>23200</v>
      </c>
      <c r="K78" s="89">
        <f t="shared" ref="K78:K79" si="27">G78*200</f>
        <v>11600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32</v>
      </c>
      <c r="D79" s="97">
        <f t="shared" si="26"/>
        <v>92800</v>
      </c>
      <c r="E79" s="3"/>
      <c r="F79" s="58" t="s">
        <v>20</v>
      </c>
      <c r="G79" s="59">
        <f t="shared" si="24"/>
        <v>80</v>
      </c>
      <c r="H79" s="60">
        <f t="shared" si="25"/>
        <v>16000</v>
      </c>
      <c r="I79" s="61">
        <f>G79*300</f>
        <v>24000</v>
      </c>
      <c r="J79" s="62">
        <f>G79*400</f>
        <v>32000</v>
      </c>
      <c r="K79" s="89">
        <f t="shared" si="27"/>
        <v>16000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13</v>
      </c>
      <c r="D80" s="97">
        <f t="shared" si="26"/>
        <v>40300</v>
      </c>
      <c r="E80" s="3"/>
      <c r="F80" s="58" t="s">
        <v>21</v>
      </c>
      <c r="G80" s="59">
        <f t="shared" si="24"/>
        <v>28</v>
      </c>
      <c r="H80" s="60">
        <f t="shared" si="25"/>
        <v>5600</v>
      </c>
      <c r="I80" s="61">
        <f>G80*300</f>
        <v>8400</v>
      </c>
      <c r="J80" s="62">
        <f>G80*200</f>
        <v>5600</v>
      </c>
      <c r="K80" s="89">
        <f>G80*100</f>
        <v>2800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6</v>
      </c>
      <c r="D81" s="97">
        <f t="shared" si="26"/>
        <v>18600</v>
      </c>
      <c r="E81" s="3"/>
      <c r="F81" s="58" t="s">
        <v>22</v>
      </c>
      <c r="G81" s="59">
        <f t="shared" si="24"/>
        <v>12</v>
      </c>
      <c r="H81" s="60">
        <f t="shared" si="25"/>
        <v>2400</v>
      </c>
      <c r="I81" s="61">
        <f>G81*300</f>
        <v>3600</v>
      </c>
      <c r="J81" s="62">
        <f>G81*600</f>
        <v>7200</v>
      </c>
      <c r="K81" s="89">
        <f>G81*300</f>
        <v>3600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1</v>
      </c>
      <c r="D82" s="97">
        <f t="shared" si="26"/>
        <v>3100</v>
      </c>
      <c r="E82" s="3"/>
      <c r="F82" s="58" t="s">
        <v>23</v>
      </c>
      <c r="G82" s="59">
        <f t="shared" si="24"/>
        <v>5</v>
      </c>
      <c r="H82" s="60">
        <f t="shared" si="25"/>
        <v>1000</v>
      </c>
      <c r="I82" s="61">
        <f>G82*300</f>
        <v>1500</v>
      </c>
      <c r="J82" s="62">
        <f>G82*800</f>
        <v>4000</v>
      </c>
      <c r="K82" s="89">
        <f>G82*400</f>
        <v>2000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1</v>
      </c>
      <c r="D83" s="97">
        <f t="shared" si="26"/>
        <v>3100</v>
      </c>
      <c r="E83" s="3"/>
      <c r="F83" s="58" t="s">
        <v>24</v>
      </c>
      <c r="G83" s="59">
        <f t="shared" si="24"/>
        <v>10</v>
      </c>
      <c r="H83" s="60">
        <f t="shared" si="25"/>
        <v>2000</v>
      </c>
      <c r="I83" s="61">
        <f>G83*200</f>
        <v>2000</v>
      </c>
      <c r="J83" s="62">
        <f>G83*800</f>
        <v>8000</v>
      </c>
      <c r="K83" s="89">
        <f>G83*400</f>
        <v>4000</v>
      </c>
    </row>
    <row r="84" spans="1:12" ht="20.100000000000001" customHeight="1" x14ac:dyDescent="0.25">
      <c r="A84" s="114" t="s">
        <v>55</v>
      </c>
      <c r="B84" s="114"/>
      <c r="C84" s="63">
        <f>SUM(C77:C83)</f>
        <v>220</v>
      </c>
      <c r="D84" s="64">
        <f>SUM(D77:D83)</f>
        <v>542000</v>
      </c>
      <c r="E84" s="3"/>
      <c r="F84" s="65" t="s">
        <v>56</v>
      </c>
      <c r="G84" s="66">
        <f>SUM(G77:G83)</f>
        <v>522</v>
      </c>
      <c r="H84" s="67">
        <f>SUM(H77:H83)</f>
        <v>104400</v>
      </c>
      <c r="I84" s="68">
        <f>SUM(I77:I83)</f>
        <v>89800</v>
      </c>
      <c r="J84" s="69">
        <f>SUM(J77:J83)</f>
        <v>211600</v>
      </c>
      <c r="K84" s="90">
        <f>SUM(K77:K83)</f>
        <v>105800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5682600</v>
      </c>
      <c r="C88" s="116"/>
      <c r="D88" s="46"/>
      <c r="E88" s="102" t="s">
        <v>58</v>
      </c>
      <c r="F88" s="102"/>
      <c r="G88" s="73">
        <f>D59+I59</f>
        <v>1079400</v>
      </c>
      <c r="H88" s="102" t="s">
        <v>59</v>
      </c>
      <c r="I88" s="102"/>
      <c r="J88" s="74">
        <f>C59+H59+E44+F44+G44</f>
        <v>655</v>
      </c>
    </row>
    <row r="89" spans="1:12" ht="24" x14ac:dyDescent="0.25">
      <c r="A89" s="75" t="s">
        <v>60</v>
      </c>
      <c r="B89" s="101">
        <f>D59+I59+H72</f>
        <v>1079400</v>
      </c>
      <c r="C89" s="101"/>
      <c r="D89" s="76"/>
      <c r="E89" s="102" t="s">
        <v>61</v>
      </c>
      <c r="F89" s="102"/>
      <c r="G89" s="73">
        <f>D44</f>
        <v>5681800</v>
      </c>
      <c r="H89" s="102" t="s">
        <v>62</v>
      </c>
      <c r="I89" s="102"/>
      <c r="J89" s="74">
        <f>I44</f>
        <v>1078</v>
      </c>
    </row>
    <row r="90" spans="1:12" ht="17.25" customHeight="1" x14ac:dyDescent="0.25">
      <c r="A90" s="77" t="s">
        <v>63</v>
      </c>
      <c r="B90" s="105">
        <f>D84</f>
        <v>542000</v>
      </c>
      <c r="C90" s="105"/>
      <c r="D90" s="76"/>
      <c r="E90" s="106" t="s">
        <v>64</v>
      </c>
      <c r="F90" s="107"/>
      <c r="G90" s="78">
        <f>IF(G89=0,0,G88/G89)</f>
        <v>0.18997500792002533</v>
      </c>
      <c r="H90" s="106" t="s">
        <v>64</v>
      </c>
      <c r="I90" s="107"/>
      <c r="J90" s="78">
        <f>IF(J89=0,0,J88/J89)</f>
        <v>0.60760667903525045</v>
      </c>
    </row>
    <row r="91" spans="1:12" ht="17.25" customHeight="1" x14ac:dyDescent="0.25">
      <c r="A91" s="25" t="s">
        <v>65</v>
      </c>
      <c r="B91" s="108">
        <f>B88-B89-B90</f>
        <v>4061200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104400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89800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211600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105800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L98"/>
  <sheetViews>
    <sheetView topLeftCell="A79" zoomScaleNormal="10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+RIDYM!B7+15</f>
        <v>42659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176</v>
      </c>
      <c r="C13" s="14">
        <f>RIDYM!C13</f>
        <v>9200</v>
      </c>
      <c r="D13" s="15">
        <f t="shared" ref="D13:D19" si="0">+C13*B13</f>
        <v>1619200</v>
      </c>
      <c r="E13" s="100">
        <v>0</v>
      </c>
      <c r="F13" s="100">
        <v>237</v>
      </c>
      <c r="G13" s="100">
        <v>1</v>
      </c>
      <c r="H13" s="100">
        <v>0</v>
      </c>
      <c r="I13" s="16">
        <f>B13+E13+F13+G13+H13</f>
        <v>414</v>
      </c>
    </row>
    <row r="14" spans="1:12" ht="15" x14ac:dyDescent="0.25">
      <c r="A14" s="12" t="s">
        <v>19</v>
      </c>
      <c r="B14" s="100">
        <v>19</v>
      </c>
      <c r="C14" s="14">
        <f>RIDYM!C14</f>
        <v>9700</v>
      </c>
      <c r="D14" s="15">
        <f t="shared" si="0"/>
        <v>184300</v>
      </c>
      <c r="E14" s="100">
        <v>0</v>
      </c>
      <c r="F14" s="100">
        <v>1</v>
      </c>
      <c r="G14" s="100">
        <v>0</v>
      </c>
      <c r="H14" s="100">
        <v>0</v>
      </c>
      <c r="I14" s="16">
        <f t="shared" ref="I14:I19" si="1">B14+E14+F14+G14+H14</f>
        <v>20</v>
      </c>
    </row>
    <row r="15" spans="1:12" ht="15" x14ac:dyDescent="0.25">
      <c r="A15" s="12" t="s">
        <v>20</v>
      </c>
      <c r="B15" s="100">
        <v>12</v>
      </c>
      <c r="C15" s="14">
        <f>RIDYM!C15</f>
        <v>10500</v>
      </c>
      <c r="D15" s="15">
        <f t="shared" si="0"/>
        <v>126000</v>
      </c>
      <c r="E15" s="100">
        <v>0</v>
      </c>
      <c r="F15" s="100">
        <v>0</v>
      </c>
      <c r="G15" s="100">
        <v>0</v>
      </c>
      <c r="H15" s="100">
        <v>0</v>
      </c>
      <c r="I15" s="16">
        <f t="shared" si="1"/>
        <v>12</v>
      </c>
    </row>
    <row r="16" spans="1:12" ht="15" x14ac:dyDescent="0.25">
      <c r="A16" s="12" t="s">
        <v>21</v>
      </c>
      <c r="B16" s="100">
        <v>8</v>
      </c>
      <c r="C16" s="14">
        <f>RIDYM!C16</f>
        <v>14900</v>
      </c>
      <c r="D16" s="15">
        <f t="shared" si="0"/>
        <v>119200</v>
      </c>
      <c r="E16" s="100">
        <v>0</v>
      </c>
      <c r="F16" s="100">
        <v>0</v>
      </c>
      <c r="G16" s="100">
        <v>0</v>
      </c>
      <c r="H16" s="100">
        <v>0</v>
      </c>
      <c r="I16" s="16">
        <f t="shared" si="1"/>
        <v>8</v>
      </c>
    </row>
    <row r="17" spans="1:9" ht="15" x14ac:dyDescent="0.25">
      <c r="A17" s="12" t="s">
        <v>22</v>
      </c>
      <c r="B17" s="100">
        <v>5</v>
      </c>
      <c r="C17" s="14">
        <f>RIDYM!C17</f>
        <v>25100</v>
      </c>
      <c r="D17" s="15">
        <f t="shared" si="0"/>
        <v>125500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5</v>
      </c>
    </row>
    <row r="18" spans="1:9" ht="15" x14ac:dyDescent="0.25">
      <c r="A18" s="12" t="s">
        <v>23</v>
      </c>
      <c r="B18" s="100">
        <v>3</v>
      </c>
      <c r="C18" s="14">
        <f>RIDYM!C18</f>
        <v>33000</v>
      </c>
      <c r="D18" s="15">
        <f t="shared" si="0"/>
        <v>99000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3</v>
      </c>
    </row>
    <row r="19" spans="1:9" ht="15" x14ac:dyDescent="0.25">
      <c r="A19" s="12" t="s">
        <v>24</v>
      </c>
      <c r="B19" s="100">
        <v>6</v>
      </c>
      <c r="C19" s="14">
        <f>RIDYM!C19</f>
        <v>36900</v>
      </c>
      <c r="D19" s="15">
        <f t="shared" si="0"/>
        <v>221400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6</v>
      </c>
    </row>
    <row r="20" spans="1:9" s="2" customFormat="1" ht="15" x14ac:dyDescent="0.25">
      <c r="A20" s="12" t="s">
        <v>25</v>
      </c>
      <c r="B20" s="17">
        <f>SUM(B13:B19)</f>
        <v>229</v>
      </c>
      <c r="C20" s="18"/>
      <c r="D20" s="19">
        <f t="shared" ref="D20:I20" si="2">SUM(D13:D19)</f>
        <v>2494600</v>
      </c>
      <c r="E20" s="17">
        <f t="shared" si="2"/>
        <v>0</v>
      </c>
      <c r="F20" s="17">
        <f t="shared" si="2"/>
        <v>238</v>
      </c>
      <c r="G20" s="17">
        <f t="shared" si="2"/>
        <v>1</v>
      </c>
      <c r="H20" s="17">
        <f t="shared" si="2"/>
        <v>0</v>
      </c>
      <c r="I20" s="17">
        <f t="shared" si="2"/>
        <v>468</v>
      </c>
    </row>
    <row r="21" spans="1:9" ht="15" x14ac:dyDescent="0.25">
      <c r="A21" s="20" t="s">
        <v>26</v>
      </c>
      <c r="B21" s="21"/>
      <c r="C21" s="21"/>
      <c r="D21" s="22">
        <v>700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2495300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145</v>
      </c>
      <c r="C25" s="14">
        <f t="shared" si="3"/>
        <v>9200</v>
      </c>
      <c r="D25" s="15">
        <f t="shared" ref="D25:D31" si="4">+C25*B25</f>
        <v>1334000</v>
      </c>
      <c r="E25" s="100">
        <v>0</v>
      </c>
      <c r="F25" s="100">
        <v>247</v>
      </c>
      <c r="G25" s="100">
        <v>0</v>
      </c>
      <c r="H25" s="100">
        <v>0</v>
      </c>
      <c r="I25" s="16">
        <f>B25+E25+F25+G25+H25</f>
        <v>392</v>
      </c>
    </row>
    <row r="26" spans="1:9" ht="15" x14ac:dyDescent="0.25">
      <c r="A26" s="12" t="s">
        <v>19</v>
      </c>
      <c r="B26" s="100">
        <v>19</v>
      </c>
      <c r="C26" s="14">
        <f t="shared" si="3"/>
        <v>9700</v>
      </c>
      <c r="D26" s="15">
        <f t="shared" si="4"/>
        <v>184300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19</v>
      </c>
    </row>
    <row r="27" spans="1:9" ht="15" x14ac:dyDescent="0.25">
      <c r="A27" s="12" t="s">
        <v>20</v>
      </c>
      <c r="B27" s="100">
        <v>11</v>
      </c>
      <c r="C27" s="14">
        <f t="shared" si="3"/>
        <v>10500</v>
      </c>
      <c r="D27" s="15">
        <f t="shared" si="4"/>
        <v>115500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11</v>
      </c>
    </row>
    <row r="28" spans="1:9" ht="15" x14ac:dyDescent="0.25">
      <c r="A28" s="12" t="s">
        <v>21</v>
      </c>
      <c r="B28" s="100">
        <v>9</v>
      </c>
      <c r="C28" s="14">
        <f t="shared" si="3"/>
        <v>14900</v>
      </c>
      <c r="D28" s="15">
        <f t="shared" si="4"/>
        <v>134100</v>
      </c>
      <c r="E28" s="100">
        <v>0</v>
      </c>
      <c r="F28" s="100">
        <v>0</v>
      </c>
      <c r="G28" s="100">
        <v>0</v>
      </c>
      <c r="H28" s="100">
        <v>0</v>
      </c>
      <c r="I28" s="16">
        <f t="shared" si="5"/>
        <v>9</v>
      </c>
    </row>
    <row r="29" spans="1:9" ht="15" x14ac:dyDescent="0.25">
      <c r="A29" s="12" t="s">
        <v>22</v>
      </c>
      <c r="B29" s="100">
        <v>3</v>
      </c>
      <c r="C29" s="14">
        <f t="shared" si="3"/>
        <v>25100</v>
      </c>
      <c r="D29" s="15">
        <f t="shared" si="4"/>
        <v>75300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3</v>
      </c>
    </row>
    <row r="30" spans="1:9" ht="15" x14ac:dyDescent="0.25">
      <c r="A30" s="12" t="s">
        <v>23</v>
      </c>
      <c r="B30" s="100">
        <v>3</v>
      </c>
      <c r="C30" s="14">
        <f t="shared" si="3"/>
        <v>33000</v>
      </c>
      <c r="D30" s="15">
        <f t="shared" si="4"/>
        <v>99000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3</v>
      </c>
    </row>
    <row r="31" spans="1:9" ht="15" x14ac:dyDescent="0.25">
      <c r="A31" s="12" t="s">
        <v>24</v>
      </c>
      <c r="B31" s="100">
        <v>4</v>
      </c>
      <c r="C31" s="14">
        <f t="shared" si="3"/>
        <v>36900</v>
      </c>
      <c r="D31" s="15">
        <f t="shared" si="4"/>
        <v>147600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4</v>
      </c>
    </row>
    <row r="32" spans="1:9" s="2" customFormat="1" ht="15" x14ac:dyDescent="0.25">
      <c r="A32" s="12" t="s">
        <v>25</v>
      </c>
      <c r="B32" s="17">
        <f>SUM(B25:B31)</f>
        <v>194</v>
      </c>
      <c r="C32" s="18"/>
      <c r="D32" s="19">
        <f t="shared" ref="D32:I32" si="6">SUM(D25:D31)</f>
        <v>2089800</v>
      </c>
      <c r="E32" s="17">
        <f t="shared" si="6"/>
        <v>0</v>
      </c>
      <c r="F32" s="17">
        <f t="shared" si="6"/>
        <v>247</v>
      </c>
      <c r="G32" s="17">
        <f t="shared" si="6"/>
        <v>0</v>
      </c>
      <c r="H32" s="17">
        <f t="shared" si="6"/>
        <v>0</v>
      </c>
      <c r="I32" s="17">
        <f t="shared" si="6"/>
        <v>441</v>
      </c>
    </row>
    <row r="33" spans="1:12" ht="15" x14ac:dyDescent="0.25">
      <c r="A33" s="20" t="s">
        <v>26</v>
      </c>
      <c r="B33" s="21"/>
      <c r="C33" s="21"/>
      <c r="D33" s="22">
        <v>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2089800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321</v>
      </c>
      <c r="C37" s="14">
        <f t="shared" si="7"/>
        <v>9200</v>
      </c>
      <c r="D37" s="15">
        <f t="shared" ref="D37:D43" si="9">+D13+D25</f>
        <v>2953200</v>
      </c>
      <c r="E37" s="16">
        <f t="shared" ref="E37:H43" si="10">E25+E13</f>
        <v>0</v>
      </c>
      <c r="F37" s="16">
        <f t="shared" si="10"/>
        <v>484</v>
      </c>
      <c r="G37" s="16">
        <f t="shared" si="10"/>
        <v>1</v>
      </c>
      <c r="H37" s="16">
        <f t="shared" si="10"/>
        <v>0</v>
      </c>
      <c r="I37" s="16">
        <f>B37+E37+F37+G37+H37</f>
        <v>806</v>
      </c>
      <c r="J37" s="26"/>
      <c r="K37" s="26"/>
    </row>
    <row r="38" spans="1:12" ht="15" x14ac:dyDescent="0.25">
      <c r="A38" s="12" t="s">
        <v>19</v>
      </c>
      <c r="B38" s="16">
        <f t="shared" si="8"/>
        <v>38</v>
      </c>
      <c r="C38" s="14">
        <f t="shared" si="7"/>
        <v>9700</v>
      </c>
      <c r="D38" s="15">
        <f t="shared" si="9"/>
        <v>368600</v>
      </c>
      <c r="E38" s="16">
        <f t="shared" si="10"/>
        <v>0</v>
      </c>
      <c r="F38" s="16">
        <f t="shared" si="10"/>
        <v>1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39</v>
      </c>
      <c r="J38" s="26"/>
      <c r="K38" s="26"/>
    </row>
    <row r="39" spans="1:12" ht="15" x14ac:dyDescent="0.25">
      <c r="A39" s="12" t="s">
        <v>20</v>
      </c>
      <c r="B39" s="16">
        <f t="shared" si="8"/>
        <v>23</v>
      </c>
      <c r="C39" s="14">
        <f t="shared" si="7"/>
        <v>10500</v>
      </c>
      <c r="D39" s="15">
        <f t="shared" si="9"/>
        <v>241500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23</v>
      </c>
      <c r="J39" s="26"/>
      <c r="K39" s="26"/>
    </row>
    <row r="40" spans="1:12" ht="15" x14ac:dyDescent="0.25">
      <c r="A40" s="12" t="s">
        <v>21</v>
      </c>
      <c r="B40" s="16">
        <f t="shared" si="8"/>
        <v>17</v>
      </c>
      <c r="C40" s="14">
        <f t="shared" si="7"/>
        <v>14900</v>
      </c>
      <c r="D40" s="15">
        <f t="shared" si="9"/>
        <v>253300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17</v>
      </c>
      <c r="J40" s="26"/>
      <c r="K40" s="26"/>
    </row>
    <row r="41" spans="1:12" ht="15" x14ac:dyDescent="0.25">
      <c r="A41" s="12" t="s">
        <v>22</v>
      </c>
      <c r="B41" s="16">
        <f t="shared" si="8"/>
        <v>8</v>
      </c>
      <c r="C41" s="14">
        <f t="shared" si="7"/>
        <v>25100</v>
      </c>
      <c r="D41" s="15">
        <f t="shared" si="9"/>
        <v>200800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8</v>
      </c>
      <c r="J41" s="26"/>
      <c r="K41" s="26"/>
    </row>
    <row r="42" spans="1:12" ht="15" x14ac:dyDescent="0.25">
      <c r="A42" s="12" t="s">
        <v>23</v>
      </c>
      <c r="B42" s="16">
        <f t="shared" si="8"/>
        <v>6</v>
      </c>
      <c r="C42" s="14">
        <f t="shared" si="7"/>
        <v>33000</v>
      </c>
      <c r="D42" s="15">
        <f t="shared" si="9"/>
        <v>198000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6</v>
      </c>
      <c r="J42" s="26"/>
      <c r="K42" s="26"/>
    </row>
    <row r="43" spans="1:12" ht="15" x14ac:dyDescent="0.25">
      <c r="A43" s="12" t="s">
        <v>24</v>
      </c>
      <c r="B43" s="16">
        <f t="shared" si="8"/>
        <v>10</v>
      </c>
      <c r="C43" s="14">
        <f t="shared" si="7"/>
        <v>36900</v>
      </c>
      <c r="D43" s="15">
        <f t="shared" si="9"/>
        <v>369000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423</v>
      </c>
      <c r="C44" s="18"/>
      <c r="D44" s="19">
        <f t="shared" ref="D44:I44" si="18">SUM(D37:D43)</f>
        <v>4584400</v>
      </c>
      <c r="E44" s="17">
        <f t="shared" si="18"/>
        <v>0</v>
      </c>
      <c r="F44" s="17">
        <f t="shared" si="18"/>
        <v>485</v>
      </c>
      <c r="G44" s="17">
        <f t="shared" si="18"/>
        <v>1</v>
      </c>
      <c r="H44" s="17">
        <f t="shared" si="18"/>
        <v>0</v>
      </c>
      <c r="I44" s="17">
        <f t="shared" si="18"/>
        <v>909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700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4585100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15</v>
      </c>
      <c r="D52" s="34">
        <f>(C52*B52)</f>
        <v>138000</v>
      </c>
      <c r="E52" s="20"/>
      <c r="F52" s="32" t="s">
        <v>18</v>
      </c>
      <c r="G52" s="33">
        <f>B52-2300</f>
        <v>6900</v>
      </c>
      <c r="H52" s="100">
        <v>8</v>
      </c>
      <c r="I52" s="34">
        <f>(H52*G52)</f>
        <v>55200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12</v>
      </c>
      <c r="D53" s="34">
        <f t="shared" ref="D53:D58" si="20">(C53*B53)</f>
        <v>116400</v>
      </c>
      <c r="E53" s="20"/>
      <c r="F53" s="32" t="s">
        <v>19</v>
      </c>
      <c r="G53" s="33">
        <f>B53-2300</f>
        <v>7400</v>
      </c>
      <c r="H53" s="100">
        <v>9</v>
      </c>
      <c r="I53" s="34">
        <f t="shared" ref="I53:I58" si="21">(H53*G53)</f>
        <v>66600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2</v>
      </c>
      <c r="D54" s="34">
        <f t="shared" si="20"/>
        <v>21000</v>
      </c>
      <c r="E54" s="20"/>
      <c r="F54" s="32" t="s">
        <v>20</v>
      </c>
      <c r="G54" s="33">
        <f>B54-2900</f>
        <v>7600</v>
      </c>
      <c r="H54" s="100">
        <v>2</v>
      </c>
      <c r="I54" s="34">
        <f t="shared" si="21"/>
        <v>15200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5</v>
      </c>
      <c r="D55" s="34">
        <f t="shared" si="20"/>
        <v>74500</v>
      </c>
      <c r="E55" s="20"/>
      <c r="F55" s="32" t="s">
        <v>21</v>
      </c>
      <c r="G55" s="33">
        <f>B55-3100</f>
        <v>11800</v>
      </c>
      <c r="H55" s="100">
        <v>5</v>
      </c>
      <c r="I55" s="34">
        <f t="shared" si="21"/>
        <v>59000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0</v>
      </c>
      <c r="D56" s="34">
        <f t="shared" si="20"/>
        <v>0</v>
      </c>
      <c r="E56" s="20"/>
      <c r="F56" s="32" t="s">
        <v>22</v>
      </c>
      <c r="G56" s="33">
        <f>B56-3100</f>
        <v>22000</v>
      </c>
      <c r="H56" s="100">
        <v>0</v>
      </c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1</v>
      </c>
      <c r="D57" s="34">
        <f t="shared" si="20"/>
        <v>33000</v>
      </c>
      <c r="E57" s="20"/>
      <c r="F57" s="32" t="s">
        <v>23</v>
      </c>
      <c r="G57" s="33">
        <f>B57-3100</f>
        <v>29900</v>
      </c>
      <c r="H57" s="100">
        <v>1</v>
      </c>
      <c r="I57" s="34">
        <f t="shared" si="21"/>
        <v>29900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3</v>
      </c>
      <c r="D58" s="34">
        <f t="shared" si="20"/>
        <v>110700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38</v>
      </c>
      <c r="D59" s="36">
        <f>SUM(D52:D58)</f>
        <v>493600</v>
      </c>
      <c r="E59" s="37"/>
      <c r="F59" s="112" t="s">
        <v>39</v>
      </c>
      <c r="G59" s="112"/>
      <c r="H59" s="35">
        <f>SUM(H52:H58)</f>
        <v>25</v>
      </c>
      <c r="I59" s="36">
        <f>SUM(I52:I58)</f>
        <v>225900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78</v>
      </c>
      <c r="D77" s="97">
        <f>B77*C77</f>
        <v>179400</v>
      </c>
      <c r="E77" s="3"/>
      <c r="F77" s="58" t="s">
        <v>18</v>
      </c>
      <c r="G77" s="59">
        <f t="shared" ref="G77:G83" si="24">B37</f>
        <v>321</v>
      </c>
      <c r="H77" s="60">
        <f t="shared" ref="H77:H83" si="25">G77*200</f>
        <v>64200</v>
      </c>
      <c r="I77" s="61">
        <f>G77*100</f>
        <v>32100</v>
      </c>
      <c r="J77" s="62">
        <f>G77*400</f>
        <v>128400</v>
      </c>
      <c r="K77" s="89">
        <f>G77*200</f>
        <v>64200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10</v>
      </c>
      <c r="D78" s="97">
        <f t="shared" ref="D78:D83" si="26">B78*C78</f>
        <v>23000</v>
      </c>
      <c r="E78" s="3"/>
      <c r="F78" s="58" t="s">
        <v>19</v>
      </c>
      <c r="G78" s="59">
        <f t="shared" si="24"/>
        <v>38</v>
      </c>
      <c r="H78" s="60">
        <f t="shared" si="25"/>
        <v>7600</v>
      </c>
      <c r="I78" s="61">
        <f>G78*300</f>
        <v>11400</v>
      </c>
      <c r="J78" s="62">
        <f>G78*400</f>
        <v>15200</v>
      </c>
      <c r="K78" s="89">
        <f t="shared" ref="K78:K79" si="27">G78*200</f>
        <v>7600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8</v>
      </c>
      <c r="D79" s="97">
        <f t="shared" si="26"/>
        <v>23200</v>
      </c>
      <c r="E79" s="3"/>
      <c r="F79" s="58" t="s">
        <v>20</v>
      </c>
      <c r="G79" s="59">
        <f t="shared" si="24"/>
        <v>23</v>
      </c>
      <c r="H79" s="60">
        <f t="shared" si="25"/>
        <v>4600</v>
      </c>
      <c r="I79" s="61">
        <f>G79*300</f>
        <v>6900</v>
      </c>
      <c r="J79" s="62">
        <f>G79*400</f>
        <v>9200</v>
      </c>
      <c r="K79" s="89">
        <f t="shared" si="27"/>
        <v>4600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7</v>
      </c>
      <c r="D80" s="97">
        <f t="shared" si="26"/>
        <v>21700</v>
      </c>
      <c r="E80" s="3"/>
      <c r="F80" s="58" t="s">
        <v>21</v>
      </c>
      <c r="G80" s="59">
        <f t="shared" si="24"/>
        <v>17</v>
      </c>
      <c r="H80" s="60">
        <f t="shared" si="25"/>
        <v>3400</v>
      </c>
      <c r="I80" s="61">
        <f>G80*300</f>
        <v>5100</v>
      </c>
      <c r="J80" s="62">
        <f>G80*200</f>
        <v>3400</v>
      </c>
      <c r="K80" s="89">
        <f>G80*100</f>
        <v>1700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0</v>
      </c>
      <c r="D81" s="97">
        <f t="shared" si="26"/>
        <v>0</v>
      </c>
      <c r="E81" s="3"/>
      <c r="F81" s="58" t="s">
        <v>22</v>
      </c>
      <c r="G81" s="59">
        <f t="shared" si="24"/>
        <v>8</v>
      </c>
      <c r="H81" s="60">
        <f t="shared" si="25"/>
        <v>1600</v>
      </c>
      <c r="I81" s="61">
        <f>G81*300</f>
        <v>2400</v>
      </c>
      <c r="J81" s="62">
        <f>G81*600</f>
        <v>4800</v>
      </c>
      <c r="K81" s="89">
        <f>G81*300</f>
        <v>2400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1</v>
      </c>
      <c r="D82" s="97">
        <f t="shared" si="26"/>
        <v>3100</v>
      </c>
      <c r="E82" s="3"/>
      <c r="F82" s="58" t="s">
        <v>23</v>
      </c>
      <c r="G82" s="59">
        <f t="shared" si="24"/>
        <v>6</v>
      </c>
      <c r="H82" s="60">
        <f t="shared" si="25"/>
        <v>1200</v>
      </c>
      <c r="I82" s="61">
        <f>G82*300</f>
        <v>1800</v>
      </c>
      <c r="J82" s="62">
        <f>G82*800</f>
        <v>4800</v>
      </c>
      <c r="K82" s="89">
        <f>G82*400</f>
        <v>2400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0</v>
      </c>
      <c r="D83" s="97">
        <f t="shared" si="26"/>
        <v>0</v>
      </c>
      <c r="E83" s="3"/>
      <c r="F83" s="58" t="s">
        <v>24</v>
      </c>
      <c r="G83" s="59">
        <f t="shared" si="24"/>
        <v>10</v>
      </c>
      <c r="H83" s="60">
        <f t="shared" si="25"/>
        <v>2000</v>
      </c>
      <c r="I83" s="61">
        <f>G83*200</f>
        <v>2000</v>
      </c>
      <c r="J83" s="62">
        <f>G83*800</f>
        <v>8000</v>
      </c>
      <c r="K83" s="89">
        <f>G83*400</f>
        <v>4000</v>
      </c>
    </row>
    <row r="84" spans="1:12" ht="20.100000000000001" customHeight="1" x14ac:dyDescent="0.25">
      <c r="A84" s="114" t="s">
        <v>55</v>
      </c>
      <c r="B84" s="114"/>
      <c r="C84" s="63">
        <f>SUM(C77:C83)</f>
        <v>104</v>
      </c>
      <c r="D84" s="64">
        <f>SUM(D77:D83)</f>
        <v>250400</v>
      </c>
      <c r="E84" s="3"/>
      <c r="F84" s="65" t="s">
        <v>56</v>
      </c>
      <c r="G84" s="66">
        <f>SUM(G77:G83)</f>
        <v>423</v>
      </c>
      <c r="H84" s="67">
        <f>SUM(H77:H83)</f>
        <v>84600</v>
      </c>
      <c r="I84" s="68">
        <f>SUM(I77:I83)</f>
        <v>61700</v>
      </c>
      <c r="J84" s="69">
        <f>SUM(J77:J83)</f>
        <v>173800</v>
      </c>
      <c r="K84" s="90">
        <f>SUM(K77:K83)</f>
        <v>86900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4585100</v>
      </c>
      <c r="C88" s="116"/>
      <c r="D88" s="46"/>
      <c r="E88" s="102" t="s">
        <v>58</v>
      </c>
      <c r="F88" s="102"/>
      <c r="G88" s="73">
        <f>D59+I59</f>
        <v>719500</v>
      </c>
      <c r="H88" s="102" t="s">
        <v>59</v>
      </c>
      <c r="I88" s="102"/>
      <c r="J88" s="74">
        <f>C59+H59+E44+F44+G44</f>
        <v>549</v>
      </c>
    </row>
    <row r="89" spans="1:12" ht="24" x14ac:dyDescent="0.25">
      <c r="A89" s="75" t="s">
        <v>60</v>
      </c>
      <c r="B89" s="101">
        <f>D59+I59+H72</f>
        <v>719500</v>
      </c>
      <c r="C89" s="101"/>
      <c r="D89" s="76"/>
      <c r="E89" s="102" t="s">
        <v>61</v>
      </c>
      <c r="F89" s="102"/>
      <c r="G89" s="73">
        <f>D44</f>
        <v>4584400</v>
      </c>
      <c r="H89" s="102" t="s">
        <v>62</v>
      </c>
      <c r="I89" s="102"/>
      <c r="J89" s="74">
        <f>I44</f>
        <v>909</v>
      </c>
    </row>
    <row r="90" spans="1:12" ht="17.25" customHeight="1" x14ac:dyDescent="0.25">
      <c r="A90" s="77" t="s">
        <v>63</v>
      </c>
      <c r="B90" s="105">
        <f>D84</f>
        <v>250400</v>
      </c>
      <c r="C90" s="105"/>
      <c r="D90" s="76"/>
      <c r="E90" s="106" t="s">
        <v>64</v>
      </c>
      <c r="F90" s="107"/>
      <c r="G90" s="78">
        <f>IF(G89=0,0,G88/G89)</f>
        <v>0.1569452927318733</v>
      </c>
      <c r="H90" s="106" t="s">
        <v>64</v>
      </c>
      <c r="I90" s="107"/>
      <c r="J90" s="78">
        <f>IF(J89=0,0,J88/J89)</f>
        <v>0.60396039603960394</v>
      </c>
    </row>
    <row r="91" spans="1:12" ht="17.25" customHeight="1" x14ac:dyDescent="0.25">
      <c r="A91" s="25" t="s">
        <v>65</v>
      </c>
      <c r="B91" s="108">
        <f>B88-B89-B90</f>
        <v>3615200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84600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61700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173800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86900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L98"/>
  <sheetViews>
    <sheetView zoomScaleNormal="10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+RIDYM!B7+16</f>
        <v>42660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730</v>
      </c>
      <c r="C13" s="14">
        <f>RIDYM!C13</f>
        <v>9200</v>
      </c>
      <c r="D13" s="15">
        <f t="shared" ref="D13:D19" si="0">+C13*B13</f>
        <v>6716000</v>
      </c>
      <c r="E13" s="100">
        <v>1</v>
      </c>
      <c r="F13" s="100">
        <v>199</v>
      </c>
      <c r="G13" s="100">
        <v>2</v>
      </c>
      <c r="H13" s="100">
        <v>0</v>
      </c>
      <c r="I13" s="16">
        <f>B13+E13+F13+G13+H13</f>
        <v>932</v>
      </c>
    </row>
    <row r="14" spans="1:12" ht="15" x14ac:dyDescent="0.25">
      <c r="A14" s="12" t="s">
        <v>19</v>
      </c>
      <c r="B14" s="100">
        <v>57</v>
      </c>
      <c r="C14" s="14">
        <f>RIDYM!C14</f>
        <v>9700</v>
      </c>
      <c r="D14" s="15">
        <f t="shared" si="0"/>
        <v>552900</v>
      </c>
      <c r="E14" s="100">
        <v>0</v>
      </c>
      <c r="F14" s="100">
        <v>11</v>
      </c>
      <c r="G14" s="100">
        <v>0</v>
      </c>
      <c r="H14" s="100">
        <v>0</v>
      </c>
      <c r="I14" s="16">
        <f t="shared" ref="I14:I19" si="1">B14+E14+F14+G14+H14</f>
        <v>68</v>
      </c>
    </row>
    <row r="15" spans="1:12" ht="15" x14ac:dyDescent="0.25">
      <c r="A15" s="12" t="s">
        <v>20</v>
      </c>
      <c r="B15" s="100">
        <v>23</v>
      </c>
      <c r="C15" s="14">
        <f>RIDYM!C15</f>
        <v>10500</v>
      </c>
      <c r="D15" s="15">
        <f t="shared" si="0"/>
        <v>241500</v>
      </c>
      <c r="E15" s="100">
        <v>0</v>
      </c>
      <c r="F15" s="100">
        <v>1</v>
      </c>
      <c r="G15" s="100">
        <v>0</v>
      </c>
      <c r="H15" s="100">
        <v>0</v>
      </c>
      <c r="I15" s="16">
        <f t="shared" si="1"/>
        <v>24</v>
      </c>
    </row>
    <row r="16" spans="1:12" ht="15" x14ac:dyDescent="0.25">
      <c r="A16" s="12" t="s">
        <v>21</v>
      </c>
      <c r="B16" s="100">
        <v>10</v>
      </c>
      <c r="C16" s="14">
        <f>RIDYM!C16</f>
        <v>14900</v>
      </c>
      <c r="D16" s="15">
        <f t="shared" si="0"/>
        <v>149000</v>
      </c>
      <c r="E16" s="100">
        <v>0</v>
      </c>
      <c r="F16" s="100">
        <v>0</v>
      </c>
      <c r="G16" s="100">
        <v>0</v>
      </c>
      <c r="H16" s="100">
        <v>0</v>
      </c>
      <c r="I16" s="16">
        <f t="shared" si="1"/>
        <v>10</v>
      </c>
    </row>
    <row r="17" spans="1:9" ht="15" x14ac:dyDescent="0.25">
      <c r="A17" s="12" t="s">
        <v>22</v>
      </c>
      <c r="B17" s="100">
        <v>8</v>
      </c>
      <c r="C17" s="14">
        <f>RIDYM!C17</f>
        <v>25100</v>
      </c>
      <c r="D17" s="15">
        <f t="shared" si="0"/>
        <v>200800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8</v>
      </c>
    </row>
    <row r="18" spans="1:9" ht="15" x14ac:dyDescent="0.25">
      <c r="A18" s="12" t="s">
        <v>23</v>
      </c>
      <c r="B18" s="100">
        <v>2</v>
      </c>
      <c r="C18" s="14">
        <f>RIDYM!C18</f>
        <v>33000</v>
      </c>
      <c r="D18" s="15">
        <f t="shared" si="0"/>
        <v>66000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2</v>
      </c>
    </row>
    <row r="19" spans="1:9" ht="15" x14ac:dyDescent="0.25">
      <c r="A19" s="12" t="s">
        <v>24</v>
      </c>
      <c r="B19" s="100">
        <v>3</v>
      </c>
      <c r="C19" s="14">
        <f>RIDYM!C19</f>
        <v>36900</v>
      </c>
      <c r="D19" s="15">
        <f t="shared" si="0"/>
        <v>110700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3</v>
      </c>
    </row>
    <row r="20" spans="1:9" s="2" customFormat="1" ht="15" x14ac:dyDescent="0.25">
      <c r="A20" s="12" t="s">
        <v>25</v>
      </c>
      <c r="B20" s="17">
        <f>SUM(B13:B19)</f>
        <v>833</v>
      </c>
      <c r="C20" s="18"/>
      <c r="D20" s="19">
        <f t="shared" ref="D20:I20" si="2">SUM(D13:D19)</f>
        <v>8036900</v>
      </c>
      <c r="E20" s="17">
        <f t="shared" si="2"/>
        <v>1</v>
      </c>
      <c r="F20" s="17">
        <f t="shared" si="2"/>
        <v>211</v>
      </c>
      <c r="G20" s="17">
        <f t="shared" si="2"/>
        <v>2</v>
      </c>
      <c r="H20" s="17">
        <f t="shared" si="2"/>
        <v>0</v>
      </c>
      <c r="I20" s="17">
        <f t="shared" si="2"/>
        <v>1047</v>
      </c>
    </row>
    <row r="21" spans="1:9" ht="15" x14ac:dyDescent="0.25">
      <c r="A21" s="20" t="s">
        <v>26</v>
      </c>
      <c r="B21" s="21"/>
      <c r="C21" s="21"/>
      <c r="D21" s="22">
        <v>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8036900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497</v>
      </c>
      <c r="C25" s="14">
        <f t="shared" si="3"/>
        <v>9200</v>
      </c>
      <c r="D25" s="15">
        <f t="shared" ref="D25:D31" si="4">+C25*B25</f>
        <v>4572400</v>
      </c>
      <c r="E25" s="100">
        <v>1</v>
      </c>
      <c r="F25" s="100">
        <v>199</v>
      </c>
      <c r="G25" s="100">
        <v>1</v>
      </c>
      <c r="H25" s="100">
        <v>0</v>
      </c>
      <c r="I25" s="16">
        <f>B25+E25+F25+G25+H25</f>
        <v>698</v>
      </c>
    </row>
    <row r="26" spans="1:9" ht="15" x14ac:dyDescent="0.25">
      <c r="A26" s="12" t="s">
        <v>19</v>
      </c>
      <c r="B26" s="100">
        <v>49</v>
      </c>
      <c r="C26" s="14">
        <f t="shared" si="3"/>
        <v>9700</v>
      </c>
      <c r="D26" s="15">
        <f t="shared" si="4"/>
        <v>475300</v>
      </c>
      <c r="E26" s="100">
        <v>0</v>
      </c>
      <c r="F26" s="100">
        <v>4</v>
      </c>
      <c r="G26" s="100">
        <v>0</v>
      </c>
      <c r="H26" s="100">
        <v>0</v>
      </c>
      <c r="I26" s="16">
        <f t="shared" ref="I26:I31" si="5">B26+E26+F26+G26+H26</f>
        <v>53</v>
      </c>
    </row>
    <row r="27" spans="1:9" ht="15" x14ac:dyDescent="0.25">
      <c r="A27" s="12" t="s">
        <v>20</v>
      </c>
      <c r="B27" s="100">
        <v>15</v>
      </c>
      <c r="C27" s="14">
        <f t="shared" si="3"/>
        <v>10500</v>
      </c>
      <c r="D27" s="15">
        <f t="shared" si="4"/>
        <v>157500</v>
      </c>
      <c r="E27" s="100">
        <v>0</v>
      </c>
      <c r="F27" s="100">
        <v>2</v>
      </c>
      <c r="G27" s="100">
        <v>0</v>
      </c>
      <c r="H27" s="100">
        <v>0</v>
      </c>
      <c r="I27" s="16">
        <f t="shared" si="5"/>
        <v>17</v>
      </c>
    </row>
    <row r="28" spans="1:9" ht="15" x14ac:dyDescent="0.25">
      <c r="A28" s="12" t="s">
        <v>21</v>
      </c>
      <c r="B28" s="100">
        <v>7</v>
      </c>
      <c r="C28" s="14">
        <f t="shared" si="3"/>
        <v>14900</v>
      </c>
      <c r="D28" s="15">
        <f t="shared" si="4"/>
        <v>104300</v>
      </c>
      <c r="E28" s="100">
        <v>0</v>
      </c>
      <c r="F28" s="100">
        <v>0</v>
      </c>
      <c r="G28" s="100">
        <v>0</v>
      </c>
      <c r="H28" s="100">
        <v>0</v>
      </c>
      <c r="I28" s="16">
        <f t="shared" si="5"/>
        <v>7</v>
      </c>
    </row>
    <row r="29" spans="1:9" ht="15" x14ac:dyDescent="0.25">
      <c r="A29" s="12" t="s">
        <v>22</v>
      </c>
      <c r="B29" s="100">
        <v>2</v>
      </c>
      <c r="C29" s="14">
        <f t="shared" si="3"/>
        <v>25100</v>
      </c>
      <c r="D29" s="15">
        <f t="shared" si="4"/>
        <v>50200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2</v>
      </c>
    </row>
    <row r="30" spans="1:9" ht="15" x14ac:dyDescent="0.25">
      <c r="A30" s="12" t="s">
        <v>23</v>
      </c>
      <c r="B30" s="100">
        <v>2</v>
      </c>
      <c r="C30" s="14">
        <f t="shared" si="3"/>
        <v>33000</v>
      </c>
      <c r="D30" s="15">
        <f t="shared" si="4"/>
        <v>66000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2</v>
      </c>
    </row>
    <row r="31" spans="1:9" ht="15" x14ac:dyDescent="0.25">
      <c r="A31" s="12" t="s">
        <v>24</v>
      </c>
      <c r="B31" s="100">
        <v>0</v>
      </c>
      <c r="C31" s="14">
        <f t="shared" si="3"/>
        <v>36900</v>
      </c>
      <c r="D31" s="15">
        <f t="shared" si="4"/>
        <v>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572</v>
      </c>
      <c r="C32" s="18"/>
      <c r="D32" s="19">
        <f t="shared" ref="D32:I32" si="6">SUM(D25:D31)</f>
        <v>5425700</v>
      </c>
      <c r="E32" s="17">
        <f t="shared" si="6"/>
        <v>1</v>
      </c>
      <c r="F32" s="17">
        <f t="shared" si="6"/>
        <v>205</v>
      </c>
      <c r="G32" s="17">
        <f t="shared" si="6"/>
        <v>1</v>
      </c>
      <c r="H32" s="17">
        <f t="shared" si="6"/>
        <v>0</v>
      </c>
      <c r="I32" s="17">
        <f t="shared" si="6"/>
        <v>779</v>
      </c>
    </row>
    <row r="33" spans="1:12" ht="15" x14ac:dyDescent="0.25">
      <c r="A33" s="20" t="s">
        <v>26</v>
      </c>
      <c r="B33" s="21"/>
      <c r="C33" s="21"/>
      <c r="D33" s="22">
        <v>200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5425900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1227</v>
      </c>
      <c r="C37" s="14">
        <f t="shared" si="7"/>
        <v>9200</v>
      </c>
      <c r="D37" s="15">
        <f t="shared" ref="D37:D43" si="9">+D13+D25</f>
        <v>11288400</v>
      </c>
      <c r="E37" s="16">
        <f t="shared" ref="E37:H43" si="10">E25+E13</f>
        <v>2</v>
      </c>
      <c r="F37" s="16">
        <f t="shared" si="10"/>
        <v>398</v>
      </c>
      <c r="G37" s="16">
        <f t="shared" si="10"/>
        <v>3</v>
      </c>
      <c r="H37" s="16">
        <f t="shared" si="10"/>
        <v>0</v>
      </c>
      <c r="I37" s="16">
        <f>B37+E37+F37+G37+H37</f>
        <v>1630</v>
      </c>
      <c r="J37" s="26"/>
      <c r="K37" s="26"/>
    </row>
    <row r="38" spans="1:12" ht="15" x14ac:dyDescent="0.25">
      <c r="A38" s="12" t="s">
        <v>19</v>
      </c>
      <c r="B38" s="16">
        <f t="shared" si="8"/>
        <v>106</v>
      </c>
      <c r="C38" s="14">
        <f t="shared" si="7"/>
        <v>9700</v>
      </c>
      <c r="D38" s="15">
        <f t="shared" si="9"/>
        <v>1028200</v>
      </c>
      <c r="E38" s="16">
        <f t="shared" si="10"/>
        <v>0</v>
      </c>
      <c r="F38" s="16">
        <f t="shared" si="10"/>
        <v>15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121</v>
      </c>
      <c r="J38" s="26"/>
      <c r="K38" s="26"/>
    </row>
    <row r="39" spans="1:12" ht="15" x14ac:dyDescent="0.25">
      <c r="A39" s="12" t="s">
        <v>20</v>
      </c>
      <c r="B39" s="16">
        <f t="shared" si="8"/>
        <v>38</v>
      </c>
      <c r="C39" s="14">
        <f t="shared" si="7"/>
        <v>10500</v>
      </c>
      <c r="D39" s="15">
        <f t="shared" si="9"/>
        <v>399000</v>
      </c>
      <c r="E39" s="16">
        <f t="shared" si="10"/>
        <v>0</v>
      </c>
      <c r="F39" s="16">
        <f t="shared" si="10"/>
        <v>3</v>
      </c>
      <c r="G39" s="16">
        <f t="shared" ref="G39:H39" si="13">G27+G15</f>
        <v>0</v>
      </c>
      <c r="H39" s="16">
        <f t="shared" si="13"/>
        <v>0</v>
      </c>
      <c r="I39" s="16">
        <f t="shared" si="12"/>
        <v>41</v>
      </c>
      <c r="J39" s="26"/>
      <c r="K39" s="26"/>
    </row>
    <row r="40" spans="1:12" ht="15" x14ac:dyDescent="0.25">
      <c r="A40" s="12" t="s">
        <v>21</v>
      </c>
      <c r="B40" s="16">
        <f t="shared" si="8"/>
        <v>17</v>
      </c>
      <c r="C40" s="14">
        <f t="shared" si="7"/>
        <v>14900</v>
      </c>
      <c r="D40" s="15">
        <f t="shared" si="9"/>
        <v>253300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17</v>
      </c>
      <c r="J40" s="26"/>
      <c r="K40" s="26"/>
    </row>
    <row r="41" spans="1:12" ht="15" x14ac:dyDescent="0.25">
      <c r="A41" s="12" t="s">
        <v>22</v>
      </c>
      <c r="B41" s="16">
        <f t="shared" si="8"/>
        <v>10</v>
      </c>
      <c r="C41" s="14">
        <f t="shared" si="7"/>
        <v>25100</v>
      </c>
      <c r="D41" s="15">
        <f t="shared" si="9"/>
        <v>251000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</v>
      </c>
      <c r="J41" s="26"/>
      <c r="K41" s="26"/>
    </row>
    <row r="42" spans="1:12" ht="15" x14ac:dyDescent="0.25">
      <c r="A42" s="12" t="s">
        <v>23</v>
      </c>
      <c r="B42" s="16">
        <f t="shared" si="8"/>
        <v>4</v>
      </c>
      <c r="C42" s="14">
        <f t="shared" si="7"/>
        <v>33000</v>
      </c>
      <c r="D42" s="15">
        <f t="shared" si="9"/>
        <v>132000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4</v>
      </c>
      <c r="J42" s="26"/>
      <c r="K42" s="26"/>
    </row>
    <row r="43" spans="1:12" ht="15" x14ac:dyDescent="0.25">
      <c r="A43" s="12" t="s">
        <v>24</v>
      </c>
      <c r="B43" s="16">
        <f t="shared" si="8"/>
        <v>3</v>
      </c>
      <c r="C43" s="14">
        <f t="shared" si="7"/>
        <v>36900</v>
      </c>
      <c r="D43" s="15">
        <f t="shared" si="9"/>
        <v>110700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3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1405</v>
      </c>
      <c r="C44" s="18"/>
      <c r="D44" s="19">
        <f t="shared" ref="D44:I44" si="18">SUM(D37:D43)</f>
        <v>13462600</v>
      </c>
      <c r="E44" s="17">
        <f t="shared" si="18"/>
        <v>2</v>
      </c>
      <c r="F44" s="17">
        <f t="shared" si="18"/>
        <v>416</v>
      </c>
      <c r="G44" s="17">
        <f t="shared" si="18"/>
        <v>3</v>
      </c>
      <c r="H44" s="17">
        <f t="shared" si="18"/>
        <v>0</v>
      </c>
      <c r="I44" s="17">
        <f t="shared" si="18"/>
        <v>1826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200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13462800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88</v>
      </c>
      <c r="D52" s="34">
        <f>(C52*B52)</f>
        <v>809600</v>
      </c>
      <c r="E52" s="20"/>
      <c r="F52" s="32" t="s">
        <v>18</v>
      </c>
      <c r="G52" s="33">
        <f>B52-2300</f>
        <v>6900</v>
      </c>
      <c r="H52" s="100">
        <v>7</v>
      </c>
      <c r="I52" s="34">
        <f>(H52*G52)</f>
        <v>48300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35</v>
      </c>
      <c r="D53" s="34">
        <f t="shared" ref="D53:D58" si="20">(C53*B53)</f>
        <v>339500</v>
      </c>
      <c r="E53" s="20"/>
      <c r="F53" s="32" t="s">
        <v>19</v>
      </c>
      <c r="G53" s="33">
        <f>B53-2300</f>
        <v>7400</v>
      </c>
      <c r="H53" s="100">
        <v>11</v>
      </c>
      <c r="I53" s="34">
        <f t="shared" ref="I53:I58" si="21">(H53*G53)</f>
        <v>81400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3</v>
      </c>
      <c r="D54" s="34">
        <f t="shared" si="20"/>
        <v>31500</v>
      </c>
      <c r="E54" s="20"/>
      <c r="F54" s="32" t="s">
        <v>20</v>
      </c>
      <c r="G54" s="33">
        <f>B54-2900</f>
        <v>7600</v>
      </c>
      <c r="H54" s="100">
        <v>0</v>
      </c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6</v>
      </c>
      <c r="D55" s="34">
        <f t="shared" si="20"/>
        <v>89400</v>
      </c>
      <c r="E55" s="20"/>
      <c r="F55" s="32" t="s">
        <v>21</v>
      </c>
      <c r="G55" s="33">
        <f>B55-3100</f>
        <v>11800</v>
      </c>
      <c r="H55" s="100">
        <v>1</v>
      </c>
      <c r="I55" s="34">
        <f t="shared" si="21"/>
        <v>11800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6</v>
      </c>
      <c r="D56" s="34">
        <f t="shared" si="20"/>
        <v>150600</v>
      </c>
      <c r="E56" s="20"/>
      <c r="F56" s="32" t="s">
        <v>22</v>
      </c>
      <c r="G56" s="33">
        <f>B56-3100</f>
        <v>22000</v>
      </c>
      <c r="H56" s="100">
        <v>0</v>
      </c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0</v>
      </c>
      <c r="D57" s="34">
        <f t="shared" si="20"/>
        <v>0</v>
      </c>
      <c r="E57" s="20"/>
      <c r="F57" s="32" t="s">
        <v>23</v>
      </c>
      <c r="G57" s="33">
        <f>B57-3100</f>
        <v>29900</v>
      </c>
      <c r="H57" s="100">
        <v>0</v>
      </c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0</v>
      </c>
      <c r="D58" s="34">
        <f t="shared" si="20"/>
        <v>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138</v>
      </c>
      <c r="D59" s="36">
        <f>SUM(D52:D58)</f>
        <v>1420600</v>
      </c>
      <c r="E59" s="37"/>
      <c r="F59" s="112" t="s">
        <v>39</v>
      </c>
      <c r="G59" s="112"/>
      <c r="H59" s="35">
        <f>SUM(H52:H58)</f>
        <v>19</v>
      </c>
      <c r="I59" s="36">
        <f>SUM(I52:I58)</f>
        <v>141500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78</v>
      </c>
      <c r="D77" s="97">
        <f>B77*C77</f>
        <v>179400</v>
      </c>
      <c r="E77" s="3"/>
      <c r="F77" s="58" t="s">
        <v>18</v>
      </c>
      <c r="G77" s="59">
        <f t="shared" ref="G77:G83" si="24">B37</f>
        <v>1227</v>
      </c>
      <c r="H77" s="60">
        <f t="shared" ref="H77:H83" si="25">G77*200</f>
        <v>245400</v>
      </c>
      <c r="I77" s="61">
        <f>G77*100</f>
        <v>122700</v>
      </c>
      <c r="J77" s="62">
        <f>G77*400</f>
        <v>490800</v>
      </c>
      <c r="K77" s="89">
        <f>G77*200</f>
        <v>245400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24</v>
      </c>
      <c r="D78" s="97">
        <f t="shared" ref="D78:D83" si="26">B78*C78</f>
        <v>55200</v>
      </c>
      <c r="E78" s="3"/>
      <c r="F78" s="58" t="s">
        <v>19</v>
      </c>
      <c r="G78" s="59">
        <f t="shared" si="24"/>
        <v>106</v>
      </c>
      <c r="H78" s="60">
        <f t="shared" si="25"/>
        <v>21200</v>
      </c>
      <c r="I78" s="61">
        <f>G78*300</f>
        <v>31800</v>
      </c>
      <c r="J78" s="62">
        <f>G78*400</f>
        <v>42400</v>
      </c>
      <c r="K78" s="89">
        <f t="shared" ref="K78:K79" si="27">G78*200</f>
        <v>21200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4</v>
      </c>
      <c r="D79" s="97">
        <f t="shared" si="26"/>
        <v>11600</v>
      </c>
      <c r="E79" s="3"/>
      <c r="F79" s="58" t="s">
        <v>20</v>
      </c>
      <c r="G79" s="59">
        <f t="shared" si="24"/>
        <v>38</v>
      </c>
      <c r="H79" s="60">
        <f t="shared" si="25"/>
        <v>7600</v>
      </c>
      <c r="I79" s="61">
        <f>G79*300</f>
        <v>11400</v>
      </c>
      <c r="J79" s="62">
        <f>G79*400</f>
        <v>15200</v>
      </c>
      <c r="K79" s="89">
        <f t="shared" si="27"/>
        <v>7600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4</v>
      </c>
      <c r="D80" s="97">
        <f t="shared" si="26"/>
        <v>12400</v>
      </c>
      <c r="E80" s="3"/>
      <c r="F80" s="58" t="s">
        <v>21</v>
      </c>
      <c r="G80" s="59">
        <f t="shared" si="24"/>
        <v>17</v>
      </c>
      <c r="H80" s="60">
        <f t="shared" si="25"/>
        <v>3400</v>
      </c>
      <c r="I80" s="61">
        <f>G80*300</f>
        <v>5100</v>
      </c>
      <c r="J80" s="62">
        <f>G80*200</f>
        <v>3400</v>
      </c>
      <c r="K80" s="89">
        <f>G80*100</f>
        <v>1700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0</v>
      </c>
      <c r="D81" s="97">
        <f t="shared" si="26"/>
        <v>0</v>
      </c>
      <c r="E81" s="3"/>
      <c r="F81" s="58" t="s">
        <v>22</v>
      </c>
      <c r="G81" s="59">
        <f t="shared" si="24"/>
        <v>10</v>
      </c>
      <c r="H81" s="60">
        <f t="shared" si="25"/>
        <v>2000</v>
      </c>
      <c r="I81" s="61">
        <f>G81*300</f>
        <v>3000</v>
      </c>
      <c r="J81" s="62">
        <f>G81*600</f>
        <v>6000</v>
      </c>
      <c r="K81" s="89">
        <f>G81*300</f>
        <v>3000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0</v>
      </c>
      <c r="D82" s="97">
        <f t="shared" si="26"/>
        <v>0</v>
      </c>
      <c r="E82" s="3"/>
      <c r="F82" s="58" t="s">
        <v>23</v>
      </c>
      <c r="G82" s="59">
        <f t="shared" si="24"/>
        <v>4</v>
      </c>
      <c r="H82" s="60">
        <f t="shared" si="25"/>
        <v>800</v>
      </c>
      <c r="I82" s="61">
        <f>G82*300</f>
        <v>1200</v>
      </c>
      <c r="J82" s="62">
        <f>G82*800</f>
        <v>3200</v>
      </c>
      <c r="K82" s="89">
        <f>G82*400</f>
        <v>1600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0</v>
      </c>
      <c r="D83" s="97">
        <f t="shared" si="26"/>
        <v>0</v>
      </c>
      <c r="E83" s="3"/>
      <c r="F83" s="58" t="s">
        <v>24</v>
      </c>
      <c r="G83" s="59">
        <f t="shared" si="24"/>
        <v>3</v>
      </c>
      <c r="H83" s="60">
        <f t="shared" si="25"/>
        <v>600</v>
      </c>
      <c r="I83" s="61">
        <f>G83*200</f>
        <v>600</v>
      </c>
      <c r="J83" s="62">
        <f>G83*800</f>
        <v>2400</v>
      </c>
      <c r="K83" s="89">
        <f>G83*400</f>
        <v>1200</v>
      </c>
    </row>
    <row r="84" spans="1:12" ht="20.100000000000001" customHeight="1" x14ac:dyDescent="0.25">
      <c r="A84" s="114" t="s">
        <v>55</v>
      </c>
      <c r="B84" s="114"/>
      <c r="C84" s="63">
        <f>SUM(C77:C83)</f>
        <v>110</v>
      </c>
      <c r="D84" s="64">
        <f>SUM(D77:D83)</f>
        <v>258600</v>
      </c>
      <c r="E84" s="3"/>
      <c r="F84" s="65" t="s">
        <v>56</v>
      </c>
      <c r="G84" s="66">
        <f>SUM(G77:G83)</f>
        <v>1405</v>
      </c>
      <c r="H84" s="67">
        <f>SUM(H77:H83)</f>
        <v>281000</v>
      </c>
      <c r="I84" s="68">
        <f>SUM(I77:I83)</f>
        <v>175800</v>
      </c>
      <c r="J84" s="69">
        <f>SUM(J77:J83)</f>
        <v>563400</v>
      </c>
      <c r="K84" s="90">
        <f>SUM(K77:K83)</f>
        <v>281700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13462800</v>
      </c>
      <c r="C88" s="116"/>
      <c r="D88" s="46"/>
      <c r="E88" s="102" t="s">
        <v>58</v>
      </c>
      <c r="F88" s="102"/>
      <c r="G88" s="73">
        <f>D59+I59</f>
        <v>1562100</v>
      </c>
      <c r="H88" s="102" t="s">
        <v>59</v>
      </c>
      <c r="I88" s="102"/>
      <c r="J88" s="74">
        <f>C59+H59+E44+F44+G44</f>
        <v>578</v>
      </c>
    </row>
    <row r="89" spans="1:12" ht="24" x14ac:dyDescent="0.25">
      <c r="A89" s="75" t="s">
        <v>60</v>
      </c>
      <c r="B89" s="101">
        <f>D59+I59+H72</f>
        <v>1562100</v>
      </c>
      <c r="C89" s="101"/>
      <c r="D89" s="76"/>
      <c r="E89" s="102" t="s">
        <v>61</v>
      </c>
      <c r="F89" s="102"/>
      <c r="G89" s="73">
        <f>D44</f>
        <v>13462600</v>
      </c>
      <c r="H89" s="102" t="s">
        <v>62</v>
      </c>
      <c r="I89" s="102"/>
      <c r="J89" s="74">
        <f>I44</f>
        <v>1826</v>
      </c>
    </row>
    <row r="90" spans="1:12" ht="17.25" customHeight="1" x14ac:dyDescent="0.25">
      <c r="A90" s="77" t="s">
        <v>63</v>
      </c>
      <c r="B90" s="105">
        <f>D84</f>
        <v>258600</v>
      </c>
      <c r="C90" s="105"/>
      <c r="D90" s="76"/>
      <c r="E90" s="106" t="s">
        <v>64</v>
      </c>
      <c r="F90" s="107"/>
      <c r="G90" s="78">
        <f>IF(G89=0,0,G88/G89)</f>
        <v>0.11603256428921604</v>
      </c>
      <c r="H90" s="106" t="s">
        <v>64</v>
      </c>
      <c r="I90" s="107"/>
      <c r="J90" s="78">
        <f>IF(J89=0,0,J88/J89)</f>
        <v>0.31653888280394304</v>
      </c>
    </row>
    <row r="91" spans="1:12" ht="17.25" customHeight="1" x14ac:dyDescent="0.25">
      <c r="A91" s="25" t="s">
        <v>65</v>
      </c>
      <c r="B91" s="108">
        <f>B88-B89-B90</f>
        <v>11642100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281000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175800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563400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281700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L98"/>
  <sheetViews>
    <sheetView topLeftCell="A85" zoomScaleNormal="100" workbookViewId="0">
      <selection activeCell="D88" sqref="D88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+RIDYM!B7+17</f>
        <v>42661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130</v>
      </c>
      <c r="C13" s="14">
        <f>RIDYM!C13</f>
        <v>9200</v>
      </c>
      <c r="D13" s="15">
        <f t="shared" ref="D13:D19" si="0">+C13*B13</f>
        <v>1196000</v>
      </c>
      <c r="E13" s="100">
        <v>3</v>
      </c>
      <c r="F13" s="100">
        <v>273</v>
      </c>
      <c r="G13" s="100">
        <v>0</v>
      </c>
      <c r="H13" s="100">
        <v>0</v>
      </c>
      <c r="I13" s="16">
        <f>B13+E13+F13+G13+H13</f>
        <v>406</v>
      </c>
    </row>
    <row r="14" spans="1:12" ht="15" x14ac:dyDescent="0.25">
      <c r="A14" s="12" t="s">
        <v>19</v>
      </c>
      <c r="B14" s="100">
        <v>22</v>
      </c>
      <c r="C14" s="14">
        <f>RIDYM!C14</f>
        <v>9700</v>
      </c>
      <c r="D14" s="15">
        <f t="shared" si="0"/>
        <v>213400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22</v>
      </c>
    </row>
    <row r="15" spans="1:12" ht="15" x14ac:dyDescent="0.25">
      <c r="A15" s="12" t="s">
        <v>20</v>
      </c>
      <c r="B15" s="100">
        <v>44</v>
      </c>
      <c r="C15" s="14">
        <f>RIDYM!C15</f>
        <v>10500</v>
      </c>
      <c r="D15" s="15">
        <f t="shared" si="0"/>
        <v>462000</v>
      </c>
      <c r="E15" s="100">
        <v>0</v>
      </c>
      <c r="F15" s="100">
        <v>0</v>
      </c>
      <c r="G15" s="100">
        <v>0</v>
      </c>
      <c r="H15" s="100">
        <v>0</v>
      </c>
      <c r="I15" s="16">
        <f t="shared" si="1"/>
        <v>44</v>
      </c>
    </row>
    <row r="16" spans="1:12" ht="15" x14ac:dyDescent="0.25">
      <c r="A16" s="12" t="s">
        <v>21</v>
      </c>
      <c r="B16" s="100">
        <v>26</v>
      </c>
      <c r="C16" s="14">
        <f>RIDYM!C16</f>
        <v>14900</v>
      </c>
      <c r="D16" s="15">
        <f t="shared" si="0"/>
        <v>387400</v>
      </c>
      <c r="E16" s="100">
        <v>0</v>
      </c>
      <c r="F16" s="100">
        <v>2</v>
      </c>
      <c r="G16" s="100">
        <v>0</v>
      </c>
      <c r="H16" s="100">
        <v>0</v>
      </c>
      <c r="I16" s="16">
        <f t="shared" si="1"/>
        <v>28</v>
      </c>
    </row>
    <row r="17" spans="1:9" ht="15" x14ac:dyDescent="0.25">
      <c r="A17" s="12" t="s">
        <v>22</v>
      </c>
      <c r="B17" s="100">
        <v>12</v>
      </c>
      <c r="C17" s="14">
        <f>RIDYM!C17</f>
        <v>25100</v>
      </c>
      <c r="D17" s="15">
        <f t="shared" si="0"/>
        <v>301200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12</v>
      </c>
    </row>
    <row r="18" spans="1:9" ht="15" x14ac:dyDescent="0.25">
      <c r="A18" s="12" t="s">
        <v>23</v>
      </c>
      <c r="B18" s="100">
        <v>5</v>
      </c>
      <c r="C18" s="14">
        <f>RIDYM!C18</f>
        <v>33000</v>
      </c>
      <c r="D18" s="15">
        <f t="shared" si="0"/>
        <v>165000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5</v>
      </c>
    </row>
    <row r="19" spans="1:9" ht="15" x14ac:dyDescent="0.25">
      <c r="A19" s="12" t="s">
        <v>24</v>
      </c>
      <c r="B19" s="100">
        <v>9</v>
      </c>
      <c r="C19" s="14">
        <f>RIDYM!C19</f>
        <v>36900</v>
      </c>
      <c r="D19" s="15">
        <f t="shared" si="0"/>
        <v>332100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9</v>
      </c>
    </row>
    <row r="20" spans="1:9" s="2" customFormat="1" ht="15" x14ac:dyDescent="0.25">
      <c r="A20" s="12" t="s">
        <v>25</v>
      </c>
      <c r="B20" s="17">
        <f>SUM(B13:B19)</f>
        <v>248</v>
      </c>
      <c r="C20" s="18"/>
      <c r="D20" s="19">
        <f t="shared" ref="D20:I20" si="2">SUM(D13:D19)</f>
        <v>3057100</v>
      </c>
      <c r="E20" s="17">
        <f t="shared" si="2"/>
        <v>3</v>
      </c>
      <c r="F20" s="17">
        <f t="shared" si="2"/>
        <v>275</v>
      </c>
      <c r="G20" s="17">
        <f t="shared" si="2"/>
        <v>0</v>
      </c>
      <c r="H20" s="17">
        <f t="shared" si="2"/>
        <v>0</v>
      </c>
      <c r="I20" s="17">
        <f t="shared" si="2"/>
        <v>526</v>
      </c>
    </row>
    <row r="21" spans="1:9" ht="15" x14ac:dyDescent="0.25">
      <c r="A21" s="20" t="s">
        <v>26</v>
      </c>
      <c r="B21" s="21"/>
      <c r="C21" s="21"/>
      <c r="D21" s="22">
        <v>300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3057400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144</v>
      </c>
      <c r="C25" s="14">
        <f t="shared" si="3"/>
        <v>9200</v>
      </c>
      <c r="D25" s="15">
        <f t="shared" ref="D25:D31" si="4">+C25*B25</f>
        <v>1324800</v>
      </c>
      <c r="E25" s="100">
        <v>3</v>
      </c>
      <c r="F25" s="100">
        <v>271</v>
      </c>
      <c r="G25" s="100">
        <v>0</v>
      </c>
      <c r="H25" s="100">
        <v>0</v>
      </c>
      <c r="I25" s="16">
        <f>B25+E25+F25+G25+H25</f>
        <v>418</v>
      </c>
    </row>
    <row r="26" spans="1:9" ht="15" x14ac:dyDescent="0.25">
      <c r="A26" s="12" t="s">
        <v>19</v>
      </c>
      <c r="B26" s="100">
        <v>23</v>
      </c>
      <c r="C26" s="14">
        <f t="shared" si="3"/>
        <v>9700</v>
      </c>
      <c r="D26" s="15">
        <f t="shared" si="4"/>
        <v>223100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23</v>
      </c>
    </row>
    <row r="27" spans="1:9" ht="15" x14ac:dyDescent="0.25">
      <c r="A27" s="12" t="s">
        <v>20</v>
      </c>
      <c r="B27" s="100">
        <v>55</v>
      </c>
      <c r="C27" s="14">
        <f t="shared" si="3"/>
        <v>10500</v>
      </c>
      <c r="D27" s="15">
        <f t="shared" si="4"/>
        <v>577500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55</v>
      </c>
    </row>
    <row r="28" spans="1:9" ht="15" x14ac:dyDescent="0.25">
      <c r="A28" s="12" t="s">
        <v>21</v>
      </c>
      <c r="B28" s="100">
        <v>23</v>
      </c>
      <c r="C28" s="14">
        <f t="shared" si="3"/>
        <v>14900</v>
      </c>
      <c r="D28" s="15">
        <f t="shared" si="4"/>
        <v>342700</v>
      </c>
      <c r="E28" s="100">
        <v>0</v>
      </c>
      <c r="F28" s="100">
        <v>2</v>
      </c>
      <c r="G28" s="100">
        <v>0</v>
      </c>
      <c r="H28" s="100">
        <v>0</v>
      </c>
      <c r="I28" s="16">
        <f t="shared" si="5"/>
        <v>25</v>
      </c>
    </row>
    <row r="29" spans="1:9" ht="15" x14ac:dyDescent="0.25">
      <c r="A29" s="12" t="s">
        <v>22</v>
      </c>
      <c r="B29" s="100">
        <v>12</v>
      </c>
      <c r="C29" s="14">
        <f t="shared" si="3"/>
        <v>25100</v>
      </c>
      <c r="D29" s="15">
        <f t="shared" si="4"/>
        <v>301200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12</v>
      </c>
    </row>
    <row r="30" spans="1:9" ht="15" x14ac:dyDescent="0.25">
      <c r="A30" s="12" t="s">
        <v>23</v>
      </c>
      <c r="B30" s="100">
        <v>8</v>
      </c>
      <c r="C30" s="14">
        <f t="shared" si="3"/>
        <v>33000</v>
      </c>
      <c r="D30" s="15">
        <f t="shared" si="4"/>
        <v>264000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8</v>
      </c>
    </row>
    <row r="31" spans="1:9" ht="15" x14ac:dyDescent="0.25">
      <c r="A31" s="12" t="s">
        <v>24</v>
      </c>
      <c r="B31" s="100">
        <v>7</v>
      </c>
      <c r="C31" s="14">
        <f t="shared" si="3"/>
        <v>36900</v>
      </c>
      <c r="D31" s="15">
        <f t="shared" si="4"/>
        <v>258300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7</v>
      </c>
    </row>
    <row r="32" spans="1:9" s="2" customFormat="1" ht="15" x14ac:dyDescent="0.25">
      <c r="A32" s="12" t="s">
        <v>25</v>
      </c>
      <c r="B32" s="17">
        <f>SUM(B25:B31)</f>
        <v>272</v>
      </c>
      <c r="C32" s="18"/>
      <c r="D32" s="19">
        <f t="shared" ref="D32:I32" si="6">SUM(D25:D31)</f>
        <v>3291600</v>
      </c>
      <c r="E32" s="17">
        <f t="shared" si="6"/>
        <v>3</v>
      </c>
      <c r="F32" s="17">
        <f t="shared" si="6"/>
        <v>273</v>
      </c>
      <c r="G32" s="17">
        <f t="shared" si="6"/>
        <v>0</v>
      </c>
      <c r="H32" s="17">
        <f t="shared" si="6"/>
        <v>0</v>
      </c>
      <c r="I32" s="17">
        <f t="shared" si="6"/>
        <v>548</v>
      </c>
    </row>
    <row r="33" spans="1:12" ht="15" x14ac:dyDescent="0.25">
      <c r="A33" s="20" t="s">
        <v>26</v>
      </c>
      <c r="B33" s="21"/>
      <c r="C33" s="21"/>
      <c r="D33" s="22">
        <v>2900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3294500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274</v>
      </c>
      <c r="C37" s="14">
        <f t="shared" si="7"/>
        <v>9200</v>
      </c>
      <c r="D37" s="15">
        <f t="shared" ref="D37:D43" si="9">+D13+D25</f>
        <v>2520800</v>
      </c>
      <c r="E37" s="16">
        <f t="shared" ref="E37:H43" si="10">E25+E13</f>
        <v>6</v>
      </c>
      <c r="F37" s="16">
        <f t="shared" si="10"/>
        <v>544</v>
      </c>
      <c r="G37" s="16">
        <f t="shared" si="10"/>
        <v>0</v>
      </c>
      <c r="H37" s="16">
        <f t="shared" si="10"/>
        <v>0</v>
      </c>
      <c r="I37" s="16">
        <f>B37+E37+F37+G37+H37</f>
        <v>824</v>
      </c>
      <c r="J37" s="26"/>
      <c r="K37" s="26"/>
    </row>
    <row r="38" spans="1:12" ht="15" x14ac:dyDescent="0.25">
      <c r="A38" s="12" t="s">
        <v>19</v>
      </c>
      <c r="B38" s="16">
        <f t="shared" si="8"/>
        <v>45</v>
      </c>
      <c r="C38" s="14">
        <f t="shared" si="7"/>
        <v>9700</v>
      </c>
      <c r="D38" s="15">
        <f t="shared" si="9"/>
        <v>436500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45</v>
      </c>
      <c r="J38" s="26"/>
      <c r="K38" s="26"/>
    </row>
    <row r="39" spans="1:12" ht="15" x14ac:dyDescent="0.25">
      <c r="A39" s="12" t="s">
        <v>20</v>
      </c>
      <c r="B39" s="16">
        <f t="shared" si="8"/>
        <v>99</v>
      </c>
      <c r="C39" s="14">
        <f t="shared" si="7"/>
        <v>10500</v>
      </c>
      <c r="D39" s="15">
        <f t="shared" si="9"/>
        <v>1039500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99</v>
      </c>
      <c r="J39" s="26"/>
      <c r="K39" s="26"/>
    </row>
    <row r="40" spans="1:12" ht="15" x14ac:dyDescent="0.25">
      <c r="A40" s="12" t="s">
        <v>21</v>
      </c>
      <c r="B40" s="16">
        <f t="shared" si="8"/>
        <v>49</v>
      </c>
      <c r="C40" s="14">
        <f t="shared" si="7"/>
        <v>14900</v>
      </c>
      <c r="D40" s="15">
        <f t="shared" si="9"/>
        <v>730100</v>
      </c>
      <c r="E40" s="16">
        <f t="shared" si="10"/>
        <v>0</v>
      </c>
      <c r="F40" s="16">
        <f t="shared" si="10"/>
        <v>4</v>
      </c>
      <c r="G40" s="16">
        <f t="shared" ref="G40:H40" si="14">G28+G16</f>
        <v>0</v>
      </c>
      <c r="H40" s="16">
        <f t="shared" si="14"/>
        <v>0</v>
      </c>
      <c r="I40" s="16">
        <f t="shared" si="12"/>
        <v>53</v>
      </c>
      <c r="J40" s="26"/>
      <c r="K40" s="26"/>
    </row>
    <row r="41" spans="1:12" ht="15" x14ac:dyDescent="0.25">
      <c r="A41" s="12" t="s">
        <v>22</v>
      </c>
      <c r="B41" s="16">
        <f t="shared" si="8"/>
        <v>24</v>
      </c>
      <c r="C41" s="14">
        <f t="shared" si="7"/>
        <v>25100</v>
      </c>
      <c r="D41" s="15">
        <f t="shared" si="9"/>
        <v>602400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24</v>
      </c>
      <c r="J41" s="26"/>
      <c r="K41" s="26"/>
    </row>
    <row r="42" spans="1:12" ht="15" x14ac:dyDescent="0.25">
      <c r="A42" s="12" t="s">
        <v>23</v>
      </c>
      <c r="B42" s="16">
        <f t="shared" si="8"/>
        <v>13</v>
      </c>
      <c r="C42" s="14">
        <f t="shared" si="7"/>
        <v>33000</v>
      </c>
      <c r="D42" s="15">
        <f t="shared" si="9"/>
        <v>429000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13</v>
      </c>
      <c r="J42" s="26"/>
      <c r="K42" s="26"/>
    </row>
    <row r="43" spans="1:12" ht="15" x14ac:dyDescent="0.25">
      <c r="A43" s="12" t="s">
        <v>24</v>
      </c>
      <c r="B43" s="16">
        <f t="shared" si="8"/>
        <v>16</v>
      </c>
      <c r="C43" s="14">
        <f t="shared" si="7"/>
        <v>36900</v>
      </c>
      <c r="D43" s="15">
        <f t="shared" si="9"/>
        <v>590400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16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520</v>
      </c>
      <c r="C44" s="18"/>
      <c r="D44" s="19">
        <f t="shared" ref="D44:I44" si="18">SUM(D37:D43)</f>
        <v>6348700</v>
      </c>
      <c r="E44" s="17">
        <f t="shared" si="18"/>
        <v>6</v>
      </c>
      <c r="F44" s="17">
        <f t="shared" si="18"/>
        <v>548</v>
      </c>
      <c r="G44" s="17">
        <f t="shared" si="18"/>
        <v>0</v>
      </c>
      <c r="H44" s="17">
        <f t="shared" si="18"/>
        <v>0</v>
      </c>
      <c r="I44" s="17">
        <f t="shared" si="18"/>
        <v>1074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3200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6351900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27</v>
      </c>
      <c r="D52" s="34">
        <f>(C52*B52)</f>
        <v>248400</v>
      </c>
      <c r="E52" s="20"/>
      <c r="F52" s="32" t="s">
        <v>18</v>
      </c>
      <c r="G52" s="33">
        <f>B52-2300</f>
        <v>6900</v>
      </c>
      <c r="H52" s="100">
        <v>18</v>
      </c>
      <c r="I52" s="34">
        <f>(H52*G52)</f>
        <v>124200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20</v>
      </c>
      <c r="D53" s="34">
        <f t="shared" ref="D53:D58" si="20">(C53*B53)</f>
        <v>194000</v>
      </c>
      <c r="E53" s="20"/>
      <c r="F53" s="32" t="s">
        <v>19</v>
      </c>
      <c r="G53" s="33">
        <f>B53-2300</f>
        <v>7400</v>
      </c>
      <c r="H53" s="100">
        <v>15</v>
      </c>
      <c r="I53" s="34">
        <f t="shared" ref="I53:I58" si="21">(H53*G53)</f>
        <v>111000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14</v>
      </c>
      <c r="D54" s="34">
        <f t="shared" si="20"/>
        <v>147000</v>
      </c>
      <c r="E54" s="20"/>
      <c r="F54" s="32" t="s">
        <v>20</v>
      </c>
      <c r="G54" s="33">
        <f>B54-2900</f>
        <v>7600</v>
      </c>
      <c r="H54" s="100">
        <v>7</v>
      </c>
      <c r="I54" s="34">
        <f t="shared" si="21"/>
        <v>53200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12</v>
      </c>
      <c r="D55" s="34">
        <f t="shared" si="20"/>
        <v>178800</v>
      </c>
      <c r="E55" s="20"/>
      <c r="F55" s="32" t="s">
        <v>21</v>
      </c>
      <c r="G55" s="33">
        <f>B55-3100</f>
        <v>11800</v>
      </c>
      <c r="H55" s="100">
        <v>9</v>
      </c>
      <c r="I55" s="34">
        <f t="shared" si="21"/>
        <v>106200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4</v>
      </c>
      <c r="D56" s="34">
        <f t="shared" si="20"/>
        <v>100400</v>
      </c>
      <c r="E56" s="20"/>
      <c r="F56" s="32" t="s">
        <v>22</v>
      </c>
      <c r="G56" s="33">
        <f>B56-3100</f>
        <v>22000</v>
      </c>
      <c r="H56" s="100">
        <v>6</v>
      </c>
      <c r="I56" s="34">
        <f t="shared" si="21"/>
        <v>132000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7</v>
      </c>
      <c r="D57" s="34">
        <f t="shared" si="20"/>
        <v>231000</v>
      </c>
      <c r="E57" s="20"/>
      <c r="F57" s="32" t="s">
        <v>23</v>
      </c>
      <c r="G57" s="33">
        <f>B57-3100</f>
        <v>29900</v>
      </c>
      <c r="H57" s="100">
        <v>2</v>
      </c>
      <c r="I57" s="34">
        <f t="shared" si="21"/>
        <v>59800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1</v>
      </c>
      <c r="D58" s="34">
        <f t="shared" si="20"/>
        <v>36900</v>
      </c>
      <c r="E58" s="20"/>
      <c r="F58" s="32" t="s">
        <v>24</v>
      </c>
      <c r="G58" s="33">
        <f>B58-3100</f>
        <v>33800</v>
      </c>
      <c r="H58" s="100">
        <v>1</v>
      </c>
      <c r="I58" s="34">
        <f t="shared" si="21"/>
        <v>33800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85</v>
      </c>
      <c r="D59" s="36">
        <f>SUM(D52:D58)</f>
        <v>1136500</v>
      </c>
      <c r="E59" s="37"/>
      <c r="F59" s="112" t="s">
        <v>39</v>
      </c>
      <c r="G59" s="112"/>
      <c r="H59" s="35">
        <f>SUM(H52:H58)</f>
        <v>58</v>
      </c>
      <c r="I59" s="36">
        <f>SUM(I52:I58)</f>
        <v>620200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106</v>
      </c>
      <c r="D77" s="97">
        <f>B77*C77</f>
        <v>243800</v>
      </c>
      <c r="E77" s="3"/>
      <c r="F77" s="58" t="s">
        <v>18</v>
      </c>
      <c r="G77" s="59">
        <f t="shared" ref="G77:G83" si="24">B37</f>
        <v>274</v>
      </c>
      <c r="H77" s="60">
        <f t="shared" ref="H77:H83" si="25">G77*200</f>
        <v>54800</v>
      </c>
      <c r="I77" s="61">
        <f>G77*100</f>
        <v>27400</v>
      </c>
      <c r="J77" s="62">
        <f>G77*400</f>
        <v>109600</v>
      </c>
      <c r="K77" s="89">
        <f>G77*200</f>
        <v>54800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19</v>
      </c>
      <c r="D78" s="97">
        <f t="shared" ref="D78:D83" si="26">B78*C78</f>
        <v>43700</v>
      </c>
      <c r="E78" s="3"/>
      <c r="F78" s="58" t="s">
        <v>19</v>
      </c>
      <c r="G78" s="59">
        <f t="shared" si="24"/>
        <v>45</v>
      </c>
      <c r="H78" s="60">
        <f t="shared" si="25"/>
        <v>9000</v>
      </c>
      <c r="I78" s="61">
        <f>G78*300</f>
        <v>13500</v>
      </c>
      <c r="J78" s="62">
        <f>G78*400</f>
        <v>18000</v>
      </c>
      <c r="K78" s="89">
        <f t="shared" ref="K78:K79" si="27">G78*200</f>
        <v>9000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38</v>
      </c>
      <c r="D79" s="97">
        <f t="shared" si="26"/>
        <v>110200</v>
      </c>
      <c r="E79" s="3"/>
      <c r="F79" s="58" t="s">
        <v>20</v>
      </c>
      <c r="G79" s="59">
        <f t="shared" si="24"/>
        <v>99</v>
      </c>
      <c r="H79" s="60">
        <f t="shared" si="25"/>
        <v>19800</v>
      </c>
      <c r="I79" s="61">
        <f>G79*300</f>
        <v>29700</v>
      </c>
      <c r="J79" s="62">
        <f>G79*400</f>
        <v>39600</v>
      </c>
      <c r="K79" s="89">
        <f t="shared" si="27"/>
        <v>19800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18</v>
      </c>
      <c r="D80" s="97">
        <f t="shared" si="26"/>
        <v>55800</v>
      </c>
      <c r="E80" s="3"/>
      <c r="F80" s="58" t="s">
        <v>21</v>
      </c>
      <c r="G80" s="59">
        <f t="shared" si="24"/>
        <v>49</v>
      </c>
      <c r="H80" s="60">
        <f t="shared" si="25"/>
        <v>9800</v>
      </c>
      <c r="I80" s="61">
        <f>G80*300</f>
        <v>14700</v>
      </c>
      <c r="J80" s="62">
        <f>G80*200</f>
        <v>9800</v>
      </c>
      <c r="K80" s="89">
        <f>G80*100</f>
        <v>4900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11</v>
      </c>
      <c r="D81" s="97">
        <f t="shared" si="26"/>
        <v>34100</v>
      </c>
      <c r="E81" s="3"/>
      <c r="F81" s="58" t="s">
        <v>22</v>
      </c>
      <c r="G81" s="59">
        <f t="shared" si="24"/>
        <v>24</v>
      </c>
      <c r="H81" s="60">
        <f t="shared" si="25"/>
        <v>4800</v>
      </c>
      <c r="I81" s="61">
        <f>G81*300</f>
        <v>7200</v>
      </c>
      <c r="J81" s="62">
        <f>G81*600</f>
        <v>14400</v>
      </c>
      <c r="K81" s="89">
        <f>G81*300</f>
        <v>7200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5</v>
      </c>
      <c r="D82" s="97">
        <f t="shared" si="26"/>
        <v>15500</v>
      </c>
      <c r="E82" s="3"/>
      <c r="F82" s="58" t="s">
        <v>23</v>
      </c>
      <c r="G82" s="59">
        <f t="shared" si="24"/>
        <v>13</v>
      </c>
      <c r="H82" s="60">
        <f t="shared" si="25"/>
        <v>2600</v>
      </c>
      <c r="I82" s="61">
        <f>G82*300</f>
        <v>3900</v>
      </c>
      <c r="J82" s="62">
        <f>G82*800</f>
        <v>10400</v>
      </c>
      <c r="K82" s="89">
        <f>G82*400</f>
        <v>5200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6</v>
      </c>
      <c r="D83" s="97">
        <f t="shared" si="26"/>
        <v>18600</v>
      </c>
      <c r="E83" s="3"/>
      <c r="F83" s="58" t="s">
        <v>24</v>
      </c>
      <c r="G83" s="59">
        <f t="shared" si="24"/>
        <v>16</v>
      </c>
      <c r="H83" s="60">
        <f t="shared" si="25"/>
        <v>3200</v>
      </c>
      <c r="I83" s="61">
        <f>G83*200</f>
        <v>3200</v>
      </c>
      <c r="J83" s="62">
        <f>G83*800</f>
        <v>12800</v>
      </c>
      <c r="K83" s="89">
        <f>G83*400</f>
        <v>6400</v>
      </c>
    </row>
    <row r="84" spans="1:12" ht="20.100000000000001" customHeight="1" x14ac:dyDescent="0.25">
      <c r="A84" s="114" t="s">
        <v>55</v>
      </c>
      <c r="B84" s="114"/>
      <c r="C84" s="63">
        <f>SUM(C77:C83)</f>
        <v>203</v>
      </c>
      <c r="D84" s="64">
        <f>SUM(D77:D83)</f>
        <v>521700</v>
      </c>
      <c r="E84" s="3"/>
      <c r="F84" s="65" t="s">
        <v>56</v>
      </c>
      <c r="G84" s="66">
        <f>SUM(G77:G83)</f>
        <v>520</v>
      </c>
      <c r="H84" s="67">
        <f>SUM(H77:H83)</f>
        <v>104000</v>
      </c>
      <c r="I84" s="68">
        <f>SUM(I77:I83)</f>
        <v>99600</v>
      </c>
      <c r="J84" s="69">
        <f>SUM(J77:J83)</f>
        <v>214600</v>
      </c>
      <c r="K84" s="90">
        <f>SUM(K77:K83)</f>
        <v>107300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6351900</v>
      </c>
      <c r="C88" s="116"/>
      <c r="D88" s="46"/>
      <c r="E88" s="102" t="s">
        <v>58</v>
      </c>
      <c r="F88" s="102"/>
      <c r="G88" s="73">
        <f>D59+I59</f>
        <v>1756700</v>
      </c>
      <c r="H88" s="102" t="s">
        <v>59</v>
      </c>
      <c r="I88" s="102"/>
      <c r="J88" s="74">
        <f>C59+H59+E44+F44+G44</f>
        <v>697</v>
      </c>
    </row>
    <row r="89" spans="1:12" ht="24" x14ac:dyDescent="0.25">
      <c r="A89" s="75" t="s">
        <v>60</v>
      </c>
      <c r="B89" s="101">
        <f>D59+I59+H72</f>
        <v>1756700</v>
      </c>
      <c r="C89" s="101"/>
      <c r="D89" s="76"/>
      <c r="E89" s="102" t="s">
        <v>61</v>
      </c>
      <c r="F89" s="102"/>
      <c r="G89" s="73">
        <f>D44</f>
        <v>6348700</v>
      </c>
      <c r="H89" s="102" t="s">
        <v>62</v>
      </c>
      <c r="I89" s="102"/>
      <c r="J89" s="74">
        <f>I44</f>
        <v>1074</v>
      </c>
    </row>
    <row r="90" spans="1:12" ht="17.25" customHeight="1" x14ac:dyDescent="0.25">
      <c r="A90" s="77" t="s">
        <v>63</v>
      </c>
      <c r="B90" s="105">
        <f>D84</f>
        <v>521700</v>
      </c>
      <c r="C90" s="105"/>
      <c r="D90" s="76"/>
      <c r="E90" s="106" t="s">
        <v>64</v>
      </c>
      <c r="F90" s="107"/>
      <c r="G90" s="78">
        <f>IF(G89=0,0,G88/G89)</f>
        <v>0.27670231700978154</v>
      </c>
      <c r="H90" s="106" t="s">
        <v>64</v>
      </c>
      <c r="I90" s="107"/>
      <c r="J90" s="78">
        <f>IF(J89=0,0,J88/J89)</f>
        <v>0.64897579143389195</v>
      </c>
    </row>
    <row r="91" spans="1:12" ht="17.25" customHeight="1" x14ac:dyDescent="0.25">
      <c r="A91" s="25" t="s">
        <v>65</v>
      </c>
      <c r="B91" s="108">
        <f>B88-B89-B90</f>
        <v>4073500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104000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99600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214600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107300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L98"/>
  <sheetViews>
    <sheetView zoomScaleNormal="100" workbookViewId="0">
      <selection activeCell="D85" sqref="D85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+RIDYM!B7+18</f>
        <v>42662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132</v>
      </c>
      <c r="C13" s="14">
        <f>RIDYM!C13</f>
        <v>9200</v>
      </c>
      <c r="D13" s="15">
        <f t="shared" ref="D13:D19" si="0">+C13*B13</f>
        <v>1214400</v>
      </c>
      <c r="E13" s="13">
        <v>3</v>
      </c>
      <c r="F13" s="13">
        <v>246</v>
      </c>
      <c r="G13" s="13">
        <v>0</v>
      </c>
      <c r="H13" s="13">
        <v>0</v>
      </c>
      <c r="I13" s="16">
        <f>B13+E13+F13+G13+H13</f>
        <v>381</v>
      </c>
    </row>
    <row r="14" spans="1:12" ht="15" x14ac:dyDescent="0.25">
      <c r="A14" s="12" t="s">
        <v>19</v>
      </c>
      <c r="B14" s="100">
        <v>20</v>
      </c>
      <c r="C14" s="14">
        <f>RIDYM!C14</f>
        <v>9700</v>
      </c>
      <c r="D14" s="15">
        <f t="shared" si="0"/>
        <v>194000</v>
      </c>
      <c r="E14" s="13">
        <v>0</v>
      </c>
      <c r="F14" s="13">
        <v>0</v>
      </c>
      <c r="G14" s="13">
        <v>0</v>
      </c>
      <c r="H14" s="13">
        <v>0</v>
      </c>
      <c r="I14" s="16">
        <f t="shared" ref="I14:I19" si="1">B14+E14+F14+G14+H14</f>
        <v>20</v>
      </c>
    </row>
    <row r="15" spans="1:12" ht="15" x14ac:dyDescent="0.25">
      <c r="A15" s="12" t="s">
        <v>20</v>
      </c>
      <c r="B15" s="100">
        <v>35</v>
      </c>
      <c r="C15" s="14">
        <f>RIDYM!C15</f>
        <v>10500</v>
      </c>
      <c r="D15" s="15">
        <f t="shared" si="0"/>
        <v>367500</v>
      </c>
      <c r="E15" s="13">
        <v>0</v>
      </c>
      <c r="F15" s="13">
        <v>0</v>
      </c>
      <c r="G15" s="13">
        <v>0</v>
      </c>
      <c r="H15" s="13">
        <v>0</v>
      </c>
      <c r="I15" s="16">
        <f t="shared" si="1"/>
        <v>35</v>
      </c>
    </row>
    <row r="16" spans="1:12" ht="15" x14ac:dyDescent="0.25">
      <c r="A16" s="12" t="s">
        <v>21</v>
      </c>
      <c r="B16" s="100">
        <v>23</v>
      </c>
      <c r="C16" s="14">
        <f>RIDYM!C16</f>
        <v>14900</v>
      </c>
      <c r="D16" s="15">
        <f t="shared" si="0"/>
        <v>342700</v>
      </c>
      <c r="E16" s="13">
        <v>0</v>
      </c>
      <c r="F16" s="13">
        <v>4</v>
      </c>
      <c r="G16" s="13">
        <v>0</v>
      </c>
      <c r="H16" s="13">
        <v>0</v>
      </c>
      <c r="I16" s="16">
        <f t="shared" si="1"/>
        <v>27</v>
      </c>
    </row>
    <row r="17" spans="1:9" ht="15" x14ac:dyDescent="0.25">
      <c r="A17" s="12" t="s">
        <v>22</v>
      </c>
      <c r="B17" s="100">
        <v>13</v>
      </c>
      <c r="C17" s="14">
        <f>RIDYM!C17</f>
        <v>25100</v>
      </c>
      <c r="D17" s="15">
        <f t="shared" si="0"/>
        <v>326300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13</v>
      </c>
    </row>
    <row r="18" spans="1:9" ht="15" x14ac:dyDescent="0.25">
      <c r="A18" s="12" t="s">
        <v>23</v>
      </c>
      <c r="B18" s="100">
        <v>7</v>
      </c>
      <c r="C18" s="14">
        <f>RIDYM!C18</f>
        <v>33000</v>
      </c>
      <c r="D18" s="15">
        <f t="shared" si="0"/>
        <v>231000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7</v>
      </c>
    </row>
    <row r="19" spans="1:9" ht="15" x14ac:dyDescent="0.25">
      <c r="A19" s="12" t="s">
        <v>24</v>
      </c>
      <c r="B19" s="100">
        <v>13</v>
      </c>
      <c r="C19" s="14">
        <f>RIDYM!C19</f>
        <v>36900</v>
      </c>
      <c r="D19" s="15">
        <f t="shared" si="0"/>
        <v>479700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13</v>
      </c>
    </row>
    <row r="20" spans="1:9" s="2" customFormat="1" ht="15" x14ac:dyDescent="0.25">
      <c r="A20" s="12" t="s">
        <v>25</v>
      </c>
      <c r="B20" s="17">
        <f>SUM(B13:B19)</f>
        <v>243</v>
      </c>
      <c r="C20" s="18"/>
      <c r="D20" s="19">
        <f t="shared" ref="D20:I20" si="2">SUM(D13:D19)</f>
        <v>3155600</v>
      </c>
      <c r="E20" s="17">
        <f t="shared" si="2"/>
        <v>3</v>
      </c>
      <c r="F20" s="17">
        <f t="shared" si="2"/>
        <v>250</v>
      </c>
      <c r="G20" s="17">
        <f t="shared" si="2"/>
        <v>0</v>
      </c>
      <c r="H20" s="17">
        <f t="shared" si="2"/>
        <v>0</v>
      </c>
      <c r="I20" s="17">
        <f t="shared" si="2"/>
        <v>496</v>
      </c>
    </row>
    <row r="21" spans="1:9" ht="15" x14ac:dyDescent="0.25">
      <c r="A21" s="20" t="s">
        <v>26</v>
      </c>
      <c r="B21" s="21"/>
      <c r="C21" s="21"/>
      <c r="D21" s="22">
        <v>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3155600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119</v>
      </c>
      <c r="C25" s="14">
        <f t="shared" si="3"/>
        <v>9200</v>
      </c>
      <c r="D25" s="15">
        <f t="shared" ref="D25:D31" si="4">+C25*B25</f>
        <v>1094800</v>
      </c>
      <c r="E25" s="100">
        <v>4</v>
      </c>
      <c r="F25" s="100">
        <v>246</v>
      </c>
      <c r="G25" s="100">
        <v>0</v>
      </c>
      <c r="H25" s="100">
        <v>0</v>
      </c>
      <c r="I25" s="16">
        <f>B25+E25+F25+G25+H25</f>
        <v>369</v>
      </c>
    </row>
    <row r="26" spans="1:9" ht="15" x14ac:dyDescent="0.25">
      <c r="A26" s="12" t="s">
        <v>19</v>
      </c>
      <c r="B26" s="100">
        <v>25</v>
      </c>
      <c r="C26" s="14">
        <f t="shared" si="3"/>
        <v>9700</v>
      </c>
      <c r="D26" s="15">
        <f t="shared" si="4"/>
        <v>242500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25</v>
      </c>
    </row>
    <row r="27" spans="1:9" ht="15" x14ac:dyDescent="0.25">
      <c r="A27" s="12" t="s">
        <v>20</v>
      </c>
      <c r="B27" s="100">
        <v>55</v>
      </c>
      <c r="C27" s="14">
        <f t="shared" si="3"/>
        <v>10500</v>
      </c>
      <c r="D27" s="15">
        <f t="shared" si="4"/>
        <v>577500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55</v>
      </c>
    </row>
    <row r="28" spans="1:9" ht="15" x14ac:dyDescent="0.25">
      <c r="A28" s="12" t="s">
        <v>21</v>
      </c>
      <c r="B28" s="100">
        <v>21</v>
      </c>
      <c r="C28" s="14">
        <f t="shared" si="3"/>
        <v>14900</v>
      </c>
      <c r="D28" s="15">
        <f t="shared" si="4"/>
        <v>312900</v>
      </c>
      <c r="E28" s="100">
        <v>0</v>
      </c>
      <c r="F28" s="100">
        <v>4</v>
      </c>
      <c r="G28" s="100">
        <v>0</v>
      </c>
      <c r="H28" s="100">
        <v>0</v>
      </c>
      <c r="I28" s="16">
        <f t="shared" si="5"/>
        <v>25</v>
      </c>
    </row>
    <row r="29" spans="1:9" ht="15" x14ac:dyDescent="0.25">
      <c r="A29" s="12" t="s">
        <v>22</v>
      </c>
      <c r="B29" s="100">
        <v>6</v>
      </c>
      <c r="C29" s="14">
        <f t="shared" si="3"/>
        <v>25100</v>
      </c>
      <c r="D29" s="15">
        <f t="shared" si="4"/>
        <v>150600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6</v>
      </c>
    </row>
    <row r="30" spans="1:9" ht="15" x14ac:dyDescent="0.25">
      <c r="A30" s="12" t="s">
        <v>23</v>
      </c>
      <c r="B30" s="100">
        <v>8</v>
      </c>
      <c r="C30" s="14">
        <f t="shared" si="3"/>
        <v>33000</v>
      </c>
      <c r="D30" s="15">
        <f t="shared" si="4"/>
        <v>264000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8</v>
      </c>
    </row>
    <row r="31" spans="1:9" ht="15" x14ac:dyDescent="0.25">
      <c r="A31" s="12" t="s">
        <v>24</v>
      </c>
      <c r="B31" s="100">
        <v>12</v>
      </c>
      <c r="C31" s="14">
        <f t="shared" si="3"/>
        <v>36900</v>
      </c>
      <c r="D31" s="15">
        <f t="shared" si="4"/>
        <v>442800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12</v>
      </c>
    </row>
    <row r="32" spans="1:9" s="2" customFormat="1" ht="15" x14ac:dyDescent="0.25">
      <c r="A32" s="12" t="s">
        <v>25</v>
      </c>
      <c r="B32" s="17">
        <f>SUM(B25:B31)</f>
        <v>246</v>
      </c>
      <c r="C32" s="18"/>
      <c r="D32" s="19">
        <f t="shared" ref="D32:I32" si="6">SUM(D25:D31)</f>
        <v>3085100</v>
      </c>
      <c r="E32" s="17">
        <f t="shared" si="6"/>
        <v>4</v>
      </c>
      <c r="F32" s="17">
        <f t="shared" si="6"/>
        <v>250</v>
      </c>
      <c r="G32" s="17">
        <f t="shared" si="6"/>
        <v>0</v>
      </c>
      <c r="H32" s="17">
        <f t="shared" si="6"/>
        <v>0</v>
      </c>
      <c r="I32" s="17">
        <f t="shared" si="6"/>
        <v>500</v>
      </c>
    </row>
    <row r="33" spans="1:12" ht="15" x14ac:dyDescent="0.25">
      <c r="A33" s="20" t="s">
        <v>26</v>
      </c>
      <c r="B33" s="21"/>
      <c r="C33" s="21"/>
      <c r="D33" s="22">
        <v>100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3085200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251</v>
      </c>
      <c r="C37" s="14">
        <f t="shared" si="7"/>
        <v>9200</v>
      </c>
      <c r="D37" s="15">
        <f t="shared" ref="D37:D43" si="9">+D13+D25</f>
        <v>2309200</v>
      </c>
      <c r="E37" s="16">
        <f t="shared" ref="E37:H43" si="10">E25+E13</f>
        <v>7</v>
      </c>
      <c r="F37" s="16">
        <f t="shared" si="10"/>
        <v>492</v>
      </c>
      <c r="G37" s="16">
        <f t="shared" si="10"/>
        <v>0</v>
      </c>
      <c r="H37" s="16">
        <f t="shared" si="10"/>
        <v>0</v>
      </c>
      <c r="I37" s="16">
        <f>B37+E37+F37+G37+H37</f>
        <v>750</v>
      </c>
      <c r="J37" s="26"/>
      <c r="K37" s="26"/>
    </row>
    <row r="38" spans="1:12" ht="15" x14ac:dyDescent="0.25">
      <c r="A38" s="12" t="s">
        <v>19</v>
      </c>
      <c r="B38" s="16">
        <f t="shared" si="8"/>
        <v>45</v>
      </c>
      <c r="C38" s="14">
        <f t="shared" si="7"/>
        <v>9700</v>
      </c>
      <c r="D38" s="15">
        <f t="shared" si="9"/>
        <v>436500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45</v>
      </c>
      <c r="J38" s="26"/>
      <c r="K38" s="26"/>
    </row>
    <row r="39" spans="1:12" ht="15" x14ac:dyDescent="0.25">
      <c r="A39" s="12" t="s">
        <v>20</v>
      </c>
      <c r="B39" s="16">
        <f t="shared" si="8"/>
        <v>90</v>
      </c>
      <c r="C39" s="14">
        <f t="shared" si="7"/>
        <v>10500</v>
      </c>
      <c r="D39" s="15">
        <f t="shared" si="9"/>
        <v>945000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90</v>
      </c>
      <c r="J39" s="26"/>
      <c r="K39" s="26"/>
    </row>
    <row r="40" spans="1:12" ht="15" x14ac:dyDescent="0.25">
      <c r="A40" s="12" t="s">
        <v>21</v>
      </c>
      <c r="B40" s="16">
        <f t="shared" si="8"/>
        <v>44</v>
      </c>
      <c r="C40" s="14">
        <f t="shared" si="7"/>
        <v>14900</v>
      </c>
      <c r="D40" s="15">
        <f t="shared" si="9"/>
        <v>655600</v>
      </c>
      <c r="E40" s="16">
        <f t="shared" si="10"/>
        <v>0</v>
      </c>
      <c r="F40" s="16">
        <f t="shared" si="10"/>
        <v>8</v>
      </c>
      <c r="G40" s="16">
        <f t="shared" ref="G40:H40" si="14">G28+G16</f>
        <v>0</v>
      </c>
      <c r="H40" s="16">
        <f t="shared" si="14"/>
        <v>0</v>
      </c>
      <c r="I40" s="16">
        <f t="shared" si="12"/>
        <v>52</v>
      </c>
      <c r="J40" s="26"/>
      <c r="K40" s="26"/>
    </row>
    <row r="41" spans="1:12" ht="15" x14ac:dyDescent="0.25">
      <c r="A41" s="12" t="s">
        <v>22</v>
      </c>
      <c r="B41" s="16">
        <f t="shared" si="8"/>
        <v>19</v>
      </c>
      <c r="C41" s="14">
        <f t="shared" si="7"/>
        <v>25100</v>
      </c>
      <c r="D41" s="15">
        <f t="shared" si="9"/>
        <v>476900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19</v>
      </c>
      <c r="J41" s="26"/>
      <c r="K41" s="26"/>
    </row>
    <row r="42" spans="1:12" ht="15" x14ac:dyDescent="0.25">
      <c r="A42" s="12" t="s">
        <v>23</v>
      </c>
      <c r="B42" s="16">
        <f t="shared" si="8"/>
        <v>15</v>
      </c>
      <c r="C42" s="14">
        <f t="shared" si="7"/>
        <v>33000</v>
      </c>
      <c r="D42" s="15">
        <f t="shared" si="9"/>
        <v>495000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15</v>
      </c>
      <c r="J42" s="26"/>
      <c r="K42" s="26"/>
    </row>
    <row r="43" spans="1:12" ht="15" x14ac:dyDescent="0.25">
      <c r="A43" s="12" t="s">
        <v>24</v>
      </c>
      <c r="B43" s="16">
        <f t="shared" si="8"/>
        <v>25</v>
      </c>
      <c r="C43" s="14">
        <f t="shared" si="7"/>
        <v>36900</v>
      </c>
      <c r="D43" s="15">
        <f t="shared" si="9"/>
        <v>922500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25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489</v>
      </c>
      <c r="C44" s="18"/>
      <c r="D44" s="19">
        <f t="shared" ref="D44:I44" si="18">SUM(D37:D43)</f>
        <v>6240700</v>
      </c>
      <c r="E44" s="17">
        <f t="shared" si="18"/>
        <v>7</v>
      </c>
      <c r="F44" s="17">
        <f t="shared" si="18"/>
        <v>500</v>
      </c>
      <c r="G44" s="17">
        <f t="shared" si="18"/>
        <v>0</v>
      </c>
      <c r="H44" s="17">
        <f t="shared" si="18"/>
        <v>0</v>
      </c>
      <c r="I44" s="17">
        <f t="shared" si="18"/>
        <v>996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6240800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26</v>
      </c>
      <c r="D52" s="34">
        <f>(C52*B52)</f>
        <v>239200</v>
      </c>
      <c r="E52" s="20"/>
      <c r="F52" s="32" t="s">
        <v>18</v>
      </c>
      <c r="G52" s="33">
        <f>B52-2300</f>
        <v>6900</v>
      </c>
      <c r="H52" s="100">
        <v>14</v>
      </c>
      <c r="I52" s="34">
        <f>(H52*G52)</f>
        <v>96600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18</v>
      </c>
      <c r="D53" s="34">
        <f t="shared" ref="D53:D58" si="20">(C53*B53)</f>
        <v>174600</v>
      </c>
      <c r="E53" s="20"/>
      <c r="F53" s="32" t="s">
        <v>19</v>
      </c>
      <c r="G53" s="33">
        <f>B53-2300</f>
        <v>7400</v>
      </c>
      <c r="H53" s="100">
        <v>16</v>
      </c>
      <c r="I53" s="34">
        <f t="shared" ref="I53:I58" si="21">(H53*G53)</f>
        <v>118400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7</v>
      </c>
      <c r="D54" s="34">
        <f t="shared" si="20"/>
        <v>73500</v>
      </c>
      <c r="E54" s="20"/>
      <c r="F54" s="32" t="s">
        <v>20</v>
      </c>
      <c r="G54" s="33">
        <f>B54-2900</f>
        <v>7600</v>
      </c>
      <c r="H54" s="100">
        <v>7</v>
      </c>
      <c r="I54" s="34">
        <f t="shared" si="21"/>
        <v>53200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11</v>
      </c>
      <c r="D55" s="34">
        <f t="shared" si="20"/>
        <v>163900</v>
      </c>
      <c r="E55" s="20"/>
      <c r="F55" s="32" t="s">
        <v>21</v>
      </c>
      <c r="G55" s="33">
        <f>B55-3100</f>
        <v>11800</v>
      </c>
      <c r="H55" s="100">
        <v>8</v>
      </c>
      <c r="I55" s="34">
        <f t="shared" si="21"/>
        <v>94400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10</v>
      </c>
      <c r="D56" s="34">
        <f t="shared" si="20"/>
        <v>251000</v>
      </c>
      <c r="E56" s="20"/>
      <c r="F56" s="32" t="s">
        <v>22</v>
      </c>
      <c r="G56" s="33">
        <f>B56-3100</f>
        <v>22000</v>
      </c>
      <c r="H56" s="100">
        <v>4</v>
      </c>
      <c r="I56" s="34">
        <f t="shared" si="21"/>
        <v>88000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2</v>
      </c>
      <c r="D57" s="34">
        <f t="shared" si="20"/>
        <v>66000</v>
      </c>
      <c r="E57" s="20"/>
      <c r="F57" s="32" t="s">
        <v>23</v>
      </c>
      <c r="G57" s="33">
        <f>B57-3100</f>
        <v>29900</v>
      </c>
      <c r="H57" s="100">
        <v>2</v>
      </c>
      <c r="I57" s="34">
        <f t="shared" si="21"/>
        <v>59800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2</v>
      </c>
      <c r="D58" s="34">
        <f t="shared" si="20"/>
        <v>73800</v>
      </c>
      <c r="E58" s="20"/>
      <c r="F58" s="32" t="s">
        <v>24</v>
      </c>
      <c r="G58" s="33">
        <f>B58-3100</f>
        <v>33800</v>
      </c>
      <c r="H58" s="100">
        <v>1</v>
      </c>
      <c r="I58" s="34">
        <f t="shared" si="21"/>
        <v>33800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76</v>
      </c>
      <c r="D59" s="36">
        <f>SUM(D52:D58)</f>
        <v>1042000</v>
      </c>
      <c r="E59" s="37"/>
      <c r="F59" s="112" t="s">
        <v>39</v>
      </c>
      <c r="G59" s="112"/>
      <c r="H59" s="35">
        <f>SUM(H52:H58)</f>
        <v>52</v>
      </c>
      <c r="I59" s="36">
        <f>SUM(I52:I58)</f>
        <v>544200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89</v>
      </c>
      <c r="D77" s="97">
        <f>B77*C77</f>
        <v>204700</v>
      </c>
      <c r="E77" s="3"/>
      <c r="F77" s="58" t="s">
        <v>18</v>
      </c>
      <c r="G77" s="59">
        <f t="shared" ref="G77:G83" si="24">B37</f>
        <v>251</v>
      </c>
      <c r="H77" s="60">
        <f t="shared" ref="H77:H83" si="25">G77*200</f>
        <v>50200</v>
      </c>
      <c r="I77" s="61">
        <f>G77*100</f>
        <v>25100</v>
      </c>
      <c r="J77" s="62">
        <f>G77*400</f>
        <v>100400</v>
      </c>
      <c r="K77" s="89">
        <f>G77*200</f>
        <v>50200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22</v>
      </c>
      <c r="D78" s="97">
        <f t="shared" ref="D78:D83" si="26">B78*C78</f>
        <v>50600</v>
      </c>
      <c r="E78" s="3"/>
      <c r="F78" s="58" t="s">
        <v>19</v>
      </c>
      <c r="G78" s="59">
        <f t="shared" si="24"/>
        <v>45</v>
      </c>
      <c r="H78" s="60">
        <f t="shared" si="25"/>
        <v>9000</v>
      </c>
      <c r="I78" s="61">
        <f>G78*300</f>
        <v>13500</v>
      </c>
      <c r="J78" s="62">
        <f>G78*400</f>
        <v>18000</v>
      </c>
      <c r="K78" s="89">
        <f t="shared" ref="K78:K79" si="27">G78*200</f>
        <v>9000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42</v>
      </c>
      <c r="D79" s="97">
        <f t="shared" si="26"/>
        <v>121800</v>
      </c>
      <c r="E79" s="3"/>
      <c r="F79" s="58" t="s">
        <v>20</v>
      </c>
      <c r="G79" s="59">
        <f t="shared" si="24"/>
        <v>90</v>
      </c>
      <c r="H79" s="60">
        <f t="shared" si="25"/>
        <v>18000</v>
      </c>
      <c r="I79" s="61">
        <f>G79*300</f>
        <v>27000</v>
      </c>
      <c r="J79" s="62">
        <f>G79*400</f>
        <v>36000</v>
      </c>
      <c r="K79" s="89">
        <f t="shared" si="27"/>
        <v>18000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15</v>
      </c>
      <c r="D80" s="97">
        <f t="shared" si="26"/>
        <v>46500</v>
      </c>
      <c r="E80" s="3"/>
      <c r="F80" s="58" t="s">
        <v>21</v>
      </c>
      <c r="G80" s="59">
        <f t="shared" si="24"/>
        <v>44</v>
      </c>
      <c r="H80" s="60">
        <f t="shared" si="25"/>
        <v>8800</v>
      </c>
      <c r="I80" s="61">
        <f>G80*300</f>
        <v>13200</v>
      </c>
      <c r="J80" s="62">
        <f>G80*200</f>
        <v>8800</v>
      </c>
      <c r="K80" s="89">
        <f>G80*100</f>
        <v>4400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5</v>
      </c>
      <c r="D81" s="97">
        <f t="shared" si="26"/>
        <v>15500</v>
      </c>
      <c r="E81" s="3"/>
      <c r="F81" s="58" t="s">
        <v>22</v>
      </c>
      <c r="G81" s="59">
        <f t="shared" si="24"/>
        <v>19</v>
      </c>
      <c r="H81" s="60">
        <f t="shared" si="25"/>
        <v>3800</v>
      </c>
      <c r="I81" s="61">
        <f>G81*300</f>
        <v>5700</v>
      </c>
      <c r="J81" s="62">
        <f>G81*600</f>
        <v>11400</v>
      </c>
      <c r="K81" s="89">
        <f>G81*300</f>
        <v>5700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2</v>
      </c>
      <c r="D82" s="97">
        <f t="shared" si="26"/>
        <v>6200</v>
      </c>
      <c r="E82" s="3"/>
      <c r="F82" s="58" t="s">
        <v>23</v>
      </c>
      <c r="G82" s="59">
        <f t="shared" si="24"/>
        <v>15</v>
      </c>
      <c r="H82" s="60">
        <f t="shared" si="25"/>
        <v>3000</v>
      </c>
      <c r="I82" s="61">
        <f>G82*300</f>
        <v>4500</v>
      </c>
      <c r="J82" s="62">
        <f>G82*800</f>
        <v>12000</v>
      </c>
      <c r="K82" s="89">
        <f>G82*400</f>
        <v>6000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11</v>
      </c>
      <c r="D83" s="97">
        <f t="shared" si="26"/>
        <v>34100</v>
      </c>
      <c r="E83" s="3"/>
      <c r="F83" s="58" t="s">
        <v>24</v>
      </c>
      <c r="G83" s="59">
        <f t="shared" si="24"/>
        <v>25</v>
      </c>
      <c r="H83" s="60">
        <f t="shared" si="25"/>
        <v>5000</v>
      </c>
      <c r="I83" s="61">
        <f>G83*200</f>
        <v>5000</v>
      </c>
      <c r="J83" s="62">
        <f>G83*800</f>
        <v>20000</v>
      </c>
      <c r="K83" s="89">
        <f>G83*400</f>
        <v>10000</v>
      </c>
    </row>
    <row r="84" spans="1:12" ht="20.100000000000001" customHeight="1" x14ac:dyDescent="0.25">
      <c r="A84" s="114" t="s">
        <v>55</v>
      </c>
      <c r="B84" s="114"/>
      <c r="C84" s="63">
        <f>SUM(C77:C83)</f>
        <v>186</v>
      </c>
      <c r="D84" s="64">
        <f>SUM(D77:D83)</f>
        <v>479400</v>
      </c>
      <c r="E84" s="3"/>
      <c r="F84" s="65" t="s">
        <v>56</v>
      </c>
      <c r="G84" s="66">
        <f>SUM(G77:G83)</f>
        <v>489</v>
      </c>
      <c r="H84" s="67">
        <f>SUM(H77:H83)</f>
        <v>97800</v>
      </c>
      <c r="I84" s="68">
        <f>SUM(I77:I83)</f>
        <v>94000</v>
      </c>
      <c r="J84" s="69">
        <f>SUM(J77:J83)</f>
        <v>206600</v>
      </c>
      <c r="K84" s="90">
        <f>SUM(K77:K83)</f>
        <v>103300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6240800</v>
      </c>
      <c r="C88" s="116"/>
      <c r="D88" s="46"/>
      <c r="E88" s="102" t="s">
        <v>58</v>
      </c>
      <c r="F88" s="102"/>
      <c r="G88" s="73">
        <f>D59+I59</f>
        <v>1586200</v>
      </c>
      <c r="H88" s="102" t="s">
        <v>59</v>
      </c>
      <c r="I88" s="102"/>
      <c r="J88" s="74">
        <f>C59+H59+E44+F44+G44</f>
        <v>635</v>
      </c>
    </row>
    <row r="89" spans="1:12" ht="24" x14ac:dyDescent="0.25">
      <c r="A89" s="75" t="s">
        <v>60</v>
      </c>
      <c r="B89" s="101">
        <f>D59+I59+H72</f>
        <v>1586200</v>
      </c>
      <c r="C89" s="101"/>
      <c r="D89" s="76"/>
      <c r="E89" s="102" t="s">
        <v>61</v>
      </c>
      <c r="F89" s="102"/>
      <c r="G89" s="73">
        <f>D44</f>
        <v>6240700</v>
      </c>
      <c r="H89" s="102" t="s">
        <v>62</v>
      </c>
      <c r="I89" s="102"/>
      <c r="J89" s="74">
        <f>I44</f>
        <v>996</v>
      </c>
    </row>
    <row r="90" spans="1:12" ht="17.25" customHeight="1" x14ac:dyDescent="0.25">
      <c r="A90" s="77" t="s">
        <v>63</v>
      </c>
      <c r="B90" s="105">
        <f>D84</f>
        <v>479400</v>
      </c>
      <c r="C90" s="105"/>
      <c r="D90" s="76"/>
      <c r="E90" s="106" t="s">
        <v>64</v>
      </c>
      <c r="F90" s="107"/>
      <c r="G90" s="78">
        <f>IF(G89=0,0,G88/G89)</f>
        <v>0.25417020526543499</v>
      </c>
      <c r="H90" s="106" t="s">
        <v>64</v>
      </c>
      <c r="I90" s="107"/>
      <c r="J90" s="78">
        <f>IF(J89=0,0,J88/J89)</f>
        <v>0.6375502008032129</v>
      </c>
    </row>
    <row r="91" spans="1:12" ht="17.25" customHeight="1" x14ac:dyDescent="0.25">
      <c r="A91" s="25" t="s">
        <v>65</v>
      </c>
      <c r="B91" s="108">
        <f>B88-B89-B90</f>
        <v>4175200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97800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94000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206600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103300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98"/>
  <sheetViews>
    <sheetView topLeftCell="A91" zoomScaleNormal="100" workbookViewId="0">
      <selection activeCell="E22" sqref="E22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72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73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+RIDYM!B7+1</f>
        <v>42645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4.45" x14ac:dyDescent="0.3">
      <c r="A13" s="12" t="s">
        <v>18</v>
      </c>
      <c r="B13" s="13">
        <v>153</v>
      </c>
      <c r="C13" s="14">
        <f>RIDYM!C13</f>
        <v>9200</v>
      </c>
      <c r="D13" s="15">
        <f t="shared" ref="D13:D19" si="0">+C13*B13</f>
        <v>1407600</v>
      </c>
      <c r="E13" s="13">
        <v>0</v>
      </c>
      <c r="F13" s="13">
        <v>240</v>
      </c>
      <c r="G13" s="13">
        <v>3</v>
      </c>
      <c r="H13" s="13">
        <v>0</v>
      </c>
      <c r="I13" s="16">
        <f>B13+E13+F13+G13+H13</f>
        <v>396</v>
      </c>
    </row>
    <row r="14" spans="1:12" ht="14.45" x14ac:dyDescent="0.3">
      <c r="A14" s="12" t="s">
        <v>19</v>
      </c>
      <c r="B14" s="13">
        <v>22</v>
      </c>
      <c r="C14" s="14">
        <f>RIDYM!C14</f>
        <v>9700</v>
      </c>
      <c r="D14" s="15">
        <f t="shared" si="0"/>
        <v>213400</v>
      </c>
      <c r="E14" s="13">
        <v>0</v>
      </c>
      <c r="F14" s="13">
        <v>0</v>
      </c>
      <c r="G14" s="13">
        <v>0</v>
      </c>
      <c r="H14" s="13">
        <v>0</v>
      </c>
      <c r="I14" s="16">
        <f t="shared" ref="I14:I19" si="1">B14+E14+F14+G14+H14</f>
        <v>22</v>
      </c>
    </row>
    <row r="15" spans="1:12" ht="14.45" x14ac:dyDescent="0.3">
      <c r="A15" s="12" t="s">
        <v>20</v>
      </c>
      <c r="B15" s="13">
        <v>5</v>
      </c>
      <c r="C15" s="14">
        <f>RIDYM!C15</f>
        <v>10500</v>
      </c>
      <c r="D15" s="15">
        <f t="shared" si="0"/>
        <v>52500</v>
      </c>
      <c r="E15" s="13">
        <v>0</v>
      </c>
      <c r="F15" s="13">
        <v>1</v>
      </c>
      <c r="G15" s="13">
        <v>0</v>
      </c>
      <c r="H15" s="13">
        <v>0</v>
      </c>
      <c r="I15" s="16">
        <f t="shared" si="1"/>
        <v>6</v>
      </c>
    </row>
    <row r="16" spans="1:12" ht="14.45" x14ac:dyDescent="0.3">
      <c r="A16" s="12" t="s">
        <v>21</v>
      </c>
      <c r="B16" s="13">
        <v>7</v>
      </c>
      <c r="C16" s="14">
        <f>RIDYM!C16</f>
        <v>14900</v>
      </c>
      <c r="D16" s="15">
        <f t="shared" si="0"/>
        <v>104300</v>
      </c>
      <c r="E16" s="13">
        <v>0</v>
      </c>
      <c r="F16" s="13">
        <v>1</v>
      </c>
      <c r="G16" s="13">
        <v>0</v>
      </c>
      <c r="H16" s="13">
        <v>0</v>
      </c>
      <c r="I16" s="16">
        <f t="shared" si="1"/>
        <v>8</v>
      </c>
    </row>
    <row r="17" spans="1:9" ht="14.45" x14ac:dyDescent="0.3">
      <c r="A17" s="12" t="s">
        <v>22</v>
      </c>
      <c r="B17" s="13">
        <v>4</v>
      </c>
      <c r="C17" s="14">
        <f>RIDYM!C17</f>
        <v>25100</v>
      </c>
      <c r="D17" s="15">
        <f t="shared" si="0"/>
        <v>100400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4</v>
      </c>
    </row>
    <row r="18" spans="1:9" ht="14.45" x14ac:dyDescent="0.3">
      <c r="A18" s="12" t="s">
        <v>23</v>
      </c>
      <c r="B18" s="13">
        <v>3</v>
      </c>
      <c r="C18" s="14">
        <f>RIDYM!C18</f>
        <v>33000</v>
      </c>
      <c r="D18" s="15">
        <f t="shared" si="0"/>
        <v>99000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3</v>
      </c>
    </row>
    <row r="19" spans="1:9" ht="14.45" x14ac:dyDescent="0.3">
      <c r="A19" s="12" t="s">
        <v>24</v>
      </c>
      <c r="B19" s="13">
        <v>2</v>
      </c>
      <c r="C19" s="14">
        <f>RIDYM!C19</f>
        <v>36900</v>
      </c>
      <c r="D19" s="15">
        <f t="shared" si="0"/>
        <v>73800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2</v>
      </c>
    </row>
    <row r="20" spans="1:9" s="2" customFormat="1" ht="15" x14ac:dyDescent="0.25">
      <c r="A20" s="12" t="s">
        <v>25</v>
      </c>
      <c r="B20" s="17">
        <f>SUM(B13:B19)</f>
        <v>196</v>
      </c>
      <c r="C20" s="18"/>
      <c r="D20" s="19">
        <f t="shared" ref="D20:I20" si="2">SUM(D13:D19)</f>
        <v>2051000</v>
      </c>
      <c r="E20" s="17">
        <f t="shared" si="2"/>
        <v>0</v>
      </c>
      <c r="F20" s="17">
        <f t="shared" si="2"/>
        <v>242</v>
      </c>
      <c r="G20" s="17">
        <f t="shared" si="2"/>
        <v>3</v>
      </c>
      <c r="H20" s="17">
        <f t="shared" si="2"/>
        <v>0</v>
      </c>
      <c r="I20" s="17">
        <f t="shared" si="2"/>
        <v>441</v>
      </c>
    </row>
    <row r="21" spans="1:9" ht="15" x14ac:dyDescent="0.25">
      <c r="A21" s="20" t="s">
        <v>26</v>
      </c>
      <c r="B21" s="21"/>
      <c r="C21" s="21"/>
      <c r="D21" s="22">
        <v>200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2051200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114</v>
      </c>
      <c r="C25" s="14">
        <f t="shared" si="3"/>
        <v>9200</v>
      </c>
      <c r="D25" s="15">
        <f t="shared" ref="D25:D31" si="4">+C25*B25</f>
        <v>1048800</v>
      </c>
      <c r="E25" s="13">
        <v>1</v>
      </c>
      <c r="F25" s="13">
        <v>245</v>
      </c>
      <c r="G25" s="13">
        <v>2</v>
      </c>
      <c r="H25" s="13">
        <v>0</v>
      </c>
      <c r="I25" s="16">
        <f>B25+E25+F25+G25+H25</f>
        <v>362</v>
      </c>
    </row>
    <row r="26" spans="1:9" ht="15" x14ac:dyDescent="0.25">
      <c r="A26" s="12" t="s">
        <v>19</v>
      </c>
      <c r="B26" s="13">
        <v>23</v>
      </c>
      <c r="C26" s="14">
        <f t="shared" si="3"/>
        <v>9700</v>
      </c>
      <c r="D26" s="15">
        <f t="shared" si="4"/>
        <v>223100</v>
      </c>
      <c r="E26" s="13">
        <v>0</v>
      </c>
      <c r="F26" s="13">
        <v>0</v>
      </c>
      <c r="G26" s="13">
        <v>0</v>
      </c>
      <c r="H26" s="13">
        <v>0</v>
      </c>
      <c r="I26" s="16">
        <f t="shared" ref="I26:I31" si="5">B26+E26+F26+G26+H26</f>
        <v>23</v>
      </c>
    </row>
    <row r="27" spans="1:9" ht="15" x14ac:dyDescent="0.25">
      <c r="A27" s="12" t="s">
        <v>20</v>
      </c>
      <c r="B27" s="13">
        <v>6</v>
      </c>
      <c r="C27" s="14">
        <f t="shared" si="3"/>
        <v>10500</v>
      </c>
      <c r="D27" s="15">
        <f t="shared" si="4"/>
        <v>63000</v>
      </c>
      <c r="E27" s="13">
        <v>0</v>
      </c>
      <c r="F27" s="13">
        <v>1</v>
      </c>
      <c r="G27" s="13">
        <v>0</v>
      </c>
      <c r="H27" s="13">
        <v>0</v>
      </c>
      <c r="I27" s="16">
        <f t="shared" si="5"/>
        <v>7</v>
      </c>
    </row>
    <row r="28" spans="1:9" ht="15" x14ac:dyDescent="0.25">
      <c r="A28" s="12" t="s">
        <v>21</v>
      </c>
      <c r="B28" s="13">
        <v>7</v>
      </c>
      <c r="C28" s="14">
        <f t="shared" si="3"/>
        <v>14900</v>
      </c>
      <c r="D28" s="15">
        <f t="shared" si="4"/>
        <v>104300</v>
      </c>
      <c r="E28" s="13">
        <v>0</v>
      </c>
      <c r="F28" s="13">
        <v>0</v>
      </c>
      <c r="G28" s="13">
        <v>0</v>
      </c>
      <c r="H28" s="13">
        <v>0</v>
      </c>
      <c r="I28" s="16">
        <f t="shared" si="5"/>
        <v>7</v>
      </c>
    </row>
    <row r="29" spans="1:9" ht="15" x14ac:dyDescent="0.25">
      <c r="A29" s="12" t="s">
        <v>22</v>
      </c>
      <c r="B29" s="13">
        <v>0</v>
      </c>
      <c r="C29" s="14">
        <f t="shared" si="3"/>
        <v>25100</v>
      </c>
      <c r="D29" s="15">
        <f t="shared" si="4"/>
        <v>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0</v>
      </c>
    </row>
    <row r="30" spans="1:9" ht="15" x14ac:dyDescent="0.25">
      <c r="A30" s="12" t="s">
        <v>23</v>
      </c>
      <c r="B30" s="13">
        <v>5</v>
      </c>
      <c r="C30" s="14">
        <f t="shared" si="3"/>
        <v>33000</v>
      </c>
      <c r="D30" s="15">
        <f t="shared" si="4"/>
        <v>165000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5</v>
      </c>
    </row>
    <row r="31" spans="1:9" ht="15" x14ac:dyDescent="0.25">
      <c r="A31" s="12" t="s">
        <v>24</v>
      </c>
      <c r="B31" s="13">
        <v>3</v>
      </c>
      <c r="C31" s="14">
        <f t="shared" si="3"/>
        <v>36900</v>
      </c>
      <c r="D31" s="15">
        <f t="shared" si="4"/>
        <v>110700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</v>
      </c>
    </row>
    <row r="32" spans="1:9" s="2" customFormat="1" ht="15" x14ac:dyDescent="0.25">
      <c r="A32" s="12" t="s">
        <v>25</v>
      </c>
      <c r="B32" s="17">
        <f>SUM(B25:B31)</f>
        <v>158</v>
      </c>
      <c r="C32" s="18"/>
      <c r="D32" s="19">
        <f t="shared" ref="D32:I32" si="6">SUM(D25:D31)</f>
        <v>1714900</v>
      </c>
      <c r="E32" s="17">
        <f t="shared" si="6"/>
        <v>1</v>
      </c>
      <c r="F32" s="17">
        <f t="shared" si="6"/>
        <v>246</v>
      </c>
      <c r="G32" s="17">
        <f t="shared" si="6"/>
        <v>2</v>
      </c>
      <c r="H32" s="17">
        <f t="shared" si="6"/>
        <v>0</v>
      </c>
      <c r="I32" s="17">
        <f t="shared" si="6"/>
        <v>407</v>
      </c>
    </row>
    <row r="33" spans="1:12" ht="15" x14ac:dyDescent="0.25">
      <c r="A33" s="20" t="s">
        <v>26</v>
      </c>
      <c r="B33" s="21"/>
      <c r="C33" s="21"/>
      <c r="D33" s="22">
        <v>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1714900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267</v>
      </c>
      <c r="C37" s="14">
        <f t="shared" si="7"/>
        <v>9200</v>
      </c>
      <c r="D37" s="15">
        <f t="shared" ref="D37:D43" si="9">+D13+D25</f>
        <v>2456400</v>
      </c>
      <c r="E37" s="16">
        <f t="shared" ref="E37:H43" si="10">E25+E13</f>
        <v>1</v>
      </c>
      <c r="F37" s="16">
        <f t="shared" si="10"/>
        <v>485</v>
      </c>
      <c r="G37" s="16">
        <f t="shared" si="10"/>
        <v>5</v>
      </c>
      <c r="H37" s="16">
        <f t="shared" si="10"/>
        <v>0</v>
      </c>
      <c r="I37" s="16">
        <f>B37+E37+F37+G37+H37</f>
        <v>758</v>
      </c>
      <c r="J37" s="26"/>
      <c r="K37" s="26"/>
    </row>
    <row r="38" spans="1:12" ht="15" x14ac:dyDescent="0.25">
      <c r="A38" s="12" t="s">
        <v>19</v>
      </c>
      <c r="B38" s="16">
        <f t="shared" si="8"/>
        <v>45</v>
      </c>
      <c r="C38" s="14">
        <f t="shared" si="7"/>
        <v>9700</v>
      </c>
      <c r="D38" s="15">
        <f t="shared" si="9"/>
        <v>436500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45</v>
      </c>
      <c r="J38" s="26"/>
      <c r="K38" s="26"/>
    </row>
    <row r="39" spans="1:12" ht="15" x14ac:dyDescent="0.25">
      <c r="A39" s="12" t="s">
        <v>20</v>
      </c>
      <c r="B39" s="16">
        <f t="shared" si="8"/>
        <v>11</v>
      </c>
      <c r="C39" s="14">
        <f t="shared" si="7"/>
        <v>10500</v>
      </c>
      <c r="D39" s="15">
        <f t="shared" si="9"/>
        <v>115500</v>
      </c>
      <c r="E39" s="16">
        <f t="shared" si="10"/>
        <v>0</v>
      </c>
      <c r="F39" s="16">
        <f t="shared" si="10"/>
        <v>2</v>
      </c>
      <c r="G39" s="16">
        <f t="shared" ref="G39:H39" si="13">G27+G15</f>
        <v>0</v>
      </c>
      <c r="H39" s="16">
        <f t="shared" si="13"/>
        <v>0</v>
      </c>
      <c r="I39" s="16">
        <f t="shared" si="12"/>
        <v>13</v>
      </c>
      <c r="J39" s="26"/>
      <c r="K39" s="26"/>
    </row>
    <row r="40" spans="1:12" ht="15" x14ac:dyDescent="0.25">
      <c r="A40" s="12" t="s">
        <v>21</v>
      </c>
      <c r="B40" s="16">
        <f t="shared" si="8"/>
        <v>14</v>
      </c>
      <c r="C40" s="14">
        <f t="shared" si="7"/>
        <v>14900</v>
      </c>
      <c r="D40" s="15">
        <f t="shared" si="9"/>
        <v>208600</v>
      </c>
      <c r="E40" s="16">
        <f t="shared" si="10"/>
        <v>0</v>
      </c>
      <c r="F40" s="16">
        <f t="shared" si="10"/>
        <v>1</v>
      </c>
      <c r="G40" s="16">
        <f t="shared" ref="G40:H40" si="14">G28+G16</f>
        <v>0</v>
      </c>
      <c r="H40" s="16">
        <f t="shared" si="14"/>
        <v>0</v>
      </c>
      <c r="I40" s="16">
        <f t="shared" si="12"/>
        <v>15</v>
      </c>
      <c r="J40" s="26"/>
      <c r="K40" s="26"/>
    </row>
    <row r="41" spans="1:12" ht="15" x14ac:dyDescent="0.25">
      <c r="A41" s="12" t="s">
        <v>22</v>
      </c>
      <c r="B41" s="16">
        <f t="shared" si="8"/>
        <v>4</v>
      </c>
      <c r="C41" s="14">
        <f t="shared" si="7"/>
        <v>25100</v>
      </c>
      <c r="D41" s="15">
        <f t="shared" si="9"/>
        <v>100400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4</v>
      </c>
      <c r="J41" s="26"/>
      <c r="K41" s="26"/>
    </row>
    <row r="42" spans="1:12" ht="15" x14ac:dyDescent="0.25">
      <c r="A42" s="12" t="s">
        <v>23</v>
      </c>
      <c r="B42" s="16">
        <f t="shared" si="8"/>
        <v>8</v>
      </c>
      <c r="C42" s="14">
        <f t="shared" si="7"/>
        <v>33000</v>
      </c>
      <c r="D42" s="15">
        <f t="shared" si="9"/>
        <v>264000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8</v>
      </c>
      <c r="J42" s="26"/>
      <c r="K42" s="26"/>
    </row>
    <row r="43" spans="1:12" ht="15" x14ac:dyDescent="0.25">
      <c r="A43" s="12" t="s">
        <v>24</v>
      </c>
      <c r="B43" s="16">
        <f t="shared" si="8"/>
        <v>5</v>
      </c>
      <c r="C43" s="14">
        <f t="shared" si="7"/>
        <v>36900</v>
      </c>
      <c r="D43" s="15">
        <f t="shared" si="9"/>
        <v>184500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5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354</v>
      </c>
      <c r="C44" s="18"/>
      <c r="D44" s="19">
        <f t="shared" ref="D44:I44" si="18">SUM(D37:D43)</f>
        <v>3765900</v>
      </c>
      <c r="E44" s="17">
        <f t="shared" si="18"/>
        <v>1</v>
      </c>
      <c r="F44" s="17">
        <f t="shared" si="18"/>
        <v>488</v>
      </c>
      <c r="G44" s="17">
        <f t="shared" si="18"/>
        <v>5</v>
      </c>
      <c r="H44" s="17">
        <f t="shared" si="18"/>
        <v>0</v>
      </c>
      <c r="I44" s="17">
        <f t="shared" si="18"/>
        <v>848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200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3766100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10</v>
      </c>
      <c r="D52" s="34">
        <f>(C52*B52)</f>
        <v>92000</v>
      </c>
      <c r="E52" s="20"/>
      <c r="F52" s="32" t="s">
        <v>18</v>
      </c>
      <c r="G52" s="33">
        <f>B52-2300</f>
        <v>6900</v>
      </c>
      <c r="H52" s="13">
        <v>8</v>
      </c>
      <c r="I52" s="34">
        <f>(H52*G52)</f>
        <v>55200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16</v>
      </c>
      <c r="D53" s="34">
        <f t="shared" ref="D53:D58" si="20">(C53*B53)</f>
        <v>155200</v>
      </c>
      <c r="E53" s="20"/>
      <c r="F53" s="32" t="s">
        <v>19</v>
      </c>
      <c r="G53" s="33">
        <f>B53-2300</f>
        <v>7400</v>
      </c>
      <c r="H53" s="13">
        <v>12</v>
      </c>
      <c r="I53" s="34">
        <f t="shared" ref="I53:I58" si="21">(H53*G53)</f>
        <v>88800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2</v>
      </c>
      <c r="D54" s="34">
        <f t="shared" si="20"/>
        <v>21000</v>
      </c>
      <c r="E54" s="20"/>
      <c r="F54" s="32" t="s">
        <v>20</v>
      </c>
      <c r="G54" s="33">
        <f>B54-2900</f>
        <v>7600</v>
      </c>
      <c r="H54" s="13">
        <v>0</v>
      </c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6</v>
      </c>
      <c r="D55" s="34">
        <f t="shared" si="20"/>
        <v>89400</v>
      </c>
      <c r="E55" s="20"/>
      <c r="F55" s="32" t="s">
        <v>21</v>
      </c>
      <c r="G55" s="33">
        <f>B55-3100</f>
        <v>11800</v>
      </c>
      <c r="H55" s="13">
        <v>3</v>
      </c>
      <c r="I55" s="34">
        <f t="shared" si="21"/>
        <v>35400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4</v>
      </c>
      <c r="D56" s="34">
        <f t="shared" si="20"/>
        <v>100400</v>
      </c>
      <c r="E56" s="20"/>
      <c r="F56" s="32" t="s">
        <v>22</v>
      </c>
      <c r="G56" s="33">
        <f>B56-3100</f>
        <v>22000</v>
      </c>
      <c r="H56" s="13">
        <v>0</v>
      </c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3</v>
      </c>
      <c r="D57" s="34">
        <f t="shared" si="20"/>
        <v>99000</v>
      </c>
      <c r="E57" s="20"/>
      <c r="F57" s="32" t="s">
        <v>23</v>
      </c>
      <c r="G57" s="33">
        <f>B57-3100</f>
        <v>29900</v>
      </c>
      <c r="H57" s="13">
        <v>1</v>
      </c>
      <c r="I57" s="34">
        <f t="shared" si="21"/>
        <v>29900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</v>
      </c>
      <c r="D58" s="34">
        <f t="shared" si="20"/>
        <v>36900</v>
      </c>
      <c r="E58" s="20"/>
      <c r="F58" s="32" t="s">
        <v>24</v>
      </c>
      <c r="G58" s="33">
        <f>B58-3100</f>
        <v>33800</v>
      </c>
      <c r="H58" s="13">
        <v>0</v>
      </c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42</v>
      </c>
      <c r="D59" s="36">
        <f>SUM(D52:D58)</f>
        <v>593900</v>
      </c>
      <c r="E59" s="37"/>
      <c r="F59" s="112" t="s">
        <v>39</v>
      </c>
      <c r="G59" s="112"/>
      <c r="H59" s="35">
        <f>SUM(H52:H58)</f>
        <v>24</v>
      </c>
      <c r="I59" s="36">
        <f>SUM(I52:I58)</f>
        <v>209300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3">
        <v>65</v>
      </c>
      <c r="D77" s="97">
        <f>B77*C77</f>
        <v>149500</v>
      </c>
      <c r="E77" s="3"/>
      <c r="F77" s="58" t="s">
        <v>18</v>
      </c>
      <c r="G77" s="59">
        <f t="shared" ref="G77:G83" si="24">B37</f>
        <v>267</v>
      </c>
      <c r="H77" s="60">
        <f t="shared" ref="H77:H83" si="25">G77*200</f>
        <v>53400</v>
      </c>
      <c r="I77" s="61">
        <f>G77*100</f>
        <v>26700</v>
      </c>
      <c r="J77" s="62">
        <f>G77*400</f>
        <v>106800</v>
      </c>
      <c r="K77" s="89">
        <f>G77*200</f>
        <v>53400</v>
      </c>
    </row>
    <row r="78" spans="1:12" ht="18.75" customHeight="1" x14ac:dyDescent="0.25">
      <c r="A78" s="55" t="s">
        <v>19</v>
      </c>
      <c r="B78" s="56">
        <f>RIDYM!B78</f>
        <v>2300</v>
      </c>
      <c r="C78" s="13">
        <v>18</v>
      </c>
      <c r="D78" s="97">
        <f t="shared" ref="D78:D83" si="26">B78*C78</f>
        <v>41400</v>
      </c>
      <c r="E78" s="3"/>
      <c r="F78" s="58" t="s">
        <v>19</v>
      </c>
      <c r="G78" s="59">
        <f t="shared" si="24"/>
        <v>45</v>
      </c>
      <c r="H78" s="60">
        <f t="shared" si="25"/>
        <v>9000</v>
      </c>
      <c r="I78" s="61">
        <f>G78*300</f>
        <v>13500</v>
      </c>
      <c r="J78" s="62">
        <f>G78*400</f>
        <v>18000</v>
      </c>
      <c r="K78" s="89">
        <f t="shared" ref="K78:K79" si="27">G78*200</f>
        <v>9000</v>
      </c>
    </row>
    <row r="79" spans="1:12" ht="18.75" customHeight="1" x14ac:dyDescent="0.25">
      <c r="A79" s="55" t="s">
        <v>20</v>
      </c>
      <c r="B79" s="56">
        <f>RIDYM!B79</f>
        <v>2900</v>
      </c>
      <c r="C79" s="13">
        <v>2</v>
      </c>
      <c r="D79" s="97">
        <f t="shared" si="26"/>
        <v>5800</v>
      </c>
      <c r="E79" s="3"/>
      <c r="F79" s="58" t="s">
        <v>20</v>
      </c>
      <c r="G79" s="59">
        <f t="shared" si="24"/>
        <v>11</v>
      </c>
      <c r="H79" s="60">
        <f t="shared" si="25"/>
        <v>2200</v>
      </c>
      <c r="I79" s="61">
        <f>G79*300</f>
        <v>3300</v>
      </c>
      <c r="J79" s="62">
        <f>G79*400</f>
        <v>4400</v>
      </c>
      <c r="K79" s="89">
        <f t="shared" si="27"/>
        <v>2200</v>
      </c>
    </row>
    <row r="80" spans="1:12" ht="18.75" customHeight="1" x14ac:dyDescent="0.25">
      <c r="A80" s="55" t="s">
        <v>21</v>
      </c>
      <c r="B80" s="56">
        <f>RIDYM!B80</f>
        <v>3100</v>
      </c>
      <c r="C80" s="13">
        <v>5</v>
      </c>
      <c r="D80" s="97">
        <f t="shared" si="26"/>
        <v>15500</v>
      </c>
      <c r="E80" s="3"/>
      <c r="F80" s="58" t="s">
        <v>21</v>
      </c>
      <c r="G80" s="59">
        <f t="shared" si="24"/>
        <v>14</v>
      </c>
      <c r="H80" s="60">
        <f t="shared" si="25"/>
        <v>2800</v>
      </c>
      <c r="I80" s="61">
        <f>G80*300</f>
        <v>4200</v>
      </c>
      <c r="J80" s="62">
        <f>G80*200</f>
        <v>2800</v>
      </c>
      <c r="K80" s="89">
        <f>G80*100</f>
        <v>1400</v>
      </c>
    </row>
    <row r="81" spans="1:12" ht="18.75" customHeight="1" x14ac:dyDescent="0.25">
      <c r="A81" s="55" t="s">
        <v>22</v>
      </c>
      <c r="B81" s="56">
        <f>RIDYM!B81</f>
        <v>3100</v>
      </c>
      <c r="C81" s="13">
        <v>0</v>
      </c>
      <c r="D81" s="97">
        <f t="shared" si="26"/>
        <v>0</v>
      </c>
      <c r="E81" s="3"/>
      <c r="F81" s="58" t="s">
        <v>22</v>
      </c>
      <c r="G81" s="59">
        <f t="shared" si="24"/>
        <v>4</v>
      </c>
      <c r="H81" s="60">
        <f t="shared" si="25"/>
        <v>800</v>
      </c>
      <c r="I81" s="61">
        <f>G81*300</f>
        <v>1200</v>
      </c>
      <c r="J81" s="62">
        <f>G81*600</f>
        <v>2400</v>
      </c>
      <c r="K81" s="89">
        <f>G81*300</f>
        <v>1200</v>
      </c>
    </row>
    <row r="82" spans="1:12" ht="18.75" customHeight="1" x14ac:dyDescent="0.25">
      <c r="A82" s="55" t="s">
        <v>23</v>
      </c>
      <c r="B82" s="56">
        <f>RIDYM!B82</f>
        <v>3100</v>
      </c>
      <c r="C82" s="13">
        <v>3</v>
      </c>
      <c r="D82" s="97">
        <f t="shared" si="26"/>
        <v>9300</v>
      </c>
      <c r="E82" s="3"/>
      <c r="F82" s="58" t="s">
        <v>23</v>
      </c>
      <c r="G82" s="59">
        <f t="shared" si="24"/>
        <v>8</v>
      </c>
      <c r="H82" s="60">
        <f t="shared" si="25"/>
        <v>1600</v>
      </c>
      <c r="I82" s="61">
        <f>G82*300</f>
        <v>2400</v>
      </c>
      <c r="J82" s="62">
        <f>G82*800</f>
        <v>6400</v>
      </c>
      <c r="K82" s="89">
        <f>G82*400</f>
        <v>3200</v>
      </c>
    </row>
    <row r="83" spans="1:12" ht="18.75" customHeight="1" x14ac:dyDescent="0.25">
      <c r="A83" s="55" t="s">
        <v>24</v>
      </c>
      <c r="B83" s="56">
        <f>RIDYM!B83</f>
        <v>3100</v>
      </c>
      <c r="C83" s="13">
        <v>0</v>
      </c>
      <c r="D83" s="97">
        <f t="shared" si="26"/>
        <v>0</v>
      </c>
      <c r="E83" s="3"/>
      <c r="F83" s="58" t="s">
        <v>24</v>
      </c>
      <c r="G83" s="59">
        <f t="shared" si="24"/>
        <v>5</v>
      </c>
      <c r="H83" s="60">
        <f t="shared" si="25"/>
        <v>1000</v>
      </c>
      <c r="I83" s="61">
        <f>G83*200</f>
        <v>1000</v>
      </c>
      <c r="J83" s="62">
        <f>G83*800</f>
        <v>4000</v>
      </c>
      <c r="K83" s="89">
        <f>G83*400</f>
        <v>2000</v>
      </c>
    </row>
    <row r="84" spans="1:12" ht="20.100000000000001" customHeight="1" x14ac:dyDescent="0.25">
      <c r="A84" s="114" t="s">
        <v>55</v>
      </c>
      <c r="B84" s="114"/>
      <c r="C84" s="63">
        <f>SUM(C77:C83)</f>
        <v>93</v>
      </c>
      <c r="D84" s="64">
        <f>SUM(D77:D83)</f>
        <v>221500</v>
      </c>
      <c r="E84" s="3"/>
      <c r="F84" s="65" t="s">
        <v>56</v>
      </c>
      <c r="G84" s="66">
        <f>SUM(G77:G83)</f>
        <v>354</v>
      </c>
      <c r="H84" s="67">
        <f>SUM(H77:H83)</f>
        <v>70800</v>
      </c>
      <c r="I84" s="68">
        <f>SUM(I77:I83)</f>
        <v>52300</v>
      </c>
      <c r="J84" s="69">
        <f>SUM(J77:J83)</f>
        <v>144800</v>
      </c>
      <c r="K84" s="90">
        <f>SUM(K77:K83)</f>
        <v>72400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3766100</v>
      </c>
      <c r="C88" s="116"/>
      <c r="D88" s="46"/>
      <c r="E88" s="102" t="s">
        <v>58</v>
      </c>
      <c r="F88" s="102"/>
      <c r="G88" s="73">
        <f>D59+I59</f>
        <v>803200</v>
      </c>
      <c r="H88" s="102" t="s">
        <v>59</v>
      </c>
      <c r="I88" s="102"/>
      <c r="J88" s="74">
        <f>C59+H59+E44+F44+G44</f>
        <v>560</v>
      </c>
    </row>
    <row r="89" spans="1:12" ht="24" x14ac:dyDescent="0.25">
      <c r="A89" s="75" t="s">
        <v>60</v>
      </c>
      <c r="B89" s="101">
        <f>D59+I59+H72</f>
        <v>803200</v>
      </c>
      <c r="C89" s="101"/>
      <c r="D89" s="76"/>
      <c r="E89" s="102" t="s">
        <v>61</v>
      </c>
      <c r="F89" s="102"/>
      <c r="G89" s="73">
        <f>D44</f>
        <v>3765900</v>
      </c>
      <c r="H89" s="102" t="s">
        <v>62</v>
      </c>
      <c r="I89" s="102"/>
      <c r="J89" s="74">
        <f>I44</f>
        <v>848</v>
      </c>
    </row>
    <row r="90" spans="1:12" ht="17.25" customHeight="1" x14ac:dyDescent="0.25">
      <c r="A90" s="77" t="s">
        <v>63</v>
      </c>
      <c r="B90" s="105">
        <f>D84</f>
        <v>221500</v>
      </c>
      <c r="C90" s="105"/>
      <c r="D90" s="76"/>
      <c r="E90" s="106" t="s">
        <v>64</v>
      </c>
      <c r="F90" s="107"/>
      <c r="G90" s="78">
        <f>IF(G89=0,0,G88/G89)</f>
        <v>0.21328234950476646</v>
      </c>
      <c r="H90" s="106" t="s">
        <v>64</v>
      </c>
      <c r="I90" s="107"/>
      <c r="J90" s="78">
        <f>IF(J89=0,0,J88/J89)</f>
        <v>0.660377358490566</v>
      </c>
    </row>
    <row r="91" spans="1:12" ht="17.25" customHeight="1" x14ac:dyDescent="0.25">
      <c r="A91" s="25" t="s">
        <v>65</v>
      </c>
      <c r="B91" s="108">
        <f>B88-B89-B90</f>
        <v>2741400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70800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52300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144800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72400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I3:J3"/>
    <mergeCell ref="I4:J4"/>
    <mergeCell ref="A35:I35"/>
    <mergeCell ref="A1:A4"/>
    <mergeCell ref="B1:H4"/>
    <mergeCell ref="I1:J1"/>
    <mergeCell ref="B6:C6"/>
    <mergeCell ref="B7:D7"/>
    <mergeCell ref="A9:J9"/>
    <mergeCell ref="A11:I11"/>
    <mergeCell ref="A23:I23"/>
    <mergeCell ref="I2:J2"/>
  </mergeCells>
  <dataValidations disablePrompts="1"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4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L98"/>
  <sheetViews>
    <sheetView topLeftCell="A76" zoomScaleNormal="100" workbookViewId="0">
      <selection activeCell="B90" sqref="B90:C91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+RIDYM!B7+19</f>
        <v>42663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121</v>
      </c>
      <c r="C13" s="14">
        <f>RIDYM!C13</f>
        <v>9200</v>
      </c>
      <c r="D13" s="15">
        <f t="shared" ref="D13:D19" si="0">+C13*B13</f>
        <v>1113200</v>
      </c>
      <c r="E13" s="100">
        <v>1</v>
      </c>
      <c r="F13" s="100">
        <v>254</v>
      </c>
      <c r="G13" s="100">
        <v>0</v>
      </c>
      <c r="H13" s="100">
        <v>0</v>
      </c>
      <c r="I13" s="16">
        <f>B13+E13+F13+G13+H13</f>
        <v>376</v>
      </c>
    </row>
    <row r="14" spans="1:12" ht="15" x14ac:dyDescent="0.25">
      <c r="A14" s="12" t="s">
        <v>19</v>
      </c>
      <c r="B14" s="100">
        <v>24</v>
      </c>
      <c r="C14" s="14">
        <f>RIDYM!C14</f>
        <v>9700</v>
      </c>
      <c r="D14" s="15">
        <f t="shared" si="0"/>
        <v>232800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24</v>
      </c>
    </row>
    <row r="15" spans="1:12" ht="15" x14ac:dyDescent="0.25">
      <c r="A15" s="12" t="s">
        <v>20</v>
      </c>
      <c r="B15" s="100">
        <v>40</v>
      </c>
      <c r="C15" s="14">
        <f>RIDYM!C15</f>
        <v>10500</v>
      </c>
      <c r="D15" s="15">
        <f t="shared" si="0"/>
        <v>420000</v>
      </c>
      <c r="E15" s="100">
        <v>0</v>
      </c>
      <c r="F15" s="100">
        <v>0</v>
      </c>
      <c r="G15" s="100">
        <v>0</v>
      </c>
      <c r="H15" s="100">
        <v>0</v>
      </c>
      <c r="I15" s="16">
        <f t="shared" si="1"/>
        <v>40</v>
      </c>
    </row>
    <row r="16" spans="1:12" ht="15" x14ac:dyDescent="0.25">
      <c r="A16" s="12" t="s">
        <v>21</v>
      </c>
      <c r="B16" s="100">
        <v>24</v>
      </c>
      <c r="C16" s="14">
        <f>RIDYM!C16</f>
        <v>14900</v>
      </c>
      <c r="D16" s="15">
        <f t="shared" si="0"/>
        <v>357600</v>
      </c>
      <c r="E16" s="100">
        <v>0</v>
      </c>
      <c r="F16" s="100">
        <v>4</v>
      </c>
      <c r="G16" s="100">
        <v>0</v>
      </c>
      <c r="H16" s="100">
        <v>0</v>
      </c>
      <c r="I16" s="16">
        <f t="shared" si="1"/>
        <v>28</v>
      </c>
    </row>
    <row r="17" spans="1:9" ht="15" x14ac:dyDescent="0.25">
      <c r="A17" s="12" t="s">
        <v>22</v>
      </c>
      <c r="B17" s="100">
        <v>13</v>
      </c>
      <c r="C17" s="14">
        <f>RIDYM!C17</f>
        <v>25100</v>
      </c>
      <c r="D17" s="15">
        <f t="shared" si="0"/>
        <v>326300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13</v>
      </c>
    </row>
    <row r="18" spans="1:9" ht="15" x14ac:dyDescent="0.25">
      <c r="A18" s="12" t="s">
        <v>23</v>
      </c>
      <c r="B18" s="100">
        <v>3</v>
      </c>
      <c r="C18" s="14">
        <f>RIDYM!C18</f>
        <v>33000</v>
      </c>
      <c r="D18" s="15">
        <f t="shared" si="0"/>
        <v>99000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3</v>
      </c>
    </row>
    <row r="19" spans="1:9" ht="15" x14ac:dyDescent="0.25">
      <c r="A19" s="12" t="s">
        <v>24</v>
      </c>
      <c r="B19" s="100">
        <v>9</v>
      </c>
      <c r="C19" s="14">
        <f>RIDYM!C19</f>
        <v>36900</v>
      </c>
      <c r="D19" s="15">
        <f t="shared" si="0"/>
        <v>332100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9</v>
      </c>
    </row>
    <row r="20" spans="1:9" s="2" customFormat="1" ht="15" x14ac:dyDescent="0.25">
      <c r="A20" s="12" t="s">
        <v>25</v>
      </c>
      <c r="B20" s="17">
        <f>SUM(B13:B19)</f>
        <v>234</v>
      </c>
      <c r="C20" s="18"/>
      <c r="D20" s="19">
        <f t="shared" ref="D20:I20" si="2">SUM(D13:D19)</f>
        <v>2881000</v>
      </c>
      <c r="E20" s="17">
        <f t="shared" si="2"/>
        <v>1</v>
      </c>
      <c r="F20" s="17">
        <f t="shared" si="2"/>
        <v>258</v>
      </c>
      <c r="G20" s="17">
        <f t="shared" si="2"/>
        <v>0</v>
      </c>
      <c r="H20" s="17">
        <f t="shared" si="2"/>
        <v>0</v>
      </c>
      <c r="I20" s="17">
        <f t="shared" si="2"/>
        <v>493</v>
      </c>
    </row>
    <row r="21" spans="1:9" ht="15" x14ac:dyDescent="0.25">
      <c r="A21" s="20" t="s">
        <v>26</v>
      </c>
      <c r="B21" s="21"/>
      <c r="C21" s="21"/>
      <c r="D21" s="22">
        <v>100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2881100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117</v>
      </c>
      <c r="C25" s="14">
        <f t="shared" si="3"/>
        <v>9200</v>
      </c>
      <c r="D25" s="15">
        <f t="shared" ref="D25:D31" si="4">+C25*B25</f>
        <v>1076400</v>
      </c>
      <c r="E25" s="100">
        <v>2</v>
      </c>
      <c r="F25" s="100">
        <v>250</v>
      </c>
      <c r="G25" s="100">
        <v>0</v>
      </c>
      <c r="H25" s="100">
        <v>0</v>
      </c>
      <c r="I25" s="16">
        <f>B25+E25+F25+G25+H25</f>
        <v>369</v>
      </c>
    </row>
    <row r="26" spans="1:9" ht="15" x14ac:dyDescent="0.25">
      <c r="A26" s="12" t="s">
        <v>19</v>
      </c>
      <c r="B26" s="100">
        <v>23</v>
      </c>
      <c r="C26" s="14">
        <f t="shared" si="3"/>
        <v>9700</v>
      </c>
      <c r="D26" s="15">
        <f t="shared" si="4"/>
        <v>223100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23</v>
      </c>
    </row>
    <row r="27" spans="1:9" ht="15" x14ac:dyDescent="0.25">
      <c r="A27" s="12" t="s">
        <v>20</v>
      </c>
      <c r="B27" s="100">
        <v>40</v>
      </c>
      <c r="C27" s="14">
        <f t="shared" si="3"/>
        <v>10500</v>
      </c>
      <c r="D27" s="15">
        <f t="shared" si="4"/>
        <v>420000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40</v>
      </c>
    </row>
    <row r="28" spans="1:9" ht="15" x14ac:dyDescent="0.25">
      <c r="A28" s="12" t="s">
        <v>21</v>
      </c>
      <c r="B28" s="100">
        <v>31</v>
      </c>
      <c r="C28" s="14">
        <f t="shared" si="3"/>
        <v>14900</v>
      </c>
      <c r="D28" s="15">
        <f t="shared" si="4"/>
        <v>461900</v>
      </c>
      <c r="E28" s="100">
        <v>1</v>
      </c>
      <c r="F28" s="100">
        <v>4</v>
      </c>
      <c r="G28" s="100">
        <v>0</v>
      </c>
      <c r="H28" s="100">
        <v>0</v>
      </c>
      <c r="I28" s="16">
        <f t="shared" si="5"/>
        <v>36</v>
      </c>
    </row>
    <row r="29" spans="1:9" ht="15" x14ac:dyDescent="0.25">
      <c r="A29" s="12" t="s">
        <v>22</v>
      </c>
      <c r="B29" s="100">
        <v>11</v>
      </c>
      <c r="C29" s="14">
        <f t="shared" si="3"/>
        <v>25100</v>
      </c>
      <c r="D29" s="15">
        <f t="shared" si="4"/>
        <v>276100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11</v>
      </c>
    </row>
    <row r="30" spans="1:9" ht="15" x14ac:dyDescent="0.25">
      <c r="A30" s="12" t="s">
        <v>23</v>
      </c>
      <c r="B30" s="100">
        <v>3</v>
      </c>
      <c r="C30" s="14">
        <f t="shared" si="3"/>
        <v>33000</v>
      </c>
      <c r="D30" s="15">
        <f t="shared" si="4"/>
        <v>99000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3</v>
      </c>
    </row>
    <row r="31" spans="1:9" ht="15" x14ac:dyDescent="0.25">
      <c r="A31" s="12" t="s">
        <v>24</v>
      </c>
      <c r="B31" s="100">
        <v>8</v>
      </c>
      <c r="C31" s="14">
        <f t="shared" si="3"/>
        <v>36900</v>
      </c>
      <c r="D31" s="15">
        <f t="shared" si="4"/>
        <v>295200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8</v>
      </c>
    </row>
    <row r="32" spans="1:9" s="2" customFormat="1" ht="15" x14ac:dyDescent="0.25">
      <c r="A32" s="12" t="s">
        <v>25</v>
      </c>
      <c r="B32" s="17">
        <f>SUM(B25:B31)</f>
        <v>233</v>
      </c>
      <c r="C32" s="18"/>
      <c r="D32" s="19">
        <f t="shared" ref="D32:I32" si="6">SUM(D25:D31)</f>
        <v>2851700</v>
      </c>
      <c r="E32" s="17">
        <f t="shared" si="6"/>
        <v>3</v>
      </c>
      <c r="F32" s="17">
        <f t="shared" si="6"/>
        <v>254</v>
      </c>
      <c r="G32" s="17">
        <f t="shared" si="6"/>
        <v>0</v>
      </c>
      <c r="H32" s="17">
        <f t="shared" si="6"/>
        <v>0</v>
      </c>
      <c r="I32" s="17">
        <f t="shared" si="6"/>
        <v>490</v>
      </c>
    </row>
    <row r="33" spans="1:12" ht="15" x14ac:dyDescent="0.25">
      <c r="A33" s="20" t="s">
        <v>26</v>
      </c>
      <c r="B33" s="21"/>
      <c r="C33" s="21"/>
      <c r="D33" s="22">
        <v>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2851700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238</v>
      </c>
      <c r="C37" s="14">
        <f t="shared" si="7"/>
        <v>9200</v>
      </c>
      <c r="D37" s="15">
        <f t="shared" ref="D37:D43" si="9">+D13+D25</f>
        <v>2189600</v>
      </c>
      <c r="E37" s="16">
        <f t="shared" ref="E37:H43" si="10">E25+E13</f>
        <v>3</v>
      </c>
      <c r="F37" s="16">
        <f t="shared" si="10"/>
        <v>504</v>
      </c>
      <c r="G37" s="16">
        <f t="shared" si="10"/>
        <v>0</v>
      </c>
      <c r="H37" s="16">
        <f t="shared" si="10"/>
        <v>0</v>
      </c>
      <c r="I37" s="16">
        <f>B37+E37+F37+G37+H37</f>
        <v>745</v>
      </c>
      <c r="J37" s="26"/>
      <c r="K37" s="26"/>
    </row>
    <row r="38" spans="1:12" ht="15" x14ac:dyDescent="0.25">
      <c r="A38" s="12" t="s">
        <v>19</v>
      </c>
      <c r="B38" s="16">
        <f t="shared" si="8"/>
        <v>47</v>
      </c>
      <c r="C38" s="14">
        <f t="shared" si="7"/>
        <v>9700</v>
      </c>
      <c r="D38" s="15">
        <f t="shared" si="9"/>
        <v>455900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47</v>
      </c>
      <c r="J38" s="26"/>
      <c r="K38" s="26"/>
    </row>
    <row r="39" spans="1:12" ht="15" x14ac:dyDescent="0.25">
      <c r="A39" s="12" t="s">
        <v>20</v>
      </c>
      <c r="B39" s="16">
        <f t="shared" si="8"/>
        <v>80</v>
      </c>
      <c r="C39" s="14">
        <f t="shared" si="7"/>
        <v>10500</v>
      </c>
      <c r="D39" s="15">
        <f t="shared" si="9"/>
        <v>840000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80</v>
      </c>
      <c r="J39" s="26"/>
      <c r="K39" s="26"/>
    </row>
    <row r="40" spans="1:12" ht="15" x14ac:dyDescent="0.25">
      <c r="A40" s="12" t="s">
        <v>21</v>
      </c>
      <c r="B40" s="16">
        <f t="shared" si="8"/>
        <v>55</v>
      </c>
      <c r="C40" s="14">
        <f t="shared" si="7"/>
        <v>14900</v>
      </c>
      <c r="D40" s="15">
        <f t="shared" si="9"/>
        <v>819500</v>
      </c>
      <c r="E40" s="16">
        <f t="shared" si="10"/>
        <v>1</v>
      </c>
      <c r="F40" s="16">
        <f t="shared" si="10"/>
        <v>8</v>
      </c>
      <c r="G40" s="16">
        <f t="shared" ref="G40:H40" si="14">G28+G16</f>
        <v>0</v>
      </c>
      <c r="H40" s="16">
        <f t="shared" si="14"/>
        <v>0</v>
      </c>
      <c r="I40" s="16">
        <f t="shared" si="12"/>
        <v>64</v>
      </c>
      <c r="J40" s="26"/>
      <c r="K40" s="26"/>
    </row>
    <row r="41" spans="1:12" ht="15" x14ac:dyDescent="0.25">
      <c r="A41" s="12" t="s">
        <v>22</v>
      </c>
      <c r="B41" s="16">
        <f t="shared" si="8"/>
        <v>24</v>
      </c>
      <c r="C41" s="14">
        <f t="shared" si="7"/>
        <v>25100</v>
      </c>
      <c r="D41" s="15">
        <f t="shared" si="9"/>
        <v>602400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24</v>
      </c>
      <c r="J41" s="26"/>
      <c r="K41" s="26"/>
    </row>
    <row r="42" spans="1:12" ht="15" x14ac:dyDescent="0.25">
      <c r="A42" s="12" t="s">
        <v>23</v>
      </c>
      <c r="B42" s="16">
        <f t="shared" si="8"/>
        <v>6</v>
      </c>
      <c r="C42" s="14">
        <f t="shared" si="7"/>
        <v>33000</v>
      </c>
      <c r="D42" s="15">
        <f t="shared" si="9"/>
        <v>198000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6</v>
      </c>
      <c r="J42" s="26"/>
      <c r="K42" s="26"/>
    </row>
    <row r="43" spans="1:12" ht="15" x14ac:dyDescent="0.25">
      <c r="A43" s="12" t="s">
        <v>24</v>
      </c>
      <c r="B43" s="16">
        <f t="shared" si="8"/>
        <v>17</v>
      </c>
      <c r="C43" s="14">
        <f t="shared" si="7"/>
        <v>36900</v>
      </c>
      <c r="D43" s="15">
        <f t="shared" si="9"/>
        <v>627300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17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467</v>
      </c>
      <c r="C44" s="18"/>
      <c r="D44" s="19">
        <f t="shared" ref="D44:I44" si="18">SUM(D37:D43)</f>
        <v>5732700</v>
      </c>
      <c r="E44" s="17">
        <f t="shared" si="18"/>
        <v>4</v>
      </c>
      <c r="F44" s="17">
        <f t="shared" si="18"/>
        <v>512</v>
      </c>
      <c r="G44" s="17">
        <f t="shared" si="18"/>
        <v>0</v>
      </c>
      <c r="H44" s="17">
        <f t="shared" si="18"/>
        <v>0</v>
      </c>
      <c r="I44" s="17">
        <f t="shared" si="18"/>
        <v>983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5732800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20</v>
      </c>
      <c r="D52" s="34">
        <f>(C52*B52)</f>
        <v>184000</v>
      </c>
      <c r="E52" s="20"/>
      <c r="F52" s="32" t="s">
        <v>18</v>
      </c>
      <c r="G52" s="33">
        <f>B52-2300</f>
        <v>6900</v>
      </c>
      <c r="H52" s="100">
        <v>12</v>
      </c>
      <c r="I52" s="34">
        <f>(H52*G52)</f>
        <v>82800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19</v>
      </c>
      <c r="D53" s="34">
        <f t="shared" ref="D53:D58" si="20">(C53*B53)</f>
        <v>184300</v>
      </c>
      <c r="E53" s="20"/>
      <c r="F53" s="32" t="s">
        <v>19</v>
      </c>
      <c r="G53" s="33">
        <f>B53-2300</f>
        <v>7400</v>
      </c>
      <c r="H53" s="100">
        <v>15</v>
      </c>
      <c r="I53" s="34">
        <f t="shared" ref="I53:I58" si="21">(H53*G53)</f>
        <v>111000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6</v>
      </c>
      <c r="D54" s="34">
        <f t="shared" si="20"/>
        <v>63000</v>
      </c>
      <c r="E54" s="20"/>
      <c r="F54" s="32" t="s">
        <v>20</v>
      </c>
      <c r="G54" s="33">
        <f>B54-2900</f>
        <v>7600</v>
      </c>
      <c r="H54" s="100">
        <v>6</v>
      </c>
      <c r="I54" s="34">
        <f t="shared" si="21"/>
        <v>45600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14</v>
      </c>
      <c r="D55" s="34">
        <f t="shared" si="20"/>
        <v>208600</v>
      </c>
      <c r="E55" s="20"/>
      <c r="F55" s="32" t="s">
        <v>21</v>
      </c>
      <c r="G55" s="33">
        <f>B55-3100</f>
        <v>11800</v>
      </c>
      <c r="H55" s="100">
        <v>13</v>
      </c>
      <c r="I55" s="34">
        <f t="shared" si="21"/>
        <v>153400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8</v>
      </c>
      <c r="D56" s="34">
        <f t="shared" si="20"/>
        <v>200800</v>
      </c>
      <c r="E56" s="20"/>
      <c r="F56" s="32" t="s">
        <v>22</v>
      </c>
      <c r="G56" s="33">
        <f>B56-3100</f>
        <v>22000</v>
      </c>
      <c r="H56" s="100">
        <v>9</v>
      </c>
      <c r="I56" s="34">
        <f t="shared" si="21"/>
        <v>198000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3</v>
      </c>
      <c r="D57" s="34">
        <f t="shared" si="20"/>
        <v>99000</v>
      </c>
      <c r="E57" s="20"/>
      <c r="F57" s="32" t="s">
        <v>23</v>
      </c>
      <c r="G57" s="33">
        <f>B57-3100</f>
        <v>29900</v>
      </c>
      <c r="H57" s="100">
        <v>3</v>
      </c>
      <c r="I57" s="34">
        <f t="shared" si="21"/>
        <v>89700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3</v>
      </c>
      <c r="D58" s="34">
        <f t="shared" si="20"/>
        <v>110700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73</v>
      </c>
      <c r="D59" s="36">
        <f>SUM(D52:D58)</f>
        <v>1050400</v>
      </c>
      <c r="E59" s="37"/>
      <c r="F59" s="112" t="s">
        <v>39</v>
      </c>
      <c r="G59" s="112"/>
      <c r="H59" s="35">
        <f>SUM(H52:H58)</f>
        <v>58</v>
      </c>
      <c r="I59" s="36">
        <f>SUM(I52:I58)</f>
        <v>680500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91</v>
      </c>
      <c r="D77" s="97">
        <f>B77*C77</f>
        <v>209300</v>
      </c>
      <c r="E77" s="3"/>
      <c r="F77" s="58" t="s">
        <v>18</v>
      </c>
      <c r="G77" s="59">
        <f t="shared" ref="G77:G83" si="24">B37</f>
        <v>238</v>
      </c>
      <c r="H77" s="60">
        <f t="shared" ref="H77:H83" si="25">G77*200</f>
        <v>47600</v>
      </c>
      <c r="I77" s="61">
        <f>G77*100</f>
        <v>23800</v>
      </c>
      <c r="J77" s="62">
        <f>G77*400</f>
        <v>95200</v>
      </c>
      <c r="K77" s="89">
        <f>G77*200</f>
        <v>47600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20</v>
      </c>
      <c r="D78" s="97">
        <f t="shared" ref="D78:D83" si="26">B78*C78</f>
        <v>46000</v>
      </c>
      <c r="E78" s="3"/>
      <c r="F78" s="58" t="s">
        <v>19</v>
      </c>
      <c r="G78" s="59">
        <f t="shared" si="24"/>
        <v>47</v>
      </c>
      <c r="H78" s="60">
        <f t="shared" si="25"/>
        <v>9400</v>
      </c>
      <c r="I78" s="61">
        <f>G78*300</f>
        <v>14100</v>
      </c>
      <c r="J78" s="62">
        <f>G78*400</f>
        <v>18800</v>
      </c>
      <c r="K78" s="89">
        <f t="shared" ref="K78:K79" si="27">G78*200</f>
        <v>9400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31</v>
      </c>
      <c r="D79" s="97">
        <f t="shared" si="26"/>
        <v>89900</v>
      </c>
      <c r="E79" s="3"/>
      <c r="F79" s="58" t="s">
        <v>20</v>
      </c>
      <c r="G79" s="59">
        <f t="shared" si="24"/>
        <v>80</v>
      </c>
      <c r="H79" s="60">
        <f t="shared" si="25"/>
        <v>16000</v>
      </c>
      <c r="I79" s="61">
        <f>G79*300</f>
        <v>24000</v>
      </c>
      <c r="J79" s="62">
        <f>G79*400</f>
        <v>32000</v>
      </c>
      <c r="K79" s="89">
        <f t="shared" si="27"/>
        <v>16000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27</v>
      </c>
      <c r="D80" s="97">
        <f t="shared" si="26"/>
        <v>83700</v>
      </c>
      <c r="E80" s="3"/>
      <c r="F80" s="58" t="s">
        <v>21</v>
      </c>
      <c r="G80" s="59">
        <f t="shared" si="24"/>
        <v>55</v>
      </c>
      <c r="H80" s="60">
        <f t="shared" si="25"/>
        <v>11000</v>
      </c>
      <c r="I80" s="61">
        <f>G80*300</f>
        <v>16500</v>
      </c>
      <c r="J80" s="62">
        <f>G80*200</f>
        <v>11000</v>
      </c>
      <c r="K80" s="89">
        <f>G80*100</f>
        <v>5500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10</v>
      </c>
      <c r="D81" s="97">
        <f t="shared" si="26"/>
        <v>31000</v>
      </c>
      <c r="E81" s="3"/>
      <c r="F81" s="58" t="s">
        <v>22</v>
      </c>
      <c r="G81" s="59">
        <f t="shared" si="24"/>
        <v>24</v>
      </c>
      <c r="H81" s="60">
        <f t="shared" si="25"/>
        <v>4800</v>
      </c>
      <c r="I81" s="61">
        <f>G81*300</f>
        <v>7200</v>
      </c>
      <c r="J81" s="62">
        <f>G81*600</f>
        <v>14400</v>
      </c>
      <c r="K81" s="89">
        <f>G81*300</f>
        <v>7200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3</v>
      </c>
      <c r="D82" s="97">
        <f t="shared" si="26"/>
        <v>9300</v>
      </c>
      <c r="E82" s="3"/>
      <c r="F82" s="58" t="s">
        <v>23</v>
      </c>
      <c r="G82" s="59">
        <f t="shared" si="24"/>
        <v>6</v>
      </c>
      <c r="H82" s="60">
        <f t="shared" si="25"/>
        <v>1200</v>
      </c>
      <c r="I82" s="61">
        <f>G82*300</f>
        <v>1800</v>
      </c>
      <c r="J82" s="62">
        <f>G82*800</f>
        <v>4800</v>
      </c>
      <c r="K82" s="89">
        <f>G82*400</f>
        <v>2400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5</v>
      </c>
      <c r="D83" s="97">
        <f t="shared" si="26"/>
        <v>15500</v>
      </c>
      <c r="E83" s="3"/>
      <c r="F83" s="58" t="s">
        <v>24</v>
      </c>
      <c r="G83" s="59">
        <f t="shared" si="24"/>
        <v>17</v>
      </c>
      <c r="H83" s="60">
        <f t="shared" si="25"/>
        <v>3400</v>
      </c>
      <c r="I83" s="61">
        <f>G83*200</f>
        <v>3400</v>
      </c>
      <c r="J83" s="62">
        <f>G83*800</f>
        <v>13600</v>
      </c>
      <c r="K83" s="89">
        <f>G83*400</f>
        <v>6800</v>
      </c>
    </row>
    <row r="84" spans="1:12" ht="20.100000000000001" customHeight="1" x14ac:dyDescent="0.25">
      <c r="A84" s="114" t="s">
        <v>55</v>
      </c>
      <c r="B84" s="114"/>
      <c r="C84" s="63">
        <f>SUM(C77:C83)</f>
        <v>187</v>
      </c>
      <c r="D84" s="64">
        <f>SUM(D77:D83)</f>
        <v>484700</v>
      </c>
      <c r="E84" s="3"/>
      <c r="F84" s="65" t="s">
        <v>56</v>
      </c>
      <c r="G84" s="66">
        <f>SUM(G77:G83)</f>
        <v>467</v>
      </c>
      <c r="H84" s="67">
        <f>SUM(H77:H83)</f>
        <v>93400</v>
      </c>
      <c r="I84" s="68">
        <f>SUM(I77:I83)</f>
        <v>90800</v>
      </c>
      <c r="J84" s="69">
        <f>SUM(J77:J83)</f>
        <v>189800</v>
      </c>
      <c r="K84" s="90">
        <f>SUM(K77:K83)</f>
        <v>94900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5732800</v>
      </c>
      <c r="C88" s="116"/>
      <c r="D88" s="46"/>
      <c r="E88" s="102" t="s">
        <v>58</v>
      </c>
      <c r="F88" s="102"/>
      <c r="G88" s="73">
        <f>D59+I59</f>
        <v>1730900</v>
      </c>
      <c r="H88" s="102" t="s">
        <v>59</v>
      </c>
      <c r="I88" s="102"/>
      <c r="J88" s="74">
        <f>C59+H59+E44+F44+G44</f>
        <v>647</v>
      </c>
    </row>
    <row r="89" spans="1:12" ht="24" x14ac:dyDescent="0.25">
      <c r="A89" s="75" t="s">
        <v>60</v>
      </c>
      <c r="B89" s="101">
        <f>D59+I59+H72</f>
        <v>1730900</v>
      </c>
      <c r="C89" s="101"/>
      <c r="D89" s="76"/>
      <c r="E89" s="102" t="s">
        <v>61</v>
      </c>
      <c r="F89" s="102"/>
      <c r="G89" s="73">
        <f>D44</f>
        <v>5732700</v>
      </c>
      <c r="H89" s="102" t="s">
        <v>62</v>
      </c>
      <c r="I89" s="102"/>
      <c r="J89" s="74">
        <f>I44</f>
        <v>983</v>
      </c>
    </row>
    <row r="90" spans="1:12" ht="17.25" customHeight="1" x14ac:dyDescent="0.25">
      <c r="A90" s="77" t="s">
        <v>63</v>
      </c>
      <c r="B90" s="105">
        <f>D84</f>
        <v>484700</v>
      </c>
      <c r="C90" s="105"/>
      <c r="D90" s="76"/>
      <c r="E90" s="106" t="s">
        <v>64</v>
      </c>
      <c r="F90" s="107"/>
      <c r="G90" s="78">
        <f>IF(G89=0,0,G88/G89)</f>
        <v>0.30193451602211874</v>
      </c>
      <c r="H90" s="106" t="s">
        <v>64</v>
      </c>
      <c r="I90" s="107"/>
      <c r="J90" s="78">
        <f>IF(J89=0,0,J88/J89)</f>
        <v>0.65818921668362151</v>
      </c>
    </row>
    <row r="91" spans="1:12" ht="17.25" customHeight="1" x14ac:dyDescent="0.25">
      <c r="A91" s="25" t="s">
        <v>65</v>
      </c>
      <c r="B91" s="108">
        <f>B88-B89-B90</f>
        <v>3517200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93400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90800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189800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94900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L98"/>
  <sheetViews>
    <sheetView topLeftCell="A79" zoomScaleNormal="10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+RIDYM!B7+20</f>
        <v>42664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104</v>
      </c>
      <c r="C13" s="14">
        <f>RIDYM!C13</f>
        <v>9200</v>
      </c>
      <c r="D13" s="15">
        <f t="shared" ref="D13:D19" si="0">+C13*B13</f>
        <v>956800</v>
      </c>
      <c r="E13" s="100">
        <v>2</v>
      </c>
      <c r="F13" s="100">
        <v>271</v>
      </c>
      <c r="G13" s="100">
        <v>1</v>
      </c>
      <c r="H13" s="100">
        <v>0</v>
      </c>
      <c r="I13" s="16">
        <f>B13+E13+F13+G13+H13</f>
        <v>378</v>
      </c>
    </row>
    <row r="14" spans="1:12" ht="15" x14ac:dyDescent="0.25">
      <c r="A14" s="12" t="s">
        <v>19</v>
      </c>
      <c r="B14" s="100">
        <v>28</v>
      </c>
      <c r="C14" s="14">
        <f>RIDYM!C14</f>
        <v>9700</v>
      </c>
      <c r="D14" s="15">
        <f t="shared" si="0"/>
        <v>271600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28</v>
      </c>
    </row>
    <row r="15" spans="1:12" ht="15" x14ac:dyDescent="0.25">
      <c r="A15" s="12" t="s">
        <v>20</v>
      </c>
      <c r="B15" s="100">
        <v>33</v>
      </c>
      <c r="C15" s="14">
        <f>RIDYM!C15</f>
        <v>10500</v>
      </c>
      <c r="D15" s="15">
        <f t="shared" si="0"/>
        <v>346500</v>
      </c>
      <c r="E15" s="100">
        <v>0</v>
      </c>
      <c r="F15" s="100">
        <v>1</v>
      </c>
      <c r="G15" s="100">
        <v>0</v>
      </c>
      <c r="H15" s="100">
        <v>0</v>
      </c>
      <c r="I15" s="16">
        <f t="shared" si="1"/>
        <v>34</v>
      </c>
    </row>
    <row r="16" spans="1:12" ht="15" x14ac:dyDescent="0.25">
      <c r="A16" s="12" t="s">
        <v>21</v>
      </c>
      <c r="B16" s="100">
        <v>23</v>
      </c>
      <c r="C16" s="14">
        <f>RIDYM!C16</f>
        <v>14900</v>
      </c>
      <c r="D16" s="15">
        <f t="shared" si="0"/>
        <v>342700</v>
      </c>
      <c r="E16" s="100">
        <v>0</v>
      </c>
      <c r="F16" s="100">
        <v>2</v>
      </c>
      <c r="G16" s="100">
        <v>0</v>
      </c>
      <c r="H16" s="100">
        <v>0</v>
      </c>
      <c r="I16" s="16">
        <f t="shared" si="1"/>
        <v>25</v>
      </c>
    </row>
    <row r="17" spans="1:9" ht="15" x14ac:dyDescent="0.25">
      <c r="A17" s="12" t="s">
        <v>22</v>
      </c>
      <c r="B17" s="100">
        <v>9</v>
      </c>
      <c r="C17" s="14">
        <f>RIDYM!C17</f>
        <v>25100</v>
      </c>
      <c r="D17" s="15">
        <f t="shared" si="0"/>
        <v>225900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9</v>
      </c>
    </row>
    <row r="18" spans="1:9" ht="15" x14ac:dyDescent="0.25">
      <c r="A18" s="12" t="s">
        <v>23</v>
      </c>
      <c r="B18" s="100">
        <v>6</v>
      </c>
      <c r="C18" s="14">
        <f>RIDYM!C18</f>
        <v>33000</v>
      </c>
      <c r="D18" s="15">
        <f t="shared" si="0"/>
        <v>198000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6</v>
      </c>
    </row>
    <row r="19" spans="1:9" ht="15" x14ac:dyDescent="0.25">
      <c r="A19" s="12" t="s">
        <v>24</v>
      </c>
      <c r="B19" s="100">
        <v>15</v>
      </c>
      <c r="C19" s="14">
        <f>RIDYM!C19</f>
        <v>36900</v>
      </c>
      <c r="D19" s="15">
        <f t="shared" si="0"/>
        <v>553500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15</v>
      </c>
    </row>
    <row r="20" spans="1:9" s="2" customFormat="1" ht="15" x14ac:dyDescent="0.25">
      <c r="A20" s="12" t="s">
        <v>25</v>
      </c>
      <c r="B20" s="17">
        <f>SUM(B13:B19)</f>
        <v>218</v>
      </c>
      <c r="C20" s="18"/>
      <c r="D20" s="19">
        <f t="shared" ref="D20:I20" si="2">SUM(D13:D19)</f>
        <v>2895000</v>
      </c>
      <c r="E20" s="17">
        <f t="shared" si="2"/>
        <v>2</v>
      </c>
      <c r="F20" s="17">
        <f t="shared" si="2"/>
        <v>274</v>
      </c>
      <c r="G20" s="17">
        <f t="shared" si="2"/>
        <v>1</v>
      </c>
      <c r="H20" s="17">
        <f t="shared" si="2"/>
        <v>0</v>
      </c>
      <c r="I20" s="17">
        <f t="shared" si="2"/>
        <v>495</v>
      </c>
    </row>
    <row r="21" spans="1:9" ht="15" x14ac:dyDescent="0.25">
      <c r="A21" s="20" t="s">
        <v>26</v>
      </c>
      <c r="B21" s="21"/>
      <c r="C21" s="21"/>
      <c r="D21" s="22">
        <v>200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2895200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125</v>
      </c>
      <c r="C25" s="14">
        <f t="shared" si="3"/>
        <v>9200</v>
      </c>
      <c r="D25" s="15">
        <f t="shared" ref="D25:D31" si="4">+C25*B25</f>
        <v>1150000</v>
      </c>
      <c r="E25" s="100">
        <v>2</v>
      </c>
      <c r="F25" s="100">
        <v>280</v>
      </c>
      <c r="G25" s="100">
        <v>1</v>
      </c>
      <c r="H25" s="100">
        <v>0</v>
      </c>
      <c r="I25" s="16">
        <f>B25+E25+F25+G25+H25</f>
        <v>408</v>
      </c>
    </row>
    <row r="26" spans="1:9" ht="15" x14ac:dyDescent="0.25">
      <c r="A26" s="12" t="s">
        <v>19</v>
      </c>
      <c r="B26" s="100">
        <v>25</v>
      </c>
      <c r="C26" s="14">
        <f t="shared" si="3"/>
        <v>9700</v>
      </c>
      <c r="D26" s="15">
        <f t="shared" si="4"/>
        <v>242500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25</v>
      </c>
    </row>
    <row r="27" spans="1:9" ht="15" x14ac:dyDescent="0.25">
      <c r="A27" s="12" t="s">
        <v>20</v>
      </c>
      <c r="B27" s="100">
        <v>46</v>
      </c>
      <c r="C27" s="14">
        <f t="shared" si="3"/>
        <v>10500</v>
      </c>
      <c r="D27" s="15">
        <f t="shared" si="4"/>
        <v>483000</v>
      </c>
      <c r="E27" s="100">
        <v>0</v>
      </c>
      <c r="F27" s="100">
        <v>2</v>
      </c>
      <c r="G27" s="100">
        <v>0</v>
      </c>
      <c r="H27" s="100">
        <v>0</v>
      </c>
      <c r="I27" s="16">
        <f t="shared" si="5"/>
        <v>48</v>
      </c>
    </row>
    <row r="28" spans="1:9" ht="15" x14ac:dyDescent="0.25">
      <c r="A28" s="12" t="s">
        <v>21</v>
      </c>
      <c r="B28" s="100">
        <v>24</v>
      </c>
      <c r="C28" s="14">
        <f t="shared" si="3"/>
        <v>14900</v>
      </c>
      <c r="D28" s="15">
        <f t="shared" si="4"/>
        <v>357600</v>
      </c>
      <c r="E28" s="100">
        <v>0</v>
      </c>
      <c r="F28" s="100">
        <v>2</v>
      </c>
      <c r="G28" s="100">
        <v>0</v>
      </c>
      <c r="H28" s="100">
        <v>0</v>
      </c>
      <c r="I28" s="16">
        <f t="shared" si="5"/>
        <v>26</v>
      </c>
    </row>
    <row r="29" spans="1:9" ht="15" x14ac:dyDescent="0.25">
      <c r="A29" s="12" t="s">
        <v>22</v>
      </c>
      <c r="B29" s="100">
        <v>9</v>
      </c>
      <c r="C29" s="14">
        <f t="shared" si="3"/>
        <v>25100</v>
      </c>
      <c r="D29" s="15">
        <f t="shared" si="4"/>
        <v>225900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9</v>
      </c>
    </row>
    <row r="30" spans="1:9" ht="15" x14ac:dyDescent="0.25">
      <c r="A30" s="12" t="s">
        <v>23</v>
      </c>
      <c r="B30" s="100">
        <v>6</v>
      </c>
      <c r="C30" s="14">
        <f t="shared" si="3"/>
        <v>33000</v>
      </c>
      <c r="D30" s="15">
        <f t="shared" si="4"/>
        <v>198000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6</v>
      </c>
    </row>
    <row r="31" spans="1:9" ht="15" x14ac:dyDescent="0.25">
      <c r="A31" s="12" t="s">
        <v>24</v>
      </c>
      <c r="B31" s="100">
        <v>11</v>
      </c>
      <c r="C31" s="14">
        <f t="shared" si="3"/>
        <v>36900</v>
      </c>
      <c r="D31" s="15">
        <f t="shared" si="4"/>
        <v>405900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11</v>
      </c>
    </row>
    <row r="32" spans="1:9" s="2" customFormat="1" ht="15" x14ac:dyDescent="0.25">
      <c r="A32" s="12" t="s">
        <v>25</v>
      </c>
      <c r="B32" s="17">
        <f>SUM(B25:B31)</f>
        <v>246</v>
      </c>
      <c r="C32" s="18"/>
      <c r="D32" s="19">
        <f t="shared" ref="D32:I32" si="6">SUM(D25:D31)</f>
        <v>3062900</v>
      </c>
      <c r="E32" s="17">
        <f t="shared" si="6"/>
        <v>2</v>
      </c>
      <c r="F32" s="17">
        <f t="shared" si="6"/>
        <v>284</v>
      </c>
      <c r="G32" s="17">
        <f t="shared" si="6"/>
        <v>1</v>
      </c>
      <c r="H32" s="17">
        <f t="shared" si="6"/>
        <v>0</v>
      </c>
      <c r="I32" s="17">
        <f t="shared" si="6"/>
        <v>533</v>
      </c>
    </row>
    <row r="33" spans="1:12" ht="15" x14ac:dyDescent="0.25">
      <c r="A33" s="20" t="s">
        <v>26</v>
      </c>
      <c r="B33" s="21"/>
      <c r="C33" s="21"/>
      <c r="D33" s="22">
        <v>600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3063500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229</v>
      </c>
      <c r="C37" s="14">
        <f t="shared" si="7"/>
        <v>9200</v>
      </c>
      <c r="D37" s="15">
        <f t="shared" ref="D37:D43" si="9">+D13+D25</f>
        <v>2106800</v>
      </c>
      <c r="E37" s="16">
        <f t="shared" ref="E37:H43" si="10">E25+E13</f>
        <v>4</v>
      </c>
      <c r="F37" s="16">
        <f t="shared" si="10"/>
        <v>551</v>
      </c>
      <c r="G37" s="16">
        <f t="shared" si="10"/>
        <v>2</v>
      </c>
      <c r="H37" s="16">
        <f t="shared" si="10"/>
        <v>0</v>
      </c>
      <c r="I37" s="16">
        <f>B37+E37+F37+G37+H37</f>
        <v>786</v>
      </c>
      <c r="J37" s="26"/>
      <c r="K37" s="26"/>
    </row>
    <row r="38" spans="1:12" ht="15" x14ac:dyDescent="0.25">
      <c r="A38" s="12" t="s">
        <v>19</v>
      </c>
      <c r="B38" s="16">
        <f t="shared" si="8"/>
        <v>53</v>
      </c>
      <c r="C38" s="14">
        <f t="shared" si="7"/>
        <v>9700</v>
      </c>
      <c r="D38" s="15">
        <f t="shared" si="9"/>
        <v>514100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53</v>
      </c>
      <c r="J38" s="26"/>
      <c r="K38" s="26"/>
    </row>
    <row r="39" spans="1:12" ht="15" x14ac:dyDescent="0.25">
      <c r="A39" s="12" t="s">
        <v>20</v>
      </c>
      <c r="B39" s="16">
        <f t="shared" si="8"/>
        <v>79</v>
      </c>
      <c r="C39" s="14">
        <f t="shared" si="7"/>
        <v>10500</v>
      </c>
      <c r="D39" s="15">
        <f t="shared" si="9"/>
        <v>829500</v>
      </c>
      <c r="E39" s="16">
        <f t="shared" si="10"/>
        <v>0</v>
      </c>
      <c r="F39" s="16">
        <f t="shared" si="10"/>
        <v>3</v>
      </c>
      <c r="G39" s="16">
        <f t="shared" ref="G39:H39" si="13">G27+G15</f>
        <v>0</v>
      </c>
      <c r="H39" s="16">
        <f t="shared" si="13"/>
        <v>0</v>
      </c>
      <c r="I39" s="16">
        <f t="shared" si="12"/>
        <v>82</v>
      </c>
      <c r="J39" s="26"/>
      <c r="K39" s="26"/>
    </row>
    <row r="40" spans="1:12" ht="15" x14ac:dyDescent="0.25">
      <c r="A40" s="12" t="s">
        <v>21</v>
      </c>
      <c r="B40" s="16">
        <f t="shared" si="8"/>
        <v>47</v>
      </c>
      <c r="C40" s="14">
        <f t="shared" si="7"/>
        <v>14900</v>
      </c>
      <c r="D40" s="15">
        <f t="shared" si="9"/>
        <v>700300</v>
      </c>
      <c r="E40" s="16">
        <f t="shared" si="10"/>
        <v>0</v>
      </c>
      <c r="F40" s="16">
        <f t="shared" si="10"/>
        <v>4</v>
      </c>
      <c r="G40" s="16">
        <f t="shared" ref="G40:H40" si="14">G28+G16</f>
        <v>0</v>
      </c>
      <c r="H40" s="16">
        <f t="shared" si="14"/>
        <v>0</v>
      </c>
      <c r="I40" s="16">
        <f t="shared" si="12"/>
        <v>51</v>
      </c>
      <c r="J40" s="26"/>
      <c r="K40" s="26"/>
    </row>
    <row r="41" spans="1:12" ht="15" x14ac:dyDescent="0.25">
      <c r="A41" s="12" t="s">
        <v>22</v>
      </c>
      <c r="B41" s="16">
        <f t="shared" si="8"/>
        <v>18</v>
      </c>
      <c r="C41" s="14">
        <f t="shared" si="7"/>
        <v>25100</v>
      </c>
      <c r="D41" s="15">
        <f t="shared" si="9"/>
        <v>451800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18</v>
      </c>
      <c r="J41" s="26"/>
      <c r="K41" s="26"/>
    </row>
    <row r="42" spans="1:12" ht="15" x14ac:dyDescent="0.25">
      <c r="A42" s="12" t="s">
        <v>23</v>
      </c>
      <c r="B42" s="16">
        <f t="shared" si="8"/>
        <v>12</v>
      </c>
      <c r="C42" s="14">
        <f t="shared" si="7"/>
        <v>33000</v>
      </c>
      <c r="D42" s="15">
        <f t="shared" si="9"/>
        <v>396000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12</v>
      </c>
      <c r="J42" s="26"/>
      <c r="K42" s="26"/>
    </row>
    <row r="43" spans="1:12" ht="15" x14ac:dyDescent="0.25">
      <c r="A43" s="12" t="s">
        <v>24</v>
      </c>
      <c r="B43" s="16">
        <f t="shared" si="8"/>
        <v>26</v>
      </c>
      <c r="C43" s="14">
        <f t="shared" si="7"/>
        <v>36900</v>
      </c>
      <c r="D43" s="15">
        <f t="shared" si="9"/>
        <v>959400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26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464</v>
      </c>
      <c r="C44" s="18"/>
      <c r="D44" s="19">
        <f t="shared" ref="D44:I44" si="18">SUM(D37:D43)</f>
        <v>5957900</v>
      </c>
      <c r="E44" s="17">
        <f t="shared" si="18"/>
        <v>4</v>
      </c>
      <c r="F44" s="17">
        <f t="shared" si="18"/>
        <v>558</v>
      </c>
      <c r="G44" s="17">
        <f t="shared" si="18"/>
        <v>2</v>
      </c>
      <c r="H44" s="17">
        <f t="shared" si="18"/>
        <v>0</v>
      </c>
      <c r="I44" s="17">
        <f t="shared" si="18"/>
        <v>1028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800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5958700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17</v>
      </c>
      <c r="D52" s="34">
        <f>(C52*B52)</f>
        <v>156400</v>
      </c>
      <c r="E52" s="20"/>
      <c r="F52" s="32" t="s">
        <v>18</v>
      </c>
      <c r="G52" s="33">
        <f>B52-2300</f>
        <v>6900</v>
      </c>
      <c r="H52" s="100">
        <v>19</v>
      </c>
      <c r="I52" s="34">
        <f>(H52*G52)</f>
        <v>131100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25</v>
      </c>
      <c r="D53" s="34">
        <f t="shared" ref="D53:D58" si="20">(C53*B53)</f>
        <v>242500</v>
      </c>
      <c r="E53" s="20"/>
      <c r="F53" s="32" t="s">
        <v>19</v>
      </c>
      <c r="G53" s="33">
        <f>B53-2300</f>
        <v>7400</v>
      </c>
      <c r="H53" s="100">
        <v>14</v>
      </c>
      <c r="I53" s="34">
        <f t="shared" ref="I53:I58" si="21">(H53*G53)</f>
        <v>103600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7</v>
      </c>
      <c r="D54" s="34">
        <f t="shared" si="20"/>
        <v>73500</v>
      </c>
      <c r="E54" s="20"/>
      <c r="F54" s="32" t="s">
        <v>20</v>
      </c>
      <c r="G54" s="33">
        <f>B54-2900</f>
        <v>7600</v>
      </c>
      <c r="H54" s="100">
        <v>7</v>
      </c>
      <c r="I54" s="34">
        <f t="shared" si="21"/>
        <v>53200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12</v>
      </c>
      <c r="D55" s="34">
        <f t="shared" si="20"/>
        <v>178800</v>
      </c>
      <c r="E55" s="20"/>
      <c r="F55" s="32" t="s">
        <v>21</v>
      </c>
      <c r="G55" s="33">
        <f>B55-3100</f>
        <v>11800</v>
      </c>
      <c r="H55" s="100">
        <v>13</v>
      </c>
      <c r="I55" s="34">
        <f t="shared" si="21"/>
        <v>153400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4</v>
      </c>
      <c r="D56" s="34">
        <f t="shared" si="20"/>
        <v>100400</v>
      </c>
      <c r="E56" s="20"/>
      <c r="F56" s="32" t="s">
        <v>22</v>
      </c>
      <c r="G56" s="33">
        <f>B56-3100</f>
        <v>22000</v>
      </c>
      <c r="H56" s="100">
        <v>7</v>
      </c>
      <c r="I56" s="34">
        <f t="shared" si="21"/>
        <v>154000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5</v>
      </c>
      <c r="D57" s="34">
        <f t="shared" si="20"/>
        <v>165000</v>
      </c>
      <c r="E57" s="20"/>
      <c r="F57" s="32" t="s">
        <v>23</v>
      </c>
      <c r="G57" s="33">
        <f>B57-3100</f>
        <v>29900</v>
      </c>
      <c r="H57" s="100">
        <v>0</v>
      </c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2</v>
      </c>
      <c r="D58" s="34">
        <f t="shared" si="20"/>
        <v>73800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72</v>
      </c>
      <c r="D59" s="36">
        <f>SUM(D52:D58)</f>
        <v>990400</v>
      </c>
      <c r="E59" s="37"/>
      <c r="F59" s="112" t="s">
        <v>39</v>
      </c>
      <c r="G59" s="112"/>
      <c r="H59" s="35">
        <f>SUM(H52:H58)</f>
        <v>60</v>
      </c>
      <c r="I59" s="36">
        <f>SUM(I52:I58)</f>
        <v>595300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100</v>
      </c>
      <c r="D77" s="97">
        <f>B77*C77</f>
        <v>230000</v>
      </c>
      <c r="E77" s="3"/>
      <c r="F77" s="58" t="s">
        <v>18</v>
      </c>
      <c r="G77" s="59">
        <f t="shared" ref="G77:G83" si="24">B37</f>
        <v>229</v>
      </c>
      <c r="H77" s="60">
        <f t="shared" ref="H77:H83" si="25">G77*200</f>
        <v>45800</v>
      </c>
      <c r="I77" s="61">
        <f>G77*100</f>
        <v>22900</v>
      </c>
      <c r="J77" s="62">
        <f>G77*400</f>
        <v>91600</v>
      </c>
      <c r="K77" s="89">
        <f>G77*200</f>
        <v>45800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21</v>
      </c>
      <c r="D78" s="97">
        <f t="shared" ref="D78:D83" si="26">B78*C78</f>
        <v>48300</v>
      </c>
      <c r="E78" s="3"/>
      <c r="F78" s="58" t="s">
        <v>19</v>
      </c>
      <c r="G78" s="59">
        <f t="shared" si="24"/>
        <v>53</v>
      </c>
      <c r="H78" s="60">
        <f t="shared" si="25"/>
        <v>10600</v>
      </c>
      <c r="I78" s="61">
        <f>G78*300</f>
        <v>15900</v>
      </c>
      <c r="J78" s="62">
        <f>G78*400</f>
        <v>21200</v>
      </c>
      <c r="K78" s="89">
        <f t="shared" ref="K78:K79" si="27">G78*200</f>
        <v>10600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30</v>
      </c>
      <c r="D79" s="97">
        <f t="shared" si="26"/>
        <v>87000</v>
      </c>
      <c r="E79" s="3"/>
      <c r="F79" s="58" t="s">
        <v>20</v>
      </c>
      <c r="G79" s="59">
        <f t="shared" si="24"/>
        <v>79</v>
      </c>
      <c r="H79" s="60">
        <f t="shared" si="25"/>
        <v>15800</v>
      </c>
      <c r="I79" s="61">
        <f>G79*300</f>
        <v>23700</v>
      </c>
      <c r="J79" s="62">
        <f>G79*400</f>
        <v>31600</v>
      </c>
      <c r="K79" s="89">
        <f t="shared" si="27"/>
        <v>15800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20</v>
      </c>
      <c r="D80" s="97">
        <f t="shared" si="26"/>
        <v>62000</v>
      </c>
      <c r="E80" s="3"/>
      <c r="F80" s="58" t="s">
        <v>21</v>
      </c>
      <c r="G80" s="59">
        <f t="shared" si="24"/>
        <v>47</v>
      </c>
      <c r="H80" s="60">
        <f t="shared" si="25"/>
        <v>9400</v>
      </c>
      <c r="I80" s="61">
        <f>G80*300</f>
        <v>14100</v>
      </c>
      <c r="J80" s="62">
        <f>G80*200</f>
        <v>9400</v>
      </c>
      <c r="K80" s="89">
        <f>G80*100</f>
        <v>4700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8</v>
      </c>
      <c r="D81" s="97">
        <f t="shared" si="26"/>
        <v>24800</v>
      </c>
      <c r="E81" s="3"/>
      <c r="F81" s="58" t="s">
        <v>22</v>
      </c>
      <c r="G81" s="59">
        <f t="shared" si="24"/>
        <v>18</v>
      </c>
      <c r="H81" s="60">
        <f t="shared" si="25"/>
        <v>3600</v>
      </c>
      <c r="I81" s="61">
        <f>G81*300</f>
        <v>5400</v>
      </c>
      <c r="J81" s="62">
        <f>G81*600</f>
        <v>10800</v>
      </c>
      <c r="K81" s="89">
        <f>G81*300</f>
        <v>5400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3</v>
      </c>
      <c r="D82" s="97">
        <f t="shared" si="26"/>
        <v>9300</v>
      </c>
      <c r="E82" s="3"/>
      <c r="F82" s="58" t="s">
        <v>23</v>
      </c>
      <c r="G82" s="59">
        <f t="shared" si="24"/>
        <v>12</v>
      </c>
      <c r="H82" s="60">
        <f t="shared" si="25"/>
        <v>2400</v>
      </c>
      <c r="I82" s="61">
        <f>G82*300</f>
        <v>3600</v>
      </c>
      <c r="J82" s="62">
        <f>G82*800</f>
        <v>9600</v>
      </c>
      <c r="K82" s="89">
        <f>G82*400</f>
        <v>4800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8</v>
      </c>
      <c r="D83" s="97">
        <f t="shared" si="26"/>
        <v>24800</v>
      </c>
      <c r="E83" s="3"/>
      <c r="F83" s="58" t="s">
        <v>24</v>
      </c>
      <c r="G83" s="59">
        <f t="shared" si="24"/>
        <v>26</v>
      </c>
      <c r="H83" s="60">
        <f t="shared" si="25"/>
        <v>5200</v>
      </c>
      <c r="I83" s="61">
        <f>G83*200</f>
        <v>5200</v>
      </c>
      <c r="J83" s="62">
        <f>G83*800</f>
        <v>20800</v>
      </c>
      <c r="K83" s="89">
        <f>G83*400</f>
        <v>10400</v>
      </c>
    </row>
    <row r="84" spans="1:12" ht="20.100000000000001" customHeight="1" x14ac:dyDescent="0.25">
      <c r="A84" s="114" t="s">
        <v>55</v>
      </c>
      <c r="B84" s="114"/>
      <c r="C84" s="63">
        <f>SUM(C77:C83)</f>
        <v>190</v>
      </c>
      <c r="D84" s="64">
        <f>SUM(D77:D83)</f>
        <v>486200</v>
      </c>
      <c r="E84" s="3"/>
      <c r="F84" s="65" t="s">
        <v>56</v>
      </c>
      <c r="G84" s="66">
        <f>SUM(G77:G83)</f>
        <v>464</v>
      </c>
      <c r="H84" s="67">
        <f>SUM(H77:H83)</f>
        <v>92800</v>
      </c>
      <c r="I84" s="68">
        <f>SUM(I77:I83)</f>
        <v>90800</v>
      </c>
      <c r="J84" s="69">
        <f>SUM(J77:J83)</f>
        <v>195000</v>
      </c>
      <c r="K84" s="90">
        <f>SUM(K77:K83)</f>
        <v>97500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5958700</v>
      </c>
      <c r="C88" s="116"/>
      <c r="D88" s="46"/>
      <c r="E88" s="102" t="s">
        <v>58</v>
      </c>
      <c r="F88" s="102"/>
      <c r="G88" s="73">
        <f>D59+I59</f>
        <v>1585700</v>
      </c>
      <c r="H88" s="102" t="s">
        <v>59</v>
      </c>
      <c r="I88" s="102"/>
      <c r="J88" s="74">
        <f>C59+H59+E44+F44+G44</f>
        <v>696</v>
      </c>
    </row>
    <row r="89" spans="1:12" ht="24" x14ac:dyDescent="0.25">
      <c r="A89" s="75" t="s">
        <v>60</v>
      </c>
      <c r="B89" s="101">
        <f>D59+I59+H72</f>
        <v>1585700</v>
      </c>
      <c r="C89" s="101"/>
      <c r="D89" s="76"/>
      <c r="E89" s="102" t="s">
        <v>61</v>
      </c>
      <c r="F89" s="102"/>
      <c r="G89" s="73">
        <f>D44</f>
        <v>5957900</v>
      </c>
      <c r="H89" s="102" t="s">
        <v>62</v>
      </c>
      <c r="I89" s="102"/>
      <c r="J89" s="74">
        <f>I44</f>
        <v>1028</v>
      </c>
    </row>
    <row r="90" spans="1:12" ht="17.25" customHeight="1" x14ac:dyDescent="0.25">
      <c r="A90" s="77" t="s">
        <v>63</v>
      </c>
      <c r="B90" s="105">
        <f>D84</f>
        <v>486200</v>
      </c>
      <c r="C90" s="105"/>
      <c r="D90" s="76"/>
      <c r="E90" s="106" t="s">
        <v>64</v>
      </c>
      <c r="F90" s="107"/>
      <c r="G90" s="78">
        <f>IF(G89=0,0,G88/G89)</f>
        <v>0.26615082495510162</v>
      </c>
      <c r="H90" s="106" t="s">
        <v>64</v>
      </c>
      <c r="I90" s="107"/>
      <c r="J90" s="78">
        <f>IF(J89=0,0,J88/J89)</f>
        <v>0.67704280155642027</v>
      </c>
    </row>
    <row r="91" spans="1:12" ht="17.25" customHeight="1" x14ac:dyDescent="0.25">
      <c r="A91" s="25" t="s">
        <v>65</v>
      </c>
      <c r="B91" s="108">
        <f>B88-B89-B90</f>
        <v>3886800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92800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90800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195000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97500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L98"/>
  <sheetViews>
    <sheetView topLeftCell="A79" zoomScaleNormal="10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+RIDYM!B7+21</f>
        <v>42665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125</v>
      </c>
      <c r="C13" s="14">
        <f>RIDYM!C13</f>
        <v>9200</v>
      </c>
      <c r="D13" s="15">
        <f t="shared" ref="D13:D19" si="0">+C13*B13</f>
        <v>1150000</v>
      </c>
      <c r="E13" s="100">
        <v>3</v>
      </c>
      <c r="F13" s="100">
        <v>271</v>
      </c>
      <c r="G13" s="100">
        <v>1</v>
      </c>
      <c r="H13" s="100">
        <v>0</v>
      </c>
      <c r="I13" s="16">
        <f>B13+E13+F13+G13+H13</f>
        <v>400</v>
      </c>
    </row>
    <row r="14" spans="1:12" ht="15" x14ac:dyDescent="0.25">
      <c r="A14" s="12" t="s">
        <v>19</v>
      </c>
      <c r="B14" s="100">
        <v>16</v>
      </c>
      <c r="C14" s="14">
        <f>RIDYM!C14</f>
        <v>9700</v>
      </c>
      <c r="D14" s="15">
        <f t="shared" si="0"/>
        <v>155200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16</v>
      </c>
    </row>
    <row r="15" spans="1:12" ht="15" x14ac:dyDescent="0.25">
      <c r="A15" s="12" t="s">
        <v>20</v>
      </c>
      <c r="B15" s="100">
        <v>25</v>
      </c>
      <c r="C15" s="14">
        <f>RIDYM!C15</f>
        <v>10500</v>
      </c>
      <c r="D15" s="15">
        <f t="shared" si="0"/>
        <v>262500</v>
      </c>
      <c r="E15" s="100">
        <v>0</v>
      </c>
      <c r="F15" s="100">
        <v>0</v>
      </c>
      <c r="G15" s="100">
        <v>0</v>
      </c>
      <c r="H15" s="100">
        <v>0</v>
      </c>
      <c r="I15" s="16">
        <f t="shared" si="1"/>
        <v>25</v>
      </c>
    </row>
    <row r="16" spans="1:12" ht="15" x14ac:dyDescent="0.25">
      <c r="A16" s="12" t="s">
        <v>21</v>
      </c>
      <c r="B16" s="100">
        <v>19</v>
      </c>
      <c r="C16" s="14">
        <f>RIDYM!C16</f>
        <v>14900</v>
      </c>
      <c r="D16" s="15">
        <f t="shared" si="0"/>
        <v>283100</v>
      </c>
      <c r="E16" s="100">
        <v>0</v>
      </c>
      <c r="F16" s="100">
        <v>0</v>
      </c>
      <c r="G16" s="100">
        <v>0</v>
      </c>
      <c r="H16" s="100">
        <v>0</v>
      </c>
      <c r="I16" s="16">
        <f t="shared" si="1"/>
        <v>19</v>
      </c>
    </row>
    <row r="17" spans="1:9" ht="15" x14ac:dyDescent="0.25">
      <c r="A17" s="12" t="s">
        <v>22</v>
      </c>
      <c r="B17" s="100">
        <v>8</v>
      </c>
      <c r="C17" s="14">
        <f>RIDYM!C17</f>
        <v>25100</v>
      </c>
      <c r="D17" s="15">
        <f t="shared" si="0"/>
        <v>200800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8</v>
      </c>
    </row>
    <row r="18" spans="1:9" ht="15" x14ac:dyDescent="0.25">
      <c r="A18" s="12" t="s">
        <v>23</v>
      </c>
      <c r="B18" s="100">
        <v>2</v>
      </c>
      <c r="C18" s="14">
        <f>RIDYM!C18</f>
        <v>33000</v>
      </c>
      <c r="D18" s="15">
        <f t="shared" si="0"/>
        <v>66000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2</v>
      </c>
    </row>
    <row r="19" spans="1:9" ht="15" x14ac:dyDescent="0.25">
      <c r="A19" s="12" t="s">
        <v>24</v>
      </c>
      <c r="B19" s="100">
        <v>6</v>
      </c>
      <c r="C19" s="14">
        <f>RIDYM!C19</f>
        <v>36900</v>
      </c>
      <c r="D19" s="15">
        <f t="shared" si="0"/>
        <v>221400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6</v>
      </c>
    </row>
    <row r="20" spans="1:9" s="2" customFormat="1" ht="15" x14ac:dyDescent="0.25">
      <c r="A20" s="12" t="s">
        <v>25</v>
      </c>
      <c r="B20" s="17">
        <f>SUM(B13:B19)</f>
        <v>201</v>
      </c>
      <c r="C20" s="18"/>
      <c r="D20" s="19">
        <f t="shared" ref="D20:I20" si="2">SUM(D13:D19)</f>
        <v>2339000</v>
      </c>
      <c r="E20" s="17">
        <f t="shared" si="2"/>
        <v>3</v>
      </c>
      <c r="F20" s="17">
        <f t="shared" si="2"/>
        <v>271</v>
      </c>
      <c r="G20" s="17">
        <f t="shared" si="2"/>
        <v>1</v>
      </c>
      <c r="H20" s="17">
        <f t="shared" si="2"/>
        <v>0</v>
      </c>
      <c r="I20" s="17">
        <f t="shared" si="2"/>
        <v>476</v>
      </c>
    </row>
    <row r="21" spans="1:9" ht="15" x14ac:dyDescent="0.25">
      <c r="A21" s="20" t="s">
        <v>26</v>
      </c>
      <c r="B21" s="21"/>
      <c r="C21" s="21"/>
      <c r="D21" s="22">
        <v>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2339000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148</v>
      </c>
      <c r="C25" s="14">
        <f t="shared" si="3"/>
        <v>9200</v>
      </c>
      <c r="D25" s="15">
        <f t="shared" ref="D25:D31" si="4">+C25*B25</f>
        <v>1361600</v>
      </c>
      <c r="E25" s="100">
        <v>1</v>
      </c>
      <c r="F25" s="100">
        <v>288</v>
      </c>
      <c r="G25" s="100">
        <v>1</v>
      </c>
      <c r="H25" s="100">
        <v>0</v>
      </c>
      <c r="I25" s="16">
        <f>B25+E25+F25+G25+H25</f>
        <v>438</v>
      </c>
    </row>
    <row r="26" spans="1:9" ht="15" x14ac:dyDescent="0.25">
      <c r="A26" s="12" t="s">
        <v>19</v>
      </c>
      <c r="B26" s="100">
        <v>20</v>
      </c>
      <c r="C26" s="14">
        <f t="shared" si="3"/>
        <v>9700</v>
      </c>
      <c r="D26" s="15">
        <f t="shared" si="4"/>
        <v>194000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20</v>
      </c>
    </row>
    <row r="27" spans="1:9" ht="15" x14ac:dyDescent="0.25">
      <c r="A27" s="12" t="s">
        <v>20</v>
      </c>
      <c r="B27" s="100">
        <v>41</v>
      </c>
      <c r="C27" s="14">
        <f t="shared" si="3"/>
        <v>10500</v>
      </c>
      <c r="D27" s="15">
        <f t="shared" si="4"/>
        <v>430500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41</v>
      </c>
    </row>
    <row r="28" spans="1:9" ht="15" x14ac:dyDescent="0.25">
      <c r="A28" s="12" t="s">
        <v>21</v>
      </c>
      <c r="B28" s="100">
        <v>18</v>
      </c>
      <c r="C28" s="14">
        <f t="shared" si="3"/>
        <v>14900</v>
      </c>
      <c r="D28" s="15">
        <f t="shared" si="4"/>
        <v>268200</v>
      </c>
      <c r="E28" s="100">
        <v>0</v>
      </c>
      <c r="F28" s="100">
        <v>0</v>
      </c>
      <c r="G28" s="100">
        <v>0</v>
      </c>
      <c r="H28" s="100">
        <v>0</v>
      </c>
      <c r="I28" s="16">
        <f t="shared" si="5"/>
        <v>18</v>
      </c>
    </row>
    <row r="29" spans="1:9" ht="15" x14ac:dyDescent="0.25">
      <c r="A29" s="12" t="s">
        <v>22</v>
      </c>
      <c r="B29" s="100">
        <v>4</v>
      </c>
      <c r="C29" s="14">
        <f t="shared" si="3"/>
        <v>25100</v>
      </c>
      <c r="D29" s="15">
        <f t="shared" si="4"/>
        <v>100400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4</v>
      </c>
    </row>
    <row r="30" spans="1:9" ht="15" x14ac:dyDescent="0.25">
      <c r="A30" s="12" t="s">
        <v>23</v>
      </c>
      <c r="B30" s="100">
        <v>3</v>
      </c>
      <c r="C30" s="14">
        <f t="shared" si="3"/>
        <v>33000</v>
      </c>
      <c r="D30" s="15">
        <f t="shared" si="4"/>
        <v>99000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3</v>
      </c>
    </row>
    <row r="31" spans="1:9" ht="15" x14ac:dyDescent="0.25">
      <c r="A31" s="12" t="s">
        <v>24</v>
      </c>
      <c r="B31" s="100">
        <v>5</v>
      </c>
      <c r="C31" s="14">
        <f t="shared" si="3"/>
        <v>36900</v>
      </c>
      <c r="D31" s="15">
        <f t="shared" si="4"/>
        <v>184500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5</v>
      </c>
    </row>
    <row r="32" spans="1:9" s="2" customFormat="1" ht="15" x14ac:dyDescent="0.25">
      <c r="A32" s="12" t="s">
        <v>25</v>
      </c>
      <c r="B32" s="17">
        <f>SUM(B25:B31)</f>
        <v>239</v>
      </c>
      <c r="C32" s="18"/>
      <c r="D32" s="19">
        <f t="shared" ref="D32:I32" si="6">SUM(D25:D31)</f>
        <v>2638200</v>
      </c>
      <c r="E32" s="17">
        <f t="shared" si="6"/>
        <v>1</v>
      </c>
      <c r="F32" s="17">
        <f t="shared" si="6"/>
        <v>288</v>
      </c>
      <c r="G32" s="17">
        <f t="shared" si="6"/>
        <v>1</v>
      </c>
      <c r="H32" s="17">
        <f t="shared" si="6"/>
        <v>0</v>
      </c>
      <c r="I32" s="17">
        <f t="shared" si="6"/>
        <v>529</v>
      </c>
    </row>
    <row r="33" spans="1:12" ht="15" x14ac:dyDescent="0.25">
      <c r="A33" s="20" t="s">
        <v>26</v>
      </c>
      <c r="B33" s="21"/>
      <c r="C33" s="21"/>
      <c r="D33" s="22">
        <v>100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2638300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273</v>
      </c>
      <c r="C37" s="14">
        <f t="shared" si="7"/>
        <v>9200</v>
      </c>
      <c r="D37" s="15">
        <f t="shared" ref="D37:D43" si="9">+D13+D25</f>
        <v>2511600</v>
      </c>
      <c r="E37" s="16">
        <f t="shared" ref="E37:H43" si="10">E25+E13</f>
        <v>4</v>
      </c>
      <c r="F37" s="16">
        <f t="shared" si="10"/>
        <v>559</v>
      </c>
      <c r="G37" s="16">
        <f t="shared" si="10"/>
        <v>2</v>
      </c>
      <c r="H37" s="16">
        <f t="shared" si="10"/>
        <v>0</v>
      </c>
      <c r="I37" s="16">
        <f>B37+E37+F37+G37+H37</f>
        <v>838</v>
      </c>
      <c r="J37" s="26"/>
      <c r="K37" s="26"/>
    </row>
    <row r="38" spans="1:12" ht="15" x14ac:dyDescent="0.25">
      <c r="A38" s="12" t="s">
        <v>19</v>
      </c>
      <c r="B38" s="16">
        <f t="shared" si="8"/>
        <v>36</v>
      </c>
      <c r="C38" s="14">
        <f t="shared" si="7"/>
        <v>9700</v>
      </c>
      <c r="D38" s="15">
        <f t="shared" si="9"/>
        <v>349200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36</v>
      </c>
      <c r="J38" s="26"/>
      <c r="K38" s="26"/>
    </row>
    <row r="39" spans="1:12" ht="15" x14ac:dyDescent="0.25">
      <c r="A39" s="12" t="s">
        <v>20</v>
      </c>
      <c r="B39" s="16">
        <f t="shared" si="8"/>
        <v>66</v>
      </c>
      <c r="C39" s="14">
        <f t="shared" si="7"/>
        <v>10500</v>
      </c>
      <c r="D39" s="15">
        <f t="shared" si="9"/>
        <v>693000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66</v>
      </c>
      <c r="J39" s="26"/>
      <c r="K39" s="26"/>
    </row>
    <row r="40" spans="1:12" ht="15" x14ac:dyDescent="0.25">
      <c r="A40" s="12" t="s">
        <v>21</v>
      </c>
      <c r="B40" s="16">
        <f t="shared" si="8"/>
        <v>37</v>
      </c>
      <c r="C40" s="14">
        <f t="shared" si="7"/>
        <v>14900</v>
      </c>
      <c r="D40" s="15">
        <f t="shared" si="9"/>
        <v>551300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37</v>
      </c>
      <c r="J40" s="26"/>
      <c r="K40" s="26"/>
    </row>
    <row r="41" spans="1:12" ht="15" x14ac:dyDescent="0.25">
      <c r="A41" s="12" t="s">
        <v>22</v>
      </c>
      <c r="B41" s="16">
        <f t="shared" si="8"/>
        <v>12</v>
      </c>
      <c r="C41" s="14">
        <f t="shared" si="7"/>
        <v>25100</v>
      </c>
      <c r="D41" s="15">
        <f t="shared" si="9"/>
        <v>301200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12</v>
      </c>
      <c r="J41" s="26"/>
      <c r="K41" s="26"/>
    </row>
    <row r="42" spans="1:12" ht="15" x14ac:dyDescent="0.25">
      <c r="A42" s="12" t="s">
        <v>23</v>
      </c>
      <c r="B42" s="16">
        <f t="shared" si="8"/>
        <v>5</v>
      </c>
      <c r="C42" s="14">
        <f t="shared" si="7"/>
        <v>33000</v>
      </c>
      <c r="D42" s="15">
        <f t="shared" si="9"/>
        <v>165000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5</v>
      </c>
      <c r="J42" s="26"/>
      <c r="K42" s="26"/>
    </row>
    <row r="43" spans="1:12" ht="15" x14ac:dyDescent="0.25">
      <c r="A43" s="12" t="s">
        <v>24</v>
      </c>
      <c r="B43" s="16">
        <f t="shared" si="8"/>
        <v>11</v>
      </c>
      <c r="C43" s="14">
        <f t="shared" si="7"/>
        <v>36900</v>
      </c>
      <c r="D43" s="15">
        <f t="shared" si="9"/>
        <v>405900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11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440</v>
      </c>
      <c r="C44" s="18"/>
      <c r="D44" s="19">
        <f t="shared" ref="D44:I44" si="18">SUM(D37:D43)</f>
        <v>4977200</v>
      </c>
      <c r="E44" s="17">
        <f t="shared" si="18"/>
        <v>4</v>
      </c>
      <c r="F44" s="17">
        <f t="shared" si="18"/>
        <v>559</v>
      </c>
      <c r="G44" s="17">
        <f t="shared" si="18"/>
        <v>2</v>
      </c>
      <c r="H44" s="17">
        <f t="shared" si="18"/>
        <v>0</v>
      </c>
      <c r="I44" s="17">
        <f t="shared" si="18"/>
        <v>1005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4977300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15</v>
      </c>
      <c r="D52" s="34">
        <f>(C52*B52)</f>
        <v>138000</v>
      </c>
      <c r="E52" s="20"/>
      <c r="F52" s="32" t="s">
        <v>18</v>
      </c>
      <c r="G52" s="33">
        <f>B52-2300</f>
        <v>6900</v>
      </c>
      <c r="H52" s="100">
        <v>10</v>
      </c>
      <c r="I52" s="34">
        <f>(H52*G52)</f>
        <v>69000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15</v>
      </c>
      <c r="D53" s="34">
        <f t="shared" ref="D53:D58" si="20">(C53*B53)</f>
        <v>145500</v>
      </c>
      <c r="E53" s="20"/>
      <c r="F53" s="32" t="s">
        <v>19</v>
      </c>
      <c r="G53" s="33">
        <f>B53-2300</f>
        <v>7400</v>
      </c>
      <c r="H53" s="100">
        <v>12</v>
      </c>
      <c r="I53" s="34">
        <f t="shared" ref="I53:I58" si="21">(H53*G53)</f>
        <v>88800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7</v>
      </c>
      <c r="D54" s="34">
        <f t="shared" si="20"/>
        <v>73500</v>
      </c>
      <c r="E54" s="20"/>
      <c r="F54" s="32" t="s">
        <v>20</v>
      </c>
      <c r="G54" s="33">
        <f>B54-2900</f>
        <v>7600</v>
      </c>
      <c r="H54" s="100">
        <v>7</v>
      </c>
      <c r="I54" s="34">
        <f t="shared" si="21"/>
        <v>53200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11</v>
      </c>
      <c r="D55" s="34">
        <f t="shared" si="20"/>
        <v>163900</v>
      </c>
      <c r="E55" s="20"/>
      <c r="F55" s="32" t="s">
        <v>21</v>
      </c>
      <c r="G55" s="33">
        <f>B55-3100</f>
        <v>11800</v>
      </c>
      <c r="H55" s="100">
        <v>5</v>
      </c>
      <c r="I55" s="34">
        <f t="shared" si="21"/>
        <v>59000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2</v>
      </c>
      <c r="D56" s="34">
        <f t="shared" si="20"/>
        <v>50200</v>
      </c>
      <c r="E56" s="20"/>
      <c r="F56" s="32" t="s">
        <v>22</v>
      </c>
      <c r="G56" s="33">
        <f>B56-3100</f>
        <v>22000</v>
      </c>
      <c r="H56" s="100">
        <v>3</v>
      </c>
      <c r="I56" s="34">
        <f t="shared" si="21"/>
        <v>66000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4</v>
      </c>
      <c r="D57" s="34">
        <f t="shared" si="20"/>
        <v>132000</v>
      </c>
      <c r="E57" s="20"/>
      <c r="F57" s="32" t="s">
        <v>23</v>
      </c>
      <c r="G57" s="33">
        <f>B57-3100</f>
        <v>29900</v>
      </c>
      <c r="H57" s="100">
        <v>0</v>
      </c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0</v>
      </c>
      <c r="D58" s="34">
        <f t="shared" si="20"/>
        <v>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54</v>
      </c>
      <c r="D59" s="36">
        <f>SUM(D52:D58)</f>
        <v>703100</v>
      </c>
      <c r="E59" s="37"/>
      <c r="F59" s="112" t="s">
        <v>39</v>
      </c>
      <c r="G59" s="112"/>
      <c r="H59" s="35">
        <f>SUM(H52:H58)</f>
        <v>37</v>
      </c>
      <c r="I59" s="36">
        <f>SUM(I52:I58)</f>
        <v>336000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113</v>
      </c>
      <c r="D77" s="97">
        <f>B77*C77</f>
        <v>259900</v>
      </c>
      <c r="E77" s="3"/>
      <c r="F77" s="58" t="s">
        <v>18</v>
      </c>
      <c r="G77" s="59">
        <f t="shared" ref="G77:G83" si="24">B37</f>
        <v>273</v>
      </c>
      <c r="H77" s="60">
        <f t="shared" ref="H77:H83" si="25">G77*200</f>
        <v>54600</v>
      </c>
      <c r="I77" s="61">
        <f>G77*100</f>
        <v>27300</v>
      </c>
      <c r="J77" s="62">
        <f>G77*400</f>
        <v>109200</v>
      </c>
      <c r="K77" s="89">
        <f>G77*200</f>
        <v>54600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15</v>
      </c>
      <c r="D78" s="97">
        <f t="shared" ref="D78:D83" si="26">B78*C78</f>
        <v>34500</v>
      </c>
      <c r="E78" s="3"/>
      <c r="F78" s="58" t="s">
        <v>19</v>
      </c>
      <c r="G78" s="59">
        <f t="shared" si="24"/>
        <v>36</v>
      </c>
      <c r="H78" s="60">
        <f t="shared" si="25"/>
        <v>7200</v>
      </c>
      <c r="I78" s="61">
        <f>G78*300</f>
        <v>10800</v>
      </c>
      <c r="J78" s="62">
        <f>G78*400</f>
        <v>14400</v>
      </c>
      <c r="K78" s="89">
        <f t="shared" ref="K78:K79" si="27">G78*200</f>
        <v>7200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26</v>
      </c>
      <c r="D79" s="97">
        <f t="shared" si="26"/>
        <v>75400</v>
      </c>
      <c r="E79" s="3"/>
      <c r="F79" s="58" t="s">
        <v>20</v>
      </c>
      <c r="G79" s="59">
        <f t="shared" si="24"/>
        <v>66</v>
      </c>
      <c r="H79" s="60">
        <f t="shared" si="25"/>
        <v>13200</v>
      </c>
      <c r="I79" s="61">
        <f>G79*300</f>
        <v>19800</v>
      </c>
      <c r="J79" s="62">
        <f>G79*400</f>
        <v>26400</v>
      </c>
      <c r="K79" s="89">
        <f t="shared" si="27"/>
        <v>13200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12</v>
      </c>
      <c r="D80" s="97">
        <f t="shared" si="26"/>
        <v>37200</v>
      </c>
      <c r="E80" s="3"/>
      <c r="F80" s="58" t="s">
        <v>21</v>
      </c>
      <c r="G80" s="59">
        <f t="shared" si="24"/>
        <v>37</v>
      </c>
      <c r="H80" s="60">
        <f t="shared" si="25"/>
        <v>7400</v>
      </c>
      <c r="I80" s="61">
        <f>G80*300</f>
        <v>11100</v>
      </c>
      <c r="J80" s="62">
        <f>G80*200</f>
        <v>7400</v>
      </c>
      <c r="K80" s="89">
        <f>G80*100</f>
        <v>3700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4</v>
      </c>
      <c r="D81" s="97">
        <f t="shared" si="26"/>
        <v>12400</v>
      </c>
      <c r="E81" s="3"/>
      <c r="F81" s="58" t="s">
        <v>22</v>
      </c>
      <c r="G81" s="59">
        <f t="shared" si="24"/>
        <v>12</v>
      </c>
      <c r="H81" s="60">
        <f t="shared" si="25"/>
        <v>2400</v>
      </c>
      <c r="I81" s="61">
        <f>G81*300</f>
        <v>3600</v>
      </c>
      <c r="J81" s="62">
        <f>G81*600</f>
        <v>7200</v>
      </c>
      <c r="K81" s="89">
        <f>G81*300</f>
        <v>3600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0</v>
      </c>
      <c r="D82" s="97">
        <f t="shared" si="26"/>
        <v>0</v>
      </c>
      <c r="E82" s="3"/>
      <c r="F82" s="58" t="s">
        <v>23</v>
      </c>
      <c r="G82" s="59">
        <f t="shared" si="24"/>
        <v>5</v>
      </c>
      <c r="H82" s="60">
        <f t="shared" si="25"/>
        <v>1000</v>
      </c>
      <c r="I82" s="61">
        <f>G82*300</f>
        <v>1500</v>
      </c>
      <c r="J82" s="62">
        <f>G82*800</f>
        <v>4000</v>
      </c>
      <c r="K82" s="89">
        <f>G82*400</f>
        <v>2000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4</v>
      </c>
      <c r="D83" s="97">
        <f t="shared" si="26"/>
        <v>12400</v>
      </c>
      <c r="E83" s="3"/>
      <c r="F83" s="58" t="s">
        <v>24</v>
      </c>
      <c r="G83" s="59">
        <f t="shared" si="24"/>
        <v>11</v>
      </c>
      <c r="H83" s="60">
        <f t="shared" si="25"/>
        <v>2200</v>
      </c>
      <c r="I83" s="61">
        <f>G83*200</f>
        <v>2200</v>
      </c>
      <c r="J83" s="62">
        <f>G83*800</f>
        <v>8800</v>
      </c>
      <c r="K83" s="89">
        <f>G83*400</f>
        <v>4400</v>
      </c>
    </row>
    <row r="84" spans="1:12" ht="20.100000000000001" customHeight="1" x14ac:dyDescent="0.25">
      <c r="A84" s="114" t="s">
        <v>55</v>
      </c>
      <c r="B84" s="114"/>
      <c r="C84" s="63">
        <f>SUM(C77:C83)</f>
        <v>174</v>
      </c>
      <c r="D84" s="64">
        <f>SUM(D77:D83)</f>
        <v>431800</v>
      </c>
      <c r="E84" s="3"/>
      <c r="F84" s="65" t="s">
        <v>56</v>
      </c>
      <c r="G84" s="66">
        <f>SUM(G77:G83)</f>
        <v>440</v>
      </c>
      <c r="H84" s="67">
        <f>SUM(H77:H83)</f>
        <v>88000</v>
      </c>
      <c r="I84" s="68">
        <f>SUM(I77:I83)</f>
        <v>76300</v>
      </c>
      <c r="J84" s="69">
        <f>SUM(J77:J83)</f>
        <v>177400</v>
      </c>
      <c r="K84" s="90">
        <f>SUM(K77:K83)</f>
        <v>88700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4977300</v>
      </c>
      <c r="C88" s="116"/>
      <c r="D88" s="46"/>
      <c r="E88" s="102" t="s">
        <v>58</v>
      </c>
      <c r="F88" s="102"/>
      <c r="G88" s="73">
        <f>D59+I59</f>
        <v>1039100</v>
      </c>
      <c r="H88" s="102" t="s">
        <v>59</v>
      </c>
      <c r="I88" s="102"/>
      <c r="J88" s="74">
        <f>C59+H59+E44+F44+G44</f>
        <v>656</v>
      </c>
    </row>
    <row r="89" spans="1:12" ht="24" x14ac:dyDescent="0.25">
      <c r="A89" s="75" t="s">
        <v>60</v>
      </c>
      <c r="B89" s="101">
        <f>D59+I59+H72</f>
        <v>1039100</v>
      </c>
      <c r="C89" s="101"/>
      <c r="D89" s="76"/>
      <c r="E89" s="102" t="s">
        <v>61</v>
      </c>
      <c r="F89" s="102"/>
      <c r="G89" s="73">
        <f>D44</f>
        <v>4977200</v>
      </c>
      <c r="H89" s="102" t="s">
        <v>62</v>
      </c>
      <c r="I89" s="102"/>
      <c r="J89" s="74">
        <f>I44</f>
        <v>1005</v>
      </c>
    </row>
    <row r="90" spans="1:12" ht="17.25" customHeight="1" x14ac:dyDescent="0.25">
      <c r="A90" s="77" t="s">
        <v>63</v>
      </c>
      <c r="B90" s="105">
        <f>D84</f>
        <v>431800</v>
      </c>
      <c r="C90" s="105"/>
      <c r="D90" s="76"/>
      <c r="E90" s="106" t="s">
        <v>64</v>
      </c>
      <c r="F90" s="107"/>
      <c r="G90" s="78">
        <f>IF(G89=0,0,G88/G89)</f>
        <v>0.20877200032146589</v>
      </c>
      <c r="H90" s="106" t="s">
        <v>64</v>
      </c>
      <c r="I90" s="107"/>
      <c r="J90" s="78">
        <f>IF(J89=0,0,J88/J89)</f>
        <v>0.6527363184079602</v>
      </c>
    </row>
    <row r="91" spans="1:12" ht="17.25" customHeight="1" x14ac:dyDescent="0.25">
      <c r="A91" s="25" t="s">
        <v>65</v>
      </c>
      <c r="B91" s="108">
        <f>B88-B89-B90</f>
        <v>3506400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88000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76300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177400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88700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L98"/>
  <sheetViews>
    <sheetView topLeftCell="A88" zoomScaleNormal="10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+RIDYM!B7+22</f>
        <v>42666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185</v>
      </c>
      <c r="C13" s="14">
        <f>RIDYM!C13</f>
        <v>9200</v>
      </c>
      <c r="D13" s="15">
        <f t="shared" ref="D13:D19" si="0">+C13*B13</f>
        <v>1702000</v>
      </c>
      <c r="E13" s="100">
        <v>0</v>
      </c>
      <c r="F13" s="100">
        <v>213</v>
      </c>
      <c r="G13" s="100">
        <v>1</v>
      </c>
      <c r="H13" s="100">
        <v>0</v>
      </c>
      <c r="I13" s="16">
        <f>B13+E13+F13+G13+H13</f>
        <v>399</v>
      </c>
    </row>
    <row r="14" spans="1:12" ht="15" x14ac:dyDescent="0.25">
      <c r="A14" s="12" t="s">
        <v>19</v>
      </c>
      <c r="B14" s="100">
        <v>32</v>
      </c>
      <c r="C14" s="14">
        <f>RIDYM!C14</f>
        <v>9700</v>
      </c>
      <c r="D14" s="15">
        <f t="shared" si="0"/>
        <v>310400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32</v>
      </c>
    </row>
    <row r="15" spans="1:12" ht="15" x14ac:dyDescent="0.25">
      <c r="A15" s="12" t="s">
        <v>20</v>
      </c>
      <c r="B15" s="100">
        <v>9</v>
      </c>
      <c r="C15" s="14">
        <f>RIDYM!C15</f>
        <v>10500</v>
      </c>
      <c r="D15" s="15">
        <f t="shared" si="0"/>
        <v>94500</v>
      </c>
      <c r="E15" s="100">
        <v>0</v>
      </c>
      <c r="F15" s="100">
        <v>1</v>
      </c>
      <c r="G15" s="100">
        <v>0</v>
      </c>
      <c r="H15" s="100">
        <v>0</v>
      </c>
      <c r="I15" s="16">
        <f t="shared" si="1"/>
        <v>10</v>
      </c>
    </row>
    <row r="16" spans="1:12" ht="15" x14ac:dyDescent="0.25">
      <c r="A16" s="12" t="s">
        <v>21</v>
      </c>
      <c r="B16" s="100">
        <v>12</v>
      </c>
      <c r="C16" s="14">
        <f>RIDYM!C16</f>
        <v>14900</v>
      </c>
      <c r="D16" s="15">
        <f t="shared" si="0"/>
        <v>178800</v>
      </c>
      <c r="E16" s="100">
        <v>0</v>
      </c>
      <c r="F16" s="100">
        <v>0</v>
      </c>
      <c r="G16" s="100">
        <v>0</v>
      </c>
      <c r="H16" s="100">
        <v>0</v>
      </c>
      <c r="I16" s="16">
        <f t="shared" si="1"/>
        <v>12</v>
      </c>
    </row>
    <row r="17" spans="1:9" ht="15" x14ac:dyDescent="0.25">
      <c r="A17" s="12" t="s">
        <v>22</v>
      </c>
      <c r="B17" s="100">
        <v>4</v>
      </c>
      <c r="C17" s="14">
        <f>RIDYM!C17</f>
        <v>25100</v>
      </c>
      <c r="D17" s="15">
        <f t="shared" si="0"/>
        <v>100400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4</v>
      </c>
    </row>
    <row r="18" spans="1:9" ht="15" x14ac:dyDescent="0.25">
      <c r="A18" s="12" t="s">
        <v>23</v>
      </c>
      <c r="B18" s="100">
        <v>0</v>
      </c>
      <c r="C18" s="14">
        <f>RIDYM!C18</f>
        <v>33000</v>
      </c>
      <c r="D18" s="15">
        <f t="shared" si="0"/>
        <v>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0</v>
      </c>
    </row>
    <row r="19" spans="1:9" ht="15" x14ac:dyDescent="0.25">
      <c r="A19" s="12" t="s">
        <v>24</v>
      </c>
      <c r="B19" s="100">
        <v>1</v>
      </c>
      <c r="C19" s="14">
        <f>RIDYM!C19</f>
        <v>36900</v>
      </c>
      <c r="D19" s="15">
        <f t="shared" si="0"/>
        <v>36900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1</v>
      </c>
    </row>
    <row r="20" spans="1:9" s="2" customFormat="1" ht="15" x14ac:dyDescent="0.25">
      <c r="A20" s="12" t="s">
        <v>25</v>
      </c>
      <c r="B20" s="17">
        <f>SUM(B13:B19)</f>
        <v>243</v>
      </c>
      <c r="C20" s="18"/>
      <c r="D20" s="19">
        <f t="shared" ref="D20:I20" si="2">SUM(D13:D19)</f>
        <v>2423000</v>
      </c>
      <c r="E20" s="17">
        <f t="shared" si="2"/>
        <v>0</v>
      </c>
      <c r="F20" s="17">
        <f t="shared" si="2"/>
        <v>214</v>
      </c>
      <c r="G20" s="17">
        <f t="shared" si="2"/>
        <v>1</v>
      </c>
      <c r="H20" s="17">
        <f t="shared" si="2"/>
        <v>0</v>
      </c>
      <c r="I20" s="17">
        <f t="shared" si="2"/>
        <v>458</v>
      </c>
    </row>
    <row r="21" spans="1:9" ht="15" x14ac:dyDescent="0.25">
      <c r="A21" s="20" t="s">
        <v>26</v>
      </c>
      <c r="B21" s="21"/>
      <c r="C21" s="21"/>
      <c r="D21" s="22">
        <v>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2423000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117</v>
      </c>
      <c r="C25" s="14">
        <f t="shared" si="3"/>
        <v>9200</v>
      </c>
      <c r="D25" s="15">
        <f t="shared" ref="D25:D31" si="4">+C25*B25</f>
        <v>1076400</v>
      </c>
      <c r="E25" s="100">
        <v>1</v>
      </c>
      <c r="F25" s="100">
        <v>216</v>
      </c>
      <c r="G25" s="100">
        <v>0</v>
      </c>
      <c r="H25" s="100">
        <v>0</v>
      </c>
      <c r="I25" s="16">
        <f>B25+E25+F25+G25+H25</f>
        <v>334</v>
      </c>
    </row>
    <row r="26" spans="1:9" ht="15" x14ac:dyDescent="0.25">
      <c r="A26" s="12" t="s">
        <v>19</v>
      </c>
      <c r="B26" s="100">
        <v>32</v>
      </c>
      <c r="C26" s="14">
        <f t="shared" si="3"/>
        <v>9700</v>
      </c>
      <c r="D26" s="15">
        <f t="shared" si="4"/>
        <v>310400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32</v>
      </c>
    </row>
    <row r="27" spans="1:9" ht="15" x14ac:dyDescent="0.25">
      <c r="A27" s="12" t="s">
        <v>20</v>
      </c>
      <c r="B27" s="100">
        <v>11</v>
      </c>
      <c r="C27" s="14">
        <f t="shared" si="3"/>
        <v>10500</v>
      </c>
      <c r="D27" s="15">
        <f t="shared" si="4"/>
        <v>115500</v>
      </c>
      <c r="E27" s="100">
        <v>0</v>
      </c>
      <c r="F27" s="100">
        <v>1</v>
      </c>
      <c r="G27" s="100">
        <v>0</v>
      </c>
      <c r="H27" s="100">
        <v>0</v>
      </c>
      <c r="I27" s="16">
        <f t="shared" si="5"/>
        <v>12</v>
      </c>
    </row>
    <row r="28" spans="1:9" ht="15" x14ac:dyDescent="0.25">
      <c r="A28" s="12" t="s">
        <v>21</v>
      </c>
      <c r="B28" s="100">
        <v>10</v>
      </c>
      <c r="C28" s="14">
        <f t="shared" si="3"/>
        <v>14900</v>
      </c>
      <c r="D28" s="15">
        <f t="shared" si="4"/>
        <v>149000</v>
      </c>
      <c r="E28" s="100">
        <v>0</v>
      </c>
      <c r="F28" s="100">
        <v>0</v>
      </c>
      <c r="G28" s="100">
        <v>0</v>
      </c>
      <c r="H28" s="100">
        <v>0</v>
      </c>
      <c r="I28" s="16">
        <f t="shared" si="5"/>
        <v>10</v>
      </c>
    </row>
    <row r="29" spans="1:9" ht="15" x14ac:dyDescent="0.25">
      <c r="A29" s="12" t="s">
        <v>22</v>
      </c>
      <c r="B29" s="100">
        <v>1</v>
      </c>
      <c r="C29" s="14">
        <f t="shared" si="3"/>
        <v>25100</v>
      </c>
      <c r="D29" s="15">
        <f t="shared" si="4"/>
        <v>25100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1</v>
      </c>
    </row>
    <row r="30" spans="1:9" ht="15" x14ac:dyDescent="0.25">
      <c r="A30" s="12" t="s">
        <v>23</v>
      </c>
      <c r="B30" s="100">
        <v>2</v>
      </c>
      <c r="C30" s="14">
        <f t="shared" si="3"/>
        <v>33000</v>
      </c>
      <c r="D30" s="15">
        <f t="shared" si="4"/>
        <v>66000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2</v>
      </c>
    </row>
    <row r="31" spans="1:9" ht="15" x14ac:dyDescent="0.25">
      <c r="A31" s="12" t="s">
        <v>24</v>
      </c>
      <c r="B31" s="100">
        <v>2</v>
      </c>
      <c r="C31" s="14">
        <f t="shared" si="3"/>
        <v>36900</v>
      </c>
      <c r="D31" s="15">
        <f t="shared" si="4"/>
        <v>73800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2</v>
      </c>
    </row>
    <row r="32" spans="1:9" s="2" customFormat="1" ht="15" x14ac:dyDescent="0.25">
      <c r="A32" s="12" t="s">
        <v>25</v>
      </c>
      <c r="B32" s="17">
        <f>SUM(B25:B31)</f>
        <v>175</v>
      </c>
      <c r="C32" s="18"/>
      <c r="D32" s="19">
        <f t="shared" ref="D32:I32" si="6">SUM(D25:D31)</f>
        <v>1816200</v>
      </c>
      <c r="E32" s="17">
        <f t="shared" si="6"/>
        <v>1</v>
      </c>
      <c r="F32" s="17">
        <f t="shared" si="6"/>
        <v>217</v>
      </c>
      <c r="G32" s="17">
        <f t="shared" si="6"/>
        <v>0</v>
      </c>
      <c r="H32" s="17">
        <f t="shared" si="6"/>
        <v>0</v>
      </c>
      <c r="I32" s="17">
        <f t="shared" si="6"/>
        <v>393</v>
      </c>
    </row>
    <row r="33" spans="1:12" ht="15" x14ac:dyDescent="0.25">
      <c r="A33" s="20" t="s">
        <v>26</v>
      </c>
      <c r="B33" s="21"/>
      <c r="C33" s="21"/>
      <c r="D33" s="22">
        <v>100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1816300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302</v>
      </c>
      <c r="C37" s="14">
        <f t="shared" si="7"/>
        <v>9200</v>
      </c>
      <c r="D37" s="15">
        <f t="shared" ref="D37:D43" si="9">+D13+D25</f>
        <v>2778400</v>
      </c>
      <c r="E37" s="16">
        <f t="shared" ref="E37:H43" si="10">E25+E13</f>
        <v>1</v>
      </c>
      <c r="F37" s="16">
        <f t="shared" si="10"/>
        <v>429</v>
      </c>
      <c r="G37" s="16">
        <f t="shared" si="10"/>
        <v>1</v>
      </c>
      <c r="H37" s="16">
        <f t="shared" si="10"/>
        <v>0</v>
      </c>
      <c r="I37" s="16">
        <f>B37+E37+F37+G37+H37</f>
        <v>733</v>
      </c>
      <c r="J37" s="26"/>
      <c r="K37" s="26"/>
    </row>
    <row r="38" spans="1:12" ht="15" x14ac:dyDescent="0.25">
      <c r="A38" s="12" t="s">
        <v>19</v>
      </c>
      <c r="B38" s="16">
        <f t="shared" si="8"/>
        <v>64</v>
      </c>
      <c r="C38" s="14">
        <f t="shared" si="7"/>
        <v>9700</v>
      </c>
      <c r="D38" s="15">
        <f t="shared" si="9"/>
        <v>620800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64</v>
      </c>
      <c r="J38" s="26"/>
      <c r="K38" s="26"/>
    </row>
    <row r="39" spans="1:12" ht="15" x14ac:dyDescent="0.25">
      <c r="A39" s="12" t="s">
        <v>20</v>
      </c>
      <c r="B39" s="16">
        <f t="shared" si="8"/>
        <v>20</v>
      </c>
      <c r="C39" s="14">
        <f t="shared" si="7"/>
        <v>10500</v>
      </c>
      <c r="D39" s="15">
        <f t="shared" si="9"/>
        <v>210000</v>
      </c>
      <c r="E39" s="16">
        <f t="shared" si="10"/>
        <v>0</v>
      </c>
      <c r="F39" s="16">
        <f t="shared" si="10"/>
        <v>2</v>
      </c>
      <c r="G39" s="16">
        <f t="shared" ref="G39:H39" si="13">G27+G15</f>
        <v>0</v>
      </c>
      <c r="H39" s="16">
        <f t="shared" si="13"/>
        <v>0</v>
      </c>
      <c r="I39" s="16">
        <f t="shared" si="12"/>
        <v>22</v>
      </c>
      <c r="J39" s="26"/>
      <c r="K39" s="26"/>
    </row>
    <row r="40" spans="1:12" ht="15" x14ac:dyDescent="0.25">
      <c r="A40" s="12" t="s">
        <v>21</v>
      </c>
      <c r="B40" s="16">
        <f t="shared" si="8"/>
        <v>22</v>
      </c>
      <c r="C40" s="14">
        <f t="shared" si="7"/>
        <v>14900</v>
      </c>
      <c r="D40" s="15">
        <f t="shared" si="9"/>
        <v>327800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22</v>
      </c>
      <c r="J40" s="26"/>
      <c r="K40" s="26"/>
    </row>
    <row r="41" spans="1:12" ht="15" x14ac:dyDescent="0.25">
      <c r="A41" s="12" t="s">
        <v>22</v>
      </c>
      <c r="B41" s="16">
        <f t="shared" si="8"/>
        <v>5</v>
      </c>
      <c r="C41" s="14">
        <f t="shared" si="7"/>
        <v>25100</v>
      </c>
      <c r="D41" s="15">
        <f t="shared" si="9"/>
        <v>125500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5</v>
      </c>
      <c r="J41" s="26"/>
      <c r="K41" s="26"/>
    </row>
    <row r="42" spans="1:12" ht="15" x14ac:dyDescent="0.25">
      <c r="A42" s="12" t="s">
        <v>23</v>
      </c>
      <c r="B42" s="16">
        <f t="shared" si="8"/>
        <v>2</v>
      </c>
      <c r="C42" s="14">
        <f t="shared" si="7"/>
        <v>33000</v>
      </c>
      <c r="D42" s="15">
        <f t="shared" si="9"/>
        <v>66000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</v>
      </c>
      <c r="J42" s="26"/>
      <c r="K42" s="26"/>
    </row>
    <row r="43" spans="1:12" ht="15" x14ac:dyDescent="0.25">
      <c r="A43" s="12" t="s">
        <v>24</v>
      </c>
      <c r="B43" s="16">
        <f t="shared" si="8"/>
        <v>3</v>
      </c>
      <c r="C43" s="14">
        <f t="shared" si="7"/>
        <v>36900</v>
      </c>
      <c r="D43" s="15">
        <f t="shared" si="9"/>
        <v>110700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3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418</v>
      </c>
      <c r="C44" s="18"/>
      <c r="D44" s="19">
        <f t="shared" ref="D44:I44" si="18">SUM(D37:D43)</f>
        <v>4239200</v>
      </c>
      <c r="E44" s="17">
        <f t="shared" si="18"/>
        <v>1</v>
      </c>
      <c r="F44" s="17">
        <f t="shared" si="18"/>
        <v>431</v>
      </c>
      <c r="G44" s="17">
        <f t="shared" si="18"/>
        <v>1</v>
      </c>
      <c r="H44" s="17">
        <f t="shared" si="18"/>
        <v>0</v>
      </c>
      <c r="I44" s="17">
        <f t="shared" si="18"/>
        <v>851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4239300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20</v>
      </c>
      <c r="D52" s="34">
        <f>(C52*B52)</f>
        <v>184000</v>
      </c>
      <c r="E52" s="20"/>
      <c r="F52" s="32" t="s">
        <v>18</v>
      </c>
      <c r="G52" s="33">
        <f>B52-2300</f>
        <v>6900</v>
      </c>
      <c r="H52" s="100">
        <v>4</v>
      </c>
      <c r="I52" s="34">
        <f>(H52*G52)</f>
        <v>27600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16</v>
      </c>
      <c r="D53" s="34">
        <f t="shared" ref="D53:D58" si="20">(C53*B53)</f>
        <v>155200</v>
      </c>
      <c r="E53" s="20"/>
      <c r="F53" s="32" t="s">
        <v>19</v>
      </c>
      <c r="G53" s="33">
        <f>B53-2300</f>
        <v>7400</v>
      </c>
      <c r="H53" s="100">
        <v>12</v>
      </c>
      <c r="I53" s="34">
        <f t="shared" ref="I53:I58" si="21">(H53*G53)</f>
        <v>88800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6</v>
      </c>
      <c r="D54" s="34">
        <f t="shared" si="20"/>
        <v>63000</v>
      </c>
      <c r="E54" s="20"/>
      <c r="F54" s="32" t="s">
        <v>20</v>
      </c>
      <c r="G54" s="33">
        <f>B54-2900</f>
        <v>7600</v>
      </c>
      <c r="H54" s="100">
        <v>0</v>
      </c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10</v>
      </c>
      <c r="D55" s="34">
        <f t="shared" si="20"/>
        <v>149000</v>
      </c>
      <c r="E55" s="20"/>
      <c r="F55" s="32" t="s">
        <v>21</v>
      </c>
      <c r="G55" s="33">
        <f>B55-3100</f>
        <v>11800</v>
      </c>
      <c r="H55" s="100">
        <v>7</v>
      </c>
      <c r="I55" s="34">
        <f t="shared" si="21"/>
        <v>82600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2</v>
      </c>
      <c r="D56" s="34">
        <f t="shared" si="20"/>
        <v>50200</v>
      </c>
      <c r="E56" s="20"/>
      <c r="F56" s="32" t="s">
        <v>22</v>
      </c>
      <c r="G56" s="33">
        <f>B56-3100</f>
        <v>22000</v>
      </c>
      <c r="H56" s="100">
        <v>0</v>
      </c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0</v>
      </c>
      <c r="D57" s="34">
        <f t="shared" si="20"/>
        <v>0</v>
      </c>
      <c r="E57" s="20"/>
      <c r="F57" s="32" t="s">
        <v>23</v>
      </c>
      <c r="G57" s="33">
        <f>B57-3100</f>
        <v>29900</v>
      </c>
      <c r="H57" s="100">
        <v>1</v>
      </c>
      <c r="I57" s="34">
        <f t="shared" si="21"/>
        <v>29900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1</v>
      </c>
      <c r="D58" s="34">
        <f t="shared" si="20"/>
        <v>36900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55</v>
      </c>
      <c r="D59" s="36">
        <f>SUM(D52:D58)</f>
        <v>638300</v>
      </c>
      <c r="E59" s="37"/>
      <c r="F59" s="112" t="s">
        <v>39</v>
      </c>
      <c r="G59" s="112"/>
      <c r="H59" s="35">
        <f>SUM(H52:H58)</f>
        <v>24</v>
      </c>
      <c r="I59" s="36">
        <f>SUM(I52:I58)</f>
        <v>228900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75</v>
      </c>
      <c r="D77" s="97">
        <f>B77*C77</f>
        <v>172500</v>
      </c>
      <c r="E77" s="3"/>
      <c r="F77" s="58" t="s">
        <v>18</v>
      </c>
      <c r="G77" s="59">
        <f t="shared" ref="G77:G83" si="24">B37</f>
        <v>302</v>
      </c>
      <c r="H77" s="60">
        <f t="shared" ref="H77:H83" si="25">G77*200</f>
        <v>60400</v>
      </c>
      <c r="I77" s="61">
        <f>G77*100</f>
        <v>30200</v>
      </c>
      <c r="J77" s="62">
        <f>G77*400</f>
        <v>120800</v>
      </c>
      <c r="K77" s="89">
        <f>G77*200</f>
        <v>60400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20</v>
      </c>
      <c r="D78" s="97">
        <f t="shared" ref="D78:D83" si="26">B78*C78</f>
        <v>46000</v>
      </c>
      <c r="E78" s="3"/>
      <c r="F78" s="58" t="s">
        <v>19</v>
      </c>
      <c r="G78" s="59">
        <f t="shared" si="24"/>
        <v>64</v>
      </c>
      <c r="H78" s="60">
        <f t="shared" si="25"/>
        <v>12800</v>
      </c>
      <c r="I78" s="61">
        <f>G78*300</f>
        <v>19200</v>
      </c>
      <c r="J78" s="62">
        <f>G78*400</f>
        <v>25600</v>
      </c>
      <c r="K78" s="89">
        <f t="shared" ref="K78:K79" si="27">G78*200</f>
        <v>12800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1</v>
      </c>
      <c r="D79" s="97">
        <f t="shared" si="26"/>
        <v>2900</v>
      </c>
      <c r="E79" s="3"/>
      <c r="F79" s="58" t="s">
        <v>20</v>
      </c>
      <c r="G79" s="59">
        <f t="shared" si="24"/>
        <v>20</v>
      </c>
      <c r="H79" s="60">
        <f t="shared" si="25"/>
        <v>4000</v>
      </c>
      <c r="I79" s="61">
        <f>G79*300</f>
        <v>6000</v>
      </c>
      <c r="J79" s="62">
        <f>G79*400</f>
        <v>8000</v>
      </c>
      <c r="K79" s="89">
        <f t="shared" si="27"/>
        <v>4000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7</v>
      </c>
      <c r="D80" s="97">
        <f t="shared" si="26"/>
        <v>21700</v>
      </c>
      <c r="E80" s="3"/>
      <c r="F80" s="58" t="s">
        <v>21</v>
      </c>
      <c r="G80" s="59">
        <f t="shared" si="24"/>
        <v>22</v>
      </c>
      <c r="H80" s="60">
        <f t="shared" si="25"/>
        <v>4400</v>
      </c>
      <c r="I80" s="61">
        <f>G80*300</f>
        <v>6600</v>
      </c>
      <c r="J80" s="62">
        <f>G80*200</f>
        <v>4400</v>
      </c>
      <c r="K80" s="89">
        <f>G80*100</f>
        <v>2200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0</v>
      </c>
      <c r="D81" s="97">
        <f t="shared" si="26"/>
        <v>0</v>
      </c>
      <c r="E81" s="3"/>
      <c r="F81" s="58" t="s">
        <v>22</v>
      </c>
      <c r="G81" s="59">
        <f t="shared" si="24"/>
        <v>5</v>
      </c>
      <c r="H81" s="60">
        <f t="shared" si="25"/>
        <v>1000</v>
      </c>
      <c r="I81" s="61">
        <f>G81*300</f>
        <v>1500</v>
      </c>
      <c r="J81" s="62">
        <f>G81*600</f>
        <v>3000</v>
      </c>
      <c r="K81" s="89">
        <f>G81*300</f>
        <v>1500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1</v>
      </c>
      <c r="D82" s="97">
        <f t="shared" si="26"/>
        <v>3100</v>
      </c>
      <c r="E82" s="3"/>
      <c r="F82" s="58" t="s">
        <v>23</v>
      </c>
      <c r="G82" s="59">
        <f t="shared" si="24"/>
        <v>2</v>
      </c>
      <c r="H82" s="60">
        <f t="shared" si="25"/>
        <v>400</v>
      </c>
      <c r="I82" s="61">
        <f>G82*300</f>
        <v>600</v>
      </c>
      <c r="J82" s="62">
        <f>G82*800</f>
        <v>1600</v>
      </c>
      <c r="K82" s="89">
        <f>G82*400</f>
        <v>800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1</v>
      </c>
      <c r="D83" s="97">
        <f t="shared" si="26"/>
        <v>3100</v>
      </c>
      <c r="E83" s="3"/>
      <c r="F83" s="58" t="s">
        <v>24</v>
      </c>
      <c r="G83" s="59">
        <f t="shared" si="24"/>
        <v>3</v>
      </c>
      <c r="H83" s="60">
        <f t="shared" si="25"/>
        <v>600</v>
      </c>
      <c r="I83" s="61">
        <f>G83*200</f>
        <v>600</v>
      </c>
      <c r="J83" s="62">
        <f>G83*800</f>
        <v>2400</v>
      </c>
      <c r="K83" s="89">
        <f>G83*400</f>
        <v>1200</v>
      </c>
    </row>
    <row r="84" spans="1:12" ht="20.100000000000001" customHeight="1" x14ac:dyDescent="0.25">
      <c r="A84" s="114" t="s">
        <v>55</v>
      </c>
      <c r="B84" s="114"/>
      <c r="C84" s="63">
        <f>SUM(C77:C83)</f>
        <v>105</v>
      </c>
      <c r="D84" s="64">
        <f>SUM(D77:D83)</f>
        <v>249300</v>
      </c>
      <c r="E84" s="3"/>
      <c r="F84" s="65" t="s">
        <v>56</v>
      </c>
      <c r="G84" s="66">
        <f>SUM(G77:G83)</f>
        <v>418</v>
      </c>
      <c r="H84" s="67">
        <f>SUM(H77:H83)</f>
        <v>83600</v>
      </c>
      <c r="I84" s="68">
        <f>SUM(I77:I83)</f>
        <v>64700</v>
      </c>
      <c r="J84" s="69">
        <f>SUM(J77:J83)</f>
        <v>165800</v>
      </c>
      <c r="K84" s="90">
        <f>SUM(K77:K83)</f>
        <v>82900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4239300</v>
      </c>
      <c r="C88" s="116"/>
      <c r="D88" s="46"/>
      <c r="E88" s="102" t="s">
        <v>58</v>
      </c>
      <c r="F88" s="102"/>
      <c r="G88" s="73">
        <f>D59+I59</f>
        <v>867200</v>
      </c>
      <c r="H88" s="102" t="s">
        <v>59</v>
      </c>
      <c r="I88" s="102"/>
      <c r="J88" s="74">
        <f>C59+H59+E44+F44+G44</f>
        <v>512</v>
      </c>
    </row>
    <row r="89" spans="1:12" ht="24" x14ac:dyDescent="0.25">
      <c r="A89" s="75" t="s">
        <v>60</v>
      </c>
      <c r="B89" s="101">
        <f>D59+I59+H72</f>
        <v>867200</v>
      </c>
      <c r="C89" s="101"/>
      <c r="D89" s="76"/>
      <c r="E89" s="102" t="s">
        <v>61</v>
      </c>
      <c r="F89" s="102"/>
      <c r="G89" s="73">
        <f>D44</f>
        <v>4239200</v>
      </c>
      <c r="H89" s="102" t="s">
        <v>62</v>
      </c>
      <c r="I89" s="102"/>
      <c r="J89" s="74">
        <f>I44</f>
        <v>851</v>
      </c>
    </row>
    <row r="90" spans="1:12" ht="17.25" customHeight="1" x14ac:dyDescent="0.25">
      <c r="A90" s="77" t="s">
        <v>63</v>
      </c>
      <c r="B90" s="105">
        <f>D84</f>
        <v>249300</v>
      </c>
      <c r="C90" s="105"/>
      <c r="D90" s="76"/>
      <c r="E90" s="106" t="s">
        <v>64</v>
      </c>
      <c r="F90" s="107"/>
      <c r="G90" s="78">
        <f>IF(G89=0,0,G88/G89)</f>
        <v>0.20456689941498396</v>
      </c>
      <c r="H90" s="106" t="s">
        <v>64</v>
      </c>
      <c r="I90" s="107"/>
      <c r="J90" s="78">
        <f>IF(J89=0,0,J88/J89)</f>
        <v>0.6016451233842538</v>
      </c>
    </row>
    <row r="91" spans="1:12" ht="17.25" customHeight="1" x14ac:dyDescent="0.25">
      <c r="A91" s="25" t="s">
        <v>65</v>
      </c>
      <c r="B91" s="108">
        <f>B88-B89-B90</f>
        <v>3122800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83600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64700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165800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82900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L98"/>
  <sheetViews>
    <sheetView zoomScaleNormal="100" workbookViewId="0">
      <selection activeCell="B90" sqref="B90:C90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+RIDYM!B7+23</f>
        <v>42667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I44" si="18">SUM(D37:D43)</f>
        <v>0</v>
      </c>
      <c r="E44" s="17">
        <f t="shared" si="18"/>
        <v>0</v>
      </c>
      <c r="F44" s="17">
        <f t="shared" si="18"/>
        <v>0</v>
      </c>
      <c r="G44" s="17">
        <f t="shared" si="18"/>
        <v>0</v>
      </c>
      <c r="H44" s="17">
        <f t="shared" si="18"/>
        <v>0</v>
      </c>
      <c r="I44" s="17">
        <f t="shared" si="18"/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0</v>
      </c>
      <c r="D59" s="36">
        <f>SUM(D52:D58)</f>
        <v>0</v>
      </c>
      <c r="E59" s="37"/>
      <c r="F59" s="112" t="s">
        <v>39</v>
      </c>
      <c r="G59" s="112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3"/>
      <c r="D77" s="97">
        <f>B77*C77</f>
        <v>0</v>
      </c>
      <c r="E77" s="3"/>
      <c r="F77" s="58" t="s">
        <v>18</v>
      </c>
      <c r="G77" s="59">
        <f t="shared" ref="G77:G83" si="24">B37</f>
        <v>0</v>
      </c>
      <c r="H77" s="60">
        <f t="shared" ref="H77:H83" si="25">G77*200</f>
        <v>0</v>
      </c>
      <c r="I77" s="61">
        <f>G77*100</f>
        <v>0</v>
      </c>
      <c r="J77" s="62">
        <f>G77*400</f>
        <v>0</v>
      </c>
      <c r="K77" s="89">
        <f>G77*200</f>
        <v>0</v>
      </c>
    </row>
    <row r="78" spans="1:12" ht="18.75" customHeight="1" x14ac:dyDescent="0.25">
      <c r="A78" s="55" t="s">
        <v>19</v>
      </c>
      <c r="B78" s="56">
        <f>RIDYM!B78</f>
        <v>2300</v>
      </c>
      <c r="C78" s="13"/>
      <c r="D78" s="97">
        <f t="shared" ref="D78:D83" si="26">B78*C78</f>
        <v>0</v>
      </c>
      <c r="E78" s="3"/>
      <c r="F78" s="58" t="s">
        <v>19</v>
      </c>
      <c r="G78" s="59">
        <f t="shared" si="24"/>
        <v>0</v>
      </c>
      <c r="H78" s="60">
        <f t="shared" si="25"/>
        <v>0</v>
      </c>
      <c r="I78" s="61">
        <f>G78*300</f>
        <v>0</v>
      </c>
      <c r="J78" s="62">
        <f>G78*400</f>
        <v>0</v>
      </c>
      <c r="K78" s="89">
        <f t="shared" ref="K78:K79" si="27">G78*200</f>
        <v>0</v>
      </c>
    </row>
    <row r="79" spans="1:12" ht="18.75" customHeight="1" x14ac:dyDescent="0.25">
      <c r="A79" s="55" t="s">
        <v>20</v>
      </c>
      <c r="B79" s="56">
        <f>RIDYM!B79</f>
        <v>2900</v>
      </c>
      <c r="C79" s="13"/>
      <c r="D79" s="97">
        <f t="shared" si="26"/>
        <v>0</v>
      </c>
      <c r="E79" s="3"/>
      <c r="F79" s="58" t="s">
        <v>20</v>
      </c>
      <c r="G79" s="59">
        <f t="shared" si="24"/>
        <v>0</v>
      </c>
      <c r="H79" s="60">
        <f t="shared" si="25"/>
        <v>0</v>
      </c>
      <c r="I79" s="61">
        <f>G79*300</f>
        <v>0</v>
      </c>
      <c r="J79" s="62">
        <f>G79*400</f>
        <v>0</v>
      </c>
      <c r="K79" s="89">
        <f t="shared" si="27"/>
        <v>0</v>
      </c>
    </row>
    <row r="80" spans="1:12" ht="18.75" customHeight="1" x14ac:dyDescent="0.25">
      <c r="A80" s="55" t="s">
        <v>21</v>
      </c>
      <c r="B80" s="56">
        <f>RIDYM!B80</f>
        <v>3100</v>
      </c>
      <c r="C80" s="13"/>
      <c r="D80" s="97">
        <f t="shared" si="26"/>
        <v>0</v>
      </c>
      <c r="E80" s="3"/>
      <c r="F80" s="58" t="s">
        <v>21</v>
      </c>
      <c r="G80" s="59">
        <f t="shared" si="24"/>
        <v>0</v>
      </c>
      <c r="H80" s="60">
        <f t="shared" si="25"/>
        <v>0</v>
      </c>
      <c r="I80" s="61">
        <f>G80*300</f>
        <v>0</v>
      </c>
      <c r="J80" s="62">
        <f>G80*200</f>
        <v>0</v>
      </c>
      <c r="K80" s="89">
        <f>G80*100</f>
        <v>0</v>
      </c>
    </row>
    <row r="81" spans="1:12" ht="18.75" customHeight="1" x14ac:dyDescent="0.25">
      <c r="A81" s="55" t="s">
        <v>22</v>
      </c>
      <c r="B81" s="56">
        <f>RIDYM!B81</f>
        <v>3100</v>
      </c>
      <c r="C81" s="13"/>
      <c r="D81" s="97">
        <f t="shared" si="26"/>
        <v>0</v>
      </c>
      <c r="E81" s="3"/>
      <c r="F81" s="58" t="s">
        <v>22</v>
      </c>
      <c r="G81" s="59">
        <f t="shared" si="24"/>
        <v>0</v>
      </c>
      <c r="H81" s="60">
        <f t="shared" si="25"/>
        <v>0</v>
      </c>
      <c r="I81" s="61">
        <f>G81*300</f>
        <v>0</v>
      </c>
      <c r="J81" s="62">
        <f>G81*600</f>
        <v>0</v>
      </c>
      <c r="K81" s="89">
        <f>G81*300</f>
        <v>0</v>
      </c>
    </row>
    <row r="82" spans="1:12" ht="18.75" customHeight="1" x14ac:dyDescent="0.25">
      <c r="A82" s="55" t="s">
        <v>23</v>
      </c>
      <c r="B82" s="56">
        <f>RIDYM!B82</f>
        <v>3100</v>
      </c>
      <c r="C82" s="13"/>
      <c r="D82" s="97">
        <f t="shared" si="26"/>
        <v>0</v>
      </c>
      <c r="E82" s="3"/>
      <c r="F82" s="58" t="s">
        <v>23</v>
      </c>
      <c r="G82" s="59">
        <f t="shared" si="24"/>
        <v>0</v>
      </c>
      <c r="H82" s="60">
        <f t="shared" si="25"/>
        <v>0</v>
      </c>
      <c r="I82" s="61">
        <f>G82*300</f>
        <v>0</v>
      </c>
      <c r="J82" s="62">
        <f>G82*800</f>
        <v>0</v>
      </c>
      <c r="K82" s="89">
        <f>G82*400</f>
        <v>0</v>
      </c>
    </row>
    <row r="83" spans="1:12" ht="18.75" customHeight="1" x14ac:dyDescent="0.25">
      <c r="A83" s="55" t="s">
        <v>24</v>
      </c>
      <c r="B83" s="56">
        <f>RIDYM!B83</f>
        <v>3100</v>
      </c>
      <c r="C83" s="13"/>
      <c r="D83" s="97">
        <f t="shared" si="26"/>
        <v>0</v>
      </c>
      <c r="E83" s="3"/>
      <c r="F83" s="58" t="s">
        <v>24</v>
      </c>
      <c r="G83" s="59">
        <f t="shared" si="24"/>
        <v>0</v>
      </c>
      <c r="H83" s="60">
        <f t="shared" si="25"/>
        <v>0</v>
      </c>
      <c r="I83" s="61">
        <f>G83*200</f>
        <v>0</v>
      </c>
      <c r="J83" s="62">
        <f>G83*800</f>
        <v>0</v>
      </c>
      <c r="K83" s="89">
        <f>G83*400</f>
        <v>0</v>
      </c>
    </row>
    <row r="84" spans="1:12" ht="20.100000000000001" customHeight="1" x14ac:dyDescent="0.25">
      <c r="A84" s="114" t="s">
        <v>55</v>
      </c>
      <c r="B84" s="114"/>
      <c r="C84" s="63">
        <f>SUM(C77:C83)</f>
        <v>0</v>
      </c>
      <c r="D84" s="64">
        <f>SUM(D77:D83)</f>
        <v>0</v>
      </c>
      <c r="E84" s="3"/>
      <c r="F84" s="65" t="s">
        <v>56</v>
      </c>
      <c r="G84" s="66">
        <f>SUM(G77:G83)</f>
        <v>0</v>
      </c>
      <c r="H84" s="67">
        <f>SUM(H77:H83)</f>
        <v>0</v>
      </c>
      <c r="I84" s="68">
        <f>SUM(I77:I83)</f>
        <v>0</v>
      </c>
      <c r="J84" s="69">
        <f>SUM(J77:J83)</f>
        <v>0</v>
      </c>
      <c r="K84" s="90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0</v>
      </c>
      <c r="C88" s="116"/>
      <c r="D88" s="46"/>
      <c r="E88" s="102" t="s">
        <v>58</v>
      </c>
      <c r="F88" s="102"/>
      <c r="G88" s="73">
        <f>D59+I59</f>
        <v>0</v>
      </c>
      <c r="H88" s="102" t="s">
        <v>59</v>
      </c>
      <c r="I88" s="102"/>
      <c r="J88" s="74">
        <f>C59+H59+E44+F44+G44</f>
        <v>0</v>
      </c>
    </row>
    <row r="89" spans="1:12" ht="24" x14ac:dyDescent="0.25">
      <c r="A89" s="75" t="s">
        <v>60</v>
      </c>
      <c r="B89" s="101">
        <f>D59+I59+H72</f>
        <v>0</v>
      </c>
      <c r="C89" s="101"/>
      <c r="D89" s="76"/>
      <c r="E89" s="102" t="s">
        <v>61</v>
      </c>
      <c r="F89" s="102"/>
      <c r="G89" s="73">
        <f>D44</f>
        <v>0</v>
      </c>
      <c r="H89" s="102" t="s">
        <v>62</v>
      </c>
      <c r="I89" s="102"/>
      <c r="J89" s="74">
        <f>I44</f>
        <v>0</v>
      </c>
    </row>
    <row r="90" spans="1:12" ht="17.25" customHeight="1" x14ac:dyDescent="0.25">
      <c r="A90" s="77" t="s">
        <v>63</v>
      </c>
      <c r="B90" s="105">
        <f>D84</f>
        <v>0</v>
      </c>
      <c r="C90" s="105"/>
      <c r="D90" s="76"/>
      <c r="E90" s="106" t="s">
        <v>64</v>
      </c>
      <c r="F90" s="107"/>
      <c r="G90" s="78">
        <f>IF(G89=0,0,G88/G89)</f>
        <v>0</v>
      </c>
      <c r="H90" s="106" t="s">
        <v>64</v>
      </c>
      <c r="I90" s="107"/>
      <c r="J90" s="78">
        <f>IF(J89=0,0,J88/J89)</f>
        <v>0</v>
      </c>
    </row>
    <row r="91" spans="1:12" ht="17.25" customHeight="1" x14ac:dyDescent="0.25">
      <c r="A91" s="25" t="s">
        <v>65</v>
      </c>
      <c r="B91" s="108">
        <f>B88-B89-B90</f>
        <v>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L98"/>
  <sheetViews>
    <sheetView zoomScaleNormal="100" workbookViewId="0">
      <selection activeCell="B90" sqref="B90:C90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+RIDYM!B7+24</f>
        <v>42668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I44" si="18">SUM(D37:D43)</f>
        <v>0</v>
      </c>
      <c r="E44" s="17">
        <f t="shared" si="18"/>
        <v>0</v>
      </c>
      <c r="F44" s="17">
        <f t="shared" si="18"/>
        <v>0</v>
      </c>
      <c r="G44" s="17">
        <f t="shared" si="18"/>
        <v>0</v>
      </c>
      <c r="H44" s="17">
        <f t="shared" si="18"/>
        <v>0</v>
      </c>
      <c r="I44" s="17">
        <f t="shared" si="18"/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0</v>
      </c>
      <c r="D59" s="36">
        <f>SUM(D52:D58)</f>
        <v>0</v>
      </c>
      <c r="E59" s="37"/>
      <c r="F59" s="112" t="s">
        <v>39</v>
      </c>
      <c r="G59" s="112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3"/>
      <c r="D77" s="97">
        <f>B77*C77</f>
        <v>0</v>
      </c>
      <c r="E77" s="3"/>
      <c r="F77" s="58" t="s">
        <v>18</v>
      </c>
      <c r="G77" s="59">
        <f t="shared" ref="G77:G83" si="24">B37</f>
        <v>0</v>
      </c>
      <c r="H77" s="60">
        <f t="shared" ref="H77:H83" si="25">G77*200</f>
        <v>0</v>
      </c>
      <c r="I77" s="61">
        <f>G77*100</f>
        <v>0</v>
      </c>
      <c r="J77" s="62">
        <f>G77*400</f>
        <v>0</v>
      </c>
      <c r="K77" s="89">
        <f>G77*200</f>
        <v>0</v>
      </c>
    </row>
    <row r="78" spans="1:12" ht="18.75" customHeight="1" x14ac:dyDescent="0.25">
      <c r="A78" s="55" t="s">
        <v>19</v>
      </c>
      <c r="B78" s="56">
        <f>RIDYM!B78</f>
        <v>2300</v>
      </c>
      <c r="C78" s="13"/>
      <c r="D78" s="97">
        <f t="shared" ref="D78:D83" si="26">B78*C78</f>
        <v>0</v>
      </c>
      <c r="E78" s="3"/>
      <c r="F78" s="58" t="s">
        <v>19</v>
      </c>
      <c r="G78" s="59">
        <f t="shared" si="24"/>
        <v>0</v>
      </c>
      <c r="H78" s="60">
        <f t="shared" si="25"/>
        <v>0</v>
      </c>
      <c r="I78" s="61">
        <f>G78*300</f>
        <v>0</v>
      </c>
      <c r="J78" s="62">
        <f>G78*400</f>
        <v>0</v>
      </c>
      <c r="K78" s="89">
        <f t="shared" ref="K78:K79" si="27">G78*200</f>
        <v>0</v>
      </c>
    </row>
    <row r="79" spans="1:12" ht="18.75" customHeight="1" x14ac:dyDescent="0.25">
      <c r="A79" s="55" t="s">
        <v>20</v>
      </c>
      <c r="B79" s="56">
        <f>RIDYM!B79</f>
        <v>2900</v>
      </c>
      <c r="C79" s="13"/>
      <c r="D79" s="97">
        <f t="shared" si="26"/>
        <v>0</v>
      </c>
      <c r="E79" s="3"/>
      <c r="F79" s="58" t="s">
        <v>20</v>
      </c>
      <c r="G79" s="59">
        <f t="shared" si="24"/>
        <v>0</v>
      </c>
      <c r="H79" s="60">
        <f t="shared" si="25"/>
        <v>0</v>
      </c>
      <c r="I79" s="61">
        <f>G79*300</f>
        <v>0</v>
      </c>
      <c r="J79" s="62">
        <f>G79*400</f>
        <v>0</v>
      </c>
      <c r="K79" s="89">
        <f t="shared" si="27"/>
        <v>0</v>
      </c>
    </row>
    <row r="80" spans="1:12" ht="18.75" customHeight="1" x14ac:dyDescent="0.25">
      <c r="A80" s="55" t="s">
        <v>21</v>
      </c>
      <c r="B80" s="56">
        <f>RIDYM!B80</f>
        <v>3100</v>
      </c>
      <c r="C80" s="13"/>
      <c r="D80" s="97">
        <f t="shared" si="26"/>
        <v>0</v>
      </c>
      <c r="E80" s="3"/>
      <c r="F80" s="58" t="s">
        <v>21</v>
      </c>
      <c r="G80" s="59">
        <f t="shared" si="24"/>
        <v>0</v>
      </c>
      <c r="H80" s="60">
        <f t="shared" si="25"/>
        <v>0</v>
      </c>
      <c r="I80" s="61">
        <f>G80*300</f>
        <v>0</v>
      </c>
      <c r="J80" s="62">
        <f>G80*200</f>
        <v>0</v>
      </c>
      <c r="K80" s="89">
        <f>G80*100</f>
        <v>0</v>
      </c>
    </row>
    <row r="81" spans="1:12" ht="18.75" customHeight="1" x14ac:dyDescent="0.25">
      <c r="A81" s="55" t="s">
        <v>22</v>
      </c>
      <c r="B81" s="56">
        <f>RIDYM!B81</f>
        <v>3100</v>
      </c>
      <c r="C81" s="13"/>
      <c r="D81" s="97">
        <f t="shared" si="26"/>
        <v>0</v>
      </c>
      <c r="E81" s="3"/>
      <c r="F81" s="58" t="s">
        <v>22</v>
      </c>
      <c r="G81" s="59">
        <f t="shared" si="24"/>
        <v>0</v>
      </c>
      <c r="H81" s="60">
        <f t="shared" si="25"/>
        <v>0</v>
      </c>
      <c r="I81" s="61">
        <f>G81*300</f>
        <v>0</v>
      </c>
      <c r="J81" s="62">
        <f>G81*600</f>
        <v>0</v>
      </c>
      <c r="K81" s="89">
        <f>G81*300</f>
        <v>0</v>
      </c>
    </row>
    <row r="82" spans="1:12" ht="18.75" customHeight="1" x14ac:dyDescent="0.25">
      <c r="A82" s="55" t="s">
        <v>23</v>
      </c>
      <c r="B82" s="56">
        <f>RIDYM!B82</f>
        <v>3100</v>
      </c>
      <c r="C82" s="13"/>
      <c r="D82" s="97">
        <f t="shared" si="26"/>
        <v>0</v>
      </c>
      <c r="E82" s="3"/>
      <c r="F82" s="58" t="s">
        <v>23</v>
      </c>
      <c r="G82" s="59">
        <f t="shared" si="24"/>
        <v>0</v>
      </c>
      <c r="H82" s="60">
        <f t="shared" si="25"/>
        <v>0</v>
      </c>
      <c r="I82" s="61">
        <f>G82*300</f>
        <v>0</v>
      </c>
      <c r="J82" s="62">
        <f>G82*800</f>
        <v>0</v>
      </c>
      <c r="K82" s="89">
        <f>G82*400</f>
        <v>0</v>
      </c>
    </row>
    <row r="83" spans="1:12" ht="18.75" customHeight="1" x14ac:dyDescent="0.25">
      <c r="A83" s="55" t="s">
        <v>24</v>
      </c>
      <c r="B83" s="56">
        <f>RIDYM!B83</f>
        <v>3100</v>
      </c>
      <c r="C83" s="13"/>
      <c r="D83" s="97">
        <f t="shared" si="26"/>
        <v>0</v>
      </c>
      <c r="E83" s="3"/>
      <c r="F83" s="58" t="s">
        <v>24</v>
      </c>
      <c r="G83" s="59">
        <f t="shared" si="24"/>
        <v>0</v>
      </c>
      <c r="H83" s="60">
        <f t="shared" si="25"/>
        <v>0</v>
      </c>
      <c r="I83" s="61">
        <f>G83*200</f>
        <v>0</v>
      </c>
      <c r="J83" s="62">
        <f>G83*800</f>
        <v>0</v>
      </c>
      <c r="K83" s="89">
        <f>G83*400</f>
        <v>0</v>
      </c>
    </row>
    <row r="84" spans="1:12" ht="20.100000000000001" customHeight="1" x14ac:dyDescent="0.25">
      <c r="A84" s="114" t="s">
        <v>55</v>
      </c>
      <c r="B84" s="114"/>
      <c r="C84" s="63">
        <f>SUM(C77:C83)</f>
        <v>0</v>
      </c>
      <c r="D84" s="64">
        <f>SUM(D77:D83)</f>
        <v>0</v>
      </c>
      <c r="E84" s="3"/>
      <c r="F84" s="65" t="s">
        <v>56</v>
      </c>
      <c r="G84" s="66">
        <f>SUM(G77:G83)</f>
        <v>0</v>
      </c>
      <c r="H84" s="67">
        <f>SUM(H77:H83)</f>
        <v>0</v>
      </c>
      <c r="I84" s="68">
        <f>SUM(I77:I83)</f>
        <v>0</v>
      </c>
      <c r="J84" s="69">
        <f>SUM(J77:J83)</f>
        <v>0</v>
      </c>
      <c r="K84" s="90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0</v>
      </c>
      <c r="C88" s="116"/>
      <c r="D88" s="46"/>
      <c r="E88" s="102" t="s">
        <v>58</v>
      </c>
      <c r="F88" s="102"/>
      <c r="G88" s="73">
        <f>D59+I59</f>
        <v>0</v>
      </c>
      <c r="H88" s="102" t="s">
        <v>59</v>
      </c>
      <c r="I88" s="102"/>
      <c r="J88" s="74">
        <f>C59+H59+E44+F44+G44</f>
        <v>0</v>
      </c>
    </row>
    <row r="89" spans="1:12" ht="24" x14ac:dyDescent="0.25">
      <c r="A89" s="75" t="s">
        <v>60</v>
      </c>
      <c r="B89" s="101">
        <f>D59+I59+H72</f>
        <v>0</v>
      </c>
      <c r="C89" s="101"/>
      <c r="D89" s="76"/>
      <c r="E89" s="102" t="s">
        <v>61</v>
      </c>
      <c r="F89" s="102"/>
      <c r="G89" s="73">
        <f>D44</f>
        <v>0</v>
      </c>
      <c r="H89" s="102" t="s">
        <v>62</v>
      </c>
      <c r="I89" s="102"/>
      <c r="J89" s="74">
        <f>I44</f>
        <v>0</v>
      </c>
    </row>
    <row r="90" spans="1:12" ht="17.25" customHeight="1" x14ac:dyDescent="0.25">
      <c r="A90" s="77" t="s">
        <v>63</v>
      </c>
      <c r="B90" s="105">
        <f>D84</f>
        <v>0</v>
      </c>
      <c r="C90" s="105"/>
      <c r="D90" s="76"/>
      <c r="E90" s="106" t="s">
        <v>64</v>
      </c>
      <c r="F90" s="107"/>
      <c r="G90" s="78">
        <f>IF(G89=0,0,G88/G89)</f>
        <v>0</v>
      </c>
      <c r="H90" s="106" t="s">
        <v>64</v>
      </c>
      <c r="I90" s="107"/>
      <c r="J90" s="78">
        <f>IF(J89=0,0,J88/J89)</f>
        <v>0</v>
      </c>
    </row>
    <row r="91" spans="1:12" ht="17.25" customHeight="1" x14ac:dyDescent="0.25">
      <c r="A91" s="25" t="s">
        <v>65</v>
      </c>
      <c r="B91" s="108">
        <f>B88-B89-B90</f>
        <v>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L98"/>
  <sheetViews>
    <sheetView zoomScaleNormal="100" workbookViewId="0">
      <selection activeCell="B90" sqref="B90:C90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+RIDYM!B7+25</f>
        <v>42669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I44" si="18">SUM(D37:D43)</f>
        <v>0</v>
      </c>
      <c r="E44" s="17">
        <f t="shared" si="18"/>
        <v>0</v>
      </c>
      <c r="F44" s="17">
        <f t="shared" si="18"/>
        <v>0</v>
      </c>
      <c r="G44" s="17">
        <f t="shared" si="18"/>
        <v>0</v>
      </c>
      <c r="H44" s="17">
        <f t="shared" si="18"/>
        <v>0</v>
      </c>
      <c r="I44" s="17">
        <f t="shared" si="18"/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0</v>
      </c>
      <c r="D59" s="36">
        <f>SUM(D52:D58)</f>
        <v>0</v>
      </c>
      <c r="E59" s="37"/>
      <c r="F59" s="112" t="s">
        <v>39</v>
      </c>
      <c r="G59" s="112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3"/>
      <c r="D77" s="97">
        <f>B77*C77</f>
        <v>0</v>
      </c>
      <c r="E77" s="3"/>
      <c r="F77" s="58" t="s">
        <v>18</v>
      </c>
      <c r="G77" s="59">
        <f t="shared" ref="G77:G83" si="24">B37</f>
        <v>0</v>
      </c>
      <c r="H77" s="60">
        <f t="shared" ref="H77:H83" si="25">G77*200</f>
        <v>0</v>
      </c>
      <c r="I77" s="61">
        <f>G77*100</f>
        <v>0</v>
      </c>
      <c r="J77" s="62">
        <f>G77*400</f>
        <v>0</v>
      </c>
      <c r="K77" s="89">
        <f>G77*200</f>
        <v>0</v>
      </c>
    </row>
    <row r="78" spans="1:12" ht="18.75" customHeight="1" x14ac:dyDescent="0.25">
      <c r="A78" s="55" t="s">
        <v>19</v>
      </c>
      <c r="B78" s="56">
        <f>RIDYM!B78</f>
        <v>2300</v>
      </c>
      <c r="C78" s="13"/>
      <c r="D78" s="97">
        <f t="shared" ref="D78:D83" si="26">B78*C78</f>
        <v>0</v>
      </c>
      <c r="E78" s="3"/>
      <c r="F78" s="58" t="s">
        <v>19</v>
      </c>
      <c r="G78" s="59">
        <f t="shared" si="24"/>
        <v>0</v>
      </c>
      <c r="H78" s="60">
        <f t="shared" si="25"/>
        <v>0</v>
      </c>
      <c r="I78" s="61">
        <f>G78*300</f>
        <v>0</v>
      </c>
      <c r="J78" s="62">
        <f>G78*400</f>
        <v>0</v>
      </c>
      <c r="K78" s="89">
        <f t="shared" ref="K78:K79" si="27">G78*200</f>
        <v>0</v>
      </c>
    </row>
    <row r="79" spans="1:12" ht="18.75" customHeight="1" x14ac:dyDescent="0.25">
      <c r="A79" s="55" t="s">
        <v>20</v>
      </c>
      <c r="B79" s="56">
        <f>RIDYM!B79</f>
        <v>2900</v>
      </c>
      <c r="C79" s="13"/>
      <c r="D79" s="97">
        <f t="shared" si="26"/>
        <v>0</v>
      </c>
      <c r="E79" s="3"/>
      <c r="F79" s="58" t="s">
        <v>20</v>
      </c>
      <c r="G79" s="59">
        <f t="shared" si="24"/>
        <v>0</v>
      </c>
      <c r="H79" s="60">
        <f t="shared" si="25"/>
        <v>0</v>
      </c>
      <c r="I79" s="61">
        <f>G79*300</f>
        <v>0</v>
      </c>
      <c r="J79" s="62">
        <f>G79*400</f>
        <v>0</v>
      </c>
      <c r="K79" s="89">
        <f t="shared" si="27"/>
        <v>0</v>
      </c>
    </row>
    <row r="80" spans="1:12" ht="18.75" customHeight="1" x14ac:dyDescent="0.25">
      <c r="A80" s="55" t="s">
        <v>21</v>
      </c>
      <c r="B80" s="56">
        <f>RIDYM!B80</f>
        <v>3100</v>
      </c>
      <c r="C80" s="13"/>
      <c r="D80" s="97">
        <f t="shared" si="26"/>
        <v>0</v>
      </c>
      <c r="E80" s="3"/>
      <c r="F80" s="58" t="s">
        <v>21</v>
      </c>
      <c r="G80" s="59">
        <f t="shared" si="24"/>
        <v>0</v>
      </c>
      <c r="H80" s="60">
        <f t="shared" si="25"/>
        <v>0</v>
      </c>
      <c r="I80" s="61">
        <f>G80*300</f>
        <v>0</v>
      </c>
      <c r="J80" s="62">
        <f>G80*200</f>
        <v>0</v>
      </c>
      <c r="K80" s="89">
        <f>G80*100</f>
        <v>0</v>
      </c>
    </row>
    <row r="81" spans="1:12" ht="18.75" customHeight="1" x14ac:dyDescent="0.25">
      <c r="A81" s="55" t="s">
        <v>22</v>
      </c>
      <c r="B81" s="56">
        <f>RIDYM!B81</f>
        <v>3100</v>
      </c>
      <c r="C81" s="13"/>
      <c r="D81" s="97">
        <f t="shared" si="26"/>
        <v>0</v>
      </c>
      <c r="E81" s="3"/>
      <c r="F81" s="58" t="s">
        <v>22</v>
      </c>
      <c r="G81" s="59">
        <f t="shared" si="24"/>
        <v>0</v>
      </c>
      <c r="H81" s="60">
        <f t="shared" si="25"/>
        <v>0</v>
      </c>
      <c r="I81" s="61">
        <f>G81*300</f>
        <v>0</v>
      </c>
      <c r="J81" s="62">
        <f>G81*600</f>
        <v>0</v>
      </c>
      <c r="K81" s="89">
        <f>G81*300</f>
        <v>0</v>
      </c>
    </row>
    <row r="82" spans="1:12" ht="18.75" customHeight="1" x14ac:dyDescent="0.25">
      <c r="A82" s="55" t="s">
        <v>23</v>
      </c>
      <c r="B82" s="56">
        <f>RIDYM!B82</f>
        <v>3100</v>
      </c>
      <c r="C82" s="13"/>
      <c r="D82" s="97">
        <f t="shared" si="26"/>
        <v>0</v>
      </c>
      <c r="E82" s="3"/>
      <c r="F82" s="58" t="s">
        <v>23</v>
      </c>
      <c r="G82" s="59">
        <f t="shared" si="24"/>
        <v>0</v>
      </c>
      <c r="H82" s="60">
        <f t="shared" si="25"/>
        <v>0</v>
      </c>
      <c r="I82" s="61">
        <f>G82*300</f>
        <v>0</v>
      </c>
      <c r="J82" s="62">
        <f>G82*800</f>
        <v>0</v>
      </c>
      <c r="K82" s="89">
        <f>G82*400</f>
        <v>0</v>
      </c>
    </row>
    <row r="83" spans="1:12" ht="18.75" customHeight="1" x14ac:dyDescent="0.25">
      <c r="A83" s="55" t="s">
        <v>24</v>
      </c>
      <c r="B83" s="56">
        <f>RIDYM!B83</f>
        <v>3100</v>
      </c>
      <c r="C83" s="13"/>
      <c r="D83" s="97">
        <f t="shared" si="26"/>
        <v>0</v>
      </c>
      <c r="E83" s="3"/>
      <c r="F83" s="58" t="s">
        <v>24</v>
      </c>
      <c r="G83" s="59">
        <f t="shared" si="24"/>
        <v>0</v>
      </c>
      <c r="H83" s="60">
        <f t="shared" si="25"/>
        <v>0</v>
      </c>
      <c r="I83" s="61">
        <f>G83*200</f>
        <v>0</v>
      </c>
      <c r="J83" s="62">
        <f>G83*800</f>
        <v>0</v>
      </c>
      <c r="K83" s="89">
        <f>G83*400</f>
        <v>0</v>
      </c>
    </row>
    <row r="84" spans="1:12" ht="20.100000000000001" customHeight="1" x14ac:dyDescent="0.25">
      <c r="A84" s="114" t="s">
        <v>55</v>
      </c>
      <c r="B84" s="114"/>
      <c r="C84" s="63">
        <f>SUM(C77:C83)</f>
        <v>0</v>
      </c>
      <c r="D84" s="64">
        <f>SUM(D77:D83)</f>
        <v>0</v>
      </c>
      <c r="E84" s="3"/>
      <c r="F84" s="65" t="s">
        <v>56</v>
      </c>
      <c r="G84" s="66">
        <f>SUM(G77:G83)</f>
        <v>0</v>
      </c>
      <c r="H84" s="67">
        <f>SUM(H77:H83)</f>
        <v>0</v>
      </c>
      <c r="I84" s="68">
        <f>SUM(I77:I83)</f>
        <v>0</v>
      </c>
      <c r="J84" s="69">
        <f>SUM(J77:J83)</f>
        <v>0</v>
      </c>
      <c r="K84" s="90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0</v>
      </c>
      <c r="C88" s="116"/>
      <c r="D88" s="46"/>
      <c r="E88" s="102" t="s">
        <v>58</v>
      </c>
      <c r="F88" s="102"/>
      <c r="G88" s="73">
        <f>D59+I59</f>
        <v>0</v>
      </c>
      <c r="H88" s="102" t="s">
        <v>59</v>
      </c>
      <c r="I88" s="102"/>
      <c r="J88" s="74">
        <f>C59+H59+E44+F44+G44</f>
        <v>0</v>
      </c>
    </row>
    <row r="89" spans="1:12" ht="24" x14ac:dyDescent="0.25">
      <c r="A89" s="75" t="s">
        <v>60</v>
      </c>
      <c r="B89" s="101">
        <f>D59+I59+H72</f>
        <v>0</v>
      </c>
      <c r="C89" s="101"/>
      <c r="D89" s="76"/>
      <c r="E89" s="102" t="s">
        <v>61</v>
      </c>
      <c r="F89" s="102"/>
      <c r="G89" s="73">
        <f>D44</f>
        <v>0</v>
      </c>
      <c r="H89" s="102" t="s">
        <v>62</v>
      </c>
      <c r="I89" s="102"/>
      <c r="J89" s="74">
        <f>I44</f>
        <v>0</v>
      </c>
    </row>
    <row r="90" spans="1:12" ht="17.25" customHeight="1" x14ac:dyDescent="0.25">
      <c r="A90" s="77" t="s">
        <v>63</v>
      </c>
      <c r="B90" s="105">
        <f>D84</f>
        <v>0</v>
      </c>
      <c r="C90" s="105"/>
      <c r="D90" s="76"/>
      <c r="E90" s="106" t="s">
        <v>64</v>
      </c>
      <c r="F90" s="107"/>
      <c r="G90" s="78">
        <f>IF(G89=0,0,G88/G89)</f>
        <v>0</v>
      </c>
      <c r="H90" s="106" t="s">
        <v>64</v>
      </c>
      <c r="I90" s="107"/>
      <c r="J90" s="78">
        <f>IF(J89=0,0,J88/J89)</f>
        <v>0</v>
      </c>
    </row>
    <row r="91" spans="1:12" ht="17.25" customHeight="1" x14ac:dyDescent="0.25">
      <c r="A91" s="25" t="s">
        <v>65</v>
      </c>
      <c r="B91" s="108">
        <f>B88-B89-B90</f>
        <v>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L98"/>
  <sheetViews>
    <sheetView zoomScaleNormal="100" workbookViewId="0">
      <selection activeCell="B90" sqref="B90:C90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+RIDYM!B7+26</f>
        <v>42670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I44" si="18">SUM(D37:D43)</f>
        <v>0</v>
      </c>
      <c r="E44" s="17">
        <f t="shared" si="18"/>
        <v>0</v>
      </c>
      <c r="F44" s="17">
        <f t="shared" si="18"/>
        <v>0</v>
      </c>
      <c r="G44" s="17">
        <f t="shared" si="18"/>
        <v>0</v>
      </c>
      <c r="H44" s="17">
        <f t="shared" si="18"/>
        <v>0</v>
      </c>
      <c r="I44" s="17">
        <f t="shared" si="18"/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0</v>
      </c>
      <c r="D59" s="36">
        <f>SUM(D52:D58)</f>
        <v>0</v>
      </c>
      <c r="E59" s="37"/>
      <c r="F59" s="112" t="s">
        <v>39</v>
      </c>
      <c r="G59" s="112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3"/>
      <c r="D77" s="97">
        <f>B77*C77</f>
        <v>0</v>
      </c>
      <c r="E77" s="3"/>
      <c r="F77" s="58" t="s">
        <v>18</v>
      </c>
      <c r="G77" s="59">
        <f t="shared" ref="G77:G83" si="24">B37</f>
        <v>0</v>
      </c>
      <c r="H77" s="60">
        <f t="shared" ref="H77:H83" si="25">G77*200</f>
        <v>0</v>
      </c>
      <c r="I77" s="61">
        <f>G77*100</f>
        <v>0</v>
      </c>
      <c r="J77" s="62">
        <f>G77*400</f>
        <v>0</v>
      </c>
      <c r="K77" s="89">
        <f>G77*200</f>
        <v>0</v>
      </c>
    </row>
    <row r="78" spans="1:12" ht="18.75" customHeight="1" x14ac:dyDescent="0.25">
      <c r="A78" s="55" t="s">
        <v>19</v>
      </c>
      <c r="B78" s="56">
        <f>RIDYM!B78</f>
        <v>2300</v>
      </c>
      <c r="C78" s="13"/>
      <c r="D78" s="97">
        <f t="shared" ref="D78:D83" si="26">B78*C78</f>
        <v>0</v>
      </c>
      <c r="E78" s="3"/>
      <c r="F78" s="58" t="s">
        <v>19</v>
      </c>
      <c r="G78" s="59">
        <f t="shared" si="24"/>
        <v>0</v>
      </c>
      <c r="H78" s="60">
        <f t="shared" si="25"/>
        <v>0</v>
      </c>
      <c r="I78" s="61">
        <f>G78*300</f>
        <v>0</v>
      </c>
      <c r="J78" s="62">
        <f>G78*400</f>
        <v>0</v>
      </c>
      <c r="K78" s="89">
        <f t="shared" ref="K78:K79" si="27">G78*200</f>
        <v>0</v>
      </c>
    </row>
    <row r="79" spans="1:12" ht="18.75" customHeight="1" x14ac:dyDescent="0.25">
      <c r="A79" s="55" t="s">
        <v>20</v>
      </c>
      <c r="B79" s="56">
        <f>RIDYM!B79</f>
        <v>2900</v>
      </c>
      <c r="C79" s="13"/>
      <c r="D79" s="97">
        <f t="shared" si="26"/>
        <v>0</v>
      </c>
      <c r="E79" s="3"/>
      <c r="F79" s="58" t="s">
        <v>20</v>
      </c>
      <c r="G79" s="59">
        <f t="shared" si="24"/>
        <v>0</v>
      </c>
      <c r="H79" s="60">
        <f t="shared" si="25"/>
        <v>0</v>
      </c>
      <c r="I79" s="61">
        <f>G79*300</f>
        <v>0</v>
      </c>
      <c r="J79" s="62">
        <f>G79*400</f>
        <v>0</v>
      </c>
      <c r="K79" s="89">
        <f t="shared" si="27"/>
        <v>0</v>
      </c>
    </row>
    <row r="80" spans="1:12" ht="18.75" customHeight="1" x14ac:dyDescent="0.25">
      <c r="A80" s="55" t="s">
        <v>21</v>
      </c>
      <c r="B80" s="56">
        <f>RIDYM!B80</f>
        <v>3100</v>
      </c>
      <c r="C80" s="13"/>
      <c r="D80" s="97">
        <f t="shared" si="26"/>
        <v>0</v>
      </c>
      <c r="E80" s="3"/>
      <c r="F80" s="58" t="s">
        <v>21</v>
      </c>
      <c r="G80" s="59">
        <f t="shared" si="24"/>
        <v>0</v>
      </c>
      <c r="H80" s="60">
        <f t="shared" si="25"/>
        <v>0</v>
      </c>
      <c r="I80" s="61">
        <f>G80*300</f>
        <v>0</v>
      </c>
      <c r="J80" s="62">
        <f>G80*200</f>
        <v>0</v>
      </c>
      <c r="K80" s="89">
        <f>G80*100</f>
        <v>0</v>
      </c>
    </row>
    <row r="81" spans="1:12" ht="18.75" customHeight="1" x14ac:dyDescent="0.25">
      <c r="A81" s="55" t="s">
        <v>22</v>
      </c>
      <c r="B81" s="56">
        <f>RIDYM!B81</f>
        <v>3100</v>
      </c>
      <c r="C81" s="13"/>
      <c r="D81" s="97">
        <f t="shared" si="26"/>
        <v>0</v>
      </c>
      <c r="E81" s="3"/>
      <c r="F81" s="58" t="s">
        <v>22</v>
      </c>
      <c r="G81" s="59">
        <f t="shared" si="24"/>
        <v>0</v>
      </c>
      <c r="H81" s="60">
        <f t="shared" si="25"/>
        <v>0</v>
      </c>
      <c r="I81" s="61">
        <f>G81*300</f>
        <v>0</v>
      </c>
      <c r="J81" s="62">
        <f>G81*600</f>
        <v>0</v>
      </c>
      <c r="K81" s="89">
        <f>G81*300</f>
        <v>0</v>
      </c>
    </row>
    <row r="82" spans="1:12" ht="18.75" customHeight="1" x14ac:dyDescent="0.25">
      <c r="A82" s="55" t="s">
        <v>23</v>
      </c>
      <c r="B82" s="56">
        <f>RIDYM!B82</f>
        <v>3100</v>
      </c>
      <c r="C82" s="13"/>
      <c r="D82" s="97">
        <f t="shared" si="26"/>
        <v>0</v>
      </c>
      <c r="E82" s="3"/>
      <c r="F82" s="58" t="s">
        <v>23</v>
      </c>
      <c r="G82" s="59">
        <f t="shared" si="24"/>
        <v>0</v>
      </c>
      <c r="H82" s="60">
        <f t="shared" si="25"/>
        <v>0</v>
      </c>
      <c r="I82" s="61">
        <f>G82*300</f>
        <v>0</v>
      </c>
      <c r="J82" s="62">
        <f>G82*800</f>
        <v>0</v>
      </c>
      <c r="K82" s="89">
        <f>G82*400</f>
        <v>0</v>
      </c>
    </row>
    <row r="83" spans="1:12" ht="18.75" customHeight="1" x14ac:dyDescent="0.25">
      <c r="A83" s="55" t="s">
        <v>24</v>
      </c>
      <c r="B83" s="56">
        <f>RIDYM!B83</f>
        <v>3100</v>
      </c>
      <c r="C83" s="13"/>
      <c r="D83" s="97">
        <f t="shared" si="26"/>
        <v>0</v>
      </c>
      <c r="E83" s="3"/>
      <c r="F83" s="58" t="s">
        <v>24</v>
      </c>
      <c r="G83" s="59">
        <f t="shared" si="24"/>
        <v>0</v>
      </c>
      <c r="H83" s="60">
        <f t="shared" si="25"/>
        <v>0</v>
      </c>
      <c r="I83" s="61">
        <f>G83*200</f>
        <v>0</v>
      </c>
      <c r="J83" s="62">
        <f>G83*800</f>
        <v>0</v>
      </c>
      <c r="K83" s="89">
        <f>G83*400</f>
        <v>0</v>
      </c>
    </row>
    <row r="84" spans="1:12" ht="20.100000000000001" customHeight="1" x14ac:dyDescent="0.25">
      <c r="A84" s="114" t="s">
        <v>55</v>
      </c>
      <c r="B84" s="114"/>
      <c r="C84" s="63">
        <f>SUM(C77:C83)</f>
        <v>0</v>
      </c>
      <c r="D84" s="64">
        <f>SUM(D77:D83)</f>
        <v>0</v>
      </c>
      <c r="E84" s="3"/>
      <c r="F84" s="65" t="s">
        <v>56</v>
      </c>
      <c r="G84" s="66">
        <f>SUM(G77:G83)</f>
        <v>0</v>
      </c>
      <c r="H84" s="67">
        <f>SUM(H77:H83)</f>
        <v>0</v>
      </c>
      <c r="I84" s="68">
        <f>SUM(I77:I83)</f>
        <v>0</v>
      </c>
      <c r="J84" s="69">
        <f>SUM(J77:J83)</f>
        <v>0</v>
      </c>
      <c r="K84" s="90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0</v>
      </c>
      <c r="C88" s="116"/>
      <c r="D88" s="46"/>
      <c r="E88" s="102" t="s">
        <v>58</v>
      </c>
      <c r="F88" s="102"/>
      <c r="G88" s="73">
        <f>D59+I59</f>
        <v>0</v>
      </c>
      <c r="H88" s="102" t="s">
        <v>59</v>
      </c>
      <c r="I88" s="102"/>
      <c r="J88" s="74">
        <f>C59+H59+E44+F44+G44</f>
        <v>0</v>
      </c>
    </row>
    <row r="89" spans="1:12" ht="24" x14ac:dyDescent="0.25">
      <c r="A89" s="75" t="s">
        <v>60</v>
      </c>
      <c r="B89" s="101">
        <f>D59+I59+H72</f>
        <v>0</v>
      </c>
      <c r="C89" s="101"/>
      <c r="D89" s="76"/>
      <c r="E89" s="102" t="s">
        <v>61</v>
      </c>
      <c r="F89" s="102"/>
      <c r="G89" s="73">
        <f>D44</f>
        <v>0</v>
      </c>
      <c r="H89" s="102" t="s">
        <v>62</v>
      </c>
      <c r="I89" s="102"/>
      <c r="J89" s="74">
        <f>I44</f>
        <v>0</v>
      </c>
    </row>
    <row r="90" spans="1:12" ht="17.25" customHeight="1" x14ac:dyDescent="0.25">
      <c r="A90" s="77" t="s">
        <v>63</v>
      </c>
      <c r="B90" s="105">
        <f>D84</f>
        <v>0</v>
      </c>
      <c r="C90" s="105"/>
      <c r="D90" s="76"/>
      <c r="E90" s="106" t="s">
        <v>64</v>
      </c>
      <c r="F90" s="107"/>
      <c r="G90" s="78">
        <f>IF(G89=0,0,G88/G89)</f>
        <v>0</v>
      </c>
      <c r="H90" s="106" t="s">
        <v>64</v>
      </c>
      <c r="I90" s="107"/>
      <c r="J90" s="78">
        <f>IF(J89=0,0,J88/J89)</f>
        <v>0</v>
      </c>
    </row>
    <row r="91" spans="1:12" ht="17.25" customHeight="1" x14ac:dyDescent="0.25">
      <c r="A91" s="25" t="s">
        <v>65</v>
      </c>
      <c r="B91" s="108">
        <f>B88-B89-B90</f>
        <v>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L98"/>
  <sheetViews>
    <sheetView topLeftCell="A82" zoomScaleNormal="100" workbookViewId="0">
      <selection activeCell="B90" sqref="B90:C90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+RIDYM!B7+27</f>
        <v>42671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>C25</f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I44" si="18">SUM(D37:D43)</f>
        <v>0</v>
      </c>
      <c r="E44" s="17">
        <f t="shared" si="18"/>
        <v>0</v>
      </c>
      <c r="F44" s="17">
        <f t="shared" si="18"/>
        <v>0</v>
      </c>
      <c r="G44" s="17">
        <f t="shared" si="18"/>
        <v>0</v>
      </c>
      <c r="H44" s="17">
        <f t="shared" si="18"/>
        <v>0</v>
      </c>
      <c r="I44" s="17">
        <f t="shared" si="18"/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0</v>
      </c>
      <c r="D59" s="36">
        <f>SUM(D52:D58)</f>
        <v>0</v>
      </c>
      <c r="E59" s="37"/>
      <c r="F59" s="112" t="s">
        <v>39</v>
      </c>
      <c r="G59" s="112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3"/>
      <c r="D77" s="97">
        <f>B77*C77</f>
        <v>0</v>
      </c>
      <c r="E77" s="3"/>
      <c r="F77" s="58" t="s">
        <v>18</v>
      </c>
      <c r="G77" s="59">
        <f t="shared" ref="G77:G83" si="24">B37</f>
        <v>0</v>
      </c>
      <c r="H77" s="60">
        <f t="shared" ref="H77:H83" si="25">G77*200</f>
        <v>0</v>
      </c>
      <c r="I77" s="61">
        <f>G77*100</f>
        <v>0</v>
      </c>
      <c r="J77" s="62">
        <f>G77*400</f>
        <v>0</v>
      </c>
      <c r="K77" s="89">
        <f>G77*200</f>
        <v>0</v>
      </c>
    </row>
    <row r="78" spans="1:12" ht="18.75" customHeight="1" x14ac:dyDescent="0.25">
      <c r="A78" s="55" t="s">
        <v>19</v>
      </c>
      <c r="B78" s="56">
        <f>RIDYM!B78</f>
        <v>2300</v>
      </c>
      <c r="C78" s="13"/>
      <c r="D78" s="97">
        <f t="shared" ref="D78:D83" si="26">B78*C78</f>
        <v>0</v>
      </c>
      <c r="E78" s="3"/>
      <c r="F78" s="58" t="s">
        <v>19</v>
      </c>
      <c r="G78" s="59">
        <f t="shared" si="24"/>
        <v>0</v>
      </c>
      <c r="H78" s="60">
        <f t="shared" si="25"/>
        <v>0</v>
      </c>
      <c r="I78" s="61">
        <f>G78*300</f>
        <v>0</v>
      </c>
      <c r="J78" s="62">
        <f>G78*400</f>
        <v>0</v>
      </c>
      <c r="K78" s="89">
        <f t="shared" ref="K78:K79" si="27">G78*200</f>
        <v>0</v>
      </c>
    </row>
    <row r="79" spans="1:12" ht="18.75" customHeight="1" x14ac:dyDescent="0.25">
      <c r="A79" s="55" t="s">
        <v>20</v>
      </c>
      <c r="B79" s="56">
        <f>RIDYM!B79</f>
        <v>2900</v>
      </c>
      <c r="C79" s="13"/>
      <c r="D79" s="97">
        <f t="shared" si="26"/>
        <v>0</v>
      </c>
      <c r="E79" s="3"/>
      <c r="F79" s="58" t="s">
        <v>20</v>
      </c>
      <c r="G79" s="59">
        <f t="shared" si="24"/>
        <v>0</v>
      </c>
      <c r="H79" s="60">
        <f t="shared" si="25"/>
        <v>0</v>
      </c>
      <c r="I79" s="61">
        <f>G79*300</f>
        <v>0</v>
      </c>
      <c r="J79" s="62">
        <f>G79*400</f>
        <v>0</v>
      </c>
      <c r="K79" s="89">
        <f t="shared" si="27"/>
        <v>0</v>
      </c>
    </row>
    <row r="80" spans="1:12" ht="18.75" customHeight="1" x14ac:dyDescent="0.25">
      <c r="A80" s="55" t="s">
        <v>21</v>
      </c>
      <c r="B80" s="56">
        <f>RIDYM!B80</f>
        <v>3100</v>
      </c>
      <c r="C80" s="13"/>
      <c r="D80" s="97">
        <f t="shared" si="26"/>
        <v>0</v>
      </c>
      <c r="E80" s="3"/>
      <c r="F80" s="58" t="s">
        <v>21</v>
      </c>
      <c r="G80" s="59">
        <f t="shared" si="24"/>
        <v>0</v>
      </c>
      <c r="H80" s="60">
        <f t="shared" si="25"/>
        <v>0</v>
      </c>
      <c r="I80" s="61">
        <f>G80*300</f>
        <v>0</v>
      </c>
      <c r="J80" s="62">
        <f>G80*200</f>
        <v>0</v>
      </c>
      <c r="K80" s="89">
        <f>G80*100</f>
        <v>0</v>
      </c>
    </row>
    <row r="81" spans="1:12" ht="18.75" customHeight="1" x14ac:dyDescent="0.25">
      <c r="A81" s="55" t="s">
        <v>22</v>
      </c>
      <c r="B81" s="56">
        <f>RIDYM!B81</f>
        <v>3100</v>
      </c>
      <c r="C81" s="13"/>
      <c r="D81" s="97">
        <f t="shared" si="26"/>
        <v>0</v>
      </c>
      <c r="E81" s="3"/>
      <c r="F81" s="58" t="s">
        <v>22</v>
      </c>
      <c r="G81" s="59">
        <f t="shared" si="24"/>
        <v>0</v>
      </c>
      <c r="H81" s="60">
        <f t="shared" si="25"/>
        <v>0</v>
      </c>
      <c r="I81" s="61">
        <f>G81*300</f>
        <v>0</v>
      </c>
      <c r="J81" s="62">
        <f>G81*600</f>
        <v>0</v>
      </c>
      <c r="K81" s="89">
        <f>G81*300</f>
        <v>0</v>
      </c>
    </row>
    <row r="82" spans="1:12" ht="18.75" customHeight="1" x14ac:dyDescent="0.25">
      <c r="A82" s="55" t="s">
        <v>23</v>
      </c>
      <c r="B82" s="56">
        <f>RIDYM!B82</f>
        <v>3100</v>
      </c>
      <c r="C82" s="13"/>
      <c r="D82" s="97">
        <f t="shared" si="26"/>
        <v>0</v>
      </c>
      <c r="E82" s="3"/>
      <c r="F82" s="58" t="s">
        <v>23</v>
      </c>
      <c r="G82" s="59">
        <f t="shared" si="24"/>
        <v>0</v>
      </c>
      <c r="H82" s="60">
        <f t="shared" si="25"/>
        <v>0</v>
      </c>
      <c r="I82" s="61">
        <f>G82*300</f>
        <v>0</v>
      </c>
      <c r="J82" s="62">
        <f>G82*800</f>
        <v>0</v>
      </c>
      <c r="K82" s="89">
        <f>G82*400</f>
        <v>0</v>
      </c>
    </row>
    <row r="83" spans="1:12" ht="18.75" customHeight="1" x14ac:dyDescent="0.25">
      <c r="A83" s="55" t="s">
        <v>24</v>
      </c>
      <c r="B83" s="56">
        <f>RIDYM!B83</f>
        <v>3100</v>
      </c>
      <c r="C83" s="13"/>
      <c r="D83" s="97">
        <f t="shared" si="26"/>
        <v>0</v>
      </c>
      <c r="E83" s="3"/>
      <c r="F83" s="58" t="s">
        <v>24</v>
      </c>
      <c r="G83" s="59">
        <f t="shared" si="24"/>
        <v>0</v>
      </c>
      <c r="H83" s="60">
        <f t="shared" si="25"/>
        <v>0</v>
      </c>
      <c r="I83" s="61">
        <f>G83*200</f>
        <v>0</v>
      </c>
      <c r="J83" s="62">
        <f>G83*800</f>
        <v>0</v>
      </c>
      <c r="K83" s="89">
        <f>G83*400</f>
        <v>0</v>
      </c>
    </row>
    <row r="84" spans="1:12" ht="20.100000000000001" customHeight="1" x14ac:dyDescent="0.25">
      <c r="A84" s="114" t="s">
        <v>55</v>
      </c>
      <c r="B84" s="114"/>
      <c r="C84" s="63">
        <f>SUM(C77:C83)</f>
        <v>0</v>
      </c>
      <c r="D84" s="64">
        <f>SUM(D77:D83)</f>
        <v>0</v>
      </c>
      <c r="E84" s="3"/>
      <c r="F84" s="65" t="s">
        <v>56</v>
      </c>
      <c r="G84" s="66">
        <f>SUM(G77:G83)</f>
        <v>0</v>
      </c>
      <c r="H84" s="67">
        <f>SUM(H77:H83)</f>
        <v>0</v>
      </c>
      <c r="I84" s="68">
        <f>SUM(I77:I83)</f>
        <v>0</v>
      </c>
      <c r="J84" s="69">
        <f>SUM(J77:J83)</f>
        <v>0</v>
      </c>
      <c r="K84" s="90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0</v>
      </c>
      <c r="C88" s="116"/>
      <c r="D88" s="46"/>
      <c r="E88" s="102" t="s">
        <v>58</v>
      </c>
      <c r="F88" s="102"/>
      <c r="G88" s="73">
        <f>D59+I59</f>
        <v>0</v>
      </c>
      <c r="H88" s="102" t="s">
        <v>59</v>
      </c>
      <c r="I88" s="102"/>
      <c r="J88" s="74">
        <f>C59+H59+E44+F44+G44</f>
        <v>0</v>
      </c>
    </row>
    <row r="89" spans="1:12" ht="24" x14ac:dyDescent="0.25">
      <c r="A89" s="75" t="s">
        <v>60</v>
      </c>
      <c r="B89" s="101">
        <f>D59+I59+H72</f>
        <v>0</v>
      </c>
      <c r="C89" s="101"/>
      <c r="D89" s="76"/>
      <c r="E89" s="102" t="s">
        <v>61</v>
      </c>
      <c r="F89" s="102"/>
      <c r="G89" s="73">
        <f>D44</f>
        <v>0</v>
      </c>
      <c r="H89" s="102" t="s">
        <v>62</v>
      </c>
      <c r="I89" s="102"/>
      <c r="J89" s="74">
        <f>I44</f>
        <v>0</v>
      </c>
    </row>
    <row r="90" spans="1:12" ht="17.25" customHeight="1" x14ac:dyDescent="0.25">
      <c r="A90" s="77" t="s">
        <v>63</v>
      </c>
      <c r="B90" s="105">
        <f>D84</f>
        <v>0</v>
      </c>
      <c r="C90" s="105"/>
      <c r="D90" s="76"/>
      <c r="E90" s="106" t="s">
        <v>64</v>
      </c>
      <c r="F90" s="107"/>
      <c r="G90" s="78">
        <f>IF(G89=0,0,G88/G89)</f>
        <v>0</v>
      </c>
      <c r="H90" s="106" t="s">
        <v>64</v>
      </c>
      <c r="I90" s="107"/>
      <c r="J90" s="78">
        <f>IF(J89=0,0,J88/J89)</f>
        <v>0</v>
      </c>
    </row>
    <row r="91" spans="1:12" ht="17.25" customHeight="1" x14ac:dyDescent="0.25">
      <c r="A91" s="25" t="s">
        <v>65</v>
      </c>
      <c r="B91" s="108">
        <f>B88-B89-B90</f>
        <v>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L98"/>
  <sheetViews>
    <sheetView zoomScaleNormal="100" workbookViewId="0">
      <selection activeCell="B90" sqref="B90:C90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+RIDYM!B7+28</f>
        <v>42672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I44" si="18">SUM(D37:D43)</f>
        <v>0</v>
      </c>
      <c r="E44" s="17">
        <f t="shared" si="18"/>
        <v>0</v>
      </c>
      <c r="F44" s="17">
        <f t="shared" si="18"/>
        <v>0</v>
      </c>
      <c r="G44" s="17">
        <f t="shared" si="18"/>
        <v>0</v>
      </c>
      <c r="H44" s="17">
        <f t="shared" si="18"/>
        <v>0</v>
      </c>
      <c r="I44" s="17">
        <f t="shared" si="18"/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0</v>
      </c>
      <c r="D59" s="36">
        <f>SUM(D52:D58)</f>
        <v>0</v>
      </c>
      <c r="E59" s="37"/>
      <c r="F59" s="112" t="s">
        <v>39</v>
      </c>
      <c r="G59" s="112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3"/>
      <c r="D77" s="97">
        <f>B77*C77</f>
        <v>0</v>
      </c>
      <c r="E77" s="3"/>
      <c r="F77" s="58" t="s">
        <v>18</v>
      </c>
      <c r="G77" s="59">
        <f t="shared" ref="G77:G83" si="24">B37</f>
        <v>0</v>
      </c>
      <c r="H77" s="60">
        <f t="shared" ref="H77:H83" si="25">G77*200</f>
        <v>0</v>
      </c>
      <c r="I77" s="61">
        <f>G77*100</f>
        <v>0</v>
      </c>
      <c r="J77" s="62">
        <f>G77*400</f>
        <v>0</v>
      </c>
      <c r="K77" s="89">
        <f>G77*200</f>
        <v>0</v>
      </c>
    </row>
    <row r="78" spans="1:12" ht="18.75" customHeight="1" x14ac:dyDescent="0.25">
      <c r="A78" s="55" t="s">
        <v>19</v>
      </c>
      <c r="B78" s="56">
        <f>RIDYM!B78</f>
        <v>2300</v>
      </c>
      <c r="C78" s="13"/>
      <c r="D78" s="97">
        <f t="shared" ref="D78:D83" si="26">B78*C78</f>
        <v>0</v>
      </c>
      <c r="E78" s="3"/>
      <c r="F78" s="58" t="s">
        <v>19</v>
      </c>
      <c r="G78" s="59">
        <f t="shared" si="24"/>
        <v>0</v>
      </c>
      <c r="H78" s="60">
        <f t="shared" si="25"/>
        <v>0</v>
      </c>
      <c r="I78" s="61">
        <f>G78*300</f>
        <v>0</v>
      </c>
      <c r="J78" s="62">
        <f>G78*400</f>
        <v>0</v>
      </c>
      <c r="K78" s="89">
        <f t="shared" ref="K78:K79" si="27">G78*200</f>
        <v>0</v>
      </c>
    </row>
    <row r="79" spans="1:12" ht="18.75" customHeight="1" x14ac:dyDescent="0.25">
      <c r="A79" s="55" t="s">
        <v>20</v>
      </c>
      <c r="B79" s="56">
        <f>RIDYM!B79</f>
        <v>2900</v>
      </c>
      <c r="C79" s="13"/>
      <c r="D79" s="97">
        <f t="shared" si="26"/>
        <v>0</v>
      </c>
      <c r="E79" s="3"/>
      <c r="F79" s="58" t="s">
        <v>20</v>
      </c>
      <c r="G79" s="59">
        <f t="shared" si="24"/>
        <v>0</v>
      </c>
      <c r="H79" s="60">
        <f t="shared" si="25"/>
        <v>0</v>
      </c>
      <c r="I79" s="61">
        <f>G79*300</f>
        <v>0</v>
      </c>
      <c r="J79" s="62">
        <f>G79*400</f>
        <v>0</v>
      </c>
      <c r="K79" s="89">
        <f t="shared" si="27"/>
        <v>0</v>
      </c>
    </row>
    <row r="80" spans="1:12" ht="18.75" customHeight="1" x14ac:dyDescent="0.25">
      <c r="A80" s="55" t="s">
        <v>21</v>
      </c>
      <c r="B80" s="56">
        <f>RIDYM!B80</f>
        <v>3100</v>
      </c>
      <c r="C80" s="13"/>
      <c r="D80" s="97">
        <f t="shared" si="26"/>
        <v>0</v>
      </c>
      <c r="E80" s="3"/>
      <c r="F80" s="58" t="s">
        <v>21</v>
      </c>
      <c r="G80" s="59">
        <f t="shared" si="24"/>
        <v>0</v>
      </c>
      <c r="H80" s="60">
        <f t="shared" si="25"/>
        <v>0</v>
      </c>
      <c r="I80" s="61">
        <f>G80*300</f>
        <v>0</v>
      </c>
      <c r="J80" s="62">
        <f>G80*200</f>
        <v>0</v>
      </c>
      <c r="K80" s="89">
        <f>G80*100</f>
        <v>0</v>
      </c>
    </row>
    <row r="81" spans="1:12" ht="18.75" customHeight="1" x14ac:dyDescent="0.25">
      <c r="A81" s="55" t="s">
        <v>22</v>
      </c>
      <c r="B81" s="56">
        <f>RIDYM!B81</f>
        <v>3100</v>
      </c>
      <c r="C81" s="13"/>
      <c r="D81" s="97">
        <f t="shared" si="26"/>
        <v>0</v>
      </c>
      <c r="E81" s="3"/>
      <c r="F81" s="58" t="s">
        <v>22</v>
      </c>
      <c r="G81" s="59">
        <f t="shared" si="24"/>
        <v>0</v>
      </c>
      <c r="H81" s="60">
        <f t="shared" si="25"/>
        <v>0</v>
      </c>
      <c r="I81" s="61">
        <f>G81*300</f>
        <v>0</v>
      </c>
      <c r="J81" s="62">
        <f>G81*600</f>
        <v>0</v>
      </c>
      <c r="K81" s="89">
        <f>G81*300</f>
        <v>0</v>
      </c>
    </row>
    <row r="82" spans="1:12" ht="18.75" customHeight="1" x14ac:dyDescent="0.25">
      <c r="A82" s="55" t="s">
        <v>23</v>
      </c>
      <c r="B82" s="56">
        <f>RIDYM!B82</f>
        <v>3100</v>
      </c>
      <c r="C82" s="13"/>
      <c r="D82" s="97">
        <f t="shared" si="26"/>
        <v>0</v>
      </c>
      <c r="E82" s="3"/>
      <c r="F82" s="58" t="s">
        <v>23</v>
      </c>
      <c r="G82" s="59">
        <f t="shared" si="24"/>
        <v>0</v>
      </c>
      <c r="H82" s="60">
        <f t="shared" si="25"/>
        <v>0</v>
      </c>
      <c r="I82" s="61">
        <f>G82*300</f>
        <v>0</v>
      </c>
      <c r="J82" s="62">
        <f>G82*800</f>
        <v>0</v>
      </c>
      <c r="K82" s="89">
        <f>G82*400</f>
        <v>0</v>
      </c>
    </row>
    <row r="83" spans="1:12" ht="18.75" customHeight="1" x14ac:dyDescent="0.25">
      <c r="A83" s="55" t="s">
        <v>24</v>
      </c>
      <c r="B83" s="56">
        <f>RIDYM!B83</f>
        <v>3100</v>
      </c>
      <c r="C83" s="13"/>
      <c r="D83" s="97">
        <f t="shared" si="26"/>
        <v>0</v>
      </c>
      <c r="E83" s="3"/>
      <c r="F83" s="58" t="s">
        <v>24</v>
      </c>
      <c r="G83" s="59">
        <f t="shared" si="24"/>
        <v>0</v>
      </c>
      <c r="H83" s="60">
        <f t="shared" si="25"/>
        <v>0</v>
      </c>
      <c r="I83" s="61">
        <f>G83*200</f>
        <v>0</v>
      </c>
      <c r="J83" s="62">
        <f>G83*800</f>
        <v>0</v>
      </c>
      <c r="K83" s="89">
        <f>G83*400</f>
        <v>0</v>
      </c>
    </row>
    <row r="84" spans="1:12" ht="20.100000000000001" customHeight="1" x14ac:dyDescent="0.25">
      <c r="A84" s="114" t="s">
        <v>55</v>
      </c>
      <c r="B84" s="114"/>
      <c r="C84" s="63">
        <f>SUM(C77:C83)</f>
        <v>0</v>
      </c>
      <c r="D84" s="64">
        <f>SUM(D77:D83)</f>
        <v>0</v>
      </c>
      <c r="E84" s="3"/>
      <c r="F84" s="65" t="s">
        <v>56</v>
      </c>
      <c r="G84" s="66">
        <f>SUM(G77:G83)</f>
        <v>0</v>
      </c>
      <c r="H84" s="67">
        <f>SUM(H77:H83)</f>
        <v>0</v>
      </c>
      <c r="I84" s="68">
        <f>SUM(I77:I83)</f>
        <v>0</v>
      </c>
      <c r="J84" s="69">
        <f>SUM(J77:J83)</f>
        <v>0</v>
      </c>
      <c r="K84" s="90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0</v>
      </c>
      <c r="C88" s="116"/>
      <c r="D88" s="46"/>
      <c r="E88" s="102" t="s">
        <v>58</v>
      </c>
      <c r="F88" s="102"/>
      <c r="G88" s="73">
        <f>D59+I59</f>
        <v>0</v>
      </c>
      <c r="H88" s="102" t="s">
        <v>59</v>
      </c>
      <c r="I88" s="102"/>
      <c r="J88" s="74">
        <f>C59+H59+E44+F44+G44</f>
        <v>0</v>
      </c>
    </row>
    <row r="89" spans="1:12" ht="24" x14ac:dyDescent="0.25">
      <c r="A89" s="75" t="s">
        <v>60</v>
      </c>
      <c r="B89" s="101">
        <f>D59+I59+H72</f>
        <v>0</v>
      </c>
      <c r="C89" s="101"/>
      <c r="D89" s="76"/>
      <c r="E89" s="102" t="s">
        <v>61</v>
      </c>
      <c r="F89" s="102"/>
      <c r="G89" s="73">
        <f>D44</f>
        <v>0</v>
      </c>
      <c r="H89" s="102" t="s">
        <v>62</v>
      </c>
      <c r="I89" s="102"/>
      <c r="J89" s="74">
        <f>I44</f>
        <v>0</v>
      </c>
    </row>
    <row r="90" spans="1:12" ht="17.25" customHeight="1" x14ac:dyDescent="0.25">
      <c r="A90" s="77" t="s">
        <v>63</v>
      </c>
      <c r="B90" s="105">
        <f>D84</f>
        <v>0</v>
      </c>
      <c r="C90" s="105"/>
      <c r="D90" s="76"/>
      <c r="E90" s="106" t="s">
        <v>64</v>
      </c>
      <c r="F90" s="107"/>
      <c r="G90" s="78">
        <f>IF(G89=0,0,G88/G89)</f>
        <v>0</v>
      </c>
      <c r="H90" s="106" t="s">
        <v>64</v>
      </c>
      <c r="I90" s="107"/>
      <c r="J90" s="78">
        <f>IF(J89=0,0,J88/J89)</f>
        <v>0</v>
      </c>
    </row>
    <row r="91" spans="1:12" ht="17.25" customHeight="1" x14ac:dyDescent="0.25">
      <c r="A91" s="25" t="s">
        <v>65</v>
      </c>
      <c r="B91" s="108">
        <f>B88-B89-B90</f>
        <v>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L98"/>
  <sheetViews>
    <sheetView topLeftCell="A79" zoomScaleNormal="100" workbookViewId="0">
      <selection activeCell="E93" sqref="E9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72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73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+RIDYM!B7+2</f>
        <v>42646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104</v>
      </c>
      <c r="C13" s="14">
        <f>RIDYM!C13</f>
        <v>9200</v>
      </c>
      <c r="D13" s="15">
        <f t="shared" ref="D13:D19" si="0">+C13*B13</f>
        <v>956800</v>
      </c>
      <c r="E13" s="13">
        <v>3</v>
      </c>
      <c r="F13" s="13">
        <v>261</v>
      </c>
      <c r="G13" s="13">
        <v>0</v>
      </c>
      <c r="H13" s="13">
        <v>0</v>
      </c>
      <c r="I13" s="16">
        <f>B13+E13+F13+G13+H13</f>
        <v>368</v>
      </c>
    </row>
    <row r="14" spans="1:12" ht="15" x14ac:dyDescent="0.25">
      <c r="A14" s="12" t="s">
        <v>19</v>
      </c>
      <c r="B14" s="13">
        <v>24</v>
      </c>
      <c r="C14" s="14">
        <f>RIDYM!C14</f>
        <v>9700</v>
      </c>
      <c r="D14" s="15">
        <f t="shared" si="0"/>
        <v>232800</v>
      </c>
      <c r="E14" s="13">
        <v>0</v>
      </c>
      <c r="F14" s="13">
        <v>1</v>
      </c>
      <c r="G14" s="13">
        <v>0</v>
      </c>
      <c r="H14" s="13">
        <v>0</v>
      </c>
      <c r="I14" s="16">
        <f t="shared" ref="I14:I19" si="1">B14+E14+F14+G14+H14</f>
        <v>25</v>
      </c>
    </row>
    <row r="15" spans="1:12" ht="15" x14ac:dyDescent="0.25">
      <c r="A15" s="12" t="s">
        <v>20</v>
      </c>
      <c r="B15" s="13">
        <v>39</v>
      </c>
      <c r="C15" s="14">
        <f>RIDYM!C15</f>
        <v>10500</v>
      </c>
      <c r="D15" s="15">
        <f t="shared" si="0"/>
        <v>409500</v>
      </c>
      <c r="E15" s="13">
        <v>0</v>
      </c>
      <c r="F15" s="13">
        <v>0</v>
      </c>
      <c r="G15" s="13">
        <v>0</v>
      </c>
      <c r="H15" s="13">
        <v>0</v>
      </c>
      <c r="I15" s="16">
        <f t="shared" si="1"/>
        <v>39</v>
      </c>
    </row>
    <row r="16" spans="1:12" ht="15" x14ac:dyDescent="0.25">
      <c r="A16" s="12" t="s">
        <v>21</v>
      </c>
      <c r="B16" s="13">
        <v>30</v>
      </c>
      <c r="C16" s="14">
        <f>RIDYM!C16</f>
        <v>14900</v>
      </c>
      <c r="D16" s="15">
        <f t="shared" si="0"/>
        <v>447000</v>
      </c>
      <c r="E16" s="13">
        <v>0</v>
      </c>
      <c r="F16" s="13">
        <v>2</v>
      </c>
      <c r="G16" s="13">
        <v>0</v>
      </c>
      <c r="H16" s="13">
        <v>0</v>
      </c>
      <c r="I16" s="16">
        <f t="shared" si="1"/>
        <v>32</v>
      </c>
    </row>
    <row r="17" spans="1:9" ht="15" x14ac:dyDescent="0.25">
      <c r="A17" s="12" t="s">
        <v>22</v>
      </c>
      <c r="B17" s="13">
        <v>9</v>
      </c>
      <c r="C17" s="14">
        <f>RIDYM!C17</f>
        <v>25100</v>
      </c>
      <c r="D17" s="15">
        <f t="shared" si="0"/>
        <v>225900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9</v>
      </c>
    </row>
    <row r="18" spans="1:9" ht="15" x14ac:dyDescent="0.25">
      <c r="A18" s="12" t="s">
        <v>23</v>
      </c>
      <c r="B18" s="13">
        <v>15</v>
      </c>
      <c r="C18" s="14">
        <f>RIDYM!C18</f>
        <v>33000</v>
      </c>
      <c r="D18" s="15">
        <f t="shared" si="0"/>
        <v>495000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15</v>
      </c>
    </row>
    <row r="19" spans="1:9" ht="15" x14ac:dyDescent="0.25">
      <c r="A19" s="12" t="s">
        <v>24</v>
      </c>
      <c r="B19" s="13">
        <v>11</v>
      </c>
      <c r="C19" s="14">
        <f>RIDYM!C19</f>
        <v>36900</v>
      </c>
      <c r="D19" s="15">
        <f t="shared" si="0"/>
        <v>405900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11</v>
      </c>
    </row>
    <row r="20" spans="1:9" s="2" customFormat="1" ht="15" x14ac:dyDescent="0.25">
      <c r="A20" s="12" t="s">
        <v>25</v>
      </c>
      <c r="B20" s="17">
        <f>SUM(B13:B19)</f>
        <v>232</v>
      </c>
      <c r="C20" s="18"/>
      <c r="D20" s="19">
        <f t="shared" ref="D20:I20" si="2">SUM(D13:D19)</f>
        <v>3172900</v>
      </c>
      <c r="E20" s="17">
        <f t="shared" si="2"/>
        <v>3</v>
      </c>
      <c r="F20" s="17">
        <f t="shared" si="2"/>
        <v>264</v>
      </c>
      <c r="G20" s="17">
        <f t="shared" si="2"/>
        <v>0</v>
      </c>
      <c r="H20" s="17">
        <f t="shared" si="2"/>
        <v>0</v>
      </c>
      <c r="I20" s="17">
        <f t="shared" si="2"/>
        <v>499</v>
      </c>
    </row>
    <row r="21" spans="1:9" ht="15" x14ac:dyDescent="0.25">
      <c r="A21" s="20" t="s">
        <v>26</v>
      </c>
      <c r="B21" s="21"/>
      <c r="C21" s="21"/>
      <c r="D21" s="22">
        <v>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3172900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106</v>
      </c>
      <c r="C25" s="14">
        <f t="shared" si="3"/>
        <v>9200</v>
      </c>
      <c r="D25" s="15">
        <f t="shared" ref="D25:D31" si="4">+C25*B25</f>
        <v>975200</v>
      </c>
      <c r="E25" s="13">
        <v>5</v>
      </c>
      <c r="F25" s="13">
        <v>273</v>
      </c>
      <c r="G25" s="13">
        <v>0</v>
      </c>
      <c r="H25" s="13">
        <v>0</v>
      </c>
      <c r="I25" s="16">
        <f>B25+E25+F25+G25+H25</f>
        <v>384</v>
      </c>
    </row>
    <row r="26" spans="1:9" ht="15" x14ac:dyDescent="0.25">
      <c r="A26" s="12" t="s">
        <v>19</v>
      </c>
      <c r="B26" s="13">
        <v>23</v>
      </c>
      <c r="C26" s="14">
        <f t="shared" si="3"/>
        <v>9700</v>
      </c>
      <c r="D26" s="15">
        <f t="shared" si="4"/>
        <v>223100</v>
      </c>
      <c r="E26" s="13">
        <v>0</v>
      </c>
      <c r="F26" s="13">
        <v>1</v>
      </c>
      <c r="G26" s="13">
        <v>0</v>
      </c>
      <c r="H26" s="13">
        <v>0</v>
      </c>
      <c r="I26" s="16">
        <f t="shared" ref="I26:I31" si="5">B26+E26+F26+G26+H26</f>
        <v>24</v>
      </c>
    </row>
    <row r="27" spans="1:9" ht="15" x14ac:dyDescent="0.25">
      <c r="A27" s="12" t="s">
        <v>20</v>
      </c>
      <c r="B27" s="13">
        <v>53</v>
      </c>
      <c r="C27" s="14">
        <f t="shared" si="3"/>
        <v>10500</v>
      </c>
      <c r="D27" s="15">
        <f t="shared" si="4"/>
        <v>556500</v>
      </c>
      <c r="E27" s="13">
        <v>0</v>
      </c>
      <c r="F27" s="13">
        <v>0</v>
      </c>
      <c r="G27" s="13">
        <v>0</v>
      </c>
      <c r="H27" s="13">
        <v>0</v>
      </c>
      <c r="I27" s="16">
        <f t="shared" si="5"/>
        <v>53</v>
      </c>
    </row>
    <row r="28" spans="1:9" ht="15" x14ac:dyDescent="0.25">
      <c r="A28" s="12" t="s">
        <v>21</v>
      </c>
      <c r="B28" s="13">
        <v>24</v>
      </c>
      <c r="C28" s="14">
        <f t="shared" si="3"/>
        <v>14900</v>
      </c>
      <c r="D28" s="15">
        <f t="shared" si="4"/>
        <v>357600</v>
      </c>
      <c r="E28" s="13">
        <v>0</v>
      </c>
      <c r="F28" s="13">
        <v>2</v>
      </c>
      <c r="G28" s="13">
        <v>0</v>
      </c>
      <c r="H28" s="13">
        <v>0</v>
      </c>
      <c r="I28" s="16">
        <f t="shared" si="5"/>
        <v>26</v>
      </c>
    </row>
    <row r="29" spans="1:9" ht="15" x14ac:dyDescent="0.25">
      <c r="A29" s="12" t="s">
        <v>22</v>
      </c>
      <c r="B29" s="13">
        <v>9</v>
      </c>
      <c r="C29" s="14">
        <f t="shared" si="3"/>
        <v>25100</v>
      </c>
      <c r="D29" s="15">
        <f t="shared" si="4"/>
        <v>225900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9</v>
      </c>
    </row>
    <row r="30" spans="1:9" ht="15" x14ac:dyDescent="0.25">
      <c r="A30" s="12" t="s">
        <v>23</v>
      </c>
      <c r="B30" s="13">
        <v>12</v>
      </c>
      <c r="C30" s="14">
        <f t="shared" si="3"/>
        <v>33000</v>
      </c>
      <c r="D30" s="15">
        <f t="shared" si="4"/>
        <v>396000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12</v>
      </c>
    </row>
    <row r="31" spans="1:9" ht="15" x14ac:dyDescent="0.25">
      <c r="A31" s="12" t="s">
        <v>24</v>
      </c>
      <c r="B31" s="13">
        <v>10</v>
      </c>
      <c r="C31" s="14">
        <f t="shared" si="3"/>
        <v>36900</v>
      </c>
      <c r="D31" s="15">
        <f t="shared" si="4"/>
        <v>369000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10</v>
      </c>
    </row>
    <row r="32" spans="1:9" s="2" customFormat="1" ht="15" x14ac:dyDescent="0.25">
      <c r="A32" s="12" t="s">
        <v>25</v>
      </c>
      <c r="B32" s="17">
        <f>SUM(B25:B31)</f>
        <v>237</v>
      </c>
      <c r="C32" s="18"/>
      <c r="D32" s="19">
        <f t="shared" ref="D32:I32" si="6">SUM(D25:D31)</f>
        <v>3103300</v>
      </c>
      <c r="E32" s="17">
        <f t="shared" si="6"/>
        <v>5</v>
      </c>
      <c r="F32" s="17">
        <f t="shared" si="6"/>
        <v>276</v>
      </c>
      <c r="G32" s="17">
        <f t="shared" si="6"/>
        <v>0</v>
      </c>
      <c r="H32" s="17">
        <f t="shared" si="6"/>
        <v>0</v>
      </c>
      <c r="I32" s="17">
        <f t="shared" si="6"/>
        <v>518</v>
      </c>
    </row>
    <row r="33" spans="1:12" ht="15" x14ac:dyDescent="0.25">
      <c r="A33" s="20" t="s">
        <v>26</v>
      </c>
      <c r="B33" s="21"/>
      <c r="C33" s="21"/>
      <c r="D33" s="22">
        <v>1200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3104500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210</v>
      </c>
      <c r="C37" s="14">
        <f t="shared" si="7"/>
        <v>9200</v>
      </c>
      <c r="D37" s="15">
        <f t="shared" ref="D37:D43" si="9">+D13+D25</f>
        <v>1932000</v>
      </c>
      <c r="E37" s="16">
        <f t="shared" ref="E37:H43" si="10">E25+E13</f>
        <v>8</v>
      </c>
      <c r="F37" s="16">
        <f t="shared" si="10"/>
        <v>534</v>
      </c>
      <c r="G37" s="16">
        <f t="shared" si="10"/>
        <v>0</v>
      </c>
      <c r="H37" s="16">
        <f t="shared" si="10"/>
        <v>0</v>
      </c>
      <c r="I37" s="16">
        <f>B37+E37+F37+G37+H37</f>
        <v>752</v>
      </c>
      <c r="J37" s="26"/>
      <c r="K37" s="26"/>
    </row>
    <row r="38" spans="1:12" ht="15" x14ac:dyDescent="0.25">
      <c r="A38" s="12" t="s">
        <v>19</v>
      </c>
      <c r="B38" s="16">
        <f t="shared" si="8"/>
        <v>47</v>
      </c>
      <c r="C38" s="14">
        <f t="shared" si="7"/>
        <v>9700</v>
      </c>
      <c r="D38" s="15">
        <f t="shared" si="9"/>
        <v>455900</v>
      </c>
      <c r="E38" s="16">
        <f t="shared" si="10"/>
        <v>0</v>
      </c>
      <c r="F38" s="16">
        <f t="shared" si="10"/>
        <v>2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49</v>
      </c>
      <c r="J38" s="26"/>
      <c r="K38" s="26"/>
    </row>
    <row r="39" spans="1:12" ht="15" x14ac:dyDescent="0.25">
      <c r="A39" s="12" t="s">
        <v>20</v>
      </c>
      <c r="B39" s="16">
        <f t="shared" si="8"/>
        <v>92</v>
      </c>
      <c r="C39" s="14">
        <f t="shared" si="7"/>
        <v>10500</v>
      </c>
      <c r="D39" s="15">
        <f t="shared" si="9"/>
        <v>966000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92</v>
      </c>
      <c r="J39" s="26"/>
      <c r="K39" s="26"/>
    </row>
    <row r="40" spans="1:12" ht="15" x14ac:dyDescent="0.25">
      <c r="A40" s="12" t="s">
        <v>21</v>
      </c>
      <c r="B40" s="16">
        <f t="shared" si="8"/>
        <v>54</v>
      </c>
      <c r="C40" s="14">
        <f t="shared" si="7"/>
        <v>14900</v>
      </c>
      <c r="D40" s="15">
        <f t="shared" si="9"/>
        <v>804600</v>
      </c>
      <c r="E40" s="16">
        <f t="shared" si="10"/>
        <v>0</v>
      </c>
      <c r="F40" s="16">
        <f t="shared" si="10"/>
        <v>4</v>
      </c>
      <c r="G40" s="16">
        <f t="shared" ref="G40:H40" si="14">G28+G16</f>
        <v>0</v>
      </c>
      <c r="H40" s="16">
        <f t="shared" si="14"/>
        <v>0</v>
      </c>
      <c r="I40" s="16">
        <f t="shared" si="12"/>
        <v>58</v>
      </c>
      <c r="J40" s="26"/>
      <c r="K40" s="26"/>
    </row>
    <row r="41" spans="1:12" ht="15" x14ac:dyDescent="0.25">
      <c r="A41" s="12" t="s">
        <v>22</v>
      </c>
      <c r="B41" s="16">
        <f t="shared" si="8"/>
        <v>18</v>
      </c>
      <c r="C41" s="14">
        <f t="shared" si="7"/>
        <v>25100</v>
      </c>
      <c r="D41" s="15">
        <f t="shared" si="9"/>
        <v>451800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18</v>
      </c>
      <c r="J41" s="26"/>
      <c r="K41" s="26"/>
    </row>
    <row r="42" spans="1:12" ht="15" x14ac:dyDescent="0.25">
      <c r="A42" s="12" t="s">
        <v>23</v>
      </c>
      <c r="B42" s="16">
        <f t="shared" si="8"/>
        <v>27</v>
      </c>
      <c r="C42" s="14">
        <f t="shared" si="7"/>
        <v>33000</v>
      </c>
      <c r="D42" s="15">
        <f t="shared" si="9"/>
        <v>891000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27</v>
      </c>
      <c r="J42" s="26"/>
      <c r="K42" s="26"/>
    </row>
    <row r="43" spans="1:12" ht="15" x14ac:dyDescent="0.25">
      <c r="A43" s="12" t="s">
        <v>24</v>
      </c>
      <c r="B43" s="16">
        <f t="shared" si="8"/>
        <v>21</v>
      </c>
      <c r="C43" s="14">
        <f t="shared" si="7"/>
        <v>36900</v>
      </c>
      <c r="D43" s="15">
        <f t="shared" si="9"/>
        <v>774900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21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469</v>
      </c>
      <c r="C44" s="18"/>
      <c r="D44" s="19">
        <f t="shared" ref="D44:I44" si="18">SUM(D37:D43)</f>
        <v>6276200</v>
      </c>
      <c r="E44" s="17">
        <f t="shared" si="18"/>
        <v>8</v>
      </c>
      <c r="F44" s="17">
        <f t="shared" si="18"/>
        <v>540</v>
      </c>
      <c r="G44" s="17">
        <f t="shared" si="18"/>
        <v>0</v>
      </c>
      <c r="H44" s="17">
        <f t="shared" si="18"/>
        <v>0</v>
      </c>
      <c r="I44" s="17">
        <f t="shared" si="18"/>
        <v>1017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1200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6277400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33</v>
      </c>
      <c r="D52" s="34">
        <f>(C52*B52)</f>
        <v>303600</v>
      </c>
      <c r="E52" s="20"/>
      <c r="F52" s="32" t="s">
        <v>18</v>
      </c>
      <c r="G52" s="33">
        <f>B52-2300</f>
        <v>6900</v>
      </c>
      <c r="H52" s="13">
        <v>11</v>
      </c>
      <c r="I52" s="34">
        <f>(H52*G52)</f>
        <v>75900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22</v>
      </c>
      <c r="D53" s="34">
        <f t="shared" ref="D53:D58" si="20">(C53*B53)</f>
        <v>213400</v>
      </c>
      <c r="E53" s="20"/>
      <c r="F53" s="32" t="s">
        <v>19</v>
      </c>
      <c r="G53" s="33">
        <f>B53-2300</f>
        <v>7400</v>
      </c>
      <c r="H53" s="13">
        <v>14</v>
      </c>
      <c r="I53" s="34">
        <f t="shared" ref="I53:I58" si="21">(H53*G53)</f>
        <v>103600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5</v>
      </c>
      <c r="D54" s="34">
        <f t="shared" si="20"/>
        <v>52500</v>
      </c>
      <c r="E54" s="20"/>
      <c r="F54" s="32" t="s">
        <v>20</v>
      </c>
      <c r="G54" s="33">
        <f>B54-2900</f>
        <v>7600</v>
      </c>
      <c r="H54" s="13">
        <v>2</v>
      </c>
      <c r="I54" s="34">
        <f t="shared" si="21"/>
        <v>15200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9</v>
      </c>
      <c r="D55" s="34">
        <f t="shared" si="20"/>
        <v>134100</v>
      </c>
      <c r="E55" s="20"/>
      <c r="F55" s="32" t="s">
        <v>21</v>
      </c>
      <c r="G55" s="33">
        <f>B55-3100</f>
        <v>11800</v>
      </c>
      <c r="H55" s="13">
        <v>10</v>
      </c>
      <c r="I55" s="34">
        <f t="shared" si="21"/>
        <v>118000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8</v>
      </c>
      <c r="D56" s="34">
        <f t="shared" si="20"/>
        <v>200800</v>
      </c>
      <c r="E56" s="20"/>
      <c r="F56" s="32" t="s">
        <v>22</v>
      </c>
      <c r="G56" s="33">
        <f>B56-3100</f>
        <v>22000</v>
      </c>
      <c r="H56" s="13">
        <v>5</v>
      </c>
      <c r="I56" s="34">
        <f t="shared" si="21"/>
        <v>110000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8</v>
      </c>
      <c r="D57" s="34">
        <f t="shared" si="20"/>
        <v>264000</v>
      </c>
      <c r="E57" s="20"/>
      <c r="F57" s="32" t="s">
        <v>23</v>
      </c>
      <c r="G57" s="33">
        <f>B57-3100</f>
        <v>29900</v>
      </c>
      <c r="H57" s="13">
        <v>4</v>
      </c>
      <c r="I57" s="34">
        <f t="shared" si="21"/>
        <v>119600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</v>
      </c>
      <c r="D58" s="34">
        <f t="shared" si="20"/>
        <v>36900</v>
      </c>
      <c r="E58" s="20"/>
      <c r="F58" s="32" t="s">
        <v>24</v>
      </c>
      <c r="G58" s="33">
        <f>B58-3100</f>
        <v>33800</v>
      </c>
      <c r="H58" s="13">
        <v>0</v>
      </c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86</v>
      </c>
      <c r="D59" s="36">
        <f>SUM(D52:D58)</f>
        <v>1205300</v>
      </c>
      <c r="E59" s="37"/>
      <c r="F59" s="112" t="s">
        <v>39</v>
      </c>
      <c r="G59" s="112"/>
      <c r="H59" s="35">
        <f>SUM(H52:H58)</f>
        <v>46</v>
      </c>
      <c r="I59" s="36">
        <f>SUM(I52:I58)</f>
        <v>542300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3">
        <v>75</v>
      </c>
      <c r="D77" s="97">
        <f>B77*C77</f>
        <v>172500</v>
      </c>
      <c r="E77" s="3"/>
      <c r="F77" s="58" t="s">
        <v>18</v>
      </c>
      <c r="G77" s="59">
        <f t="shared" ref="G77:G83" si="24">B37</f>
        <v>210</v>
      </c>
      <c r="H77" s="60">
        <f t="shared" ref="H77:H83" si="25">G77*200</f>
        <v>42000</v>
      </c>
      <c r="I77" s="61">
        <f>G77*100</f>
        <v>21000</v>
      </c>
      <c r="J77" s="62">
        <f>G77*400</f>
        <v>84000</v>
      </c>
      <c r="K77" s="89">
        <f>G77*200</f>
        <v>42000</v>
      </c>
    </row>
    <row r="78" spans="1:12" ht="18.75" customHeight="1" x14ac:dyDescent="0.25">
      <c r="A78" s="55" t="s">
        <v>19</v>
      </c>
      <c r="B78" s="56">
        <f>RIDYM!B78</f>
        <v>2300</v>
      </c>
      <c r="C78" s="13">
        <v>17</v>
      </c>
      <c r="D78" s="97">
        <f t="shared" ref="D78:D83" si="26">B78*C78</f>
        <v>39100</v>
      </c>
      <c r="E78" s="3"/>
      <c r="F78" s="58" t="s">
        <v>19</v>
      </c>
      <c r="G78" s="59">
        <f t="shared" si="24"/>
        <v>47</v>
      </c>
      <c r="H78" s="60">
        <f t="shared" si="25"/>
        <v>9400</v>
      </c>
      <c r="I78" s="61">
        <f>G78*300</f>
        <v>14100</v>
      </c>
      <c r="J78" s="62">
        <f>G78*400</f>
        <v>18800</v>
      </c>
      <c r="K78" s="89">
        <f t="shared" ref="K78:K79" si="27">G78*200</f>
        <v>9400</v>
      </c>
    </row>
    <row r="79" spans="1:12" ht="18.75" customHeight="1" x14ac:dyDescent="0.25">
      <c r="A79" s="55" t="s">
        <v>20</v>
      </c>
      <c r="B79" s="56">
        <f>RIDYM!B79</f>
        <v>2900</v>
      </c>
      <c r="C79" s="13">
        <v>44</v>
      </c>
      <c r="D79" s="97">
        <f t="shared" si="26"/>
        <v>127600</v>
      </c>
      <c r="E79" s="3"/>
      <c r="F79" s="58" t="s">
        <v>20</v>
      </c>
      <c r="G79" s="59">
        <f t="shared" si="24"/>
        <v>92</v>
      </c>
      <c r="H79" s="60">
        <f t="shared" si="25"/>
        <v>18400</v>
      </c>
      <c r="I79" s="61">
        <f>G79*300</f>
        <v>27600</v>
      </c>
      <c r="J79" s="62">
        <f>G79*400</f>
        <v>36800</v>
      </c>
      <c r="K79" s="89">
        <f t="shared" si="27"/>
        <v>18400</v>
      </c>
    </row>
    <row r="80" spans="1:12" ht="18.75" customHeight="1" x14ac:dyDescent="0.25">
      <c r="A80" s="55" t="s">
        <v>21</v>
      </c>
      <c r="B80" s="56">
        <f>RIDYM!B80</f>
        <v>3100</v>
      </c>
      <c r="C80" s="13">
        <v>23</v>
      </c>
      <c r="D80" s="97">
        <f t="shared" si="26"/>
        <v>71300</v>
      </c>
      <c r="E80" s="3"/>
      <c r="F80" s="58" t="s">
        <v>21</v>
      </c>
      <c r="G80" s="59">
        <f t="shared" si="24"/>
        <v>54</v>
      </c>
      <c r="H80" s="60">
        <f t="shared" si="25"/>
        <v>10800</v>
      </c>
      <c r="I80" s="61">
        <f>G80*300</f>
        <v>16200</v>
      </c>
      <c r="J80" s="62">
        <f>G80*200</f>
        <v>10800</v>
      </c>
      <c r="K80" s="89">
        <f>G80*100</f>
        <v>5400</v>
      </c>
    </row>
    <row r="81" spans="1:12" ht="18.75" customHeight="1" x14ac:dyDescent="0.25">
      <c r="A81" s="55" t="s">
        <v>22</v>
      </c>
      <c r="B81" s="56">
        <f>RIDYM!B81</f>
        <v>3100</v>
      </c>
      <c r="C81" s="13">
        <v>7</v>
      </c>
      <c r="D81" s="97">
        <f t="shared" si="26"/>
        <v>21700</v>
      </c>
      <c r="E81" s="3"/>
      <c r="F81" s="58" t="s">
        <v>22</v>
      </c>
      <c r="G81" s="59">
        <f t="shared" si="24"/>
        <v>18</v>
      </c>
      <c r="H81" s="60">
        <f t="shared" si="25"/>
        <v>3600</v>
      </c>
      <c r="I81" s="61">
        <f>G81*300</f>
        <v>5400</v>
      </c>
      <c r="J81" s="62">
        <f>G81*600</f>
        <v>10800</v>
      </c>
      <c r="K81" s="89">
        <f>G81*300</f>
        <v>5400</v>
      </c>
    </row>
    <row r="82" spans="1:12" ht="18.75" customHeight="1" x14ac:dyDescent="0.25">
      <c r="A82" s="55" t="s">
        <v>23</v>
      </c>
      <c r="B82" s="56">
        <f>RIDYM!B82</f>
        <v>3100</v>
      </c>
      <c r="C82" s="13">
        <v>8</v>
      </c>
      <c r="D82" s="97">
        <f t="shared" si="26"/>
        <v>24800</v>
      </c>
      <c r="E82" s="3"/>
      <c r="F82" s="58" t="s">
        <v>23</v>
      </c>
      <c r="G82" s="59">
        <f t="shared" si="24"/>
        <v>27</v>
      </c>
      <c r="H82" s="60">
        <f t="shared" si="25"/>
        <v>5400</v>
      </c>
      <c r="I82" s="61">
        <f>G82*300</f>
        <v>8100</v>
      </c>
      <c r="J82" s="62">
        <f>G82*800</f>
        <v>21600</v>
      </c>
      <c r="K82" s="89">
        <f>G82*400</f>
        <v>10800</v>
      </c>
    </row>
    <row r="83" spans="1:12" ht="18.75" customHeight="1" x14ac:dyDescent="0.25">
      <c r="A83" s="55" t="s">
        <v>24</v>
      </c>
      <c r="B83" s="56">
        <f>RIDYM!B83</f>
        <v>3100</v>
      </c>
      <c r="C83" s="13">
        <v>10</v>
      </c>
      <c r="D83" s="97">
        <f t="shared" si="26"/>
        <v>31000</v>
      </c>
      <c r="E83" s="3"/>
      <c r="F83" s="58" t="s">
        <v>24</v>
      </c>
      <c r="G83" s="59">
        <f t="shared" si="24"/>
        <v>21</v>
      </c>
      <c r="H83" s="60">
        <f t="shared" si="25"/>
        <v>4200</v>
      </c>
      <c r="I83" s="61">
        <f>G83*200</f>
        <v>4200</v>
      </c>
      <c r="J83" s="62">
        <f>G83*800</f>
        <v>16800</v>
      </c>
      <c r="K83" s="89">
        <f>G83*400</f>
        <v>8400</v>
      </c>
    </row>
    <row r="84" spans="1:12" ht="20.100000000000001" customHeight="1" x14ac:dyDescent="0.25">
      <c r="A84" s="114" t="s">
        <v>55</v>
      </c>
      <c r="B84" s="114"/>
      <c r="C84" s="63">
        <f>SUM(C77:C83)</f>
        <v>184</v>
      </c>
      <c r="D84" s="64">
        <f>SUM(D77:D83)</f>
        <v>488000</v>
      </c>
      <c r="E84" s="3"/>
      <c r="F84" s="65" t="s">
        <v>56</v>
      </c>
      <c r="G84" s="66">
        <f>SUM(G77:G83)</f>
        <v>469</v>
      </c>
      <c r="H84" s="67">
        <f>SUM(H77:H83)</f>
        <v>93800</v>
      </c>
      <c r="I84" s="68">
        <f>SUM(I77:I83)</f>
        <v>96600</v>
      </c>
      <c r="J84" s="69">
        <f>SUM(J77:J83)</f>
        <v>199600</v>
      </c>
      <c r="K84" s="90">
        <f>SUM(K77:K83)</f>
        <v>99800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6277400</v>
      </c>
      <c r="C88" s="116"/>
      <c r="D88" s="46"/>
      <c r="E88" s="102" t="s">
        <v>58</v>
      </c>
      <c r="F88" s="102"/>
      <c r="G88" s="73">
        <f>D59+I59</f>
        <v>1747600</v>
      </c>
      <c r="H88" s="102" t="s">
        <v>59</v>
      </c>
      <c r="I88" s="102"/>
      <c r="J88" s="74">
        <f>C59+H59+E44+F44+G44</f>
        <v>680</v>
      </c>
    </row>
    <row r="89" spans="1:12" ht="24" x14ac:dyDescent="0.25">
      <c r="A89" s="75" t="s">
        <v>60</v>
      </c>
      <c r="B89" s="101">
        <f>D59+I59+H72</f>
        <v>1747600</v>
      </c>
      <c r="C89" s="101"/>
      <c r="D89" s="76"/>
      <c r="E89" s="102" t="s">
        <v>61</v>
      </c>
      <c r="F89" s="102"/>
      <c r="G89" s="73">
        <f>D44</f>
        <v>6276200</v>
      </c>
      <c r="H89" s="102" t="s">
        <v>62</v>
      </c>
      <c r="I89" s="102"/>
      <c r="J89" s="74">
        <f>I44</f>
        <v>1017</v>
      </c>
    </row>
    <row r="90" spans="1:12" ht="17.25" customHeight="1" x14ac:dyDescent="0.25">
      <c r="A90" s="77" t="s">
        <v>63</v>
      </c>
      <c r="B90" s="105">
        <f>D84</f>
        <v>488000</v>
      </c>
      <c r="C90" s="105"/>
      <c r="D90" s="76"/>
      <c r="E90" s="106" t="s">
        <v>64</v>
      </c>
      <c r="F90" s="107"/>
      <c r="G90" s="78">
        <f>IF(G89=0,0,G88/G89)</f>
        <v>0.27844874286988941</v>
      </c>
      <c r="H90" s="106" t="s">
        <v>64</v>
      </c>
      <c r="I90" s="107"/>
      <c r="J90" s="78">
        <f>IF(J89=0,0,J88/J89)</f>
        <v>0.66863323500491645</v>
      </c>
    </row>
    <row r="91" spans="1:12" ht="17.25" customHeight="1" x14ac:dyDescent="0.25">
      <c r="A91" s="25" t="s">
        <v>65</v>
      </c>
      <c r="B91" s="108">
        <f>B88-B89-B90</f>
        <v>4041800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93800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96600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199600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99800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B6:C6"/>
    <mergeCell ref="B7:D7"/>
    <mergeCell ref="A9:J9"/>
    <mergeCell ref="A11:I11"/>
    <mergeCell ref="A23:I23"/>
    <mergeCell ref="I2:J2"/>
    <mergeCell ref="I3:J3"/>
    <mergeCell ref="I4:J4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1:L98"/>
  <sheetViews>
    <sheetView zoomScaleNormal="100" workbookViewId="0">
      <selection activeCell="B90" sqref="B90:C90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IF(DAY('INF 29'!B7="N/A"),"N/A",IF(DAY('INF 29'!B7+1)&lt;5,"N/A",('INF 29'!B7+1)))</f>
        <v>42673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I44" si="18">SUM(D37:D43)</f>
        <v>0</v>
      </c>
      <c r="E44" s="17">
        <f t="shared" si="18"/>
        <v>0</v>
      </c>
      <c r="F44" s="17">
        <f t="shared" si="18"/>
        <v>0</v>
      </c>
      <c r="G44" s="17">
        <f t="shared" si="18"/>
        <v>0</v>
      </c>
      <c r="H44" s="17">
        <f t="shared" si="18"/>
        <v>0</v>
      </c>
      <c r="I44" s="17">
        <f t="shared" si="18"/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0</v>
      </c>
      <c r="D59" s="36">
        <f>SUM(D52:D58)</f>
        <v>0</v>
      </c>
      <c r="E59" s="37"/>
      <c r="F59" s="112" t="s">
        <v>39</v>
      </c>
      <c r="G59" s="112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3"/>
      <c r="D77" s="97">
        <f>B77*C77</f>
        <v>0</v>
      </c>
      <c r="E77" s="3"/>
      <c r="F77" s="58" t="s">
        <v>18</v>
      </c>
      <c r="G77" s="59">
        <f t="shared" ref="G77:G83" si="24">B37</f>
        <v>0</v>
      </c>
      <c r="H77" s="60">
        <f t="shared" ref="H77:H83" si="25">G77*200</f>
        <v>0</v>
      </c>
      <c r="I77" s="61">
        <f>G77*100</f>
        <v>0</v>
      </c>
      <c r="J77" s="62">
        <f>G77*400</f>
        <v>0</v>
      </c>
      <c r="K77" s="89">
        <f>G77*200</f>
        <v>0</v>
      </c>
    </row>
    <row r="78" spans="1:12" ht="18.75" customHeight="1" x14ac:dyDescent="0.25">
      <c r="A78" s="55" t="s">
        <v>19</v>
      </c>
      <c r="B78" s="56">
        <f>RIDYM!B78</f>
        <v>2300</v>
      </c>
      <c r="C78" s="13"/>
      <c r="D78" s="97">
        <f t="shared" ref="D78:D83" si="26">B78*C78</f>
        <v>0</v>
      </c>
      <c r="E78" s="3"/>
      <c r="F78" s="58" t="s">
        <v>19</v>
      </c>
      <c r="G78" s="59">
        <f t="shared" si="24"/>
        <v>0</v>
      </c>
      <c r="H78" s="60">
        <f t="shared" si="25"/>
        <v>0</v>
      </c>
      <c r="I78" s="61">
        <f>G78*300</f>
        <v>0</v>
      </c>
      <c r="J78" s="62">
        <f>G78*400</f>
        <v>0</v>
      </c>
      <c r="K78" s="89">
        <f t="shared" ref="K78:K79" si="27">G78*200</f>
        <v>0</v>
      </c>
    </row>
    <row r="79" spans="1:12" ht="18.75" customHeight="1" x14ac:dyDescent="0.25">
      <c r="A79" s="55" t="s">
        <v>20</v>
      </c>
      <c r="B79" s="56">
        <f>RIDYM!B79</f>
        <v>2900</v>
      </c>
      <c r="C79" s="13"/>
      <c r="D79" s="97">
        <f t="shared" si="26"/>
        <v>0</v>
      </c>
      <c r="E79" s="3"/>
      <c r="F79" s="58" t="s">
        <v>20</v>
      </c>
      <c r="G79" s="59">
        <f t="shared" si="24"/>
        <v>0</v>
      </c>
      <c r="H79" s="60">
        <f t="shared" si="25"/>
        <v>0</v>
      </c>
      <c r="I79" s="61">
        <f>G79*300</f>
        <v>0</v>
      </c>
      <c r="J79" s="62">
        <f>G79*400</f>
        <v>0</v>
      </c>
      <c r="K79" s="89">
        <f t="shared" si="27"/>
        <v>0</v>
      </c>
    </row>
    <row r="80" spans="1:12" ht="18.75" customHeight="1" x14ac:dyDescent="0.25">
      <c r="A80" s="55" t="s">
        <v>21</v>
      </c>
      <c r="B80" s="56">
        <f>RIDYM!B80</f>
        <v>3100</v>
      </c>
      <c r="C80" s="13"/>
      <c r="D80" s="97">
        <f t="shared" si="26"/>
        <v>0</v>
      </c>
      <c r="E80" s="3"/>
      <c r="F80" s="58" t="s">
        <v>21</v>
      </c>
      <c r="G80" s="59">
        <f t="shared" si="24"/>
        <v>0</v>
      </c>
      <c r="H80" s="60">
        <f t="shared" si="25"/>
        <v>0</v>
      </c>
      <c r="I80" s="61">
        <f>G80*300</f>
        <v>0</v>
      </c>
      <c r="J80" s="62">
        <f>G80*200</f>
        <v>0</v>
      </c>
      <c r="K80" s="89">
        <f>G80*100</f>
        <v>0</v>
      </c>
    </row>
    <row r="81" spans="1:12" ht="18.75" customHeight="1" x14ac:dyDescent="0.25">
      <c r="A81" s="55" t="s">
        <v>22</v>
      </c>
      <c r="B81" s="56">
        <f>RIDYM!B81</f>
        <v>3100</v>
      </c>
      <c r="C81" s="13"/>
      <c r="D81" s="97">
        <f t="shared" si="26"/>
        <v>0</v>
      </c>
      <c r="E81" s="3"/>
      <c r="F81" s="58" t="s">
        <v>22</v>
      </c>
      <c r="G81" s="59">
        <f t="shared" si="24"/>
        <v>0</v>
      </c>
      <c r="H81" s="60">
        <f t="shared" si="25"/>
        <v>0</v>
      </c>
      <c r="I81" s="61">
        <f>G81*300</f>
        <v>0</v>
      </c>
      <c r="J81" s="62">
        <f>G81*600</f>
        <v>0</v>
      </c>
      <c r="K81" s="89">
        <f>G81*300</f>
        <v>0</v>
      </c>
    </row>
    <row r="82" spans="1:12" ht="18.75" customHeight="1" x14ac:dyDescent="0.25">
      <c r="A82" s="55" t="s">
        <v>23</v>
      </c>
      <c r="B82" s="56">
        <f>RIDYM!B82</f>
        <v>3100</v>
      </c>
      <c r="C82" s="13"/>
      <c r="D82" s="97">
        <f t="shared" si="26"/>
        <v>0</v>
      </c>
      <c r="E82" s="3"/>
      <c r="F82" s="58" t="s">
        <v>23</v>
      </c>
      <c r="G82" s="59">
        <f t="shared" si="24"/>
        <v>0</v>
      </c>
      <c r="H82" s="60">
        <f t="shared" si="25"/>
        <v>0</v>
      </c>
      <c r="I82" s="61">
        <f>G82*300</f>
        <v>0</v>
      </c>
      <c r="J82" s="62">
        <f>G82*800</f>
        <v>0</v>
      </c>
      <c r="K82" s="89">
        <f>G82*400</f>
        <v>0</v>
      </c>
    </row>
    <row r="83" spans="1:12" ht="18.75" customHeight="1" x14ac:dyDescent="0.25">
      <c r="A83" s="55" t="s">
        <v>24</v>
      </c>
      <c r="B83" s="56">
        <f>RIDYM!B83</f>
        <v>3100</v>
      </c>
      <c r="C83" s="13"/>
      <c r="D83" s="97">
        <f t="shared" si="26"/>
        <v>0</v>
      </c>
      <c r="E83" s="3"/>
      <c r="F83" s="58" t="s">
        <v>24</v>
      </c>
      <c r="G83" s="59">
        <f t="shared" si="24"/>
        <v>0</v>
      </c>
      <c r="H83" s="60">
        <f t="shared" si="25"/>
        <v>0</v>
      </c>
      <c r="I83" s="61">
        <f>G83*200</f>
        <v>0</v>
      </c>
      <c r="J83" s="62">
        <f>G83*800</f>
        <v>0</v>
      </c>
      <c r="K83" s="89">
        <f>G83*400</f>
        <v>0</v>
      </c>
    </row>
    <row r="84" spans="1:12" ht="20.100000000000001" customHeight="1" x14ac:dyDescent="0.25">
      <c r="A84" s="114" t="s">
        <v>55</v>
      </c>
      <c r="B84" s="114"/>
      <c r="C84" s="63">
        <f>SUM(C77:C83)</f>
        <v>0</v>
      </c>
      <c r="D84" s="64">
        <f>SUM(D77:D83)</f>
        <v>0</v>
      </c>
      <c r="E84" s="3"/>
      <c r="F84" s="65" t="s">
        <v>56</v>
      </c>
      <c r="G84" s="66">
        <f>SUM(G77:G83)</f>
        <v>0</v>
      </c>
      <c r="H84" s="67">
        <f>SUM(H77:H83)</f>
        <v>0</v>
      </c>
      <c r="I84" s="68">
        <f>SUM(I77:I83)</f>
        <v>0</v>
      </c>
      <c r="J84" s="69">
        <f>SUM(J77:J83)</f>
        <v>0</v>
      </c>
      <c r="K84" s="90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0</v>
      </c>
      <c r="C88" s="116"/>
      <c r="D88" s="46"/>
      <c r="E88" s="102" t="s">
        <v>58</v>
      </c>
      <c r="F88" s="102"/>
      <c r="G88" s="73">
        <f>D59+I59</f>
        <v>0</v>
      </c>
      <c r="H88" s="102" t="s">
        <v>59</v>
      </c>
      <c r="I88" s="102"/>
      <c r="J88" s="74">
        <f>C59+H59+E44+F44+G44</f>
        <v>0</v>
      </c>
    </row>
    <row r="89" spans="1:12" ht="24" x14ac:dyDescent="0.25">
      <c r="A89" s="75" t="s">
        <v>60</v>
      </c>
      <c r="B89" s="101">
        <f>D59+I59+H72</f>
        <v>0</v>
      </c>
      <c r="C89" s="101"/>
      <c r="D89" s="76"/>
      <c r="E89" s="102" t="s">
        <v>61</v>
      </c>
      <c r="F89" s="102"/>
      <c r="G89" s="73">
        <f>D44</f>
        <v>0</v>
      </c>
      <c r="H89" s="102" t="s">
        <v>62</v>
      </c>
      <c r="I89" s="102"/>
      <c r="J89" s="74">
        <f>I44</f>
        <v>0</v>
      </c>
    </row>
    <row r="90" spans="1:12" ht="17.25" customHeight="1" x14ac:dyDescent="0.25">
      <c r="A90" s="77" t="s">
        <v>63</v>
      </c>
      <c r="B90" s="105">
        <f>D84</f>
        <v>0</v>
      </c>
      <c r="C90" s="105"/>
      <c r="D90" s="76"/>
      <c r="E90" s="106" t="s">
        <v>64</v>
      </c>
      <c r="F90" s="107"/>
      <c r="G90" s="78">
        <f>IF(G89=0,0,G88/G89)</f>
        <v>0</v>
      </c>
      <c r="H90" s="106" t="s">
        <v>64</v>
      </c>
      <c r="I90" s="107"/>
      <c r="J90" s="78">
        <f>IF(J89=0,0,J88/J89)</f>
        <v>0</v>
      </c>
    </row>
    <row r="91" spans="1:12" ht="17.25" customHeight="1" x14ac:dyDescent="0.25">
      <c r="A91" s="25" t="s">
        <v>65</v>
      </c>
      <c r="B91" s="108">
        <f>B88-B89-B90</f>
        <v>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L98"/>
  <sheetViews>
    <sheetView zoomScale="80" zoomScaleNormal="80" workbookViewId="0">
      <selection activeCell="B90" sqref="B90:C90"/>
    </sheetView>
  </sheetViews>
  <sheetFormatPr baseColWidth="10" defaultColWidth="11.42578125" defaultRowHeight="12.75" x14ac:dyDescent="0.25"/>
  <cols>
    <col min="1" max="1" width="21.85546875" style="2" customWidth="1"/>
    <col min="2" max="2" width="15.28515625" style="4" customWidth="1"/>
    <col min="3" max="3" width="19.42578125" style="4" customWidth="1"/>
    <col min="4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IF(DAY('INF 30'!B7="N/A"),"N/A",IF(DAY('INF 30'!B7+1)&lt;5,"N/A",('INF 30'!B7+1)))</f>
        <v>42674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I44" si="18">SUM(D37:D43)</f>
        <v>0</v>
      </c>
      <c r="E44" s="17">
        <f t="shared" si="18"/>
        <v>0</v>
      </c>
      <c r="F44" s="17">
        <f t="shared" si="18"/>
        <v>0</v>
      </c>
      <c r="G44" s="17">
        <f t="shared" si="18"/>
        <v>0</v>
      </c>
      <c r="H44" s="17">
        <f t="shared" si="18"/>
        <v>0</v>
      </c>
      <c r="I44" s="17">
        <f t="shared" si="18"/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0</v>
      </c>
      <c r="D59" s="36">
        <f>SUM(D52:D58)</f>
        <v>0</v>
      </c>
      <c r="E59" s="37"/>
      <c r="F59" s="112" t="s">
        <v>39</v>
      </c>
      <c r="G59" s="112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8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3"/>
      <c r="D77" s="97">
        <f>B77*C77</f>
        <v>0</v>
      </c>
      <c r="E77" s="3"/>
      <c r="F77" s="58" t="s">
        <v>18</v>
      </c>
      <c r="G77" s="59">
        <f t="shared" ref="G77:G83" si="24">B37</f>
        <v>0</v>
      </c>
      <c r="H77" s="60">
        <f t="shared" ref="H77:H83" si="25">G77*200</f>
        <v>0</v>
      </c>
      <c r="I77" s="61">
        <f>G77*100</f>
        <v>0</v>
      </c>
      <c r="J77" s="62">
        <f>G77*400</f>
        <v>0</v>
      </c>
      <c r="K77" s="89">
        <f>G77*200</f>
        <v>0</v>
      </c>
    </row>
    <row r="78" spans="1:12" ht="18.75" customHeight="1" x14ac:dyDescent="0.25">
      <c r="A78" s="55" t="s">
        <v>19</v>
      </c>
      <c r="B78" s="56">
        <f>RIDYM!B78</f>
        <v>2300</v>
      </c>
      <c r="C78" s="13"/>
      <c r="D78" s="97">
        <f t="shared" ref="D78:D83" si="26">B78*C78</f>
        <v>0</v>
      </c>
      <c r="E78" s="3"/>
      <c r="F78" s="58" t="s">
        <v>19</v>
      </c>
      <c r="G78" s="59">
        <f t="shared" si="24"/>
        <v>0</v>
      </c>
      <c r="H78" s="60">
        <f t="shared" si="25"/>
        <v>0</v>
      </c>
      <c r="I78" s="61">
        <f>G78*300</f>
        <v>0</v>
      </c>
      <c r="J78" s="62">
        <f>G78*400</f>
        <v>0</v>
      </c>
      <c r="K78" s="89">
        <f t="shared" ref="K78:K79" si="27">G78*200</f>
        <v>0</v>
      </c>
    </row>
    <row r="79" spans="1:12" ht="18.75" customHeight="1" x14ac:dyDescent="0.25">
      <c r="A79" s="55" t="s">
        <v>20</v>
      </c>
      <c r="B79" s="56">
        <f>RIDYM!B79</f>
        <v>2900</v>
      </c>
      <c r="C79" s="13"/>
      <c r="D79" s="97">
        <f t="shared" si="26"/>
        <v>0</v>
      </c>
      <c r="E79" s="3"/>
      <c r="F79" s="58" t="s">
        <v>20</v>
      </c>
      <c r="G79" s="59">
        <f t="shared" si="24"/>
        <v>0</v>
      </c>
      <c r="H79" s="60">
        <f t="shared" si="25"/>
        <v>0</v>
      </c>
      <c r="I79" s="61">
        <f>G79*300</f>
        <v>0</v>
      </c>
      <c r="J79" s="62">
        <f>G79*400</f>
        <v>0</v>
      </c>
      <c r="K79" s="89">
        <f t="shared" si="27"/>
        <v>0</v>
      </c>
    </row>
    <row r="80" spans="1:12" ht="18.75" customHeight="1" x14ac:dyDescent="0.25">
      <c r="A80" s="55" t="s">
        <v>21</v>
      </c>
      <c r="B80" s="56">
        <f>RIDYM!B80</f>
        <v>3100</v>
      </c>
      <c r="C80" s="13"/>
      <c r="D80" s="97">
        <f t="shared" si="26"/>
        <v>0</v>
      </c>
      <c r="E80" s="3"/>
      <c r="F80" s="58" t="s">
        <v>21</v>
      </c>
      <c r="G80" s="59">
        <f t="shared" si="24"/>
        <v>0</v>
      </c>
      <c r="H80" s="60">
        <f t="shared" si="25"/>
        <v>0</v>
      </c>
      <c r="I80" s="61">
        <f>G80*300</f>
        <v>0</v>
      </c>
      <c r="J80" s="62">
        <f>G80*200</f>
        <v>0</v>
      </c>
      <c r="K80" s="89">
        <f>G80*100</f>
        <v>0</v>
      </c>
    </row>
    <row r="81" spans="1:12" ht="18.75" customHeight="1" x14ac:dyDescent="0.25">
      <c r="A81" s="55" t="s">
        <v>22</v>
      </c>
      <c r="B81" s="56">
        <f>RIDYM!B81</f>
        <v>3100</v>
      </c>
      <c r="C81" s="13"/>
      <c r="D81" s="97">
        <f t="shared" si="26"/>
        <v>0</v>
      </c>
      <c r="E81" s="3"/>
      <c r="F81" s="58" t="s">
        <v>22</v>
      </c>
      <c r="G81" s="59">
        <f t="shared" si="24"/>
        <v>0</v>
      </c>
      <c r="H81" s="60">
        <f t="shared" si="25"/>
        <v>0</v>
      </c>
      <c r="I81" s="61">
        <f>G81*300</f>
        <v>0</v>
      </c>
      <c r="J81" s="62">
        <f>G81*600</f>
        <v>0</v>
      </c>
      <c r="K81" s="89">
        <f>G81*300</f>
        <v>0</v>
      </c>
    </row>
    <row r="82" spans="1:12" ht="18.75" customHeight="1" x14ac:dyDescent="0.25">
      <c r="A82" s="55" t="s">
        <v>23</v>
      </c>
      <c r="B82" s="56">
        <f>RIDYM!B82</f>
        <v>3100</v>
      </c>
      <c r="C82" s="13"/>
      <c r="D82" s="97">
        <f t="shared" si="26"/>
        <v>0</v>
      </c>
      <c r="E82" s="3"/>
      <c r="F82" s="58" t="s">
        <v>23</v>
      </c>
      <c r="G82" s="59">
        <f t="shared" si="24"/>
        <v>0</v>
      </c>
      <c r="H82" s="60">
        <f t="shared" si="25"/>
        <v>0</v>
      </c>
      <c r="I82" s="61">
        <f>G82*300</f>
        <v>0</v>
      </c>
      <c r="J82" s="62">
        <f>G82*800</f>
        <v>0</v>
      </c>
      <c r="K82" s="89">
        <f>G82*400</f>
        <v>0</v>
      </c>
    </row>
    <row r="83" spans="1:12" ht="18.75" customHeight="1" x14ac:dyDescent="0.25">
      <c r="A83" s="55" t="s">
        <v>24</v>
      </c>
      <c r="B83" s="56">
        <f>RIDYM!B83</f>
        <v>3100</v>
      </c>
      <c r="C83" s="13"/>
      <c r="D83" s="97">
        <f t="shared" si="26"/>
        <v>0</v>
      </c>
      <c r="E83" s="3"/>
      <c r="F83" s="58" t="s">
        <v>24</v>
      </c>
      <c r="G83" s="59">
        <f t="shared" si="24"/>
        <v>0</v>
      </c>
      <c r="H83" s="60">
        <f t="shared" si="25"/>
        <v>0</v>
      </c>
      <c r="I83" s="61">
        <f>G83*200</f>
        <v>0</v>
      </c>
      <c r="J83" s="62">
        <f>G83*800</f>
        <v>0</v>
      </c>
      <c r="K83" s="89">
        <f>G83*400</f>
        <v>0</v>
      </c>
    </row>
    <row r="84" spans="1:12" ht="20.100000000000001" customHeight="1" x14ac:dyDescent="0.25">
      <c r="A84" s="114" t="s">
        <v>55</v>
      </c>
      <c r="B84" s="114"/>
      <c r="C84" s="63">
        <f>SUM(C77:C83)</f>
        <v>0</v>
      </c>
      <c r="D84" s="64">
        <f>SUM(D77:D83)</f>
        <v>0</v>
      </c>
      <c r="E84" s="3"/>
      <c r="F84" s="65" t="s">
        <v>56</v>
      </c>
      <c r="G84" s="66">
        <f>SUM(G77:G83)</f>
        <v>0</v>
      </c>
      <c r="H84" s="67">
        <f>SUM(H77:H83)</f>
        <v>0</v>
      </c>
      <c r="I84" s="68">
        <f>SUM(I77:I83)</f>
        <v>0</v>
      </c>
      <c r="J84" s="69">
        <f>SUM(J77:J83)</f>
        <v>0</v>
      </c>
      <c r="K84" s="90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0</v>
      </c>
      <c r="C88" s="116"/>
      <c r="D88" s="46"/>
      <c r="E88" s="102" t="s">
        <v>58</v>
      </c>
      <c r="F88" s="102"/>
      <c r="G88" s="73">
        <f>D59+I59</f>
        <v>0</v>
      </c>
      <c r="H88" s="102" t="s">
        <v>59</v>
      </c>
      <c r="I88" s="102"/>
      <c r="J88" s="74">
        <f>C59+H59+E44+F44+G44</f>
        <v>0</v>
      </c>
    </row>
    <row r="89" spans="1:12" ht="24" x14ac:dyDescent="0.25">
      <c r="A89" s="75" t="s">
        <v>60</v>
      </c>
      <c r="B89" s="101">
        <f>D59+I59+H72</f>
        <v>0</v>
      </c>
      <c r="C89" s="101"/>
      <c r="D89" s="76"/>
      <c r="E89" s="102" t="s">
        <v>61</v>
      </c>
      <c r="F89" s="102"/>
      <c r="G89" s="73">
        <f>D44</f>
        <v>0</v>
      </c>
      <c r="H89" s="102" t="s">
        <v>62</v>
      </c>
      <c r="I89" s="102"/>
      <c r="J89" s="74">
        <f>I44</f>
        <v>0</v>
      </c>
    </row>
    <row r="90" spans="1:12" ht="17.25" customHeight="1" x14ac:dyDescent="0.25">
      <c r="A90" s="77" t="s">
        <v>63</v>
      </c>
      <c r="B90" s="105">
        <f>D84</f>
        <v>0</v>
      </c>
      <c r="C90" s="105"/>
      <c r="D90" s="76"/>
      <c r="E90" s="106" t="s">
        <v>64</v>
      </c>
      <c r="F90" s="107"/>
      <c r="G90" s="78">
        <f>IF(G89=0,0,G88/G89)</f>
        <v>0</v>
      </c>
      <c r="H90" s="106" t="s">
        <v>64</v>
      </c>
      <c r="I90" s="107"/>
      <c r="J90" s="78">
        <f>IF(J89=0,0,J88/J89)</f>
        <v>0</v>
      </c>
    </row>
    <row r="91" spans="1:12" ht="17.25" customHeight="1" x14ac:dyDescent="0.25">
      <c r="A91" s="25" t="s">
        <v>65</v>
      </c>
      <c r="B91" s="108">
        <f>B88-B89-B90</f>
        <v>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disablePrompts="1"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/>
  <dimension ref="A1:O105"/>
  <sheetViews>
    <sheetView tabSelected="1" topLeftCell="A79" zoomScaleNormal="100" workbookViewId="0">
      <selection activeCell="J11" sqref="J11"/>
    </sheetView>
  </sheetViews>
  <sheetFormatPr baseColWidth="10" defaultColWidth="11.42578125" defaultRowHeight="12.75" x14ac:dyDescent="0.25"/>
  <cols>
    <col min="1" max="1" width="21.85546875" style="2" customWidth="1"/>
    <col min="2" max="6" width="15.28515625" style="4" customWidth="1"/>
    <col min="7" max="7" width="17.5703125" style="4" customWidth="1"/>
    <col min="8" max="10" width="15.28515625" style="4" customWidth="1"/>
    <col min="11" max="11" width="13" style="4" customWidth="1"/>
    <col min="12" max="16384" width="11.42578125" style="4"/>
  </cols>
  <sheetData>
    <row r="1" spans="1:15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5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72</v>
      </c>
      <c r="J2" s="129"/>
    </row>
    <row r="3" spans="1:15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73</v>
      </c>
      <c r="J3" s="129"/>
    </row>
    <row r="4" spans="1:15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5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5" x14ac:dyDescent="0.25">
      <c r="A7" s="2" t="s">
        <v>6</v>
      </c>
      <c r="B7" s="127">
        <v>42644</v>
      </c>
      <c r="C7" s="127"/>
      <c r="D7" s="127"/>
      <c r="E7" s="5"/>
      <c r="F7" s="127">
        <f>B7-1+IF(O12=0,1,O12)</f>
        <v>42666</v>
      </c>
      <c r="G7" s="127"/>
      <c r="H7" s="7"/>
    </row>
    <row r="8" spans="1:15" ht="7.5" customHeight="1" x14ac:dyDescent="0.25">
      <c r="K8" s="8"/>
      <c r="L8" s="8"/>
    </row>
    <row r="9" spans="1:15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5" ht="7.5" customHeight="1" x14ac:dyDescent="0.25">
      <c r="K10" s="8"/>
      <c r="L10" s="8"/>
    </row>
    <row r="11" spans="1:15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5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  <c r="O12" s="87">
        <f>IF('INF 01'!D46&lt;&gt;0,1,0) + IF('INF 02'!D46&lt;&gt;0,1,0) + IF('INF 03'!D46&lt;&gt;0,1,0) + IF('INF 04'!D46&lt;&gt;0,1,0) + IF('INF 05'!D46&lt;&gt;0,1,0) + IF('INF 06'!D46&lt;&gt;0,1,0) + IF('INF 07'!D46&lt;&gt;0,1,0) + IF('INF 08'!D46&lt;&gt;0,1,0) + IF('INF 09'!D46&lt;&gt;0,1,0) + IF('INF 10'!D46&lt;&gt;0,1,0) + IF('INF 11'!D46&lt;&gt;0,1,0) + IF('INF 12'!D46&lt;&gt;0,1,0) + IF('INF 13'!D46&lt;&gt;0,1,0) + IF('INF 14'!D46&lt;&gt;0,1,0) + IF('INF 15'!D46&lt;&gt;0,1,0) + IF('INF 16'!D46&lt;&gt;0,1,0) + IF('INF 17'!D46&lt;&gt;0,1,0) + IF('INF 18'!D46&lt;&gt;0,1,0) + IF('INF 19'!D46&lt;&gt;0,1,0) + IF('INF 20'!D46&lt;&gt;0,1,0) + IF('INF 21'!D46&lt;&gt;0,1,0) + IF('INF 22'!D46&lt;&gt;0,1,0) + IF('INF 23'!D46&lt;&gt;0,1,0) + IF('INF 24'!D46&lt;&gt;0,1,0) + IF('INF 25'!D46&lt;&gt;0,1,0) + IF('INF 26'!D46&lt;&gt;0,1,0) + IF('INF 27'!D46&lt;&gt;0,1,0) + IF('INF 28'!D46&lt;&gt;0,1,0) + IF('INF 29'!D46&lt;&gt;0,1,0) + IF('INF 30'!D46&lt;&gt;0,1,0) + IF('INF 31'!D46&lt;&gt;0,1,0)</f>
        <v>23</v>
      </c>
    </row>
    <row r="13" spans="1:15" ht="15" x14ac:dyDescent="0.25">
      <c r="A13" s="12" t="s">
        <v>18</v>
      </c>
      <c r="B13" s="85">
        <f>'INF 01'!B13+'INF 02'!B13+'INF 03'!B13+'INF 04'!B13+'INF 05'!B13+'INF 06'!B13+'INF 07'!B13+'INF 08'!B13+'INF 09'!B13+'INF 10'!B13+'INF 11'!B13+'INF 12'!B13+'INF 13'!B13+'INF 14'!B13+'INF 15'!B13+'INF 16'!B13+'INF 17'!B13+'INF 18'!B13+'INF 19'!B13+'INF 20'!B13+'INF 21'!B13+'INF 22'!B13+'INF 23'!B13+'INF 24'!B13+'INF 25'!B13+'INF 26'!B13+'INF 27'!B13+'INF 28'!B13+'INF 29'!B13+'INF 30'!B13+'INF 31'!B13</f>
        <v>3664</v>
      </c>
      <c r="C13" s="14">
        <v>9200</v>
      </c>
      <c r="D13" s="15">
        <f t="shared" ref="D13:D19" si="0">+C13*B13</f>
        <v>33708800</v>
      </c>
      <c r="E13" s="85">
        <f>'INF 01'!E13+'INF 02'!E13+'INF 03'!E13+'INF 04'!E13+'INF 05'!E13+'INF 06'!E13+'INF 07'!E13+'INF 08'!E13+'INF 09'!E13+'INF 10'!E13+'INF 11'!E13+'INF 12'!E13+'INF 13'!E13+'INF 14'!E13+'INF 15'!E13+'INF 16'!E13+'INF 17'!E13+'INF 18'!E13+'INF 19'!E13+'INF 20'!E13+'INF 21'!E13+'INF 22'!E13+'INF 23'!E13+'INF 24'!E13+'INF 25'!E13+'INF 26'!E13+'INF 27'!E13+'INF 28'!E13+'INF 29'!E13+'INF 30'!E13+'INF 31'!E13</f>
        <v>46</v>
      </c>
      <c r="F13" s="85">
        <f>'INF 01'!F13+'INF 02'!F13+'INF 03'!F13+'INF 04'!F13+'INF 05'!F13+'INF 06'!F13+'INF 07'!F13+'INF 08'!F13+'INF 09'!F13+'INF 10'!F13+'INF 11'!F13+'INF 12'!F13+'INF 13'!F13+'INF 14'!F13+'INF 15'!F13+'INF 16'!F13+'INF 17'!F13+'INF 18'!F13+'INF 19'!F13+'INF 20'!F13+'INF 21'!F13+'INF 22'!F13+'INF 23'!F13+'INF 24'!F13+'INF 25'!F13+'INF 26'!F13+'INF 27'!F13+'INF 28'!F13+'INF 29'!F13+'INF 30'!F13+'INF 31'!F13</f>
        <v>5735</v>
      </c>
      <c r="G13" s="85">
        <f>'INF 01'!G13+'INF 02'!G13+'INF 03'!G13+'INF 04'!G13+'INF 05'!G13+'INF 06'!G13+'INF 07'!G13+'INF 08'!G13+'INF 09'!G13+'INF 10'!G13+'INF 11'!G13+'INF 12'!G13+'INF 13'!G13+'INF 14'!G13+'INF 15'!G13+'INF 16'!G13+'INF 17'!G13+'INF 18'!G13+'INF 19'!G13+'INF 20'!G13+'INF 21'!G13+'INF 22'!G13+'INF 23'!G13+'INF 24'!G13+'INF 25'!G13+'INF 26'!G13+'INF 27'!G13+'INF 28'!G13+'INF 29'!G13+'INF 30'!G13+'INF 31'!G13</f>
        <v>10</v>
      </c>
      <c r="H13" s="85">
        <f>'INF 01'!H13+'INF 02'!H13+'INF 03'!H13+'INF 04'!H13+'INF 05'!H13+'INF 06'!H13+'INF 07'!H13+'INF 08'!H13+'INF 09'!H13+'INF 10'!H13+'INF 11'!H13+'INF 12'!H13+'INF 13'!H13+'INF 14'!H13+'INF 15'!H13+'INF 16'!H13+'INF 17'!H13+'INF 18'!H13+'INF 19'!H13+'INF 20'!H13+'INF 21'!H13+'INF 22'!H13+'INF 23'!H13+'INF 24'!H13+'INF 25'!H13+'INF 26'!H13+'INF 27'!H13+'INF 28'!H13+'INF 29'!H13+'INF 30'!H13+'INF 31'!H13</f>
        <v>0</v>
      </c>
      <c r="I13" s="16">
        <f>B13+E13+F13+G13+H13</f>
        <v>9455</v>
      </c>
    </row>
    <row r="14" spans="1:15" ht="15" x14ac:dyDescent="0.25">
      <c r="A14" s="12" t="s">
        <v>19</v>
      </c>
      <c r="B14" s="85">
        <f>'INF 01'!B14+'INF 02'!B14+'INF 03'!B14+'INF 04'!B14+'INF 05'!B14+'INF 06'!B14+'INF 07'!B14+'INF 08'!B14+'INF 09'!B14+'INF 10'!B14+'INF 11'!B14+'INF 12'!B14+'INF 13'!B14+'INF 14'!B14+'INF 15'!B14+'INF 16'!B14+'INF 17'!B14+'INF 18'!B14+'INF 19'!B14+'INF 20'!B14+'INF 21'!B14+'INF 22'!B14+'INF 23'!B14+'INF 24'!B14+'INF 25'!B14+'INF 26'!B14+'INF 27'!B14+'INF 28'!B14+'INF 29'!B14+'INF 30'!B14+'INF 31'!B14</f>
        <v>580</v>
      </c>
      <c r="C14" s="14">
        <v>9700</v>
      </c>
      <c r="D14" s="15">
        <f t="shared" si="0"/>
        <v>5626000</v>
      </c>
      <c r="E14" s="85">
        <f>'INF 01'!E14+'INF 02'!E14+'INF 03'!E14+'INF 04'!E14+'INF 05'!E14+'INF 06'!E14+'INF 07'!E14+'INF 08'!E14+'INF 09'!E14+'INF 10'!E14+'INF 11'!E14+'INF 12'!E14+'INF 13'!E14+'INF 14'!E14+'INF 15'!E14+'INF 16'!E14+'INF 17'!E14+'INF 18'!E14+'INF 19'!E14+'INF 20'!E14+'INF 21'!E14+'INF 22'!E14+'INF 23'!E14+'INF 24'!E14+'INF 25'!E14+'INF 26'!E14+'INF 27'!E14+'INF 28'!E14+'INF 29'!E14+'INF 30'!E14+'INF 31'!E14</f>
        <v>0</v>
      </c>
      <c r="F14" s="85">
        <f>'INF 01'!F14+'INF 02'!F14+'INF 03'!F14+'INF 04'!F14+'INF 05'!F14+'INF 06'!F14+'INF 07'!F14+'INF 08'!F14+'INF 09'!F14+'INF 10'!F14+'INF 11'!F14+'INF 12'!F14+'INF 13'!F14+'INF 14'!F14+'INF 15'!F14+'INF 16'!F14+'INF 17'!F14+'INF 18'!F14+'INF 19'!F14+'INF 20'!F14+'INF 21'!F14+'INF 22'!F14+'INF 23'!F14+'INF 24'!F14+'INF 25'!F14+'INF 26'!F14+'INF 27'!F14+'INF 28'!F14+'INF 29'!F14+'INF 30'!F14+'INF 31'!F14</f>
        <v>17</v>
      </c>
      <c r="G14" s="85">
        <f>'INF 01'!G14+'INF 02'!G14+'INF 03'!G14+'INF 04'!G14+'INF 05'!G14+'INF 06'!G14+'INF 07'!G14+'INF 08'!G14+'INF 09'!G14+'INF 10'!G14+'INF 11'!G14+'INF 12'!G14+'INF 13'!G14+'INF 14'!G14+'INF 15'!G14+'INF 16'!G14+'INF 17'!G14+'INF 18'!G14+'INF 19'!G14+'INF 20'!G14+'INF 21'!G14+'INF 22'!G14+'INF 23'!G14+'INF 24'!G14+'INF 25'!G14+'INF 26'!G14+'INF 27'!G14+'INF 28'!G14+'INF 29'!G14+'INF 30'!G14+'INF 31'!G14</f>
        <v>0</v>
      </c>
      <c r="H14" s="85">
        <f>'INF 01'!H14+'INF 02'!H14+'INF 03'!H14+'INF 04'!H14+'INF 05'!H14+'INF 06'!H14+'INF 07'!H14+'INF 08'!H14+'INF 09'!H14+'INF 10'!H14+'INF 11'!H14+'INF 12'!H14+'INF 13'!H14+'INF 14'!H14+'INF 15'!H14+'INF 16'!H14+'INF 17'!H14+'INF 18'!H14+'INF 19'!H14+'INF 20'!H14+'INF 21'!H14+'INF 22'!H14+'INF 23'!H14+'INF 24'!H14+'INF 25'!H14+'INF 26'!H14+'INF 27'!H14+'INF 28'!H14+'INF 29'!H14+'INF 30'!H14+'INF 31'!H14</f>
        <v>0</v>
      </c>
      <c r="I14" s="16">
        <f t="shared" ref="I14:I19" si="1">B14+E14+F14+G14+H14</f>
        <v>597</v>
      </c>
    </row>
    <row r="15" spans="1:15" ht="15" x14ac:dyDescent="0.25">
      <c r="A15" s="12" t="s">
        <v>20</v>
      </c>
      <c r="B15" s="85">
        <f>'INF 01'!B15+'INF 02'!B15+'INF 03'!B15+'INF 04'!B15+'INF 05'!B15+'INF 06'!B15+'INF 07'!B15+'INF 08'!B15+'INF 09'!B15+'INF 10'!B15+'INF 11'!B15+'INF 12'!B15+'INF 13'!B15+'INF 14'!B15+'INF 15'!B15+'INF 16'!B15+'INF 17'!B15+'INF 18'!B15+'INF 19'!B15+'INF 20'!B15+'INF 21'!B15+'INF 22'!B15+'INF 23'!B15+'INF 24'!B15+'INF 25'!B15+'INF 26'!B15+'INF 27'!B15+'INF 28'!B15+'INF 29'!B15+'INF 30'!B15+'INF 31'!B15</f>
        <v>735</v>
      </c>
      <c r="C15" s="14">
        <v>10500</v>
      </c>
      <c r="D15" s="15">
        <f t="shared" si="0"/>
        <v>7717500</v>
      </c>
      <c r="E15" s="85">
        <f>'INF 01'!E15+'INF 02'!E15+'INF 03'!E15+'INF 04'!E15+'INF 05'!E15+'INF 06'!E15+'INF 07'!E15+'INF 08'!E15+'INF 09'!E15+'INF 10'!E15+'INF 11'!E15+'INF 12'!E15+'INF 13'!E15+'INF 14'!E15+'INF 15'!E15+'INF 16'!E15+'INF 17'!E15+'INF 18'!E15+'INF 19'!E15+'INF 20'!E15+'INF 21'!E15+'INF 22'!E15+'INF 23'!E15+'INF 24'!E15+'INF 25'!E15+'INF 26'!E15+'INF 27'!E15+'INF 28'!E15+'INF 29'!E15+'INF 30'!E15+'INF 31'!E15</f>
        <v>0</v>
      </c>
      <c r="F15" s="85">
        <f>'INF 01'!F15+'INF 02'!F15+'INF 03'!F15+'INF 04'!F15+'INF 05'!F15+'INF 06'!F15+'INF 07'!F15+'INF 08'!F15+'INF 09'!F15+'INF 10'!F15+'INF 11'!F15+'INF 12'!F15+'INF 13'!F15+'INF 14'!F15+'INF 15'!F15+'INF 16'!F15+'INF 17'!F15+'INF 18'!F15+'INF 19'!F15+'INF 20'!F15+'INF 21'!F15+'INF 22'!F15+'INF 23'!F15+'INF 24'!F15+'INF 25'!F15+'INF 26'!F15+'INF 27'!F15+'INF 28'!F15+'INF 29'!F15+'INF 30'!F15+'INF 31'!F15</f>
        <v>9</v>
      </c>
      <c r="G15" s="85">
        <f>'INF 01'!G15+'INF 02'!G15+'INF 03'!G15+'INF 04'!G15+'INF 05'!G15+'INF 06'!G15+'INF 07'!G15+'INF 08'!G15+'INF 09'!G15+'INF 10'!G15+'INF 11'!G15+'INF 12'!G15+'INF 13'!G15+'INF 14'!G15+'INF 15'!G15+'INF 16'!G15+'INF 17'!G15+'INF 18'!G15+'INF 19'!G15+'INF 20'!G15+'INF 21'!G15+'INF 22'!G15+'INF 23'!G15+'INF 24'!G15+'INF 25'!G15+'INF 26'!G15+'INF 27'!G15+'INF 28'!G15+'INF 29'!G15+'INF 30'!G15+'INF 31'!G15</f>
        <v>0</v>
      </c>
      <c r="H15" s="85">
        <f>'INF 01'!H15+'INF 02'!H15+'INF 03'!H15+'INF 04'!H15+'INF 05'!H15+'INF 06'!H15+'INF 07'!H15+'INF 08'!H15+'INF 09'!H15+'INF 10'!H15+'INF 11'!H15+'INF 12'!H15+'INF 13'!H15+'INF 14'!H15+'INF 15'!H15+'INF 16'!H15+'INF 17'!H15+'INF 18'!H15+'INF 19'!H15+'INF 20'!H15+'INF 21'!H15+'INF 22'!H15+'INF 23'!H15+'INF 24'!H15+'INF 25'!H15+'INF 26'!H15+'INF 27'!H15+'INF 28'!H15+'INF 29'!H15+'INF 30'!H15+'INF 31'!H15</f>
        <v>0</v>
      </c>
      <c r="I15" s="16">
        <f t="shared" si="1"/>
        <v>744</v>
      </c>
    </row>
    <row r="16" spans="1:15" ht="15" x14ac:dyDescent="0.25">
      <c r="A16" s="12" t="s">
        <v>21</v>
      </c>
      <c r="B16" s="85">
        <f>'INF 01'!B16+'INF 02'!B16+'INF 03'!B16+'INF 04'!B16+'INF 05'!B16+'INF 06'!B16+'INF 07'!B16+'INF 08'!B16+'INF 09'!B16+'INF 10'!B16+'INF 11'!B16+'INF 12'!B16+'INF 13'!B16+'INF 14'!B16+'INF 15'!B16+'INF 16'!B16+'INF 17'!B16+'INF 18'!B16+'INF 19'!B16+'INF 20'!B16+'INF 21'!B16+'INF 22'!B16+'INF 23'!B16+'INF 24'!B16+'INF 25'!B16+'INF 26'!B16+'INF 27'!B16+'INF 28'!B16+'INF 29'!B16+'INF 30'!B16+'INF 31'!B16</f>
        <v>460</v>
      </c>
      <c r="C16" s="14">
        <v>14900</v>
      </c>
      <c r="D16" s="15">
        <f t="shared" si="0"/>
        <v>6854000</v>
      </c>
      <c r="E16" s="85">
        <f>'INF 01'!E16+'INF 02'!E16+'INF 03'!E16+'INF 04'!E16+'INF 05'!E16+'INF 06'!E16+'INF 07'!E16+'INF 08'!E16+'INF 09'!E16+'INF 10'!E16+'INF 11'!E16+'INF 12'!E16+'INF 13'!E16+'INF 14'!E16+'INF 15'!E16+'INF 16'!E16+'INF 17'!E16+'INF 18'!E16+'INF 19'!E16+'INF 20'!E16+'INF 21'!E16+'INF 22'!E16+'INF 23'!E16+'INF 24'!E16+'INF 25'!E16+'INF 26'!E16+'INF 27'!E16+'INF 28'!E16+'INF 29'!E16+'INF 30'!E16+'INF 31'!E16</f>
        <v>0</v>
      </c>
      <c r="F16" s="85">
        <f>'INF 01'!F16+'INF 02'!F16+'INF 03'!F16+'INF 04'!F16+'INF 05'!F16+'INF 06'!F16+'INF 07'!F16+'INF 08'!F16+'INF 09'!F16+'INF 10'!F16+'INF 11'!F16+'INF 12'!F16+'INF 13'!F16+'INF 14'!F16+'INF 15'!F16+'INF 16'!F16+'INF 17'!F16+'INF 18'!F16+'INF 19'!F16+'INF 20'!F16+'INF 21'!F16+'INF 22'!F16+'INF 23'!F16+'INF 24'!F16+'INF 25'!F16+'INF 26'!F16+'INF 27'!F16+'INF 28'!F16+'INF 29'!F16+'INF 30'!F16+'INF 31'!F16</f>
        <v>56</v>
      </c>
      <c r="G16" s="85">
        <f>'INF 01'!G16+'INF 02'!G16+'INF 03'!G16+'INF 04'!G16+'INF 05'!G16+'INF 06'!G16+'INF 07'!G16+'INF 08'!G16+'INF 09'!G16+'INF 10'!G16+'INF 11'!G16+'INF 12'!G16+'INF 13'!G16+'INF 14'!G16+'INF 15'!G16+'INF 16'!G16+'INF 17'!G16+'INF 18'!G16+'INF 19'!G16+'INF 20'!G16+'INF 21'!G16+'INF 22'!G16+'INF 23'!G16+'INF 24'!G16+'INF 25'!G16+'INF 26'!G16+'INF 27'!G16+'INF 28'!G16+'INF 29'!G16+'INF 30'!G16+'INF 31'!G16</f>
        <v>0</v>
      </c>
      <c r="H16" s="85">
        <f>'INF 01'!H16+'INF 02'!H16+'INF 03'!H16+'INF 04'!H16+'INF 05'!H16+'INF 06'!H16+'INF 07'!H16+'INF 08'!H16+'INF 09'!H16+'INF 10'!H16+'INF 11'!H16+'INF 12'!H16+'INF 13'!H16+'INF 14'!H16+'INF 15'!H16+'INF 16'!H16+'INF 17'!H16+'INF 18'!H16+'INF 19'!H16+'INF 20'!H16+'INF 21'!H16+'INF 22'!H16+'INF 23'!H16+'INF 24'!H16+'INF 25'!H16+'INF 26'!H16+'INF 27'!H16+'INF 28'!H16+'INF 29'!H16+'INF 30'!H16+'INF 31'!H16</f>
        <v>0</v>
      </c>
      <c r="I16" s="16">
        <f t="shared" si="1"/>
        <v>516</v>
      </c>
    </row>
    <row r="17" spans="1:9" ht="15" x14ac:dyDescent="0.25">
      <c r="A17" s="12" t="s">
        <v>22</v>
      </c>
      <c r="B17" s="85">
        <f>'INF 01'!B17+'INF 02'!B17+'INF 03'!B17+'INF 04'!B17+'INF 05'!B17+'INF 06'!B17+'INF 07'!B17+'INF 08'!B17+'INF 09'!B17+'INF 10'!B17+'INF 11'!B17+'INF 12'!B17+'INF 13'!B17+'INF 14'!B17+'INF 15'!B17+'INF 16'!B17+'INF 17'!B17+'INF 18'!B17+'INF 19'!B17+'INF 20'!B17+'INF 21'!B17+'INF 22'!B17+'INF 23'!B17+'INF 24'!B17+'INF 25'!B17+'INF 26'!B17+'INF 27'!B17+'INF 28'!B17+'INF 29'!B17+'INF 30'!B17+'INF 31'!B17</f>
        <v>262</v>
      </c>
      <c r="C17" s="14">
        <v>25100</v>
      </c>
      <c r="D17" s="15">
        <f t="shared" si="0"/>
        <v>6576200</v>
      </c>
      <c r="E17" s="85">
        <f>'INF 01'!E17+'INF 02'!E17+'INF 03'!E17+'INF 04'!E17+'INF 05'!E17+'INF 06'!E17+'INF 07'!E17+'INF 08'!E17+'INF 09'!E17+'INF 10'!E17+'INF 11'!E17+'INF 12'!E17+'INF 13'!E17+'INF 14'!E17+'INF 15'!E17+'INF 16'!E17+'INF 17'!E17+'INF 18'!E17+'INF 19'!E17+'INF 20'!E17+'INF 21'!E17+'INF 22'!E17+'INF 23'!E17+'INF 24'!E17+'INF 25'!E17+'INF 26'!E17+'INF 27'!E17+'INF 28'!E17+'INF 29'!E17+'INF 30'!E17+'INF 31'!E17</f>
        <v>0</v>
      </c>
      <c r="F17" s="85">
        <f>'INF 01'!F17+'INF 02'!F17+'INF 03'!F17+'INF 04'!F17+'INF 05'!F17+'INF 06'!F17+'INF 07'!F17+'INF 08'!F17+'INF 09'!F17+'INF 10'!F17+'INF 11'!F17+'INF 12'!F17+'INF 13'!F17+'INF 14'!F17+'INF 15'!F17+'INF 16'!F17+'INF 17'!F17+'INF 18'!F17+'INF 19'!F17+'INF 20'!F17+'INF 21'!F17+'INF 22'!F17+'INF 23'!F17+'INF 24'!F17+'INF 25'!F17+'INF 26'!F17+'INF 27'!F17+'INF 28'!F17+'INF 29'!F17+'INF 30'!F17+'INF 31'!F17</f>
        <v>0</v>
      </c>
      <c r="G17" s="85">
        <f>'INF 01'!G17+'INF 02'!G17+'INF 03'!G17+'INF 04'!G17+'INF 05'!G17+'INF 06'!G17+'INF 07'!G17+'INF 08'!G17+'INF 09'!G17+'INF 10'!G17+'INF 11'!G17+'INF 12'!G17+'INF 13'!G17+'INF 14'!G17+'INF 15'!G17+'INF 16'!G17+'INF 17'!G17+'INF 18'!G17+'INF 19'!G17+'INF 20'!G17+'INF 21'!G17+'INF 22'!G17+'INF 23'!G17+'INF 24'!G17+'INF 25'!G17+'INF 26'!G17+'INF 27'!G17+'INF 28'!G17+'INF 29'!G17+'INF 30'!G17+'INF 31'!G17</f>
        <v>0</v>
      </c>
      <c r="H17" s="85">
        <f>'INF 01'!H17+'INF 02'!H17+'INF 03'!H17+'INF 04'!H17+'INF 05'!H17+'INF 06'!H17+'INF 07'!H17+'INF 08'!H17+'INF 09'!H17+'INF 10'!H17+'INF 11'!H17+'INF 12'!H17+'INF 13'!H17+'INF 14'!H17+'INF 15'!H17+'INF 16'!H17+'INF 17'!H17+'INF 18'!H17+'INF 19'!H17+'INF 20'!H17+'INF 21'!H17+'INF 22'!H17+'INF 23'!H17+'INF 24'!H17+'INF 25'!H17+'INF 26'!H17+'INF 27'!H17+'INF 28'!H17+'INF 29'!H17+'INF 30'!H17+'INF 31'!H17</f>
        <v>0</v>
      </c>
      <c r="I17" s="16">
        <f t="shared" si="1"/>
        <v>262</v>
      </c>
    </row>
    <row r="18" spans="1:9" ht="15" x14ac:dyDescent="0.25">
      <c r="A18" s="12" t="s">
        <v>23</v>
      </c>
      <c r="B18" s="85">
        <f>'INF 01'!B18+'INF 02'!B18+'INF 03'!B18+'INF 04'!B18+'INF 05'!B18+'INF 06'!B18+'INF 07'!B18+'INF 08'!B18+'INF 09'!B18+'INF 10'!B18+'INF 11'!B18+'INF 12'!B18+'INF 13'!B18+'INF 14'!B18+'INF 15'!B18+'INF 16'!B18+'INF 17'!B18+'INF 18'!B18+'INF 19'!B18+'INF 20'!B18+'INF 21'!B18+'INF 22'!B18+'INF 23'!B18+'INF 24'!B18+'INF 25'!B18+'INF 26'!B18+'INF 27'!B18+'INF 28'!B18+'INF 29'!B18+'INF 30'!B18+'INF 31'!B18</f>
        <v>111</v>
      </c>
      <c r="C18" s="14">
        <v>33000</v>
      </c>
      <c r="D18" s="15">
        <f t="shared" si="0"/>
        <v>3663000</v>
      </c>
      <c r="E18" s="85">
        <f>'INF 01'!E18+'INF 02'!E18+'INF 03'!E18+'INF 04'!E18+'INF 05'!E18+'INF 06'!E18+'INF 07'!E18+'INF 08'!E18+'INF 09'!E18+'INF 10'!E18+'INF 11'!E18+'INF 12'!E18+'INF 13'!E18+'INF 14'!E18+'INF 15'!E18+'INF 16'!E18+'INF 17'!E18+'INF 18'!E18+'INF 19'!E18+'INF 20'!E18+'INF 21'!E18+'INF 22'!E18+'INF 23'!E18+'INF 24'!E18+'INF 25'!E18+'INF 26'!E18+'INF 27'!E18+'INF 28'!E18+'INF 29'!E18+'INF 30'!E18+'INF 31'!E18</f>
        <v>0</v>
      </c>
      <c r="F18" s="85">
        <f>'INF 01'!F18+'INF 02'!F18+'INF 03'!F18+'INF 04'!F18+'INF 05'!F18+'INF 06'!F18+'INF 07'!F18+'INF 08'!F18+'INF 09'!F18+'INF 10'!F18+'INF 11'!F18+'INF 12'!F18+'INF 13'!F18+'INF 14'!F18+'INF 15'!F18+'INF 16'!F18+'INF 17'!F18+'INF 18'!F18+'INF 19'!F18+'INF 20'!F18+'INF 21'!F18+'INF 22'!F18+'INF 23'!F18+'INF 24'!F18+'INF 25'!F18+'INF 26'!F18+'INF 27'!F18+'INF 28'!F18+'INF 29'!F18+'INF 30'!F18+'INF 31'!F18</f>
        <v>0</v>
      </c>
      <c r="G18" s="85">
        <f>'INF 01'!G18+'INF 02'!G18+'INF 03'!G18+'INF 04'!G18+'INF 05'!G18+'INF 06'!G18+'INF 07'!G18+'INF 08'!G18+'INF 09'!G18+'INF 10'!G18+'INF 11'!G18+'INF 12'!G18+'INF 13'!G18+'INF 14'!G18+'INF 15'!G18+'INF 16'!G18+'INF 17'!G18+'INF 18'!G18+'INF 19'!G18+'INF 20'!G18+'INF 21'!G18+'INF 22'!G18+'INF 23'!G18+'INF 24'!G18+'INF 25'!G18+'INF 26'!G18+'INF 27'!G18+'INF 28'!G18+'INF 29'!G18+'INF 30'!G18+'INF 31'!G18</f>
        <v>0</v>
      </c>
      <c r="H18" s="85">
        <f>'INF 01'!H18+'INF 02'!H18+'INF 03'!H18+'INF 04'!H18+'INF 05'!H18+'INF 06'!H18+'INF 07'!H18+'INF 08'!H18+'INF 09'!H18+'INF 10'!H18+'INF 11'!H18+'INF 12'!H18+'INF 13'!H18+'INF 14'!H18+'INF 15'!H18+'INF 16'!H18+'INF 17'!H18+'INF 18'!H18+'INF 19'!H18+'INF 20'!H18+'INF 21'!H18+'INF 22'!H18+'INF 23'!H18+'INF 24'!H18+'INF 25'!H18+'INF 26'!H18+'INF 27'!H18+'INF 28'!H18+'INF 29'!H18+'INF 30'!H18+'INF 31'!H18</f>
        <v>0</v>
      </c>
      <c r="I18" s="16">
        <f t="shared" si="1"/>
        <v>111</v>
      </c>
    </row>
    <row r="19" spans="1:9" ht="15" x14ac:dyDescent="0.25">
      <c r="A19" s="12" t="s">
        <v>24</v>
      </c>
      <c r="B19" s="85">
        <f>'INF 01'!B19+'INF 02'!B19+'INF 03'!B19+'INF 04'!B19+'INF 05'!B19+'INF 06'!B19+'INF 07'!B19+'INF 08'!B19+'INF 09'!B19+'INF 10'!B19+'INF 11'!B19+'INF 12'!B19+'INF 13'!B19+'INF 14'!B19+'INF 15'!B19+'INF 16'!B19+'INF 17'!B19+'INF 18'!B19+'INF 19'!B19+'INF 20'!B19+'INF 21'!B19+'INF 22'!B19+'INF 23'!B19+'INF 24'!B19+'INF 25'!B19+'INF 26'!B19+'INF 27'!B19+'INF 28'!B19+'INF 29'!B19+'INF 30'!B19+'INF 31'!B19</f>
        <v>202</v>
      </c>
      <c r="C19" s="82">
        <v>36900</v>
      </c>
      <c r="D19" s="15">
        <f t="shared" si="0"/>
        <v>7453800</v>
      </c>
      <c r="E19" s="93">
        <f>'INF 01'!E19+'INF 02'!E19+'INF 03'!E19+'INF 04'!E19+'INF 05'!E19+'INF 06'!E19+'INF 07'!E19+'INF 08'!E19+'INF 09'!E19+'INF 10'!E19+'INF 11'!E19+'INF 12'!E19+'INF 13'!E19+'INF 14'!E19+'INF 15'!E19+'INF 16'!E19+'INF 17'!E19+'INF 18'!E19+'INF 19'!E19+'INF 20'!E19+'INF 21'!E19+'INF 22'!E19+'INF 23'!E19+'INF 24'!E19+'INF 25'!E19+'INF 26'!E19+'INF 27'!E19+'INF 28'!E19+'INF 29'!E19+'INF 30'!E19+'INF 31'!E19</f>
        <v>0</v>
      </c>
      <c r="F19" s="85">
        <f>'INF 01'!F19+'INF 02'!F19+'INF 03'!F19+'INF 04'!F19+'INF 05'!F19+'INF 06'!F19+'INF 07'!F19+'INF 08'!F19+'INF 09'!F19+'INF 10'!F19+'INF 11'!F19+'INF 12'!F19+'INF 13'!F19+'INF 14'!F19+'INF 15'!F19+'INF 16'!F19+'INF 17'!F19+'INF 18'!F19+'INF 19'!F19+'INF 20'!F19+'INF 21'!F19+'INF 22'!F19+'INF 23'!F19+'INF 24'!F19+'INF 25'!F19+'INF 26'!F19+'INF 27'!F19+'INF 28'!F19+'INF 29'!F19+'INF 30'!F19+'INF 31'!F19</f>
        <v>0</v>
      </c>
      <c r="G19" s="85">
        <f>'INF 01'!G19+'INF 02'!G19+'INF 03'!G19+'INF 04'!G19+'INF 05'!G19+'INF 06'!G19+'INF 07'!G19+'INF 08'!G19+'INF 09'!G19+'INF 10'!G19+'INF 11'!G19+'INF 12'!G19+'INF 13'!G19+'INF 14'!G19+'INF 15'!G19+'INF 16'!G19+'INF 17'!G19+'INF 18'!G19+'INF 19'!G19+'INF 20'!G19+'INF 21'!G19+'INF 22'!G19+'INF 23'!G19+'INF 24'!G19+'INF 25'!G19+'INF 26'!G19+'INF 27'!G19+'INF 28'!G19+'INF 29'!G19+'INF 30'!G19+'INF 31'!G19</f>
        <v>0</v>
      </c>
      <c r="H19" s="85">
        <f>'INF 01'!H19+'INF 02'!H19+'INF 03'!H19+'INF 04'!H19+'INF 05'!H19+'INF 06'!H19+'INF 07'!H19+'INF 08'!H19+'INF 09'!H19+'INF 10'!H19+'INF 11'!H19+'INF 12'!H19+'INF 13'!H19+'INF 14'!H19+'INF 15'!H19+'INF 16'!H19+'INF 17'!H19+'INF 18'!H19+'INF 19'!H19+'INF 20'!H19+'INF 21'!H19+'INF 22'!H19+'INF 23'!H19+'INF 24'!H19+'INF 25'!H19+'INF 26'!H19+'INF 27'!H19+'INF 28'!H19+'INF 29'!H19+'INF 30'!H19+'INF 31'!H19</f>
        <v>0</v>
      </c>
      <c r="I19" s="16">
        <f t="shared" si="1"/>
        <v>202</v>
      </c>
    </row>
    <row r="20" spans="1:9" s="2" customFormat="1" ht="15" x14ac:dyDescent="0.25">
      <c r="A20" s="12" t="s">
        <v>25</v>
      </c>
      <c r="B20" s="17">
        <f>SUM(B13:B19)</f>
        <v>6014</v>
      </c>
      <c r="C20" s="83"/>
      <c r="D20" s="19">
        <f t="shared" ref="D20:I20" si="2">SUM(D13:D19)</f>
        <v>71599300</v>
      </c>
      <c r="E20" s="84">
        <f t="shared" si="2"/>
        <v>46</v>
      </c>
      <c r="F20" s="17">
        <f t="shared" si="2"/>
        <v>5817</v>
      </c>
      <c r="G20" s="17">
        <f t="shared" si="2"/>
        <v>10</v>
      </c>
      <c r="H20" s="17">
        <f t="shared" si="2"/>
        <v>0</v>
      </c>
      <c r="I20" s="17">
        <f t="shared" si="2"/>
        <v>11887</v>
      </c>
    </row>
    <row r="21" spans="1:9" ht="15" x14ac:dyDescent="0.25">
      <c r="A21" s="20" t="s">
        <v>26</v>
      </c>
      <c r="B21" s="21"/>
      <c r="C21" s="21"/>
      <c r="D21" s="94">
        <f>'INF 01'!D21+'INF 02'!D21+'INF 03'!D21+'INF 04'!D21+'INF 05'!D21+'INF 06'!D21+'INF 07'!D21+'INF 08'!D21+'INF 09'!D21+'INF 10'!D21+'INF 11'!D21+'INF 12'!D21+'INF 13'!D21+'INF 14'!D21+'INF 15'!D21+'INF 16'!D21+'INF 17'!D21+'INF 18'!D21+'INF 19'!D21+'INF 20'!D21+'INF 21'!D21+'INF 22'!D21+'INF 23'!D21+'INF 24'!D21+'INF 25'!D21+'INF 26'!D21+'INF 27'!D21+'INF 28'!D21+'INF 29'!D21+'INF 30'!D21+'INF 31'!D21</f>
        <v>50300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19">
        <f>D21+D20</f>
        <v>71649600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85">
        <f>'INF 01'!B25+'INF 02'!B25+'INF 03'!B25+'INF 04'!B25+'INF 05'!B25+'INF 06'!B25+'INF 07'!B25+'INF 08'!B25+'INF 09'!B25+'INF 10'!B25+'INF 11'!B25+'INF 12'!B25+'INF 13'!B25+'INF 14'!B25+'INF 15'!B25+'INF 16'!B25+'INF 17'!B25+'INF 18'!B25+'INF 19'!B25+'INF 20'!B25+'INF 21'!B25+'INF 22'!B25+'INF 23'!B25+'INF 24'!B25+'INF 25'!B25+'INF 26'!B25+'INF 27'!B25+'INF 28'!B25+'INF 29'!B25+'INF 30'!B25+'INF 31'!B25</f>
        <v>3417</v>
      </c>
      <c r="C25" s="14">
        <f t="shared" si="3"/>
        <v>9200</v>
      </c>
      <c r="D25" s="15">
        <f t="shared" ref="D25:D31" si="4">+C25*B25</f>
        <v>31436400</v>
      </c>
      <c r="E25" s="85">
        <f>'INF 01'!E25+'INF 02'!E25+'INF 03'!E25+'INF 04'!E25+'INF 05'!E25+'INF 06'!E25+'INF 07'!E25+'INF 08'!E25+'INF 09'!E25+'INF 10'!E25+'INF 11'!E25+'INF 12'!E25+'INF 13'!E25+'INF 14'!E25+'INF 15'!E25+'INF 16'!E25+'INF 17'!E25+'INF 18'!E25+'INF 19'!E25+'INF 20'!E25+'INF 21'!E25+'INF 22'!E25+'INF 23'!E25+'INF 24'!E25+'INF 25'!E25+'INF 26'!E25+'INF 27'!E25+'INF 28'!E25+'INF 29'!E25+'INF 30'!E25+'INF 31'!E25</f>
        <v>43</v>
      </c>
      <c r="F25" s="85">
        <f>'INF 01'!F25+'INF 02'!F25+'INF 03'!F25+'INF 04'!F25+'INF 05'!F25+'INF 06'!F25+'INF 07'!F25+'INF 08'!F25+'INF 09'!F25+'INF 10'!F25+'INF 11'!F25+'INF 12'!F25+'INF 13'!F25+'INF 14'!F25+'INF 15'!F25+'INF 16'!F25+'INF 17'!F25+'INF 18'!F25+'INF 19'!F25+'INF 20'!F25+'INF 21'!F25+'INF 22'!F25+'INF 23'!F25+'INF 24'!F25+'INF 25'!F25+'INF 26'!F25+'INF 27'!F25+'INF 28'!F25+'INF 29'!F25+'INF 30'!F25+'INF 31'!F25</f>
        <v>5833</v>
      </c>
      <c r="G25" s="85">
        <f>'INF 01'!G25+'INF 02'!G25+'INF 03'!G25+'INF 04'!G25+'INF 05'!G25+'INF 06'!G25+'INF 07'!G25+'INF 08'!G25+'INF 09'!G25+'INF 10'!G25+'INF 11'!G25+'INF 12'!G25+'INF 13'!G25+'INF 14'!G25+'INF 15'!G25+'INF 16'!G25+'INF 17'!G25+'INF 18'!G25+'INF 19'!G25+'INF 20'!G25+'INF 21'!G25+'INF 22'!G25+'INF 23'!G25+'INF 24'!G25+'INF 25'!G25+'INF 26'!G25+'INF 27'!G25+'INF 28'!G25+'INF 29'!G25+'INF 30'!G25+'INF 31'!G25</f>
        <v>5</v>
      </c>
      <c r="H25" s="85">
        <f>'INF 01'!H25+'INF 02'!H25+'INF 03'!H25+'INF 04'!H25+'INF 05'!H25+'INF 06'!H25+'INF 07'!H25+'INF 08'!H25+'INF 09'!H25+'INF 10'!H25+'INF 11'!H25+'INF 12'!H25+'INF 13'!H25+'INF 14'!H25+'INF 15'!H25+'INF 16'!H25+'INF 17'!H25+'INF 18'!H25+'INF 19'!H25+'INF 20'!H25+'INF 21'!H25+'INF 22'!H25+'INF 23'!H25+'INF 24'!H25+'INF 25'!H25+'INF 26'!H25+'INF 27'!H25+'INF 28'!H25+'INF 29'!H25+'INF 30'!H25+'INF 31'!H25</f>
        <v>0</v>
      </c>
      <c r="I25" s="16">
        <f>B25+E25+F25+G25+H25</f>
        <v>9298</v>
      </c>
    </row>
    <row r="26" spans="1:9" ht="15" x14ac:dyDescent="0.25">
      <c r="A26" s="12" t="s">
        <v>19</v>
      </c>
      <c r="B26" s="85">
        <f>'INF 01'!B26+'INF 02'!B26+'INF 03'!B26+'INF 04'!B26+'INF 05'!B26+'INF 06'!B26+'INF 07'!B26+'INF 08'!B26+'INF 09'!B26+'INF 10'!B26+'INF 11'!B26+'INF 12'!B26+'INF 13'!B26+'INF 14'!B26+'INF 15'!B26+'INF 16'!B26+'INF 17'!B26+'INF 18'!B26+'INF 19'!B26+'INF 20'!B26+'INF 21'!B26+'INF 22'!B26+'INF 23'!B26+'INF 24'!B26+'INF 25'!B26+'INF 26'!B26+'INF 27'!B26+'INF 28'!B26+'INF 29'!B26+'INF 30'!B26+'INF 31'!B26</f>
        <v>595</v>
      </c>
      <c r="C26" s="14">
        <f t="shared" si="3"/>
        <v>9700</v>
      </c>
      <c r="D26" s="15">
        <f t="shared" si="4"/>
        <v>5771500</v>
      </c>
      <c r="E26" s="85">
        <f>'INF 01'!E26+'INF 02'!E26+'INF 03'!E26+'INF 04'!E26+'INF 05'!E26+'INF 06'!E26+'INF 07'!E26+'INF 08'!E26+'INF 09'!E26+'INF 10'!E26+'INF 11'!E26+'INF 12'!E26+'INF 13'!E26+'INF 14'!E26+'INF 15'!E26+'INF 16'!E26+'INF 17'!E26+'INF 18'!E26+'INF 19'!E26+'INF 20'!E26+'INF 21'!E26+'INF 22'!E26+'INF 23'!E26+'INF 24'!E26+'INF 25'!E26+'INF 26'!E26+'INF 27'!E26+'INF 28'!E26+'INF 29'!E26+'INF 30'!E26+'INF 31'!E26</f>
        <v>0</v>
      </c>
      <c r="F26" s="85">
        <f>'INF 01'!F26+'INF 02'!F26+'INF 03'!F26+'INF 04'!F26+'INF 05'!F26+'INF 06'!F26+'INF 07'!F26+'INF 08'!F26+'INF 09'!F26+'INF 10'!F26+'INF 11'!F26+'INF 12'!F26+'INF 13'!F26+'INF 14'!F26+'INF 15'!F26+'INF 16'!F26+'INF 17'!F26+'INF 18'!F26+'INF 19'!F26+'INF 20'!F26+'INF 21'!F26+'INF 22'!F26+'INF 23'!F26+'INF 24'!F26+'INF 25'!F26+'INF 26'!F26+'INF 27'!F26+'INF 28'!F26+'INF 29'!F26+'INF 30'!F26+'INF 31'!F26</f>
        <v>9</v>
      </c>
      <c r="G26" s="85">
        <f>'INF 01'!G26+'INF 02'!G26+'INF 03'!G26+'INF 04'!G26+'INF 05'!G26+'INF 06'!G26+'INF 07'!G26+'INF 08'!G26+'INF 09'!G26+'INF 10'!G26+'INF 11'!G26+'INF 12'!G26+'INF 13'!G26+'INF 14'!G26+'INF 15'!G26+'INF 16'!G26+'INF 17'!G26+'INF 18'!G26+'INF 19'!G26+'INF 20'!G26+'INF 21'!G26+'INF 22'!G26+'INF 23'!G26+'INF 24'!G26+'INF 25'!G26+'INF 26'!G26+'INF 27'!G26+'INF 28'!G26+'INF 29'!G26+'INF 30'!G26+'INF 31'!G26</f>
        <v>0</v>
      </c>
      <c r="H26" s="85">
        <f>'INF 01'!H26+'INF 02'!H26+'INF 03'!H26+'INF 04'!H26+'INF 05'!H26+'INF 06'!H26+'INF 07'!H26+'INF 08'!H26+'INF 09'!H26+'INF 10'!H26+'INF 11'!H26+'INF 12'!H26+'INF 13'!H26+'INF 14'!H26+'INF 15'!H26+'INF 16'!H26+'INF 17'!H26+'INF 18'!H26+'INF 19'!H26+'INF 20'!H26+'INF 21'!H26+'INF 22'!H26+'INF 23'!H26+'INF 24'!H26+'INF 25'!H26+'INF 26'!H26+'INF 27'!H26+'INF 28'!H26+'INF 29'!H26+'INF 30'!H26+'INF 31'!H26</f>
        <v>0</v>
      </c>
      <c r="I26" s="16">
        <f t="shared" ref="I26:I31" si="5">B26+E26+F26+G26+H26</f>
        <v>604</v>
      </c>
    </row>
    <row r="27" spans="1:9" ht="15" x14ac:dyDescent="0.25">
      <c r="A27" s="12" t="s">
        <v>20</v>
      </c>
      <c r="B27" s="85">
        <f>'INF 01'!B27+'INF 02'!B27+'INF 03'!B27+'INF 04'!B27+'INF 05'!B27+'INF 06'!B27+'INF 07'!B27+'INF 08'!B27+'INF 09'!B27+'INF 10'!B27+'INF 11'!B27+'INF 12'!B27+'INF 13'!B27+'INF 14'!B27+'INF 15'!B27+'INF 16'!B27+'INF 17'!B27+'INF 18'!B27+'INF 19'!B27+'INF 20'!B27+'INF 21'!B27+'INF 22'!B27+'INF 23'!B27+'INF 24'!B27+'INF 25'!B27+'INF 26'!B27+'INF 27'!B27+'INF 28'!B27+'INF 29'!B27+'INF 30'!B27+'INF 31'!B27</f>
        <v>924</v>
      </c>
      <c r="C27" s="14">
        <f t="shared" si="3"/>
        <v>10500</v>
      </c>
      <c r="D27" s="15">
        <f t="shared" si="4"/>
        <v>9702000</v>
      </c>
      <c r="E27" s="85">
        <f>'INF 01'!E27+'INF 02'!E27+'INF 03'!E27+'INF 04'!E27+'INF 05'!E27+'INF 06'!E27+'INF 07'!E27+'INF 08'!E27+'INF 09'!E27+'INF 10'!E27+'INF 11'!E27+'INF 12'!E27+'INF 13'!E27+'INF 14'!E27+'INF 15'!E27+'INF 16'!E27+'INF 17'!E27+'INF 18'!E27+'INF 19'!E27+'INF 20'!E27+'INF 21'!E27+'INF 22'!E27+'INF 23'!E27+'INF 24'!E27+'INF 25'!E27+'INF 26'!E27+'INF 27'!E27+'INF 28'!E27+'INF 29'!E27+'INF 30'!E27+'INF 31'!E27</f>
        <v>0</v>
      </c>
      <c r="F27" s="85">
        <f>'INF 01'!F27+'INF 02'!F27+'INF 03'!F27+'INF 04'!F27+'INF 05'!F27+'INF 06'!F27+'INF 07'!F27+'INF 08'!F27+'INF 09'!F27+'INF 10'!F27+'INF 11'!F27+'INF 12'!F27+'INF 13'!F27+'INF 14'!F27+'INF 15'!F27+'INF 16'!F27+'INF 17'!F27+'INF 18'!F27+'INF 19'!F27+'INF 20'!F27+'INF 21'!F27+'INF 22'!F27+'INF 23'!F27+'INF 24'!F27+'INF 25'!F27+'INF 26'!F27+'INF 27'!F27+'INF 28'!F27+'INF 29'!F27+'INF 30'!F27+'INF 31'!F27</f>
        <v>9</v>
      </c>
      <c r="G27" s="85">
        <f>'INF 01'!G27+'INF 02'!G27+'INF 03'!G27+'INF 04'!G27+'INF 05'!G27+'INF 06'!G27+'INF 07'!G27+'INF 08'!G27+'INF 09'!G27+'INF 10'!G27+'INF 11'!G27+'INF 12'!G27+'INF 13'!G27+'INF 14'!G27+'INF 15'!G27+'INF 16'!G27+'INF 17'!G27+'INF 18'!G27+'INF 19'!G27+'INF 20'!G27+'INF 21'!G27+'INF 22'!G27+'INF 23'!G27+'INF 24'!G27+'INF 25'!G27+'INF 26'!G27+'INF 27'!G27+'INF 28'!G27+'INF 29'!G27+'INF 30'!G27+'INF 31'!G27</f>
        <v>0</v>
      </c>
      <c r="H27" s="85">
        <f>'INF 01'!H27+'INF 02'!H27+'INF 03'!H27+'INF 04'!H27+'INF 05'!H27+'INF 06'!H27+'INF 07'!H27+'INF 08'!H27+'INF 09'!H27+'INF 10'!H27+'INF 11'!H27+'INF 12'!H27+'INF 13'!H27+'INF 14'!H27+'INF 15'!H27+'INF 16'!H27+'INF 17'!H27+'INF 18'!H27+'INF 19'!H27+'INF 20'!H27+'INF 21'!H27+'INF 22'!H27+'INF 23'!H27+'INF 24'!H27+'INF 25'!H27+'INF 26'!H27+'INF 27'!H27+'INF 28'!H27+'INF 29'!H27+'INF 30'!H27+'INF 31'!H27</f>
        <v>0</v>
      </c>
      <c r="I27" s="16">
        <f t="shared" si="5"/>
        <v>933</v>
      </c>
    </row>
    <row r="28" spans="1:9" ht="15" x14ac:dyDescent="0.25">
      <c r="A28" s="12" t="s">
        <v>21</v>
      </c>
      <c r="B28" s="85">
        <f>'INF 01'!B28+'INF 02'!B28+'INF 03'!B28+'INF 04'!B28+'INF 05'!B28+'INF 06'!B28+'INF 07'!B28+'INF 08'!B28+'INF 09'!B28+'INF 10'!B28+'INF 11'!B28+'INF 12'!B28+'INF 13'!B28+'INF 14'!B28+'INF 15'!B28+'INF 16'!B28+'INF 17'!B28+'INF 18'!B28+'INF 19'!B28+'INF 20'!B28+'INF 21'!B28+'INF 22'!B28+'INF 23'!B28+'INF 24'!B28+'INF 25'!B28+'INF 26'!B28+'INF 27'!B28+'INF 28'!B28+'INF 29'!B28+'INF 30'!B28+'INF 31'!B28</f>
        <v>467</v>
      </c>
      <c r="C28" s="14">
        <f t="shared" si="3"/>
        <v>14900</v>
      </c>
      <c r="D28" s="15">
        <f t="shared" si="4"/>
        <v>6958300</v>
      </c>
      <c r="E28" s="85">
        <f>'INF 01'!E28+'INF 02'!E28+'INF 03'!E28+'INF 04'!E28+'INF 05'!E28+'INF 06'!E28+'INF 07'!E28+'INF 08'!E28+'INF 09'!E28+'INF 10'!E28+'INF 11'!E28+'INF 12'!E28+'INF 13'!E28+'INF 14'!E28+'INF 15'!E28+'INF 16'!E28+'INF 17'!E28+'INF 18'!E28+'INF 19'!E28+'INF 20'!E28+'INF 21'!E28+'INF 22'!E28+'INF 23'!E28+'INF 24'!E28+'INF 25'!E28+'INF 26'!E28+'INF 27'!E28+'INF 28'!E28+'INF 29'!E28+'INF 30'!E28+'INF 31'!E28</f>
        <v>3</v>
      </c>
      <c r="F28" s="85">
        <f>'INF 01'!F28+'INF 02'!F28+'INF 03'!F28+'INF 04'!F28+'INF 05'!F28+'INF 06'!F28+'INF 07'!F28+'INF 08'!F28+'INF 09'!F28+'INF 10'!F28+'INF 11'!F28+'INF 12'!F28+'INF 13'!F28+'INF 14'!F28+'INF 15'!F28+'INF 16'!F28+'INF 17'!F28+'INF 18'!F28+'INF 19'!F28+'INF 20'!F28+'INF 21'!F28+'INF 22'!F28+'INF 23'!F28+'INF 24'!F28+'INF 25'!F28+'INF 26'!F28+'INF 27'!F28+'INF 28'!F28+'INF 29'!F28+'INF 30'!F28+'INF 31'!F28</f>
        <v>52</v>
      </c>
      <c r="G28" s="85">
        <f>'INF 01'!G28+'INF 02'!G28+'INF 03'!G28+'INF 04'!G28+'INF 05'!G28+'INF 06'!G28+'INF 07'!G28+'INF 08'!G28+'INF 09'!G28+'INF 10'!G28+'INF 11'!G28+'INF 12'!G28+'INF 13'!G28+'INF 14'!G28+'INF 15'!G28+'INF 16'!G28+'INF 17'!G28+'INF 18'!G28+'INF 19'!G28+'INF 20'!G28+'INF 21'!G28+'INF 22'!G28+'INF 23'!G28+'INF 24'!G28+'INF 25'!G28+'INF 26'!G28+'INF 27'!G28+'INF 28'!G28+'INF 29'!G28+'INF 30'!G28+'INF 31'!G28</f>
        <v>0</v>
      </c>
      <c r="H28" s="85">
        <f>'INF 01'!H28+'INF 02'!H28+'INF 03'!H28+'INF 04'!H28+'INF 05'!H28+'INF 06'!H28+'INF 07'!H28+'INF 08'!H28+'INF 09'!H28+'INF 10'!H28+'INF 11'!H28+'INF 12'!H28+'INF 13'!H28+'INF 14'!H28+'INF 15'!H28+'INF 16'!H28+'INF 17'!H28+'INF 18'!H28+'INF 19'!H28+'INF 20'!H28+'INF 21'!H28+'INF 22'!H28+'INF 23'!H28+'INF 24'!H28+'INF 25'!H28+'INF 26'!H28+'INF 27'!H28+'INF 28'!H28+'INF 29'!H28+'INF 30'!H28+'INF 31'!H28</f>
        <v>0</v>
      </c>
      <c r="I28" s="16">
        <f t="shared" si="5"/>
        <v>522</v>
      </c>
    </row>
    <row r="29" spans="1:9" ht="15" x14ac:dyDescent="0.25">
      <c r="A29" s="12" t="s">
        <v>22</v>
      </c>
      <c r="B29" s="85">
        <f>'INF 01'!B29+'INF 02'!B29+'INF 03'!B29+'INF 04'!B29+'INF 05'!B29+'INF 06'!B29+'INF 07'!B29+'INF 08'!B29+'INF 09'!B29+'INF 10'!B29+'INF 11'!B29+'INF 12'!B29+'INF 13'!B29+'INF 14'!B29+'INF 15'!B29+'INF 16'!B29+'INF 17'!B29+'INF 18'!B29+'INF 19'!B29+'INF 20'!B29+'INF 21'!B29+'INF 22'!B29+'INF 23'!B29+'INF 24'!B29+'INF 25'!B29+'INF 26'!B29+'INF 27'!B29+'INF 28'!B29+'INF 29'!B29+'INF 30'!B29+'INF 31'!B29</f>
        <v>194</v>
      </c>
      <c r="C29" s="14">
        <f t="shared" si="3"/>
        <v>25100</v>
      </c>
      <c r="D29" s="15">
        <f t="shared" si="4"/>
        <v>4869400</v>
      </c>
      <c r="E29" s="85">
        <f>'INF 01'!E29+'INF 02'!E29+'INF 03'!E29+'INF 04'!E29+'INF 05'!E29+'INF 06'!E29+'INF 07'!E29+'INF 08'!E29+'INF 09'!E29+'INF 10'!E29+'INF 11'!E29+'INF 12'!E29+'INF 13'!E29+'INF 14'!E29+'INF 15'!E29+'INF 16'!E29+'INF 17'!E29+'INF 18'!E29+'INF 19'!E29+'INF 20'!E29+'INF 21'!E29+'INF 22'!E29+'INF 23'!E29+'INF 24'!E29+'INF 25'!E29+'INF 26'!E29+'INF 27'!E29+'INF 28'!E29+'INF 29'!E29+'INF 30'!E29+'INF 31'!E29</f>
        <v>0</v>
      </c>
      <c r="F29" s="85">
        <f>'INF 01'!F29+'INF 02'!F29+'INF 03'!F29+'INF 04'!F29+'INF 05'!F29+'INF 06'!F29+'INF 07'!F29+'INF 08'!F29+'INF 09'!F29+'INF 10'!F29+'INF 11'!F29+'INF 12'!F29+'INF 13'!F29+'INF 14'!F29+'INF 15'!F29+'INF 16'!F29+'INF 17'!F29+'INF 18'!F29+'INF 19'!F29+'INF 20'!F29+'INF 21'!F29+'INF 22'!F29+'INF 23'!F29+'INF 24'!F29+'INF 25'!F29+'INF 26'!F29+'INF 27'!F29+'INF 28'!F29+'INF 29'!F29+'INF 30'!F29+'INF 31'!F29</f>
        <v>0</v>
      </c>
      <c r="G29" s="85">
        <f>'INF 01'!G29+'INF 02'!G29+'INF 03'!G29+'INF 04'!G29+'INF 05'!G29+'INF 06'!G29+'INF 07'!G29+'INF 08'!G29+'INF 09'!G29+'INF 10'!G29+'INF 11'!G29+'INF 12'!G29+'INF 13'!G29+'INF 14'!G29+'INF 15'!G29+'INF 16'!G29+'INF 17'!G29+'INF 18'!G29+'INF 19'!G29+'INF 20'!G29+'INF 21'!G29+'INF 22'!G29+'INF 23'!G29+'INF 24'!G29+'INF 25'!G29+'INF 26'!G29+'INF 27'!G29+'INF 28'!G29+'INF 29'!G29+'INF 30'!G29+'INF 31'!G29</f>
        <v>0</v>
      </c>
      <c r="H29" s="85">
        <f>'INF 01'!H29+'INF 02'!H29+'INF 03'!H29+'INF 04'!H29+'INF 05'!H29+'INF 06'!H29+'INF 07'!H29+'INF 08'!H29+'INF 09'!H29+'INF 10'!H29+'INF 11'!H29+'INF 12'!H29+'INF 13'!H29+'INF 14'!H29+'INF 15'!H29+'INF 16'!H29+'INF 17'!H29+'INF 18'!H29+'INF 19'!H29+'INF 20'!H29+'INF 21'!H29+'INF 22'!H29+'INF 23'!H29+'INF 24'!H29+'INF 25'!H29+'INF 26'!H29+'INF 27'!H29+'INF 28'!H29+'INF 29'!H29+'INF 30'!H29+'INF 31'!H29</f>
        <v>0</v>
      </c>
      <c r="I29" s="16">
        <f t="shared" si="5"/>
        <v>194</v>
      </c>
    </row>
    <row r="30" spans="1:9" ht="15" x14ac:dyDescent="0.25">
      <c r="A30" s="12" t="s">
        <v>23</v>
      </c>
      <c r="B30" s="85">
        <f>'INF 01'!B30+'INF 02'!B30+'INF 03'!B30+'INF 04'!B30+'INF 05'!B30+'INF 06'!B30+'INF 07'!B30+'INF 08'!B30+'INF 09'!B30+'INF 10'!B30+'INF 11'!B30+'INF 12'!B30+'INF 13'!B30+'INF 14'!B30+'INF 15'!B30+'INF 16'!B30+'INF 17'!B30+'INF 18'!B30+'INF 19'!B30+'INF 20'!B30+'INF 21'!B30+'INF 22'!B30+'INF 23'!B30+'INF 24'!B30+'INF 25'!B30+'INF 26'!B30+'INF 27'!B30+'INF 28'!B30+'INF 29'!B30+'INF 30'!B30+'INF 31'!B30</f>
        <v>111</v>
      </c>
      <c r="C30" s="14">
        <f t="shared" si="3"/>
        <v>33000</v>
      </c>
      <c r="D30" s="15">
        <f t="shared" si="4"/>
        <v>3663000</v>
      </c>
      <c r="E30" s="85">
        <f>'INF 01'!E30+'INF 02'!E30+'INF 03'!E30+'INF 04'!E30+'INF 05'!E30+'INF 06'!E30+'INF 07'!E30+'INF 08'!E30+'INF 09'!E30+'INF 10'!E30+'INF 11'!E30+'INF 12'!E30+'INF 13'!E30+'INF 14'!E30+'INF 15'!E30+'INF 16'!E30+'INF 17'!E30+'INF 18'!E30+'INF 19'!E30+'INF 20'!E30+'INF 21'!E30+'INF 22'!E30+'INF 23'!E30+'INF 24'!E30+'INF 25'!E30+'INF 26'!E30+'INF 27'!E30+'INF 28'!E30+'INF 29'!E30+'INF 30'!E30+'INF 31'!E30</f>
        <v>0</v>
      </c>
      <c r="F30" s="85">
        <f>'INF 01'!F30+'INF 02'!F30+'INF 03'!F30+'INF 04'!F30+'INF 05'!F30+'INF 06'!F30+'INF 07'!F30+'INF 08'!F30+'INF 09'!F30+'INF 10'!F30+'INF 11'!F30+'INF 12'!F30+'INF 13'!F30+'INF 14'!F30+'INF 15'!F30+'INF 16'!F30+'INF 17'!F30+'INF 18'!F30+'INF 19'!F30+'INF 20'!F30+'INF 21'!F30+'INF 22'!F30+'INF 23'!F30+'INF 24'!F30+'INF 25'!F30+'INF 26'!F30+'INF 27'!F30+'INF 28'!F30+'INF 29'!F30+'INF 30'!F30+'INF 31'!F30</f>
        <v>0</v>
      </c>
      <c r="G30" s="85">
        <f>'INF 01'!G30+'INF 02'!G30+'INF 03'!G30+'INF 04'!G30+'INF 05'!G30+'INF 06'!G30+'INF 07'!G30+'INF 08'!G30+'INF 09'!G30+'INF 10'!G30+'INF 11'!G30+'INF 12'!G30+'INF 13'!G30+'INF 14'!G30+'INF 15'!G30+'INF 16'!G30+'INF 17'!G30+'INF 18'!G30+'INF 19'!G30+'INF 20'!G30+'INF 21'!G30+'INF 22'!G30+'INF 23'!G30+'INF 24'!G30+'INF 25'!G30+'INF 26'!G30+'INF 27'!G30+'INF 28'!G30+'INF 29'!G30+'INF 30'!G30+'INF 31'!G30</f>
        <v>0</v>
      </c>
      <c r="H30" s="85">
        <f>'INF 01'!H30+'INF 02'!H30+'INF 03'!H30+'INF 04'!H30+'INF 05'!H30+'INF 06'!H30+'INF 07'!H30+'INF 08'!H30+'INF 09'!H30+'INF 10'!H30+'INF 11'!H30+'INF 12'!H30+'INF 13'!H30+'INF 14'!H30+'INF 15'!H30+'INF 16'!H30+'INF 17'!H30+'INF 18'!H30+'INF 19'!H30+'INF 20'!H30+'INF 21'!H30+'INF 22'!H30+'INF 23'!H30+'INF 24'!H30+'INF 25'!H30+'INF 26'!H30+'INF 27'!H30+'INF 28'!H30+'INF 29'!H30+'INF 30'!H30+'INF 31'!H30</f>
        <v>0</v>
      </c>
      <c r="I30" s="16">
        <f t="shared" si="5"/>
        <v>111</v>
      </c>
    </row>
    <row r="31" spans="1:9" ht="15" x14ac:dyDescent="0.25">
      <c r="A31" s="12" t="s">
        <v>24</v>
      </c>
      <c r="B31" s="85">
        <f>'INF 01'!B31+'INF 02'!B31+'INF 03'!B31+'INF 04'!B31+'INF 05'!B31+'INF 06'!B31+'INF 07'!B31+'INF 08'!B31+'INF 09'!B31+'INF 10'!B31+'INF 11'!B31+'INF 12'!B31+'INF 13'!B31+'INF 14'!B31+'INF 15'!B31+'INF 16'!B31+'INF 17'!B31+'INF 18'!B31+'INF 19'!B31+'INF 20'!B31+'INF 21'!B31+'INF 22'!B31+'INF 23'!B31+'INF 24'!B31+'INF 25'!B31+'INF 26'!B31+'INF 27'!B31+'INF 28'!B31+'INF 29'!B31+'INF 30'!B31+'INF 31'!B31</f>
        <v>155</v>
      </c>
      <c r="C31" s="14">
        <f t="shared" si="3"/>
        <v>36900</v>
      </c>
      <c r="D31" s="15">
        <f t="shared" si="4"/>
        <v>5719500</v>
      </c>
      <c r="E31" s="93">
        <f>'INF 01'!E31+'INF 02'!E31+'INF 03'!E31+'INF 04'!E31+'INF 05'!E31+'INF 06'!E31+'INF 07'!E31+'INF 08'!E31+'INF 09'!E31+'INF 10'!E31+'INF 11'!E31+'INF 12'!E31+'INF 13'!E31+'INF 14'!E31+'INF 15'!E31+'INF 16'!E31+'INF 17'!E31+'INF 18'!E31+'INF 19'!E31+'INF 20'!E31+'INF 21'!E31+'INF 22'!E31+'INF 23'!E31+'INF 24'!E31+'INF 25'!E31+'INF 26'!E31+'INF 27'!E31+'INF 28'!E31+'INF 29'!E31+'INF 30'!E31+'INF 31'!E31</f>
        <v>0</v>
      </c>
      <c r="F31" s="85">
        <f>'INF 01'!F31+'INF 02'!F31+'INF 03'!F31+'INF 04'!F31+'INF 05'!F31+'INF 06'!F31+'INF 07'!F31+'INF 08'!F31+'INF 09'!F31+'INF 10'!F31+'INF 11'!F31+'INF 12'!F31+'INF 13'!F31+'INF 14'!F31+'INF 15'!F31+'INF 16'!F31+'INF 17'!F31+'INF 18'!F31+'INF 19'!F31+'INF 20'!F31+'INF 21'!F31+'INF 22'!F31+'INF 23'!F31+'INF 24'!F31+'INF 25'!F31+'INF 26'!F31+'INF 27'!F31+'INF 28'!F31+'INF 29'!F31+'INF 30'!F31+'INF 31'!F31</f>
        <v>0</v>
      </c>
      <c r="G31" s="85">
        <f>'INF 01'!G31+'INF 02'!G31+'INF 03'!G31+'INF 04'!G31+'INF 05'!G31+'INF 06'!G31+'INF 07'!G31+'INF 08'!G31+'INF 09'!G31+'INF 10'!G31+'INF 11'!G31+'INF 12'!G31+'INF 13'!G31+'INF 14'!G31+'INF 15'!G31+'INF 16'!G31+'INF 17'!G31+'INF 18'!G31+'INF 19'!G31+'INF 20'!G31+'INF 21'!G31+'INF 22'!G31+'INF 23'!G31+'INF 24'!G31+'INF 25'!G31+'INF 26'!G31+'INF 27'!G31+'INF 28'!G31+'INF 29'!G31+'INF 30'!G31+'INF 31'!G31</f>
        <v>0</v>
      </c>
      <c r="H31" s="85">
        <f>'INF 01'!H31+'INF 02'!H31+'INF 03'!H31+'INF 04'!H31+'INF 05'!H31+'INF 06'!H31+'INF 07'!H31+'INF 08'!H31+'INF 09'!H31+'INF 10'!H31+'INF 11'!H31+'INF 12'!H31+'INF 13'!H31+'INF 14'!H31+'INF 15'!H31+'INF 16'!H31+'INF 17'!H31+'INF 18'!H31+'INF 19'!H31+'INF 20'!H31+'INF 21'!H31+'INF 22'!H31+'INF 23'!H31+'INF 24'!H31+'INF 25'!H31+'INF 26'!H31+'INF 27'!H31+'INF 28'!H31+'INF 29'!H31+'INF 30'!H31+'INF 31'!H31</f>
        <v>0</v>
      </c>
      <c r="I31" s="16">
        <f t="shared" si="5"/>
        <v>155</v>
      </c>
    </row>
    <row r="32" spans="1:9" s="2" customFormat="1" ht="15" x14ac:dyDescent="0.25">
      <c r="A32" s="12" t="s">
        <v>25</v>
      </c>
      <c r="B32" s="17">
        <f>SUM(B25:B31)</f>
        <v>5863</v>
      </c>
      <c r="C32" s="83"/>
      <c r="D32" s="19">
        <f t="shared" ref="D32:I32" si="6">SUM(D25:D31)</f>
        <v>68120100</v>
      </c>
      <c r="E32" s="84">
        <f t="shared" si="6"/>
        <v>46</v>
      </c>
      <c r="F32" s="17">
        <f t="shared" si="6"/>
        <v>5903</v>
      </c>
      <c r="G32" s="17">
        <f t="shared" si="6"/>
        <v>5</v>
      </c>
      <c r="H32" s="17">
        <f t="shared" si="6"/>
        <v>0</v>
      </c>
      <c r="I32" s="17">
        <f t="shared" si="6"/>
        <v>11817</v>
      </c>
    </row>
    <row r="33" spans="1:12" ht="15" x14ac:dyDescent="0.25">
      <c r="A33" s="20" t="s">
        <v>26</v>
      </c>
      <c r="B33" s="21"/>
      <c r="C33" s="21"/>
      <c r="D33" s="94">
        <f>'INF 01'!D33+'INF 02'!D33+'INF 03'!D33+'INF 04'!D33+'INF 05'!D33+'INF 06'!D33+'INF 07'!D33+'INF 08'!D33+'INF 09'!D33+'INF 10'!D33+'INF 11'!D33+'INF 12'!D33+'INF 13'!D33+'INF 14'!D33+'INF 15'!D33+'INF 16'!D33+'INF 17'!D33+'INF 18'!D33+'INF 19'!D33+'INF 20'!D33+'INF 21'!D33+'INF 22'!D33+'INF 23'!D33+'INF 24'!D33+'INF 25'!D33+'INF 26'!D33+'INF 27'!D33+'INF 28'!D33+'INF 29'!D33+'INF 30'!D33+'INF 31'!D33</f>
        <v>18600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19">
        <f>D33+D32</f>
        <v>68138700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7081</v>
      </c>
      <c r="C37" s="14">
        <f t="shared" si="7"/>
        <v>9200</v>
      </c>
      <c r="D37" s="15">
        <f t="shared" ref="D37:D43" si="9">+D13+D25</f>
        <v>65145200</v>
      </c>
      <c r="E37" s="16">
        <f t="shared" ref="E37:H43" si="10">E25+E13</f>
        <v>89</v>
      </c>
      <c r="F37" s="16">
        <f t="shared" si="10"/>
        <v>11568</v>
      </c>
      <c r="G37" s="16">
        <f t="shared" si="10"/>
        <v>15</v>
      </c>
      <c r="H37" s="16">
        <f t="shared" si="10"/>
        <v>0</v>
      </c>
      <c r="I37" s="16">
        <f>B37+E37+F37+G37+H37</f>
        <v>18753</v>
      </c>
      <c r="J37" s="26"/>
      <c r="K37" s="26"/>
    </row>
    <row r="38" spans="1:12" ht="15" x14ac:dyDescent="0.25">
      <c r="A38" s="12" t="s">
        <v>19</v>
      </c>
      <c r="B38" s="16">
        <f t="shared" si="8"/>
        <v>1175</v>
      </c>
      <c r="C38" s="14">
        <f t="shared" si="7"/>
        <v>9700</v>
      </c>
      <c r="D38" s="15">
        <f t="shared" si="9"/>
        <v>11397500</v>
      </c>
      <c r="E38" s="16">
        <f t="shared" si="10"/>
        <v>0</v>
      </c>
      <c r="F38" s="16">
        <f t="shared" ref="F38:G38" si="11">F26+F14</f>
        <v>26</v>
      </c>
      <c r="G38" s="16">
        <f t="shared" si="11"/>
        <v>0</v>
      </c>
      <c r="H38" s="16">
        <f t="shared" si="10"/>
        <v>0</v>
      </c>
      <c r="I38" s="16">
        <f t="shared" ref="I38:I43" si="12">B38+E38+F38+G38+H38</f>
        <v>1201</v>
      </c>
      <c r="J38" s="26"/>
      <c r="K38" s="26"/>
    </row>
    <row r="39" spans="1:12" ht="15" x14ac:dyDescent="0.25">
      <c r="A39" s="12" t="s">
        <v>20</v>
      </c>
      <c r="B39" s="16">
        <f t="shared" si="8"/>
        <v>1659</v>
      </c>
      <c r="C39" s="14">
        <f t="shared" si="7"/>
        <v>10500</v>
      </c>
      <c r="D39" s="15">
        <f t="shared" si="9"/>
        <v>17419500</v>
      </c>
      <c r="E39" s="16">
        <f t="shared" si="10"/>
        <v>0</v>
      </c>
      <c r="F39" s="16">
        <f t="shared" ref="F39:G39" si="13">F27+F15</f>
        <v>18</v>
      </c>
      <c r="G39" s="16">
        <f t="shared" si="13"/>
        <v>0</v>
      </c>
      <c r="H39" s="16">
        <f t="shared" si="10"/>
        <v>0</v>
      </c>
      <c r="I39" s="16">
        <f t="shared" si="12"/>
        <v>1677</v>
      </c>
      <c r="J39" s="26"/>
      <c r="K39" s="26"/>
    </row>
    <row r="40" spans="1:12" ht="15" x14ac:dyDescent="0.25">
      <c r="A40" s="12" t="s">
        <v>21</v>
      </c>
      <c r="B40" s="16">
        <f t="shared" si="8"/>
        <v>927</v>
      </c>
      <c r="C40" s="14">
        <f t="shared" si="7"/>
        <v>14900</v>
      </c>
      <c r="D40" s="15">
        <f t="shared" si="9"/>
        <v>13812300</v>
      </c>
      <c r="E40" s="16">
        <f t="shared" si="10"/>
        <v>3</v>
      </c>
      <c r="F40" s="16">
        <f t="shared" ref="F40:G40" si="14">F28+F16</f>
        <v>108</v>
      </c>
      <c r="G40" s="16">
        <f t="shared" si="14"/>
        <v>0</v>
      </c>
      <c r="H40" s="16">
        <f t="shared" si="10"/>
        <v>0</v>
      </c>
      <c r="I40" s="16">
        <f t="shared" si="12"/>
        <v>1038</v>
      </c>
      <c r="J40" s="26"/>
      <c r="K40" s="26"/>
    </row>
    <row r="41" spans="1:12" ht="15" x14ac:dyDescent="0.25">
      <c r="A41" s="12" t="s">
        <v>22</v>
      </c>
      <c r="B41" s="16">
        <f t="shared" si="8"/>
        <v>456</v>
      </c>
      <c r="C41" s="14">
        <f t="shared" si="7"/>
        <v>25100</v>
      </c>
      <c r="D41" s="15">
        <f t="shared" si="9"/>
        <v>11445600</v>
      </c>
      <c r="E41" s="16">
        <f t="shared" si="10"/>
        <v>0</v>
      </c>
      <c r="F41" s="16">
        <f t="shared" ref="F41:G41" si="15">F29+F17</f>
        <v>0</v>
      </c>
      <c r="G41" s="16">
        <f t="shared" si="15"/>
        <v>0</v>
      </c>
      <c r="H41" s="16">
        <f t="shared" si="10"/>
        <v>0</v>
      </c>
      <c r="I41" s="16">
        <f t="shared" si="12"/>
        <v>456</v>
      </c>
      <c r="J41" s="26"/>
      <c r="K41" s="26"/>
    </row>
    <row r="42" spans="1:12" ht="15" x14ac:dyDescent="0.25">
      <c r="A42" s="12" t="s">
        <v>23</v>
      </c>
      <c r="B42" s="16">
        <f t="shared" si="8"/>
        <v>222</v>
      </c>
      <c r="C42" s="14">
        <f t="shared" si="7"/>
        <v>33000</v>
      </c>
      <c r="D42" s="15">
        <f t="shared" si="9"/>
        <v>7326000</v>
      </c>
      <c r="E42" s="16">
        <f t="shared" si="10"/>
        <v>0</v>
      </c>
      <c r="F42" s="16">
        <f t="shared" ref="F42:G42" si="16">F30+F18</f>
        <v>0</v>
      </c>
      <c r="G42" s="16">
        <f t="shared" si="16"/>
        <v>0</v>
      </c>
      <c r="H42" s="16">
        <f t="shared" si="10"/>
        <v>0</v>
      </c>
      <c r="I42" s="16">
        <f t="shared" si="12"/>
        <v>222</v>
      </c>
      <c r="J42" s="26"/>
      <c r="K42" s="26"/>
    </row>
    <row r="43" spans="1:12" ht="15" x14ac:dyDescent="0.25">
      <c r="A43" s="12" t="s">
        <v>24</v>
      </c>
      <c r="B43" s="16">
        <f t="shared" si="8"/>
        <v>357</v>
      </c>
      <c r="C43" s="14">
        <f t="shared" si="7"/>
        <v>36900</v>
      </c>
      <c r="D43" s="15">
        <f t="shared" si="9"/>
        <v>13173300</v>
      </c>
      <c r="E43" s="16">
        <f t="shared" si="10"/>
        <v>0</v>
      </c>
      <c r="F43" s="16">
        <f t="shared" ref="F43:G43" si="17">F31+F19</f>
        <v>0</v>
      </c>
      <c r="G43" s="16">
        <f t="shared" si="17"/>
        <v>0</v>
      </c>
      <c r="H43" s="16">
        <f t="shared" si="10"/>
        <v>0</v>
      </c>
      <c r="I43" s="16">
        <f t="shared" si="12"/>
        <v>357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11877</v>
      </c>
      <c r="C44" s="18"/>
      <c r="D44" s="19">
        <f t="shared" ref="D44:I44" si="18">SUM(D37:D43)</f>
        <v>139719400</v>
      </c>
      <c r="E44" s="17">
        <f t="shared" si="18"/>
        <v>92</v>
      </c>
      <c r="F44" s="17">
        <f t="shared" si="18"/>
        <v>11720</v>
      </c>
      <c r="G44" s="17">
        <f t="shared" si="18"/>
        <v>15</v>
      </c>
      <c r="H44" s="17">
        <f t="shared" si="18"/>
        <v>0</v>
      </c>
      <c r="I44" s="17">
        <f t="shared" si="18"/>
        <v>23704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68900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92" t="s">
        <v>31</v>
      </c>
      <c r="B46" s="21"/>
      <c r="C46" s="21"/>
      <c r="D46" s="23">
        <f>SUM(D44:D45)</f>
        <v>139788300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85">
        <f>'INF 01'!C52+'INF 02'!C52+'INF 03'!C52+'INF 04'!C52+'INF 05'!C52+'INF 06'!C52+'INF 07'!C52+'INF 08'!C52+'INF 09'!C52+'INF 10'!C52+'INF 11'!C52+'INF 12'!C52+'INF 13'!C52+'INF 14'!C52+'INF 15'!C52+'INF 16'!C52+'INF 17'!C52+'INF 18'!C52+'INF 19'!C52+'INF 20'!C52+'INF 21'!C52+'INF 22'!C52+'INF 23'!C52+'INF 24'!C52+'INF 25'!C52+'INF 26'!C52+'INF 27'!C52+'INF 28'!C52+'INF 29'!C52+'INF 30'!C52+'INF 31'!C52</f>
        <v>504</v>
      </c>
      <c r="D52" s="34">
        <f>(C52*B52)</f>
        <v>4636800</v>
      </c>
      <c r="E52" s="20"/>
      <c r="F52" s="32" t="s">
        <v>18</v>
      </c>
      <c r="G52" s="33">
        <f>B52-2300</f>
        <v>6900</v>
      </c>
      <c r="H52" s="85">
        <f>'INF 01'!H52+'INF 02'!H52+'INF 03'!H52+'INF 04'!H52+'INF 05'!H52+'INF 06'!H52+'INF 07'!H52+'INF 08'!H52+'INF 09'!H52+'INF 10'!H52+'INF 11'!H52+'INF 12'!H52+'INF 13'!H52+'INF 14'!H52+'INF 15'!H52+'INF 16'!H52+'INF 17'!H52+'INF 18'!H52+'INF 19'!H52+'INF 20'!H52+'INF 21'!H52+'INF 22'!H52+'INF 23'!H52+'INF 24'!H52+'INF 25'!H52+'INF 26'!H52+'INF 27'!H52+'INF 28'!H52+'INF 29'!H52+'INF 30'!H52+'INF 31'!H52</f>
        <v>270</v>
      </c>
      <c r="I52" s="34">
        <f>(H52*G52)</f>
        <v>1863000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85">
        <f>'INF 01'!C53+'INF 02'!C53+'INF 03'!C53+'INF 04'!C53+'INF 05'!C53+'INF 06'!C53+'INF 07'!C53+'INF 08'!C53+'INF 09'!C53+'INF 10'!C53+'INF 11'!C53+'INF 12'!C53+'INF 13'!C53+'INF 14'!C53+'INF 15'!C53+'INF 16'!C53+'INF 17'!C53+'INF 18'!C53+'INF 19'!C53+'INF 20'!C53+'INF 21'!C53+'INF 22'!C53+'INF 23'!C53+'INF 24'!C53+'INF 25'!C53+'INF 26'!C53+'INF 27'!C53+'INF 28'!C53+'INF 29'!C53+'INF 30'!C53+'INF 31'!C53</f>
        <v>471</v>
      </c>
      <c r="D53" s="34">
        <f t="shared" ref="D53:D58" si="20">(C53*B53)</f>
        <v>4568700</v>
      </c>
      <c r="E53" s="20"/>
      <c r="F53" s="32" t="s">
        <v>19</v>
      </c>
      <c r="G53" s="33">
        <f>B53-2300</f>
        <v>7400</v>
      </c>
      <c r="H53" s="85">
        <f>'INF 01'!H53+'INF 02'!H53+'INF 03'!H53+'INF 04'!H53+'INF 05'!H53+'INF 06'!H53+'INF 07'!H53+'INF 08'!H53+'INF 09'!H53+'INF 10'!H53+'INF 11'!H53+'INF 12'!H53+'INF 13'!H53+'INF 14'!H53+'INF 15'!H53+'INF 16'!H53+'INF 17'!H53+'INF 18'!H53+'INF 19'!H53+'INF 20'!H53+'INF 21'!H53+'INF 22'!H53+'INF 23'!H53+'INF 24'!H53+'INF 25'!H53+'INF 26'!H53+'INF 27'!H53+'INF 28'!H53+'INF 29'!H53+'INF 30'!H53+'INF 31'!H53</f>
        <v>322</v>
      </c>
      <c r="I53" s="34">
        <f t="shared" ref="I53:I58" si="21">(H53*G53)</f>
        <v>2382800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85">
        <f>'INF 01'!C54+'INF 02'!C54+'INF 03'!C54+'INF 04'!C54+'INF 05'!C54+'INF 06'!C54+'INF 07'!C54+'INF 08'!C54+'INF 09'!C54+'INF 10'!C54+'INF 11'!C54+'INF 12'!C54+'INF 13'!C54+'INF 14'!C54+'INF 15'!C54+'INF 16'!C54+'INF 17'!C54+'INF 18'!C54+'INF 19'!C54+'INF 20'!C54+'INF 21'!C54+'INF 22'!C54+'INF 23'!C54+'INF 24'!C54+'INF 25'!C54+'INF 26'!C54+'INF 27'!C54+'INF 28'!C54+'INF 29'!C54+'INF 30'!C54+'INF 31'!C54</f>
        <v>156</v>
      </c>
      <c r="D54" s="34">
        <f t="shared" si="20"/>
        <v>1638000</v>
      </c>
      <c r="E54" s="20"/>
      <c r="F54" s="32" t="s">
        <v>20</v>
      </c>
      <c r="G54" s="33">
        <f>B54-2900</f>
        <v>7600</v>
      </c>
      <c r="H54" s="85">
        <f>'INF 01'!H54+'INF 02'!H54+'INF 03'!H54+'INF 04'!H54+'INF 05'!H54+'INF 06'!H54+'INF 07'!H54+'INF 08'!H54+'INF 09'!H54+'INF 10'!H54+'INF 11'!H54+'INF 12'!H54+'INF 13'!H54+'INF 14'!H54+'INF 15'!H54+'INF 16'!H54+'INF 17'!H54+'INF 18'!H54+'INF 19'!H54+'INF 20'!H54+'INF 21'!H54+'INF 22'!H54+'INF 23'!H54+'INF 24'!H54+'INF 25'!H54+'INF 26'!H54+'INF 27'!H54+'INF 28'!H54+'INF 29'!H54+'INF 30'!H54+'INF 31'!H54</f>
        <v>98</v>
      </c>
      <c r="I54" s="34">
        <f t="shared" si="21"/>
        <v>744800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85">
        <f>'INF 01'!C55+'INF 02'!C55+'INF 03'!C55+'INF 04'!C55+'INF 05'!C55+'INF 06'!C55+'INF 07'!C55+'INF 08'!C55+'INF 09'!C55+'INF 10'!C55+'INF 11'!C55+'INF 12'!C55+'INF 13'!C55+'INF 14'!C55+'INF 15'!C55+'INF 16'!C55+'INF 17'!C55+'INF 18'!C55+'INF 19'!C55+'INF 20'!C55+'INF 21'!C55+'INF 22'!C55+'INF 23'!C55+'INF 24'!C55+'INF 25'!C55+'INF 26'!C55+'INF 27'!C55+'INF 28'!C55+'INF 29'!C55+'INF 30'!C55+'INF 31'!C55</f>
        <v>245</v>
      </c>
      <c r="D55" s="34">
        <f t="shared" si="20"/>
        <v>3650500</v>
      </c>
      <c r="E55" s="20"/>
      <c r="F55" s="32" t="s">
        <v>21</v>
      </c>
      <c r="G55" s="33">
        <f>B55-3100</f>
        <v>11800</v>
      </c>
      <c r="H55" s="85">
        <f>'INF 01'!H55+'INF 02'!H55+'INF 03'!H55+'INF 04'!H55+'INF 05'!H55+'INF 06'!H55+'INF 07'!H55+'INF 08'!H55+'INF 09'!H55+'INF 10'!H55+'INF 11'!H55+'INF 12'!H55+'INF 13'!H55+'INF 14'!H55+'INF 15'!H55+'INF 16'!H55+'INF 17'!H55+'INF 18'!H55+'INF 19'!H55+'INF 20'!H55+'INF 21'!H55+'INF 22'!H55+'INF 23'!H55+'INF 24'!H55+'INF 25'!H55+'INF 26'!H55+'INF 27'!H55+'INF 28'!H55+'INF 29'!H55+'INF 30'!H55+'INF 31'!H55</f>
        <v>187</v>
      </c>
      <c r="I55" s="34">
        <f t="shared" si="21"/>
        <v>2206600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85">
        <f>'INF 01'!C56+'INF 02'!C56+'INF 03'!C56+'INF 04'!C56+'INF 05'!C56+'INF 06'!C56+'INF 07'!C56+'INF 08'!C56+'INF 09'!C56+'INF 10'!C56+'INF 11'!C56+'INF 12'!C56+'INF 13'!C56+'INF 14'!C56+'INF 15'!C56+'INF 16'!C56+'INF 17'!C56+'INF 18'!C56+'INF 19'!C56+'INF 20'!C56+'INF 21'!C56+'INF 22'!C56+'INF 23'!C56+'INF 24'!C56+'INF 25'!C56+'INF 26'!C56+'INF 27'!C56+'INF 28'!C56+'INF 29'!C56+'INF 30'!C56+'INF 31'!C56</f>
        <v>163</v>
      </c>
      <c r="D56" s="34">
        <f t="shared" si="20"/>
        <v>4091300</v>
      </c>
      <c r="E56" s="20"/>
      <c r="F56" s="32" t="s">
        <v>22</v>
      </c>
      <c r="G56" s="33">
        <f>B56-3100</f>
        <v>22000</v>
      </c>
      <c r="H56" s="85">
        <f>'INF 01'!H56+'INF 02'!H56+'INF 03'!H56+'INF 04'!H56+'INF 05'!H56+'INF 06'!H56+'INF 07'!H56+'INF 08'!H56+'INF 09'!H56+'INF 10'!H56+'INF 11'!H56+'INF 12'!H56+'INF 13'!H56+'INF 14'!H56+'INF 15'!H56+'INF 16'!H56+'INF 17'!H56+'INF 18'!H56+'INF 19'!H56+'INF 20'!H56+'INF 21'!H56+'INF 22'!H56+'INF 23'!H56+'INF 24'!H56+'INF 25'!H56+'INF 26'!H56+'INF 27'!H56+'INF 28'!H56+'INF 29'!H56+'INF 30'!H56+'INF 31'!H56</f>
        <v>103</v>
      </c>
      <c r="I56" s="34">
        <f t="shared" si="21"/>
        <v>2266000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85">
        <f>'INF 01'!C57+'INF 02'!C57+'INF 03'!C57+'INF 04'!C57+'INF 05'!C57+'INF 06'!C57+'INF 07'!C57+'INF 08'!C57+'INF 09'!C57+'INF 10'!C57+'INF 11'!C57+'INF 12'!C57+'INF 13'!C57+'INF 14'!C57+'INF 15'!C57+'INF 16'!C57+'INF 17'!C57+'INF 18'!C57+'INF 19'!C57+'INF 20'!C57+'INF 21'!C57+'INF 22'!C57+'INF 23'!C57+'INF 24'!C57+'INF 25'!C57+'INF 26'!C57+'INF 27'!C57+'INF 28'!C57+'INF 29'!C57+'INF 30'!C57+'INF 31'!C57</f>
        <v>73</v>
      </c>
      <c r="D57" s="34">
        <f t="shared" si="20"/>
        <v>2409000</v>
      </c>
      <c r="E57" s="20"/>
      <c r="F57" s="32" t="s">
        <v>23</v>
      </c>
      <c r="G57" s="33">
        <f>B57-3100</f>
        <v>29900</v>
      </c>
      <c r="H57" s="85">
        <f>'INF 01'!H57+'INF 02'!H57+'INF 03'!H57+'INF 04'!H57+'INF 05'!H57+'INF 06'!H57+'INF 07'!H57+'INF 08'!H57+'INF 09'!H57+'INF 10'!H57+'INF 11'!H57+'INF 12'!H57+'INF 13'!H57+'INF 14'!H57+'INF 15'!H57+'INF 16'!H57+'INF 17'!H57+'INF 18'!H57+'INF 19'!H57+'INF 20'!H57+'INF 21'!H57+'INF 22'!H57+'INF 23'!H57+'INF 24'!H57+'INF 25'!H57+'INF 26'!H57+'INF 27'!H57+'INF 28'!H57+'INF 29'!H57+'INF 30'!H57+'INF 31'!H57</f>
        <v>22</v>
      </c>
      <c r="I57" s="34">
        <f t="shared" si="21"/>
        <v>657800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85">
        <f>'INF 01'!C58+'INF 02'!C58+'INF 03'!C58+'INF 04'!C58+'INF 05'!C58+'INF 06'!C58+'INF 07'!C58+'INF 08'!C58+'INF 09'!C58+'INF 10'!C58+'INF 11'!C58+'INF 12'!C58+'INF 13'!C58+'INF 14'!C58+'INF 15'!C58+'INF 16'!C58+'INF 17'!C58+'INF 18'!C58+'INF 19'!C58+'INF 20'!C58+'INF 21'!C58+'INF 22'!C58+'INF 23'!C58+'INF 24'!C58+'INF 25'!C58+'INF 26'!C58+'INF 27'!C58+'INF 28'!C58+'INF 29'!C58+'INF 30'!C58+'INF 31'!C58</f>
        <v>30</v>
      </c>
      <c r="D58" s="34">
        <f t="shared" si="20"/>
        <v>1107000</v>
      </c>
      <c r="E58" s="20"/>
      <c r="F58" s="32" t="s">
        <v>24</v>
      </c>
      <c r="G58" s="33">
        <f>B58-3100</f>
        <v>33800</v>
      </c>
      <c r="H58" s="85">
        <f>'INF 01'!H58+'INF 02'!H58+'INF 03'!H58+'INF 04'!H58+'INF 05'!H58+'INF 06'!H58+'INF 07'!H58+'INF 08'!H58+'INF 09'!H58+'INF 10'!H58+'INF 11'!H58+'INF 12'!H58+'INF 13'!H58+'INF 14'!H58+'INF 15'!H58+'INF 16'!H58+'INF 17'!H58+'INF 18'!H58+'INF 19'!H58+'INF 20'!H58+'INF 21'!H58+'INF 22'!H58+'INF 23'!H58+'INF 24'!H58+'INF 25'!H58+'INF 26'!H58+'INF 27'!H58+'INF 28'!H58+'INF 29'!H58+'INF 30'!H58+'INF 31'!H58</f>
        <v>10</v>
      </c>
      <c r="I58" s="34">
        <f t="shared" si="21"/>
        <v>338000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1642</v>
      </c>
      <c r="D59" s="36">
        <f>SUM(D52:D58)</f>
        <v>22101300</v>
      </c>
      <c r="E59" s="37"/>
      <c r="F59" s="112" t="s">
        <v>39</v>
      </c>
      <c r="G59" s="112"/>
      <c r="H59" s="35">
        <f>SUM(H52:H58)</f>
        <v>1012</v>
      </c>
      <c r="I59" s="36">
        <f>SUM(I52:I58)</f>
        <v>10459000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74</v>
      </c>
      <c r="E64" s="31" t="s">
        <v>42</v>
      </c>
      <c r="F64" s="31" t="s">
        <v>77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85">
        <f>'INF 01'!E65+'INF 02'!E65+'INF 03'!E65+'INF 04'!E65+'INF 05'!E65+'INF 06'!E65+'INF 07'!E65+'INF 08'!E65+'INF 09'!E65+'INF 10'!E65+'INF 11'!E65+'INF 12'!E65+'INF 13'!E65+'INF 14'!E65+'INF 15'!E65+'INF 16'!E65+'INF 17'!E65+'INF 18'!E65+'INF 19'!E65+'INF 20'!E65+'INF 21'!E65+'INF 22'!E65+'INF 23'!E65+'INF 24'!E65+'INF 25'!E65+'INF 26'!E65+'INF 27'!E65+'INF 28'!E65+'INF 29'!E65+'INF 30'!E65+'INF 31'!E65</f>
        <v>0</v>
      </c>
      <c r="F65" s="41">
        <f>B52</f>
        <v>9200</v>
      </c>
      <c r="G65" s="85">
        <f>'INF 01'!G65+'INF 02'!G65+'INF 03'!G65+'INF 04'!G65+'INF 05'!G65+'INF 06'!G65+'INF 07'!G65+'INF 08'!G65+'INF 09'!G65+'INF 10'!G65+'INF 11'!G65+'INF 12'!G65+'INF 13'!G65+'INF 14'!G65+'INF 15'!G65+'INF 16'!G65+'INF 17'!G65+'INF 18'!G65+'INF 19'!G65+'INF 20'!G65+'INF 21'!G65+'INF 22'!G65+'INF 23'!G65+'INF 24'!G65+'INF 25'!G65+'INF 26'!G65+'INF 27'!G65+'INF 28'!G65+'INF 29'!G65+'INF 30'!G65+'INF 31'!G65</f>
        <v>0</v>
      </c>
      <c r="H65" s="34">
        <f>(D65*E65)+(F65*G65)</f>
        <v>0</v>
      </c>
      <c r="I65" s="95">
        <f>F65-D65</f>
        <v>500</v>
      </c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85">
        <f>'INF 01'!E66+'INF 02'!E66+'INF 03'!E66+'INF 04'!E66+'INF 05'!E66+'INF 06'!E66+'INF 07'!E66+'INF 08'!E66+'INF 09'!E66+'INF 10'!E66+'INF 11'!E66+'INF 12'!E66+'INF 13'!E66+'INF 14'!E66+'INF 15'!E66+'INF 16'!E66+'INF 17'!E66+'INF 18'!E66+'INF 19'!E66+'INF 20'!E66+'INF 21'!E66+'INF 22'!E66+'INF 23'!E66+'INF 24'!E66+'INF 25'!E66+'INF 26'!E66+'INF 27'!E66+'INF 28'!E66+'INF 29'!E66+'INF 30'!E66+'INF 31'!E66</f>
        <v>0</v>
      </c>
      <c r="F66" s="41">
        <f t="shared" ref="F66:F71" si="22">B53</f>
        <v>9700</v>
      </c>
      <c r="G66" s="85">
        <f>'INF 01'!G66+'INF 02'!G66+'INF 03'!G66+'INF 04'!G66+'INF 05'!G66+'INF 06'!G66+'INF 07'!G66+'INF 08'!G66+'INF 09'!G66+'INF 10'!G66+'INF 11'!G66+'INF 12'!G66+'INF 13'!G66+'INF 14'!G66+'INF 15'!G66+'INF 16'!G66+'INF 17'!G66+'INF 18'!G66+'INF 19'!G66+'INF 20'!G66+'INF 21'!G66+'INF 22'!G66+'INF 23'!G66+'INF 24'!G66+'INF 25'!G66+'INF 26'!G66+'INF 27'!G66+'INF 28'!G66+'INF 29'!G66+'INF 30'!G66+'INF 31'!G66</f>
        <v>0</v>
      </c>
      <c r="H66" s="34">
        <f t="shared" ref="H66:H71" si="23">(D66*E66)+(F66*G66)</f>
        <v>0</v>
      </c>
      <c r="I66" s="95">
        <f t="shared" ref="I66:I71" si="24">F66-D66</f>
        <v>500</v>
      </c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85">
        <f>'INF 01'!E67+'INF 02'!E67+'INF 03'!E67+'INF 04'!E67+'INF 05'!E67+'INF 06'!E67+'INF 07'!E67+'INF 08'!E67+'INF 09'!E67+'INF 10'!E67+'INF 11'!E67+'INF 12'!E67+'INF 13'!E67+'INF 14'!E67+'INF 15'!E67+'INF 16'!E67+'INF 17'!E67+'INF 18'!E67+'INF 19'!E67+'INF 20'!E67+'INF 21'!E67+'INF 22'!E67+'INF 23'!E67+'INF 24'!E67+'INF 25'!E67+'INF 26'!E67+'INF 27'!E67+'INF 28'!E67+'INF 29'!E67+'INF 30'!E67+'INF 31'!E67</f>
        <v>0</v>
      </c>
      <c r="F67" s="41">
        <f t="shared" si="22"/>
        <v>10500</v>
      </c>
      <c r="G67" s="85">
        <f>'INF 01'!G67+'INF 02'!G67+'INF 03'!G67+'INF 04'!G67+'INF 05'!G67+'INF 06'!G67+'INF 07'!G67+'INF 08'!G67+'INF 09'!G67+'INF 10'!G67+'INF 11'!G67+'INF 12'!G67+'INF 13'!G67+'INF 14'!G67+'INF 15'!G67+'INF 16'!G67+'INF 17'!G67+'INF 18'!G67+'INF 19'!G67+'INF 20'!G67+'INF 21'!G67+'INF 22'!G67+'INF 23'!G67+'INF 24'!G67+'INF 25'!G67+'INF 26'!G67+'INF 27'!G67+'INF 28'!G67+'INF 29'!G67+'INF 30'!G67+'INF 31'!G67</f>
        <v>0</v>
      </c>
      <c r="H67" s="34">
        <f t="shared" si="23"/>
        <v>0</v>
      </c>
      <c r="I67" s="95">
        <f t="shared" si="24"/>
        <v>600</v>
      </c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85">
        <f>'INF 01'!E68+'INF 02'!E68+'INF 03'!E68+'INF 04'!E68+'INF 05'!E68+'INF 06'!E68+'INF 07'!E68+'INF 08'!E68+'INF 09'!E68+'INF 10'!E68+'INF 11'!E68+'INF 12'!E68+'INF 13'!E68+'INF 14'!E68+'INF 15'!E68+'INF 16'!E68+'INF 17'!E68+'INF 18'!E68+'INF 19'!E68+'INF 20'!E68+'INF 21'!E68+'INF 22'!E68+'INF 23'!E68+'INF 24'!E68+'INF 25'!E68+'INF 26'!E68+'INF 27'!E68+'INF 28'!E68+'INF 29'!E68+'INF 30'!E68+'INF 31'!E68</f>
        <v>0</v>
      </c>
      <c r="F68" s="41">
        <f t="shared" si="22"/>
        <v>14900</v>
      </c>
      <c r="G68" s="85">
        <f>'INF 01'!G68+'INF 02'!G68+'INF 03'!G68+'INF 04'!G68+'INF 05'!G68+'INF 06'!G68+'INF 07'!G68+'INF 08'!G68+'INF 09'!G68+'INF 10'!G68+'INF 11'!G68+'INF 12'!G68+'INF 13'!G68+'INF 14'!G68+'INF 15'!G68+'INF 16'!G68+'INF 17'!G68+'INF 18'!G68+'INF 19'!G68+'INF 20'!G68+'INF 21'!G68+'INF 22'!G68+'INF 23'!G68+'INF 24'!G68+'INF 25'!G68+'INF 26'!G68+'INF 27'!G68+'INF 28'!G68+'INF 29'!G68+'INF 30'!G68+'INF 31'!G68</f>
        <v>0</v>
      </c>
      <c r="H68" s="34">
        <f t="shared" si="23"/>
        <v>0</v>
      </c>
      <c r="I68" s="95">
        <f t="shared" si="24"/>
        <v>800</v>
      </c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85">
        <f>'INF 01'!E69+'INF 02'!E69+'INF 03'!E69+'INF 04'!E69+'INF 05'!E69+'INF 06'!E69+'INF 07'!E69+'INF 08'!E69+'INF 09'!E69+'INF 10'!E69+'INF 11'!E69+'INF 12'!E69+'INF 13'!E69+'INF 14'!E69+'INF 15'!E69+'INF 16'!E69+'INF 17'!E69+'INF 18'!E69+'INF 19'!E69+'INF 20'!E69+'INF 21'!E69+'INF 22'!E69+'INF 23'!E69+'INF 24'!E69+'INF 25'!E69+'INF 26'!E69+'INF 27'!E69+'INF 28'!E69+'INF 29'!E69+'INF 30'!E69+'INF 31'!E69</f>
        <v>0</v>
      </c>
      <c r="F69" s="41">
        <f t="shared" si="22"/>
        <v>25100</v>
      </c>
      <c r="G69" s="85">
        <f>'INF 01'!G69+'INF 02'!G69+'INF 03'!G69+'INF 04'!G69+'INF 05'!G69+'INF 06'!G69+'INF 07'!G69+'INF 08'!G69+'INF 09'!G69+'INF 10'!G69+'INF 11'!G69+'INF 12'!G69+'INF 13'!G69+'INF 14'!G69+'INF 15'!G69+'INF 16'!G69+'INF 17'!G69+'INF 18'!G69+'INF 19'!G69+'INF 20'!G69+'INF 21'!G69+'INF 22'!G69+'INF 23'!G69+'INF 24'!G69+'INF 25'!G69+'INF 26'!G69+'INF 27'!G69+'INF 28'!G69+'INF 29'!G69+'INF 30'!G69+'INF 31'!G69</f>
        <v>0</v>
      </c>
      <c r="H69" s="34">
        <f t="shared" si="23"/>
        <v>0</v>
      </c>
      <c r="I69" s="95">
        <f t="shared" si="24"/>
        <v>1400</v>
      </c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85">
        <f>'INF 01'!E70+'INF 02'!E70+'INF 03'!E70+'INF 04'!E70+'INF 05'!E70+'INF 06'!E70+'INF 07'!E70+'INF 08'!E70+'INF 09'!E70+'INF 10'!E70+'INF 11'!E70+'INF 12'!E70+'INF 13'!E70+'INF 14'!E70+'INF 15'!E70+'INF 16'!E70+'INF 17'!E70+'INF 18'!E70+'INF 19'!E70+'INF 20'!E70+'INF 21'!E70+'INF 22'!E70+'INF 23'!E70+'INF 24'!E70+'INF 25'!E70+'INF 26'!E70+'INF 27'!E70+'INF 28'!E70+'INF 29'!E70+'INF 30'!E70+'INF 31'!E70</f>
        <v>0</v>
      </c>
      <c r="F70" s="41">
        <f t="shared" si="22"/>
        <v>33000</v>
      </c>
      <c r="G70" s="85">
        <f>'INF 01'!G70+'INF 02'!G70+'INF 03'!G70+'INF 04'!G70+'INF 05'!G70+'INF 06'!G70+'INF 07'!G70+'INF 08'!G70+'INF 09'!G70+'INF 10'!G70+'INF 11'!G70+'INF 12'!G70+'INF 13'!G70+'INF 14'!G70+'INF 15'!G70+'INF 16'!G70+'INF 17'!G70+'INF 18'!G70+'INF 19'!G70+'INF 20'!G70+'INF 21'!G70+'INF 22'!G70+'INF 23'!G70+'INF 24'!G70+'INF 25'!G70+'INF 26'!G70+'INF 27'!G70+'INF 28'!G70+'INF 29'!G70+'INF 30'!G70+'INF 31'!G70</f>
        <v>0</v>
      </c>
      <c r="H70" s="34">
        <f t="shared" si="23"/>
        <v>0</v>
      </c>
      <c r="I70" s="95">
        <f t="shared" si="24"/>
        <v>1900</v>
      </c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85">
        <f>'INF 01'!E71+'INF 02'!E71+'INF 03'!E71+'INF 04'!E71+'INF 05'!E71+'INF 06'!E71+'INF 07'!E71+'INF 08'!E71+'INF 09'!E71+'INF 10'!E71+'INF 11'!E71+'INF 12'!E71+'INF 13'!E71+'INF 14'!E71+'INF 15'!E71+'INF 16'!E71+'INF 17'!E71+'INF 18'!E71+'INF 19'!E71+'INF 20'!E71+'INF 21'!E71+'INF 22'!E71+'INF 23'!E71+'INF 24'!E71+'INF 25'!E71+'INF 26'!E71+'INF 27'!E71+'INF 28'!E71+'INF 29'!E71+'INF 30'!E71+'INF 31'!E71</f>
        <v>0</v>
      </c>
      <c r="F71" s="41">
        <f t="shared" si="22"/>
        <v>36900</v>
      </c>
      <c r="G71" s="85">
        <f>'INF 01'!G71+'INF 02'!G71+'INF 03'!G71+'INF 04'!G71+'INF 05'!G71+'INF 06'!G71+'INF 07'!G71+'INF 08'!G71+'INF 09'!G71+'INF 10'!G71+'INF 11'!G71+'INF 12'!G71+'INF 13'!G71+'INF 14'!G71+'INF 15'!G71+'INF 16'!G71+'INF 17'!G71+'INF 18'!G71+'INF 19'!G71+'INF 20'!G71+'INF 21'!G71+'INF 22'!G71+'INF 23'!G71+'INF 24'!G71+'INF 25'!G71+'INF 26'!G71+'INF 27'!G71+'INF 28'!G71+'INF 29'!G71+'INF 30'!G71+'INF 31'!G71</f>
        <v>0</v>
      </c>
      <c r="H71" s="34">
        <f t="shared" si="23"/>
        <v>0</v>
      </c>
      <c r="I71" s="95">
        <f t="shared" si="24"/>
        <v>2100</v>
      </c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47"/>
    </row>
    <row r="75" spans="1:12" ht="7.5" customHeight="1" x14ac:dyDescent="0.25">
      <c r="A75" s="4"/>
      <c r="F75" s="2"/>
      <c r="L75" s="8"/>
    </row>
    <row r="76" spans="1:12" s="49" customFormat="1" ht="24" customHeight="1" x14ac:dyDescent="0.25">
      <c r="A76" s="48" t="s">
        <v>9</v>
      </c>
      <c r="B76" s="48" t="s">
        <v>48</v>
      </c>
      <c r="C76" s="48" t="s">
        <v>49</v>
      </c>
      <c r="D76" s="48" t="s">
        <v>50</v>
      </c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v>2300</v>
      </c>
      <c r="C77" s="85">
        <f>SUM('INF 01:INF 31'!C77)</f>
        <v>2188</v>
      </c>
      <c r="D77" s="57">
        <f>SUM('INF 01:INF 31'!D77)</f>
        <v>5032400</v>
      </c>
      <c r="F77" s="58" t="s">
        <v>18</v>
      </c>
      <c r="G77" s="59">
        <f t="shared" ref="G77:G83" si="25">B37</f>
        <v>7081</v>
      </c>
      <c r="H77" s="60">
        <f t="shared" ref="H77:H83" si="26">G77*200</f>
        <v>1416200</v>
      </c>
      <c r="I77" s="61">
        <f>G77*100</f>
        <v>708100</v>
      </c>
      <c r="J77" s="62">
        <f>G77*400</f>
        <v>2832400</v>
      </c>
      <c r="K77" s="89">
        <f>G77*200</f>
        <v>1416200</v>
      </c>
    </row>
    <row r="78" spans="1:12" ht="18.75" customHeight="1" x14ac:dyDescent="0.25">
      <c r="A78" s="55" t="s">
        <v>19</v>
      </c>
      <c r="B78" s="56">
        <v>2300</v>
      </c>
      <c r="C78" s="85">
        <f>SUM('INF 01:INF 31'!C78)</f>
        <v>439</v>
      </c>
      <c r="D78" s="57">
        <f>SUM('INF 01:INF 31'!D78)</f>
        <v>1009700</v>
      </c>
      <c r="F78" s="58" t="s">
        <v>19</v>
      </c>
      <c r="G78" s="59">
        <f t="shared" si="25"/>
        <v>1175</v>
      </c>
      <c r="H78" s="60">
        <f t="shared" si="26"/>
        <v>235000</v>
      </c>
      <c r="I78" s="61">
        <f>G78*300</f>
        <v>352500</v>
      </c>
      <c r="J78" s="62">
        <f>G78*400</f>
        <v>470000</v>
      </c>
      <c r="K78" s="89">
        <f>G78*200</f>
        <v>235000</v>
      </c>
    </row>
    <row r="79" spans="1:12" ht="18.75" customHeight="1" x14ac:dyDescent="0.25">
      <c r="A79" s="55" t="s">
        <v>20</v>
      </c>
      <c r="B79" s="56">
        <v>2900</v>
      </c>
      <c r="C79" s="85">
        <f>SUM('INF 01:INF 31'!C79)</f>
        <v>653</v>
      </c>
      <c r="D79" s="57">
        <f>SUM('INF 01:INF 31'!D79)</f>
        <v>1893700</v>
      </c>
      <c r="F79" s="58" t="s">
        <v>20</v>
      </c>
      <c r="G79" s="59">
        <f t="shared" si="25"/>
        <v>1659</v>
      </c>
      <c r="H79" s="60">
        <f t="shared" si="26"/>
        <v>331800</v>
      </c>
      <c r="I79" s="61">
        <f>G79*300</f>
        <v>497700</v>
      </c>
      <c r="J79" s="62">
        <f>G79*400</f>
        <v>663600</v>
      </c>
      <c r="K79" s="89">
        <f>G79*200</f>
        <v>331800</v>
      </c>
    </row>
    <row r="80" spans="1:12" ht="18.75" customHeight="1" x14ac:dyDescent="0.25">
      <c r="A80" s="55" t="s">
        <v>21</v>
      </c>
      <c r="B80" s="56">
        <v>3100</v>
      </c>
      <c r="C80" s="85">
        <f>SUM('INF 01:INF 31'!C80)</f>
        <v>366</v>
      </c>
      <c r="D80" s="57">
        <f>SUM('INF 01:INF 31'!D80)</f>
        <v>1134600</v>
      </c>
      <c r="F80" s="58" t="s">
        <v>21</v>
      </c>
      <c r="G80" s="59">
        <f t="shared" si="25"/>
        <v>927</v>
      </c>
      <c r="H80" s="60">
        <f t="shared" si="26"/>
        <v>185400</v>
      </c>
      <c r="I80" s="61">
        <f>G80*300</f>
        <v>278100</v>
      </c>
      <c r="J80" s="62">
        <f>G80*200</f>
        <v>185400</v>
      </c>
      <c r="K80" s="89">
        <f>G80*100</f>
        <v>92700</v>
      </c>
    </row>
    <row r="81" spans="1:12" ht="18.75" customHeight="1" x14ac:dyDescent="0.25">
      <c r="A81" s="55" t="s">
        <v>22</v>
      </c>
      <c r="B81" s="56">
        <v>3100</v>
      </c>
      <c r="C81" s="85">
        <f>SUM('INF 01:INF 31'!C81)</f>
        <v>130</v>
      </c>
      <c r="D81" s="57">
        <f>SUM('INF 01:INF 31'!D81)</f>
        <v>403000</v>
      </c>
      <c r="F81" s="58" t="s">
        <v>22</v>
      </c>
      <c r="G81" s="59">
        <f t="shared" si="25"/>
        <v>456</v>
      </c>
      <c r="H81" s="60">
        <f t="shared" si="26"/>
        <v>91200</v>
      </c>
      <c r="I81" s="61">
        <f>G81*300</f>
        <v>136800</v>
      </c>
      <c r="J81" s="62">
        <f>G81*600</f>
        <v>273600</v>
      </c>
      <c r="K81" s="89">
        <f>G81*300</f>
        <v>136800</v>
      </c>
    </row>
    <row r="82" spans="1:12" ht="18.75" customHeight="1" x14ac:dyDescent="0.25">
      <c r="A82" s="55" t="s">
        <v>23</v>
      </c>
      <c r="B82" s="56">
        <v>3100</v>
      </c>
      <c r="C82" s="85">
        <f>SUM('INF 01:INF 31'!C82)</f>
        <v>55</v>
      </c>
      <c r="D82" s="57">
        <f>SUM('INF 01:INF 31'!D82)</f>
        <v>170500</v>
      </c>
      <c r="F82" s="58" t="s">
        <v>23</v>
      </c>
      <c r="G82" s="59">
        <f t="shared" si="25"/>
        <v>222</v>
      </c>
      <c r="H82" s="60">
        <f t="shared" si="26"/>
        <v>44400</v>
      </c>
      <c r="I82" s="61">
        <f>G82*300</f>
        <v>66600</v>
      </c>
      <c r="J82" s="62">
        <f>G82*800</f>
        <v>177600</v>
      </c>
      <c r="K82" s="89">
        <f>G82*400</f>
        <v>88800</v>
      </c>
    </row>
    <row r="83" spans="1:12" ht="18.75" customHeight="1" x14ac:dyDescent="0.25">
      <c r="A83" s="55" t="s">
        <v>24</v>
      </c>
      <c r="B83" s="56">
        <v>3100</v>
      </c>
      <c r="C83" s="85">
        <f>SUM('INF 01:INF 31'!C83)</f>
        <v>107</v>
      </c>
      <c r="D83" s="57">
        <f>SUM('INF 01:INF 31'!D83)</f>
        <v>331700</v>
      </c>
      <c r="F83" s="58" t="s">
        <v>24</v>
      </c>
      <c r="G83" s="59">
        <f t="shared" si="25"/>
        <v>357</v>
      </c>
      <c r="H83" s="60">
        <f t="shared" si="26"/>
        <v>71400</v>
      </c>
      <c r="I83" s="61">
        <f>G83*200</f>
        <v>71400</v>
      </c>
      <c r="J83" s="62">
        <f>G83*800</f>
        <v>285600</v>
      </c>
      <c r="K83" s="89">
        <f t="shared" ref="K83" si="27">G83*400</f>
        <v>142800</v>
      </c>
    </row>
    <row r="84" spans="1:12" ht="20.100000000000001" customHeight="1" x14ac:dyDescent="0.25">
      <c r="A84" s="114" t="s">
        <v>55</v>
      </c>
      <c r="B84" s="114"/>
      <c r="C84" s="63">
        <f>SUM(C77:C83)</f>
        <v>3938</v>
      </c>
      <c r="D84" s="64">
        <f>SUM(D77:D83)</f>
        <v>9975600</v>
      </c>
      <c r="F84" s="65" t="s">
        <v>56</v>
      </c>
      <c r="G84" s="66">
        <f>SUM(G77:G83)</f>
        <v>11877</v>
      </c>
      <c r="H84" s="67">
        <f>SUM(H77:H83)</f>
        <v>2375400</v>
      </c>
      <c r="I84" s="68">
        <f>SUM(I77:I83)</f>
        <v>2111200</v>
      </c>
      <c r="J84" s="69">
        <f>SUM(J77:J83)</f>
        <v>4888200</v>
      </c>
      <c r="K84" s="90">
        <f>SUM(K77:K83)</f>
        <v>2444100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139788300</v>
      </c>
      <c r="C88" s="116"/>
      <c r="D88" s="46"/>
      <c r="E88" s="102" t="s">
        <v>58</v>
      </c>
      <c r="F88" s="102"/>
      <c r="G88" s="73">
        <f>D59+I59</f>
        <v>32560300</v>
      </c>
      <c r="H88" s="102" t="s">
        <v>59</v>
      </c>
      <c r="I88" s="102"/>
      <c r="J88" s="74">
        <f>C59+H59+E44+F44+G44</f>
        <v>14481</v>
      </c>
    </row>
    <row r="89" spans="1:12" ht="24" x14ac:dyDescent="0.25">
      <c r="A89" s="75" t="s">
        <v>60</v>
      </c>
      <c r="B89" s="101">
        <f>D59+I59+H72</f>
        <v>32560300</v>
      </c>
      <c r="C89" s="101"/>
      <c r="D89" s="76"/>
      <c r="E89" s="102" t="s">
        <v>61</v>
      </c>
      <c r="F89" s="102"/>
      <c r="G89" s="73">
        <f>D44</f>
        <v>139719400</v>
      </c>
      <c r="H89" s="102" t="s">
        <v>62</v>
      </c>
      <c r="I89" s="102"/>
      <c r="J89" s="74">
        <f>I44</f>
        <v>23704</v>
      </c>
    </row>
    <row r="90" spans="1:12" ht="17.25" customHeight="1" x14ac:dyDescent="0.25">
      <c r="A90" s="77" t="s">
        <v>63</v>
      </c>
      <c r="B90" s="105">
        <f>D84</f>
        <v>9975600</v>
      </c>
      <c r="C90" s="105"/>
      <c r="D90" s="76"/>
      <c r="E90" s="106" t="s">
        <v>64</v>
      </c>
      <c r="F90" s="107"/>
      <c r="G90" s="78">
        <f>IF(G89=0,0,G88/G89)</f>
        <v>0.23304065147717495</v>
      </c>
      <c r="H90" s="106" t="s">
        <v>64</v>
      </c>
      <c r="I90" s="107"/>
      <c r="J90" s="78">
        <f>IF(J89=0,0,J88/J89)</f>
        <v>0.61090955113061085</v>
      </c>
    </row>
    <row r="91" spans="1:12" ht="17.25" customHeight="1" x14ac:dyDescent="0.25">
      <c r="A91" s="25" t="s">
        <v>65</v>
      </c>
      <c r="B91" s="108">
        <f>B88-B89-B90</f>
        <v>97252400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2375400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2111200</v>
      </c>
      <c r="C93" s="110"/>
      <c r="D93" s="76"/>
      <c r="E93" s="38"/>
      <c r="F93" s="38"/>
    </row>
    <row r="94" spans="1:12" ht="17.25" customHeight="1" x14ac:dyDescent="0.25">
      <c r="A94" s="81" t="s">
        <v>68</v>
      </c>
      <c r="B94" s="103">
        <f>J84</f>
        <v>4888200</v>
      </c>
      <c r="C94" s="103"/>
      <c r="D94" s="76"/>
      <c r="E94" s="38"/>
      <c r="F94" s="38"/>
    </row>
    <row r="95" spans="1:12" ht="17.25" customHeight="1" x14ac:dyDescent="0.25">
      <c r="A95" s="91" t="s">
        <v>76</v>
      </c>
      <c r="B95" s="120">
        <f>K84</f>
        <v>2444100</v>
      </c>
      <c r="C95" s="120"/>
      <c r="H95" s="111" t="s">
        <v>67</v>
      </c>
      <c r="I95" s="111"/>
      <c r="J95" s="111"/>
    </row>
    <row r="96" spans="1:12" ht="12.75" customHeight="1" x14ac:dyDescent="0.25">
      <c r="H96" s="104" t="s">
        <v>69</v>
      </c>
      <c r="I96" s="104"/>
      <c r="J96" s="104"/>
    </row>
    <row r="97" spans="2:10" x14ac:dyDescent="0.25">
      <c r="H97" s="3"/>
      <c r="I97" s="3"/>
      <c r="J97" s="3"/>
    </row>
    <row r="98" spans="2:10" x14ac:dyDescent="0.25">
      <c r="D98" s="4" t="s">
        <v>70</v>
      </c>
      <c r="H98" s="3"/>
      <c r="I98" s="3"/>
      <c r="J98" s="3"/>
    </row>
    <row r="105" spans="2:10" x14ac:dyDescent="0.25">
      <c r="B105" s="87" t="s">
        <v>71</v>
      </c>
    </row>
  </sheetData>
  <sheetProtection algorithmName="SHA-512" hashValue="A5gYgbq3muCFTBtZFZYdrZxvNVPAiP5+v+qQn9gnQmspwglcr9yH1ktlJfrlLLskZJEIzzNpSazWZ1CC8Vu8SQ==" saltValue="vhwvre4mH4SZhqa3TVtGYg==" spinCount="100000" sheet="1" objects="1" scenarios="1"/>
  <protectedRanges>
    <protectedRange sqref="B77:B83 G77:G83" name="Rango9_1_1_1_1_1_1"/>
  </protectedRanges>
  <mergeCells count="41">
    <mergeCell ref="H95:J95"/>
    <mergeCell ref="B88:C88"/>
    <mergeCell ref="E88:F88"/>
    <mergeCell ref="H88:I88"/>
    <mergeCell ref="B89:C89"/>
    <mergeCell ref="E89:F89"/>
    <mergeCell ref="H89:I89"/>
    <mergeCell ref="B94:C94"/>
    <mergeCell ref="B92:C92"/>
    <mergeCell ref="B93:C93"/>
    <mergeCell ref="B95:C95"/>
    <mergeCell ref="F7:G7"/>
    <mergeCell ref="B90:C90"/>
    <mergeCell ref="E90:F90"/>
    <mergeCell ref="H90:I90"/>
    <mergeCell ref="B91:C91"/>
    <mergeCell ref="C72:D72"/>
    <mergeCell ref="A74:D74"/>
    <mergeCell ref="F74:J74"/>
    <mergeCell ref="A84:B84"/>
    <mergeCell ref="F50:I50"/>
    <mergeCell ref="A59:B59"/>
    <mergeCell ref="F59:G59"/>
    <mergeCell ref="A61:J61"/>
    <mergeCell ref="C63:H63"/>
    <mergeCell ref="I2:J2"/>
    <mergeCell ref="I3:J3"/>
    <mergeCell ref="I4:J4"/>
    <mergeCell ref="H96:J96"/>
    <mergeCell ref="A35:I35"/>
    <mergeCell ref="A1:A4"/>
    <mergeCell ref="B1:H4"/>
    <mergeCell ref="I1:J1"/>
    <mergeCell ref="B6:C6"/>
    <mergeCell ref="B7:D7"/>
    <mergeCell ref="A9:J9"/>
    <mergeCell ref="A11:I11"/>
    <mergeCell ref="A23:I23"/>
    <mergeCell ref="A86:C86"/>
    <mergeCell ref="A48:J48"/>
    <mergeCell ref="A50:D50"/>
  </mergeCells>
  <dataValidations disablePrompts="1" count="2">
    <dataValidation type="textLength" allowBlank="1" showInputMessage="1" showErrorMessage="1" sqref="H96">
      <formula1>F94</formula1>
      <formula2>#REF!</formula2>
    </dataValidation>
    <dataValidation type="textLength" allowBlank="1" showInputMessage="1" showErrorMessage="1" sqref="H95">
      <formula1>H96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ignoredErrors>
    <ignoredError sqref="B13:B19 E13:E19 F13:F19 H13:H19 B25:B31 E25:E31 F25:F31 H25 H26:H31 C52:C58 E65:E71 G65:G71 H52:H57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98"/>
  <sheetViews>
    <sheetView topLeftCell="A88" zoomScaleNormal="10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+RIDYM!B7+3</f>
        <v>42647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130</v>
      </c>
      <c r="C13" s="14">
        <f>RIDYM!C13</f>
        <v>9200</v>
      </c>
      <c r="D13" s="15">
        <f t="shared" ref="D13:D19" si="0">+C13*B13</f>
        <v>1196000</v>
      </c>
      <c r="E13" s="13">
        <v>2</v>
      </c>
      <c r="F13" s="13">
        <v>254</v>
      </c>
      <c r="G13" s="13">
        <v>0</v>
      </c>
      <c r="H13" s="13">
        <v>0</v>
      </c>
      <c r="I13" s="16">
        <f>B13+E13+F13+G13+H13</f>
        <v>386</v>
      </c>
    </row>
    <row r="14" spans="1:12" ht="15" x14ac:dyDescent="0.25">
      <c r="A14" s="12" t="s">
        <v>19</v>
      </c>
      <c r="B14" s="13">
        <v>22</v>
      </c>
      <c r="C14" s="14">
        <f>RIDYM!C14</f>
        <v>9700</v>
      </c>
      <c r="D14" s="15">
        <f t="shared" si="0"/>
        <v>213400</v>
      </c>
      <c r="E14" s="13">
        <v>0</v>
      </c>
      <c r="F14" s="13">
        <v>0</v>
      </c>
      <c r="G14" s="13">
        <v>0</v>
      </c>
      <c r="H14" s="13">
        <v>0</v>
      </c>
      <c r="I14" s="16">
        <f t="shared" ref="I14:I19" si="1">B14+E14+F14+G14+H14</f>
        <v>22</v>
      </c>
    </row>
    <row r="15" spans="1:12" ht="15" x14ac:dyDescent="0.25">
      <c r="A15" s="12" t="s">
        <v>20</v>
      </c>
      <c r="B15" s="13">
        <v>29</v>
      </c>
      <c r="C15" s="14">
        <f>RIDYM!C15</f>
        <v>10500</v>
      </c>
      <c r="D15" s="15">
        <f t="shared" si="0"/>
        <v>304500</v>
      </c>
      <c r="E15" s="13">
        <v>0</v>
      </c>
      <c r="F15" s="13">
        <v>0</v>
      </c>
      <c r="G15" s="13">
        <v>0</v>
      </c>
      <c r="H15" s="13">
        <v>0</v>
      </c>
      <c r="I15" s="16">
        <f t="shared" si="1"/>
        <v>29</v>
      </c>
    </row>
    <row r="16" spans="1:12" ht="15" x14ac:dyDescent="0.25">
      <c r="A16" s="12" t="s">
        <v>21</v>
      </c>
      <c r="B16" s="13">
        <v>25</v>
      </c>
      <c r="C16" s="14">
        <f>RIDYM!C16</f>
        <v>14900</v>
      </c>
      <c r="D16" s="15">
        <f t="shared" si="0"/>
        <v>372500</v>
      </c>
      <c r="E16" s="13">
        <v>0</v>
      </c>
      <c r="F16" s="13">
        <v>5</v>
      </c>
      <c r="G16" s="13">
        <v>0</v>
      </c>
      <c r="H16" s="13">
        <v>0</v>
      </c>
      <c r="I16" s="16">
        <f t="shared" si="1"/>
        <v>30</v>
      </c>
    </row>
    <row r="17" spans="1:9" ht="15" x14ac:dyDescent="0.25">
      <c r="A17" s="12" t="s">
        <v>22</v>
      </c>
      <c r="B17" s="13">
        <v>13</v>
      </c>
      <c r="C17" s="14">
        <f>RIDYM!C17</f>
        <v>25100</v>
      </c>
      <c r="D17" s="15">
        <f t="shared" si="0"/>
        <v>326300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13</v>
      </c>
    </row>
    <row r="18" spans="1:9" ht="15" x14ac:dyDescent="0.25">
      <c r="A18" s="12" t="s">
        <v>23</v>
      </c>
      <c r="B18" s="13">
        <v>3</v>
      </c>
      <c r="C18" s="14">
        <f>RIDYM!C18</f>
        <v>33000</v>
      </c>
      <c r="D18" s="15">
        <f t="shared" si="0"/>
        <v>99000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3</v>
      </c>
    </row>
    <row r="19" spans="1:9" ht="15" x14ac:dyDescent="0.25">
      <c r="A19" s="12" t="s">
        <v>24</v>
      </c>
      <c r="B19" s="13">
        <v>7</v>
      </c>
      <c r="C19" s="14">
        <f>RIDYM!C19</f>
        <v>36900</v>
      </c>
      <c r="D19" s="15">
        <f t="shared" si="0"/>
        <v>258300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7</v>
      </c>
    </row>
    <row r="20" spans="1:9" s="2" customFormat="1" ht="15" x14ac:dyDescent="0.25">
      <c r="A20" s="12" t="s">
        <v>25</v>
      </c>
      <c r="B20" s="17">
        <f>SUM(B13:B19)</f>
        <v>229</v>
      </c>
      <c r="C20" s="18"/>
      <c r="D20" s="19">
        <f t="shared" ref="D20:I20" si="2">SUM(D13:D19)</f>
        <v>2770000</v>
      </c>
      <c r="E20" s="17">
        <f t="shared" si="2"/>
        <v>2</v>
      </c>
      <c r="F20" s="17">
        <f t="shared" si="2"/>
        <v>259</v>
      </c>
      <c r="G20" s="17">
        <f t="shared" si="2"/>
        <v>0</v>
      </c>
      <c r="H20" s="17">
        <f t="shared" si="2"/>
        <v>0</v>
      </c>
      <c r="I20" s="17">
        <f t="shared" si="2"/>
        <v>490</v>
      </c>
    </row>
    <row r="21" spans="1:9" ht="15" x14ac:dyDescent="0.25">
      <c r="A21" s="20" t="s">
        <v>26</v>
      </c>
      <c r="B21" s="21"/>
      <c r="C21" s="21"/>
      <c r="D21" s="22">
        <v>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2770000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133</v>
      </c>
      <c r="C25" s="14">
        <f t="shared" si="3"/>
        <v>9200</v>
      </c>
      <c r="D25" s="15">
        <f t="shared" ref="D25:D31" si="4">+C25*B25</f>
        <v>1223600</v>
      </c>
      <c r="E25" s="13">
        <v>1</v>
      </c>
      <c r="F25" s="13">
        <v>273</v>
      </c>
      <c r="G25" s="13">
        <v>0</v>
      </c>
      <c r="H25" s="13">
        <v>0</v>
      </c>
      <c r="I25" s="16">
        <f>B25+E25+F25+G25+H25</f>
        <v>407</v>
      </c>
    </row>
    <row r="26" spans="1:9" ht="15" x14ac:dyDescent="0.25">
      <c r="A26" s="12" t="s">
        <v>19</v>
      </c>
      <c r="B26" s="13">
        <v>23</v>
      </c>
      <c r="C26" s="14">
        <f t="shared" si="3"/>
        <v>9700</v>
      </c>
      <c r="D26" s="15">
        <f t="shared" si="4"/>
        <v>223100</v>
      </c>
      <c r="E26" s="13">
        <v>0</v>
      </c>
      <c r="F26" s="13">
        <v>0</v>
      </c>
      <c r="G26" s="13">
        <v>0</v>
      </c>
      <c r="H26" s="13">
        <v>0</v>
      </c>
      <c r="I26" s="16">
        <f t="shared" ref="I26:I31" si="5">B26+E26+F26+G26+H26</f>
        <v>23</v>
      </c>
    </row>
    <row r="27" spans="1:9" ht="15" x14ac:dyDescent="0.25">
      <c r="A27" s="12" t="s">
        <v>20</v>
      </c>
      <c r="B27" s="13">
        <v>48</v>
      </c>
      <c r="C27" s="14">
        <f t="shared" si="3"/>
        <v>10500</v>
      </c>
      <c r="D27" s="15">
        <f t="shared" si="4"/>
        <v>504000</v>
      </c>
      <c r="E27" s="13">
        <v>0</v>
      </c>
      <c r="F27" s="13">
        <v>0</v>
      </c>
      <c r="G27" s="13">
        <v>0</v>
      </c>
      <c r="H27" s="13">
        <v>0</v>
      </c>
      <c r="I27" s="16">
        <f t="shared" si="5"/>
        <v>48</v>
      </c>
    </row>
    <row r="28" spans="1:9" ht="15" x14ac:dyDescent="0.25">
      <c r="A28" s="12" t="s">
        <v>21</v>
      </c>
      <c r="B28" s="13">
        <v>24</v>
      </c>
      <c r="C28" s="14">
        <f t="shared" si="3"/>
        <v>14900</v>
      </c>
      <c r="D28" s="15">
        <f t="shared" si="4"/>
        <v>357600</v>
      </c>
      <c r="E28" s="13">
        <v>0</v>
      </c>
      <c r="F28" s="13">
        <v>3</v>
      </c>
      <c r="G28" s="13">
        <v>0</v>
      </c>
      <c r="H28" s="13">
        <v>0</v>
      </c>
      <c r="I28" s="16">
        <f t="shared" si="5"/>
        <v>27</v>
      </c>
    </row>
    <row r="29" spans="1:9" ht="15" x14ac:dyDescent="0.25">
      <c r="A29" s="12" t="s">
        <v>22</v>
      </c>
      <c r="B29" s="13">
        <v>11</v>
      </c>
      <c r="C29" s="14">
        <f t="shared" si="3"/>
        <v>25100</v>
      </c>
      <c r="D29" s="15">
        <f t="shared" si="4"/>
        <v>276100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11</v>
      </c>
    </row>
    <row r="30" spans="1:9" ht="15" x14ac:dyDescent="0.25">
      <c r="A30" s="12" t="s">
        <v>23</v>
      </c>
      <c r="B30" s="13">
        <v>5</v>
      </c>
      <c r="C30" s="14">
        <f t="shared" si="3"/>
        <v>33000</v>
      </c>
      <c r="D30" s="15">
        <f t="shared" si="4"/>
        <v>165000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5</v>
      </c>
    </row>
    <row r="31" spans="1:9" ht="15" x14ac:dyDescent="0.25">
      <c r="A31" s="12" t="s">
        <v>24</v>
      </c>
      <c r="B31" s="13">
        <v>8</v>
      </c>
      <c r="C31" s="14">
        <f t="shared" si="3"/>
        <v>36900</v>
      </c>
      <c r="D31" s="15">
        <f t="shared" si="4"/>
        <v>295200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8</v>
      </c>
    </row>
    <row r="32" spans="1:9" s="2" customFormat="1" ht="15" x14ac:dyDescent="0.25">
      <c r="A32" s="12" t="s">
        <v>25</v>
      </c>
      <c r="B32" s="17">
        <f>SUM(B25:B31)</f>
        <v>252</v>
      </c>
      <c r="C32" s="18"/>
      <c r="D32" s="19">
        <f t="shared" ref="D32:I32" si="6">SUM(D25:D31)</f>
        <v>3044600</v>
      </c>
      <c r="E32" s="17">
        <f t="shared" si="6"/>
        <v>1</v>
      </c>
      <c r="F32" s="17">
        <f t="shared" si="6"/>
        <v>276</v>
      </c>
      <c r="G32" s="17">
        <f t="shared" si="6"/>
        <v>0</v>
      </c>
      <c r="H32" s="17">
        <f t="shared" si="6"/>
        <v>0</v>
      </c>
      <c r="I32" s="17">
        <f t="shared" si="6"/>
        <v>529</v>
      </c>
    </row>
    <row r="33" spans="1:12" ht="15" x14ac:dyDescent="0.25">
      <c r="A33" s="20" t="s">
        <v>26</v>
      </c>
      <c r="B33" s="21"/>
      <c r="C33" s="21"/>
      <c r="D33" s="22">
        <v>5200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3049800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263</v>
      </c>
      <c r="C37" s="14">
        <f t="shared" si="7"/>
        <v>9200</v>
      </c>
      <c r="D37" s="15">
        <f t="shared" ref="D37:D43" si="9">+D13+D25</f>
        <v>2419600</v>
      </c>
      <c r="E37" s="16">
        <f t="shared" ref="E37:H43" si="10">E25+E13</f>
        <v>3</v>
      </c>
      <c r="F37" s="16">
        <f t="shared" si="10"/>
        <v>527</v>
      </c>
      <c r="G37" s="16">
        <f t="shared" si="10"/>
        <v>0</v>
      </c>
      <c r="H37" s="16">
        <f t="shared" si="10"/>
        <v>0</v>
      </c>
      <c r="I37" s="16">
        <f>B37+E37+F37+G37+H37</f>
        <v>793</v>
      </c>
      <c r="J37" s="26"/>
      <c r="K37" s="26"/>
    </row>
    <row r="38" spans="1:12" ht="15" x14ac:dyDescent="0.25">
      <c r="A38" s="12" t="s">
        <v>19</v>
      </c>
      <c r="B38" s="16">
        <f t="shared" si="8"/>
        <v>45</v>
      </c>
      <c r="C38" s="14">
        <f t="shared" si="7"/>
        <v>9700</v>
      </c>
      <c r="D38" s="15">
        <f t="shared" si="9"/>
        <v>436500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45</v>
      </c>
      <c r="J38" s="26"/>
      <c r="K38" s="26"/>
    </row>
    <row r="39" spans="1:12" ht="15" x14ac:dyDescent="0.25">
      <c r="A39" s="12" t="s">
        <v>20</v>
      </c>
      <c r="B39" s="16">
        <f t="shared" si="8"/>
        <v>77</v>
      </c>
      <c r="C39" s="14">
        <f t="shared" si="7"/>
        <v>10500</v>
      </c>
      <c r="D39" s="15">
        <f t="shared" si="9"/>
        <v>808500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77</v>
      </c>
      <c r="J39" s="26"/>
      <c r="K39" s="26"/>
    </row>
    <row r="40" spans="1:12" ht="15" x14ac:dyDescent="0.25">
      <c r="A40" s="12" t="s">
        <v>21</v>
      </c>
      <c r="B40" s="16">
        <f t="shared" si="8"/>
        <v>49</v>
      </c>
      <c r="C40" s="14">
        <f t="shared" si="7"/>
        <v>14900</v>
      </c>
      <c r="D40" s="15">
        <f t="shared" si="9"/>
        <v>730100</v>
      </c>
      <c r="E40" s="16">
        <f t="shared" si="10"/>
        <v>0</v>
      </c>
      <c r="F40" s="16">
        <f t="shared" si="10"/>
        <v>8</v>
      </c>
      <c r="G40" s="16">
        <f t="shared" ref="G40:H40" si="14">G28+G16</f>
        <v>0</v>
      </c>
      <c r="H40" s="16">
        <f t="shared" si="14"/>
        <v>0</v>
      </c>
      <c r="I40" s="16">
        <f t="shared" si="12"/>
        <v>57</v>
      </c>
      <c r="J40" s="26"/>
      <c r="K40" s="26"/>
    </row>
    <row r="41" spans="1:12" ht="15" x14ac:dyDescent="0.25">
      <c r="A41" s="12" t="s">
        <v>22</v>
      </c>
      <c r="B41" s="16">
        <f t="shared" si="8"/>
        <v>24</v>
      </c>
      <c r="C41" s="14">
        <f t="shared" si="7"/>
        <v>25100</v>
      </c>
      <c r="D41" s="15">
        <f t="shared" si="9"/>
        <v>602400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24</v>
      </c>
      <c r="J41" s="26"/>
      <c r="K41" s="26"/>
    </row>
    <row r="42" spans="1:12" ht="15" x14ac:dyDescent="0.25">
      <c r="A42" s="12" t="s">
        <v>23</v>
      </c>
      <c r="B42" s="16">
        <f t="shared" si="8"/>
        <v>8</v>
      </c>
      <c r="C42" s="14">
        <f t="shared" si="7"/>
        <v>33000</v>
      </c>
      <c r="D42" s="15">
        <f t="shared" si="9"/>
        <v>264000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8</v>
      </c>
      <c r="J42" s="26"/>
      <c r="K42" s="26"/>
    </row>
    <row r="43" spans="1:12" ht="15" x14ac:dyDescent="0.25">
      <c r="A43" s="12" t="s">
        <v>24</v>
      </c>
      <c r="B43" s="16">
        <f t="shared" si="8"/>
        <v>15</v>
      </c>
      <c r="C43" s="14">
        <f t="shared" si="7"/>
        <v>36900</v>
      </c>
      <c r="D43" s="15">
        <f t="shared" si="9"/>
        <v>553500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15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481</v>
      </c>
      <c r="C44" s="18"/>
      <c r="D44" s="19">
        <f t="shared" ref="D44:I44" si="18">SUM(D37:D43)</f>
        <v>5814600</v>
      </c>
      <c r="E44" s="17">
        <f t="shared" si="18"/>
        <v>3</v>
      </c>
      <c r="F44" s="17">
        <f t="shared" si="18"/>
        <v>535</v>
      </c>
      <c r="G44" s="17">
        <f t="shared" si="18"/>
        <v>0</v>
      </c>
      <c r="H44" s="17">
        <f t="shared" si="18"/>
        <v>0</v>
      </c>
      <c r="I44" s="17">
        <f t="shared" si="18"/>
        <v>1019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5200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5819800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25</v>
      </c>
      <c r="D52" s="34">
        <f>(C52*B52)</f>
        <v>230000</v>
      </c>
      <c r="E52" s="20"/>
      <c r="F52" s="32" t="s">
        <v>18</v>
      </c>
      <c r="G52" s="33">
        <f>B52-2300</f>
        <v>6900</v>
      </c>
      <c r="H52" s="13">
        <v>14</v>
      </c>
      <c r="I52" s="34">
        <f>(H52*G52)</f>
        <v>96600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23</v>
      </c>
      <c r="D53" s="34">
        <f t="shared" ref="D53:D58" si="20">(C53*B53)</f>
        <v>223100</v>
      </c>
      <c r="E53" s="20"/>
      <c r="F53" s="32" t="s">
        <v>19</v>
      </c>
      <c r="G53" s="33">
        <f>B53-2300</f>
        <v>7400</v>
      </c>
      <c r="H53" s="13">
        <v>15</v>
      </c>
      <c r="I53" s="34">
        <f t="shared" ref="I53:I58" si="21">(H53*G53)</f>
        <v>111000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5</v>
      </c>
      <c r="D54" s="34">
        <f t="shared" si="20"/>
        <v>52500</v>
      </c>
      <c r="E54" s="20"/>
      <c r="F54" s="32" t="s">
        <v>20</v>
      </c>
      <c r="G54" s="33">
        <f>B54-2900</f>
        <v>7600</v>
      </c>
      <c r="H54" s="13">
        <v>5</v>
      </c>
      <c r="I54" s="34">
        <f t="shared" si="21"/>
        <v>38000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12</v>
      </c>
      <c r="D55" s="34">
        <f t="shared" si="20"/>
        <v>178800</v>
      </c>
      <c r="E55" s="20"/>
      <c r="F55" s="32" t="s">
        <v>21</v>
      </c>
      <c r="G55" s="33">
        <f>B55-3100</f>
        <v>11800</v>
      </c>
      <c r="H55" s="13">
        <v>11</v>
      </c>
      <c r="I55" s="34">
        <f t="shared" si="21"/>
        <v>129800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9</v>
      </c>
      <c r="D56" s="34">
        <f t="shared" si="20"/>
        <v>225900</v>
      </c>
      <c r="E56" s="20"/>
      <c r="F56" s="32" t="s">
        <v>22</v>
      </c>
      <c r="G56" s="33">
        <f>B56-3100</f>
        <v>22000</v>
      </c>
      <c r="H56" s="13">
        <v>5</v>
      </c>
      <c r="I56" s="34">
        <f t="shared" si="21"/>
        <v>110000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5</v>
      </c>
      <c r="D57" s="34">
        <f t="shared" si="20"/>
        <v>165000</v>
      </c>
      <c r="E57" s="20"/>
      <c r="F57" s="32" t="s">
        <v>23</v>
      </c>
      <c r="G57" s="33">
        <f>B57-3100</f>
        <v>29900</v>
      </c>
      <c r="H57" s="13">
        <v>1</v>
      </c>
      <c r="I57" s="34">
        <f t="shared" si="21"/>
        <v>29900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2</v>
      </c>
      <c r="D58" s="34">
        <f t="shared" si="20"/>
        <v>73800</v>
      </c>
      <c r="E58" s="20"/>
      <c r="F58" s="32" t="s">
        <v>24</v>
      </c>
      <c r="G58" s="33">
        <f>B58-3100</f>
        <v>33800</v>
      </c>
      <c r="H58" s="13">
        <v>2</v>
      </c>
      <c r="I58" s="34">
        <f t="shared" si="21"/>
        <v>67600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81</v>
      </c>
      <c r="D59" s="36">
        <f>SUM(D52:D58)</f>
        <v>1149100</v>
      </c>
      <c r="E59" s="37"/>
      <c r="F59" s="112" t="s">
        <v>39</v>
      </c>
      <c r="G59" s="112"/>
      <c r="H59" s="35">
        <f>SUM(H52:H58)</f>
        <v>53</v>
      </c>
      <c r="I59" s="36">
        <f>SUM(I52:I58)</f>
        <v>582900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3">
        <v>107</v>
      </c>
      <c r="D77" s="97">
        <f>B77*C77</f>
        <v>246100</v>
      </c>
      <c r="E77" s="3"/>
      <c r="F77" s="58" t="s">
        <v>18</v>
      </c>
      <c r="G77" s="59">
        <f t="shared" ref="G77:G83" si="24">B37</f>
        <v>263</v>
      </c>
      <c r="H77" s="60">
        <f t="shared" ref="H77:H83" si="25">G77*200</f>
        <v>52600</v>
      </c>
      <c r="I77" s="61">
        <f>G77*100</f>
        <v>26300</v>
      </c>
      <c r="J77" s="62">
        <f>G77*400</f>
        <v>105200</v>
      </c>
      <c r="K77" s="89">
        <f>G77*200</f>
        <v>52600</v>
      </c>
    </row>
    <row r="78" spans="1:12" ht="18.75" customHeight="1" x14ac:dyDescent="0.25">
      <c r="A78" s="55" t="s">
        <v>19</v>
      </c>
      <c r="B78" s="56">
        <f>RIDYM!B78</f>
        <v>2300</v>
      </c>
      <c r="C78" s="13">
        <v>19</v>
      </c>
      <c r="D78" s="97">
        <f t="shared" ref="D78:D83" si="26">B78*C78</f>
        <v>43700</v>
      </c>
      <c r="E78" s="3"/>
      <c r="F78" s="58" t="s">
        <v>19</v>
      </c>
      <c r="G78" s="59">
        <f t="shared" si="24"/>
        <v>45</v>
      </c>
      <c r="H78" s="60">
        <f t="shared" si="25"/>
        <v>9000</v>
      </c>
      <c r="I78" s="61">
        <f>G78*300</f>
        <v>13500</v>
      </c>
      <c r="J78" s="62">
        <f>G78*400</f>
        <v>18000</v>
      </c>
      <c r="K78" s="89">
        <f t="shared" ref="K78:K79" si="27">G78*200</f>
        <v>9000</v>
      </c>
    </row>
    <row r="79" spans="1:12" ht="18.75" customHeight="1" x14ac:dyDescent="0.25">
      <c r="A79" s="55" t="s">
        <v>20</v>
      </c>
      <c r="B79" s="56">
        <f>RIDYM!B79</f>
        <v>2900</v>
      </c>
      <c r="C79" s="13">
        <v>37</v>
      </c>
      <c r="D79" s="97">
        <f t="shared" si="26"/>
        <v>107300</v>
      </c>
      <c r="E79" s="3"/>
      <c r="F79" s="58" t="s">
        <v>20</v>
      </c>
      <c r="G79" s="59">
        <f t="shared" si="24"/>
        <v>77</v>
      </c>
      <c r="H79" s="60">
        <f t="shared" si="25"/>
        <v>15400</v>
      </c>
      <c r="I79" s="61">
        <f>G79*300</f>
        <v>23100</v>
      </c>
      <c r="J79" s="62">
        <f>G79*400</f>
        <v>30800</v>
      </c>
      <c r="K79" s="89">
        <f t="shared" si="27"/>
        <v>15400</v>
      </c>
    </row>
    <row r="80" spans="1:12" ht="18.75" customHeight="1" x14ac:dyDescent="0.25">
      <c r="A80" s="55" t="s">
        <v>21</v>
      </c>
      <c r="B80" s="56">
        <f>RIDYM!B80</f>
        <v>3100</v>
      </c>
      <c r="C80" s="13">
        <v>21</v>
      </c>
      <c r="D80" s="97">
        <f t="shared" si="26"/>
        <v>65100</v>
      </c>
      <c r="E80" s="3"/>
      <c r="F80" s="58" t="s">
        <v>21</v>
      </c>
      <c r="G80" s="59">
        <f t="shared" si="24"/>
        <v>49</v>
      </c>
      <c r="H80" s="60">
        <f t="shared" si="25"/>
        <v>9800</v>
      </c>
      <c r="I80" s="61">
        <f>G80*300</f>
        <v>14700</v>
      </c>
      <c r="J80" s="62">
        <f>G80*200</f>
        <v>9800</v>
      </c>
      <c r="K80" s="89">
        <f>G80*100</f>
        <v>4900</v>
      </c>
    </row>
    <row r="81" spans="1:12" ht="18.75" customHeight="1" x14ac:dyDescent="0.25">
      <c r="A81" s="55" t="s">
        <v>22</v>
      </c>
      <c r="B81" s="56">
        <f>RIDYM!B81</f>
        <v>3100</v>
      </c>
      <c r="C81" s="13">
        <v>7</v>
      </c>
      <c r="D81" s="97">
        <f t="shared" si="26"/>
        <v>21700</v>
      </c>
      <c r="E81" s="3"/>
      <c r="F81" s="58" t="s">
        <v>22</v>
      </c>
      <c r="G81" s="59">
        <f t="shared" si="24"/>
        <v>24</v>
      </c>
      <c r="H81" s="60">
        <f t="shared" si="25"/>
        <v>4800</v>
      </c>
      <c r="I81" s="61">
        <f>G81*300</f>
        <v>7200</v>
      </c>
      <c r="J81" s="62">
        <f>G81*600</f>
        <v>14400</v>
      </c>
      <c r="K81" s="89">
        <f>G81*300</f>
        <v>7200</v>
      </c>
    </row>
    <row r="82" spans="1:12" ht="18.75" customHeight="1" x14ac:dyDescent="0.25">
      <c r="A82" s="55" t="s">
        <v>23</v>
      </c>
      <c r="B82" s="56">
        <f>RIDYM!B82</f>
        <v>3100</v>
      </c>
      <c r="C82" s="13">
        <v>2</v>
      </c>
      <c r="D82" s="97">
        <f t="shared" si="26"/>
        <v>6200</v>
      </c>
      <c r="E82" s="3"/>
      <c r="F82" s="58" t="s">
        <v>23</v>
      </c>
      <c r="G82" s="59">
        <f t="shared" si="24"/>
        <v>8</v>
      </c>
      <c r="H82" s="60">
        <f t="shared" si="25"/>
        <v>1600</v>
      </c>
      <c r="I82" s="61">
        <f>G82*300</f>
        <v>2400</v>
      </c>
      <c r="J82" s="62">
        <f>G82*800</f>
        <v>6400</v>
      </c>
      <c r="K82" s="89">
        <f>G82*400</f>
        <v>3200</v>
      </c>
    </row>
    <row r="83" spans="1:12" ht="18.75" customHeight="1" x14ac:dyDescent="0.25">
      <c r="A83" s="55" t="s">
        <v>24</v>
      </c>
      <c r="B83" s="56">
        <f>RIDYM!B83</f>
        <v>3100</v>
      </c>
      <c r="C83" s="13">
        <v>6</v>
      </c>
      <c r="D83" s="97">
        <f t="shared" si="26"/>
        <v>18600</v>
      </c>
      <c r="E83" s="3"/>
      <c r="F83" s="58" t="s">
        <v>24</v>
      </c>
      <c r="G83" s="59">
        <f t="shared" si="24"/>
        <v>15</v>
      </c>
      <c r="H83" s="60">
        <f t="shared" si="25"/>
        <v>3000</v>
      </c>
      <c r="I83" s="61">
        <f>G83*200</f>
        <v>3000</v>
      </c>
      <c r="J83" s="62">
        <f>G83*800</f>
        <v>12000</v>
      </c>
      <c r="K83" s="89">
        <f>G83*400</f>
        <v>6000</v>
      </c>
    </row>
    <row r="84" spans="1:12" ht="20.100000000000001" customHeight="1" x14ac:dyDescent="0.25">
      <c r="A84" s="114" t="s">
        <v>55</v>
      </c>
      <c r="B84" s="114"/>
      <c r="C84" s="63">
        <f>SUM(C77:C83)</f>
        <v>199</v>
      </c>
      <c r="D84" s="64">
        <f>SUM(D77:D83)</f>
        <v>508700</v>
      </c>
      <c r="E84" s="3"/>
      <c r="F84" s="65" t="s">
        <v>56</v>
      </c>
      <c r="G84" s="66">
        <f>SUM(G77:G83)</f>
        <v>481</v>
      </c>
      <c r="H84" s="67">
        <f>SUM(H77:H83)</f>
        <v>96200</v>
      </c>
      <c r="I84" s="68">
        <f>SUM(I77:I83)</f>
        <v>90200</v>
      </c>
      <c r="J84" s="69">
        <f>SUM(J77:J83)</f>
        <v>196600</v>
      </c>
      <c r="K84" s="90">
        <f>SUM(K77:K83)</f>
        <v>98300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5819800</v>
      </c>
      <c r="C88" s="116"/>
      <c r="D88" s="46"/>
      <c r="E88" s="102" t="s">
        <v>58</v>
      </c>
      <c r="F88" s="102"/>
      <c r="G88" s="73">
        <f>D59+I59</f>
        <v>1732000</v>
      </c>
      <c r="H88" s="102" t="s">
        <v>59</v>
      </c>
      <c r="I88" s="102"/>
      <c r="J88" s="74">
        <f>C59+H59+E44+F44+G44</f>
        <v>672</v>
      </c>
    </row>
    <row r="89" spans="1:12" ht="24" x14ac:dyDescent="0.25">
      <c r="A89" s="75" t="s">
        <v>60</v>
      </c>
      <c r="B89" s="101">
        <f>D59+I59+H72</f>
        <v>1732000</v>
      </c>
      <c r="C89" s="101"/>
      <c r="D89" s="76"/>
      <c r="E89" s="102" t="s">
        <v>61</v>
      </c>
      <c r="F89" s="102"/>
      <c r="G89" s="73">
        <f>D44</f>
        <v>5814600</v>
      </c>
      <c r="H89" s="102" t="s">
        <v>62</v>
      </c>
      <c r="I89" s="102"/>
      <c r="J89" s="74">
        <f>I44</f>
        <v>1019</v>
      </c>
    </row>
    <row r="90" spans="1:12" ht="17.25" customHeight="1" x14ac:dyDescent="0.25">
      <c r="A90" s="77" t="s">
        <v>63</v>
      </c>
      <c r="B90" s="105">
        <f>D84</f>
        <v>508700</v>
      </c>
      <c r="C90" s="105"/>
      <c r="D90" s="76"/>
      <c r="E90" s="106" t="s">
        <v>64</v>
      </c>
      <c r="F90" s="107"/>
      <c r="G90" s="78">
        <f>IF(G89=0,0,G88/G89)</f>
        <v>0.29787087675850443</v>
      </c>
      <c r="H90" s="106" t="s">
        <v>64</v>
      </c>
      <c r="I90" s="107"/>
      <c r="J90" s="78">
        <f>IF(J89=0,0,J88/J89)</f>
        <v>0.65947006869479885</v>
      </c>
    </row>
    <row r="91" spans="1:12" ht="17.25" customHeight="1" x14ac:dyDescent="0.25">
      <c r="A91" s="25" t="s">
        <v>65</v>
      </c>
      <c r="B91" s="108">
        <f>B88-B89-B90</f>
        <v>3579100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96200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90200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196600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98300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L98"/>
  <sheetViews>
    <sheetView topLeftCell="A82" zoomScaleNormal="100" workbookViewId="0">
      <selection activeCell="H94" sqref="H94:J94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+RIDYM!B7+4</f>
        <v>42648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99">
        <v>108</v>
      </c>
      <c r="C13" s="14">
        <f>RIDYM!C13</f>
        <v>9200</v>
      </c>
      <c r="D13" s="15">
        <f t="shared" ref="D13:D19" si="0">+C13*B13</f>
        <v>993600</v>
      </c>
      <c r="E13" s="100">
        <v>2</v>
      </c>
      <c r="F13" s="100">
        <v>271</v>
      </c>
      <c r="G13" s="100">
        <v>0</v>
      </c>
      <c r="H13" s="100">
        <v>0</v>
      </c>
      <c r="I13" s="16">
        <f>B13+E13+F13+G13+H13</f>
        <v>381</v>
      </c>
    </row>
    <row r="14" spans="1:12" ht="15" x14ac:dyDescent="0.25">
      <c r="A14" s="12" t="s">
        <v>19</v>
      </c>
      <c r="B14" s="99">
        <v>26</v>
      </c>
      <c r="C14" s="14">
        <f>RIDYM!C14</f>
        <v>9700</v>
      </c>
      <c r="D14" s="15">
        <f t="shared" si="0"/>
        <v>252200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26</v>
      </c>
    </row>
    <row r="15" spans="1:12" ht="15" x14ac:dyDescent="0.25">
      <c r="A15" s="12" t="s">
        <v>20</v>
      </c>
      <c r="B15" s="99">
        <v>46</v>
      </c>
      <c r="C15" s="14">
        <f>RIDYM!C15</f>
        <v>10500</v>
      </c>
      <c r="D15" s="15">
        <f t="shared" si="0"/>
        <v>483000</v>
      </c>
      <c r="E15" s="100">
        <v>0</v>
      </c>
      <c r="F15" s="100">
        <v>2</v>
      </c>
      <c r="G15" s="100">
        <v>0</v>
      </c>
      <c r="H15" s="100">
        <v>0</v>
      </c>
      <c r="I15" s="16">
        <f t="shared" si="1"/>
        <v>48</v>
      </c>
    </row>
    <row r="16" spans="1:12" ht="15" x14ac:dyDescent="0.25">
      <c r="A16" s="12" t="s">
        <v>21</v>
      </c>
      <c r="B16" s="99">
        <v>24</v>
      </c>
      <c r="C16" s="14">
        <f>RIDYM!C16</f>
        <v>14900</v>
      </c>
      <c r="D16" s="15">
        <f t="shared" si="0"/>
        <v>357600</v>
      </c>
      <c r="E16" s="100">
        <v>0</v>
      </c>
      <c r="F16" s="100">
        <v>1</v>
      </c>
      <c r="G16" s="100">
        <v>0</v>
      </c>
      <c r="H16" s="100">
        <v>0</v>
      </c>
      <c r="I16" s="16">
        <f t="shared" si="1"/>
        <v>25</v>
      </c>
    </row>
    <row r="17" spans="1:9" ht="15" x14ac:dyDescent="0.25">
      <c r="A17" s="12" t="s">
        <v>22</v>
      </c>
      <c r="B17" s="99">
        <v>11</v>
      </c>
      <c r="C17" s="14">
        <f>RIDYM!C17</f>
        <v>25100</v>
      </c>
      <c r="D17" s="15">
        <f t="shared" si="0"/>
        <v>276100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11</v>
      </c>
    </row>
    <row r="18" spans="1:9" ht="15" x14ac:dyDescent="0.25">
      <c r="A18" s="12" t="s">
        <v>23</v>
      </c>
      <c r="B18" s="99">
        <v>8</v>
      </c>
      <c r="C18" s="14">
        <f>RIDYM!C18</f>
        <v>33000</v>
      </c>
      <c r="D18" s="15">
        <f t="shared" si="0"/>
        <v>264000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8</v>
      </c>
    </row>
    <row r="19" spans="1:9" ht="15" x14ac:dyDescent="0.25">
      <c r="A19" s="12" t="s">
        <v>24</v>
      </c>
      <c r="B19" s="99">
        <v>5</v>
      </c>
      <c r="C19" s="14">
        <f>RIDYM!C19</f>
        <v>36900</v>
      </c>
      <c r="D19" s="15">
        <f t="shared" si="0"/>
        <v>184500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5</v>
      </c>
    </row>
    <row r="20" spans="1:9" s="2" customFormat="1" ht="15" x14ac:dyDescent="0.25">
      <c r="A20" s="12" t="s">
        <v>25</v>
      </c>
      <c r="B20" s="17">
        <f>SUM(B13:B19)</f>
        <v>228</v>
      </c>
      <c r="C20" s="18"/>
      <c r="D20" s="19">
        <f t="shared" ref="D20:I20" si="2">SUM(D13:D19)</f>
        <v>2811000</v>
      </c>
      <c r="E20" s="17">
        <f t="shared" si="2"/>
        <v>2</v>
      </c>
      <c r="F20" s="17">
        <f t="shared" si="2"/>
        <v>274</v>
      </c>
      <c r="G20" s="17">
        <f t="shared" si="2"/>
        <v>0</v>
      </c>
      <c r="H20" s="17">
        <f t="shared" si="2"/>
        <v>0</v>
      </c>
      <c r="I20" s="17">
        <f t="shared" si="2"/>
        <v>504</v>
      </c>
    </row>
    <row r="21" spans="1:9" ht="15" x14ac:dyDescent="0.25">
      <c r="A21" s="20" t="s">
        <v>26</v>
      </c>
      <c r="B21" s="21"/>
      <c r="C21" s="21"/>
      <c r="D21" s="22">
        <v>100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2811100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96</v>
      </c>
      <c r="C25" s="14">
        <f t="shared" si="3"/>
        <v>9200</v>
      </c>
      <c r="D25" s="15">
        <f t="shared" ref="D25:D31" si="4">+C25*B25</f>
        <v>883200</v>
      </c>
      <c r="E25" s="100">
        <v>1</v>
      </c>
      <c r="F25" s="100">
        <v>287</v>
      </c>
      <c r="G25" s="100">
        <v>0</v>
      </c>
      <c r="H25" s="100">
        <v>0</v>
      </c>
      <c r="I25" s="16">
        <f>B25+E25+F25+G25+H25</f>
        <v>384</v>
      </c>
    </row>
    <row r="26" spans="1:9" ht="15" x14ac:dyDescent="0.25">
      <c r="A26" s="12" t="s">
        <v>19</v>
      </c>
      <c r="B26" s="100">
        <v>27</v>
      </c>
      <c r="C26" s="14">
        <f t="shared" si="3"/>
        <v>9700</v>
      </c>
      <c r="D26" s="15">
        <f t="shared" si="4"/>
        <v>261900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27</v>
      </c>
    </row>
    <row r="27" spans="1:9" ht="15" x14ac:dyDescent="0.25">
      <c r="A27" s="12" t="s">
        <v>20</v>
      </c>
      <c r="B27" s="100">
        <v>54</v>
      </c>
      <c r="C27" s="14">
        <f t="shared" si="3"/>
        <v>10500</v>
      </c>
      <c r="D27" s="15">
        <f t="shared" si="4"/>
        <v>567000</v>
      </c>
      <c r="E27" s="100">
        <v>0</v>
      </c>
      <c r="F27" s="100">
        <v>2</v>
      </c>
      <c r="G27" s="100">
        <v>0</v>
      </c>
      <c r="H27" s="100">
        <v>0</v>
      </c>
      <c r="I27" s="16">
        <f t="shared" si="5"/>
        <v>56</v>
      </c>
    </row>
    <row r="28" spans="1:9" ht="15" x14ac:dyDescent="0.25">
      <c r="A28" s="12" t="s">
        <v>21</v>
      </c>
      <c r="B28" s="100">
        <v>22</v>
      </c>
      <c r="C28" s="14">
        <f t="shared" si="3"/>
        <v>14900</v>
      </c>
      <c r="D28" s="15">
        <f t="shared" si="4"/>
        <v>327800</v>
      </c>
      <c r="E28" s="100">
        <v>0</v>
      </c>
      <c r="F28" s="100">
        <v>2</v>
      </c>
      <c r="G28" s="100">
        <v>0</v>
      </c>
      <c r="H28" s="100">
        <v>0</v>
      </c>
      <c r="I28" s="16">
        <f t="shared" si="5"/>
        <v>24</v>
      </c>
    </row>
    <row r="29" spans="1:9" ht="15" x14ac:dyDescent="0.25">
      <c r="A29" s="12" t="s">
        <v>22</v>
      </c>
      <c r="B29" s="100">
        <v>13</v>
      </c>
      <c r="C29" s="14">
        <f t="shared" si="3"/>
        <v>25100</v>
      </c>
      <c r="D29" s="15">
        <f t="shared" si="4"/>
        <v>326300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13</v>
      </c>
    </row>
    <row r="30" spans="1:9" ht="15" x14ac:dyDescent="0.25">
      <c r="A30" s="12" t="s">
        <v>23</v>
      </c>
      <c r="B30" s="100">
        <v>5</v>
      </c>
      <c r="C30" s="14">
        <f t="shared" si="3"/>
        <v>33000</v>
      </c>
      <c r="D30" s="15">
        <f t="shared" si="4"/>
        <v>165000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5</v>
      </c>
    </row>
    <row r="31" spans="1:9" ht="15" x14ac:dyDescent="0.25">
      <c r="A31" s="12" t="s">
        <v>24</v>
      </c>
      <c r="B31" s="100">
        <v>9</v>
      </c>
      <c r="C31" s="14">
        <f t="shared" si="3"/>
        <v>36900</v>
      </c>
      <c r="D31" s="15">
        <f t="shared" si="4"/>
        <v>332100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9</v>
      </c>
    </row>
    <row r="32" spans="1:9" s="2" customFormat="1" ht="15" x14ac:dyDescent="0.25">
      <c r="A32" s="12" t="s">
        <v>25</v>
      </c>
      <c r="B32" s="17">
        <f>SUM(B25:B31)</f>
        <v>226</v>
      </c>
      <c r="C32" s="18"/>
      <c r="D32" s="19">
        <f t="shared" ref="D32:I32" si="6">SUM(D25:D31)</f>
        <v>2863300</v>
      </c>
      <c r="E32" s="17">
        <f t="shared" si="6"/>
        <v>1</v>
      </c>
      <c r="F32" s="17">
        <f t="shared" si="6"/>
        <v>291</v>
      </c>
      <c r="G32" s="17">
        <f t="shared" si="6"/>
        <v>0</v>
      </c>
      <c r="H32" s="17">
        <f t="shared" si="6"/>
        <v>0</v>
      </c>
      <c r="I32" s="17">
        <f t="shared" si="6"/>
        <v>518</v>
      </c>
    </row>
    <row r="33" spans="1:12" ht="15" x14ac:dyDescent="0.25">
      <c r="A33" s="20" t="s">
        <v>26</v>
      </c>
      <c r="B33" s="21"/>
      <c r="C33" s="21"/>
      <c r="D33" s="22">
        <v>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2863300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204</v>
      </c>
      <c r="C37" s="14">
        <f t="shared" si="7"/>
        <v>9200</v>
      </c>
      <c r="D37" s="15">
        <f t="shared" ref="D37:D43" si="9">+D13+D25</f>
        <v>1876800</v>
      </c>
      <c r="E37" s="16">
        <f t="shared" ref="E37:H43" si="10">E25+E13</f>
        <v>3</v>
      </c>
      <c r="F37" s="16">
        <f t="shared" si="10"/>
        <v>558</v>
      </c>
      <c r="G37" s="16">
        <f t="shared" si="10"/>
        <v>0</v>
      </c>
      <c r="H37" s="16">
        <f t="shared" si="10"/>
        <v>0</v>
      </c>
      <c r="I37" s="16">
        <f>B37+E37+F37+G37+H37</f>
        <v>765</v>
      </c>
      <c r="J37" s="26"/>
      <c r="K37" s="26"/>
    </row>
    <row r="38" spans="1:12" ht="15" x14ac:dyDescent="0.25">
      <c r="A38" s="12" t="s">
        <v>19</v>
      </c>
      <c r="B38" s="16">
        <f t="shared" si="8"/>
        <v>53</v>
      </c>
      <c r="C38" s="14">
        <f t="shared" si="7"/>
        <v>9700</v>
      </c>
      <c r="D38" s="15">
        <f t="shared" si="9"/>
        <v>514100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53</v>
      </c>
      <c r="J38" s="26"/>
      <c r="K38" s="26"/>
    </row>
    <row r="39" spans="1:12" ht="15" x14ac:dyDescent="0.25">
      <c r="A39" s="12" t="s">
        <v>20</v>
      </c>
      <c r="B39" s="16">
        <f t="shared" si="8"/>
        <v>100</v>
      </c>
      <c r="C39" s="14">
        <f t="shared" si="7"/>
        <v>10500</v>
      </c>
      <c r="D39" s="15">
        <f t="shared" si="9"/>
        <v>1050000</v>
      </c>
      <c r="E39" s="16">
        <f t="shared" si="10"/>
        <v>0</v>
      </c>
      <c r="F39" s="16">
        <f t="shared" si="10"/>
        <v>4</v>
      </c>
      <c r="G39" s="16">
        <f t="shared" ref="G39:H39" si="13">G27+G15</f>
        <v>0</v>
      </c>
      <c r="H39" s="16">
        <f t="shared" si="13"/>
        <v>0</v>
      </c>
      <c r="I39" s="16">
        <f t="shared" si="12"/>
        <v>104</v>
      </c>
      <c r="J39" s="26"/>
      <c r="K39" s="26"/>
    </row>
    <row r="40" spans="1:12" ht="15" x14ac:dyDescent="0.25">
      <c r="A40" s="12" t="s">
        <v>21</v>
      </c>
      <c r="B40" s="16">
        <f t="shared" si="8"/>
        <v>46</v>
      </c>
      <c r="C40" s="14">
        <f t="shared" si="7"/>
        <v>14900</v>
      </c>
      <c r="D40" s="15">
        <f t="shared" si="9"/>
        <v>685400</v>
      </c>
      <c r="E40" s="16">
        <f t="shared" si="10"/>
        <v>0</v>
      </c>
      <c r="F40" s="16">
        <f t="shared" si="10"/>
        <v>3</v>
      </c>
      <c r="G40" s="16">
        <f t="shared" ref="G40:H40" si="14">G28+G16</f>
        <v>0</v>
      </c>
      <c r="H40" s="16">
        <f t="shared" si="14"/>
        <v>0</v>
      </c>
      <c r="I40" s="16">
        <f t="shared" si="12"/>
        <v>49</v>
      </c>
      <c r="J40" s="26"/>
      <c r="K40" s="26"/>
    </row>
    <row r="41" spans="1:12" ht="15" x14ac:dyDescent="0.25">
      <c r="A41" s="12" t="s">
        <v>22</v>
      </c>
      <c r="B41" s="16">
        <f t="shared" si="8"/>
        <v>24</v>
      </c>
      <c r="C41" s="14">
        <f t="shared" si="7"/>
        <v>25100</v>
      </c>
      <c r="D41" s="15">
        <f t="shared" si="9"/>
        <v>602400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24</v>
      </c>
      <c r="J41" s="26"/>
      <c r="K41" s="26"/>
    </row>
    <row r="42" spans="1:12" ht="15" x14ac:dyDescent="0.25">
      <c r="A42" s="12" t="s">
        <v>23</v>
      </c>
      <c r="B42" s="16">
        <f t="shared" si="8"/>
        <v>13</v>
      </c>
      <c r="C42" s="14">
        <f t="shared" si="7"/>
        <v>33000</v>
      </c>
      <c r="D42" s="15">
        <f t="shared" si="9"/>
        <v>429000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13</v>
      </c>
      <c r="J42" s="26"/>
      <c r="K42" s="26"/>
    </row>
    <row r="43" spans="1:12" ht="15" x14ac:dyDescent="0.25">
      <c r="A43" s="12" t="s">
        <v>24</v>
      </c>
      <c r="B43" s="16">
        <f t="shared" si="8"/>
        <v>14</v>
      </c>
      <c r="C43" s="14">
        <f t="shared" si="7"/>
        <v>36900</v>
      </c>
      <c r="D43" s="15">
        <f t="shared" si="9"/>
        <v>516600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14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454</v>
      </c>
      <c r="C44" s="18"/>
      <c r="D44" s="19">
        <f t="shared" ref="D44:I44" si="18">SUM(D37:D43)</f>
        <v>5674300</v>
      </c>
      <c r="E44" s="17">
        <f t="shared" si="18"/>
        <v>3</v>
      </c>
      <c r="F44" s="17">
        <f t="shared" si="18"/>
        <v>565</v>
      </c>
      <c r="G44" s="17">
        <f t="shared" si="18"/>
        <v>0</v>
      </c>
      <c r="H44" s="17">
        <f t="shared" si="18"/>
        <v>0</v>
      </c>
      <c r="I44" s="17">
        <f t="shared" si="18"/>
        <v>1022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5674400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16</v>
      </c>
      <c r="D52" s="34">
        <f>(C52*B52)</f>
        <v>147200</v>
      </c>
      <c r="E52" s="20"/>
      <c r="F52" s="32" t="s">
        <v>18</v>
      </c>
      <c r="G52" s="33">
        <f>B52-2300</f>
        <v>6900</v>
      </c>
      <c r="H52" s="100">
        <v>13</v>
      </c>
      <c r="I52" s="34">
        <f>(H52*G52)</f>
        <v>89700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21</v>
      </c>
      <c r="D53" s="34">
        <f t="shared" ref="D53:D58" si="20">(C53*B53)</f>
        <v>203700</v>
      </c>
      <c r="E53" s="20"/>
      <c r="F53" s="32" t="s">
        <v>19</v>
      </c>
      <c r="G53" s="33">
        <f>B53-2300</f>
        <v>7400</v>
      </c>
      <c r="H53" s="100">
        <v>15</v>
      </c>
      <c r="I53" s="34">
        <f t="shared" ref="I53:I58" si="21">(H53*G53)</f>
        <v>111000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14</v>
      </c>
      <c r="D54" s="34">
        <f t="shared" si="20"/>
        <v>147000</v>
      </c>
      <c r="E54" s="20"/>
      <c r="F54" s="32" t="s">
        <v>20</v>
      </c>
      <c r="G54" s="33">
        <f>B54-2900</f>
        <v>7600</v>
      </c>
      <c r="H54" s="100">
        <v>7</v>
      </c>
      <c r="I54" s="34">
        <f t="shared" si="21"/>
        <v>53200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8</v>
      </c>
      <c r="D55" s="34">
        <f t="shared" si="20"/>
        <v>119200</v>
      </c>
      <c r="E55" s="20"/>
      <c r="F55" s="32" t="s">
        <v>21</v>
      </c>
      <c r="G55" s="33">
        <f>B55-3100</f>
        <v>11800</v>
      </c>
      <c r="H55" s="100">
        <v>7</v>
      </c>
      <c r="I55" s="34">
        <f t="shared" si="21"/>
        <v>82600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9</v>
      </c>
      <c r="D56" s="34">
        <f t="shared" si="20"/>
        <v>225900</v>
      </c>
      <c r="E56" s="20"/>
      <c r="F56" s="32" t="s">
        <v>22</v>
      </c>
      <c r="G56" s="33">
        <f>B56-3100</f>
        <v>22000</v>
      </c>
      <c r="H56" s="100">
        <v>6</v>
      </c>
      <c r="I56" s="34">
        <f t="shared" si="21"/>
        <v>132000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2</v>
      </c>
      <c r="D57" s="34">
        <f t="shared" si="20"/>
        <v>66000</v>
      </c>
      <c r="E57" s="20"/>
      <c r="F57" s="32" t="s">
        <v>23</v>
      </c>
      <c r="G57" s="33">
        <f>B57-3100</f>
        <v>29900</v>
      </c>
      <c r="H57" s="100">
        <v>0</v>
      </c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3</v>
      </c>
      <c r="D58" s="34">
        <f t="shared" si="20"/>
        <v>110700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73</v>
      </c>
      <c r="D59" s="36">
        <f>SUM(D52:D58)</f>
        <v>1019700</v>
      </c>
      <c r="E59" s="37"/>
      <c r="F59" s="112" t="s">
        <v>39</v>
      </c>
      <c r="G59" s="112"/>
      <c r="H59" s="35">
        <f>SUM(H52:H58)</f>
        <v>48</v>
      </c>
      <c r="I59" s="36">
        <f>SUM(I52:I58)</f>
        <v>468500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72</v>
      </c>
      <c r="D77" s="97">
        <f>B77*C77</f>
        <v>165600</v>
      </c>
      <c r="E77" s="3"/>
      <c r="F77" s="58" t="s">
        <v>18</v>
      </c>
      <c r="G77" s="59">
        <f t="shared" ref="G77:G83" si="24">B37</f>
        <v>204</v>
      </c>
      <c r="H77" s="60">
        <f t="shared" ref="H77:H83" si="25">G77*200</f>
        <v>40800</v>
      </c>
      <c r="I77" s="61">
        <f>G77*100</f>
        <v>20400</v>
      </c>
      <c r="J77" s="62">
        <f>G77*400</f>
        <v>81600</v>
      </c>
      <c r="K77" s="89">
        <f>G77*200</f>
        <v>40800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21</v>
      </c>
      <c r="D78" s="97">
        <f t="shared" ref="D78:D83" si="26">B78*C78</f>
        <v>48300</v>
      </c>
      <c r="E78" s="3"/>
      <c r="F78" s="58" t="s">
        <v>19</v>
      </c>
      <c r="G78" s="59">
        <f t="shared" si="24"/>
        <v>53</v>
      </c>
      <c r="H78" s="60">
        <f t="shared" si="25"/>
        <v>10600</v>
      </c>
      <c r="I78" s="61">
        <f>G78*300</f>
        <v>15900</v>
      </c>
      <c r="J78" s="62">
        <f>G78*400</f>
        <v>21200</v>
      </c>
      <c r="K78" s="89">
        <f t="shared" ref="K78:K79" si="27">G78*200</f>
        <v>10600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37</v>
      </c>
      <c r="D79" s="97">
        <f t="shared" si="26"/>
        <v>107300</v>
      </c>
      <c r="E79" s="3"/>
      <c r="F79" s="58" t="s">
        <v>20</v>
      </c>
      <c r="G79" s="59">
        <f t="shared" si="24"/>
        <v>100</v>
      </c>
      <c r="H79" s="60">
        <f t="shared" si="25"/>
        <v>20000</v>
      </c>
      <c r="I79" s="61">
        <f>G79*300</f>
        <v>30000</v>
      </c>
      <c r="J79" s="62">
        <f>G79*400</f>
        <v>40000</v>
      </c>
      <c r="K79" s="89">
        <f t="shared" si="27"/>
        <v>20000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15</v>
      </c>
      <c r="D80" s="97">
        <f t="shared" si="26"/>
        <v>46500</v>
      </c>
      <c r="E80" s="3"/>
      <c r="F80" s="58" t="s">
        <v>21</v>
      </c>
      <c r="G80" s="59">
        <f t="shared" si="24"/>
        <v>46</v>
      </c>
      <c r="H80" s="60">
        <f t="shared" si="25"/>
        <v>9200</v>
      </c>
      <c r="I80" s="61">
        <f>G80*300</f>
        <v>13800</v>
      </c>
      <c r="J80" s="62">
        <f>G80*200</f>
        <v>9200</v>
      </c>
      <c r="K80" s="89">
        <f>G80*100</f>
        <v>4600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7</v>
      </c>
      <c r="D81" s="97">
        <f t="shared" si="26"/>
        <v>21700</v>
      </c>
      <c r="E81" s="3"/>
      <c r="F81" s="58" t="s">
        <v>22</v>
      </c>
      <c r="G81" s="59">
        <f t="shared" si="24"/>
        <v>24</v>
      </c>
      <c r="H81" s="60">
        <f t="shared" si="25"/>
        <v>4800</v>
      </c>
      <c r="I81" s="61">
        <f>G81*300</f>
        <v>7200</v>
      </c>
      <c r="J81" s="62">
        <f>G81*600</f>
        <v>14400</v>
      </c>
      <c r="K81" s="89">
        <f>G81*300</f>
        <v>7200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2</v>
      </c>
      <c r="D82" s="97">
        <f t="shared" si="26"/>
        <v>6200</v>
      </c>
      <c r="E82" s="3"/>
      <c r="F82" s="58" t="s">
        <v>23</v>
      </c>
      <c r="G82" s="59">
        <f t="shared" si="24"/>
        <v>13</v>
      </c>
      <c r="H82" s="60">
        <f t="shared" si="25"/>
        <v>2600</v>
      </c>
      <c r="I82" s="61">
        <f>G82*300</f>
        <v>3900</v>
      </c>
      <c r="J82" s="62">
        <f>G82*800</f>
        <v>10400</v>
      </c>
      <c r="K82" s="89">
        <f>G82*400</f>
        <v>5200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5</v>
      </c>
      <c r="D83" s="97">
        <f t="shared" si="26"/>
        <v>15500</v>
      </c>
      <c r="E83" s="3"/>
      <c r="F83" s="58" t="s">
        <v>24</v>
      </c>
      <c r="G83" s="59">
        <f t="shared" si="24"/>
        <v>14</v>
      </c>
      <c r="H83" s="60">
        <f t="shared" si="25"/>
        <v>2800</v>
      </c>
      <c r="I83" s="61">
        <f>G83*200</f>
        <v>2800</v>
      </c>
      <c r="J83" s="62">
        <f>G83*800</f>
        <v>11200</v>
      </c>
      <c r="K83" s="89">
        <f>G83*400</f>
        <v>5600</v>
      </c>
    </row>
    <row r="84" spans="1:12" ht="20.100000000000001" customHeight="1" x14ac:dyDescent="0.25">
      <c r="A84" s="114" t="s">
        <v>55</v>
      </c>
      <c r="B84" s="114"/>
      <c r="C84" s="63">
        <f>SUM(C77:C83)</f>
        <v>159</v>
      </c>
      <c r="D84" s="64">
        <f>SUM(D77:D83)</f>
        <v>411100</v>
      </c>
      <c r="E84" s="3"/>
      <c r="F84" s="65" t="s">
        <v>56</v>
      </c>
      <c r="G84" s="66">
        <f>SUM(G77:G83)</f>
        <v>454</v>
      </c>
      <c r="H84" s="67">
        <f>SUM(H77:H83)</f>
        <v>90800</v>
      </c>
      <c r="I84" s="68">
        <f>SUM(I77:I83)</f>
        <v>94000</v>
      </c>
      <c r="J84" s="69">
        <f>SUM(J77:J83)</f>
        <v>188000</v>
      </c>
      <c r="K84" s="90">
        <f>SUM(K77:K83)</f>
        <v>94000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5674400</v>
      </c>
      <c r="C88" s="116"/>
      <c r="D88" s="46"/>
      <c r="E88" s="102" t="s">
        <v>58</v>
      </c>
      <c r="F88" s="102"/>
      <c r="G88" s="73">
        <f>D59+I59</f>
        <v>1488200</v>
      </c>
      <c r="H88" s="102" t="s">
        <v>59</v>
      </c>
      <c r="I88" s="102"/>
      <c r="J88" s="74">
        <f>C59+H59+E44+F44+G44</f>
        <v>689</v>
      </c>
    </row>
    <row r="89" spans="1:12" ht="24" x14ac:dyDescent="0.25">
      <c r="A89" s="75" t="s">
        <v>60</v>
      </c>
      <c r="B89" s="101">
        <f>D59+I59+H72</f>
        <v>1488200</v>
      </c>
      <c r="C89" s="101"/>
      <c r="D89" s="76"/>
      <c r="E89" s="102" t="s">
        <v>61</v>
      </c>
      <c r="F89" s="102"/>
      <c r="G89" s="73">
        <f>D44</f>
        <v>5674300</v>
      </c>
      <c r="H89" s="102" t="s">
        <v>62</v>
      </c>
      <c r="I89" s="102"/>
      <c r="J89" s="74">
        <f>I44</f>
        <v>1022</v>
      </c>
    </row>
    <row r="90" spans="1:12" ht="17.25" customHeight="1" x14ac:dyDescent="0.25">
      <c r="A90" s="77" t="s">
        <v>63</v>
      </c>
      <c r="B90" s="105">
        <f>D84</f>
        <v>411100</v>
      </c>
      <c r="C90" s="105"/>
      <c r="D90" s="76"/>
      <c r="E90" s="106" t="s">
        <v>64</v>
      </c>
      <c r="F90" s="107"/>
      <c r="G90" s="78">
        <f>IF(G89=0,0,G88/G89)</f>
        <v>0.26227023597624377</v>
      </c>
      <c r="H90" s="106" t="s">
        <v>64</v>
      </c>
      <c r="I90" s="107"/>
      <c r="J90" s="78">
        <f>IF(J89=0,0,J88/J89)</f>
        <v>0.67416829745596873</v>
      </c>
    </row>
    <row r="91" spans="1:12" ht="17.25" customHeight="1" x14ac:dyDescent="0.25">
      <c r="A91" s="25" t="s">
        <v>65</v>
      </c>
      <c r="B91" s="108">
        <f>B88-B89-B90</f>
        <v>3775100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90800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94000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188000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94000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L98"/>
  <sheetViews>
    <sheetView topLeftCell="A85" zoomScaleNormal="100" workbookViewId="0">
      <selection activeCell="F96" sqref="F96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+RIDYM!B7+5</f>
        <v>42649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109</v>
      </c>
      <c r="C13" s="14">
        <f>RIDYM!C13</f>
        <v>9200</v>
      </c>
      <c r="D13" s="15">
        <f t="shared" ref="D13:D19" si="0">+C13*B13</f>
        <v>1002800</v>
      </c>
      <c r="E13" s="100">
        <v>2</v>
      </c>
      <c r="F13" s="100">
        <v>246</v>
      </c>
      <c r="G13" s="100">
        <v>0</v>
      </c>
      <c r="H13" s="100">
        <v>0</v>
      </c>
      <c r="I13" s="16">
        <f>B13+E13+F13+G13+H13</f>
        <v>357</v>
      </c>
    </row>
    <row r="14" spans="1:12" ht="15" x14ac:dyDescent="0.25">
      <c r="A14" s="12" t="s">
        <v>19</v>
      </c>
      <c r="B14" s="100">
        <v>25</v>
      </c>
      <c r="C14" s="14">
        <f>RIDYM!C14</f>
        <v>9700</v>
      </c>
      <c r="D14" s="15">
        <f t="shared" si="0"/>
        <v>242500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25</v>
      </c>
    </row>
    <row r="15" spans="1:12" ht="15" x14ac:dyDescent="0.25">
      <c r="A15" s="12" t="s">
        <v>20</v>
      </c>
      <c r="B15" s="100">
        <v>43</v>
      </c>
      <c r="C15" s="14">
        <f>RIDYM!C15</f>
        <v>10500</v>
      </c>
      <c r="D15" s="15">
        <f t="shared" si="0"/>
        <v>451500</v>
      </c>
      <c r="E15" s="100">
        <v>0</v>
      </c>
      <c r="F15" s="100">
        <v>1</v>
      </c>
      <c r="G15" s="100">
        <v>0</v>
      </c>
      <c r="H15" s="100">
        <v>0</v>
      </c>
      <c r="I15" s="16">
        <f t="shared" si="1"/>
        <v>44</v>
      </c>
    </row>
    <row r="16" spans="1:12" ht="15" x14ac:dyDescent="0.25">
      <c r="A16" s="12" t="s">
        <v>21</v>
      </c>
      <c r="B16" s="100">
        <v>25</v>
      </c>
      <c r="C16" s="14">
        <f>RIDYM!C16</f>
        <v>14900</v>
      </c>
      <c r="D16" s="15">
        <f t="shared" si="0"/>
        <v>372500</v>
      </c>
      <c r="E16" s="100">
        <v>0</v>
      </c>
      <c r="F16" s="100">
        <v>2</v>
      </c>
      <c r="G16" s="100">
        <v>0</v>
      </c>
      <c r="H16" s="100">
        <v>0</v>
      </c>
      <c r="I16" s="16">
        <f t="shared" si="1"/>
        <v>27</v>
      </c>
    </row>
    <row r="17" spans="1:9" ht="15" x14ac:dyDescent="0.25">
      <c r="A17" s="12" t="s">
        <v>22</v>
      </c>
      <c r="B17" s="100">
        <v>13</v>
      </c>
      <c r="C17" s="14">
        <f>RIDYM!C17</f>
        <v>25100</v>
      </c>
      <c r="D17" s="15">
        <f t="shared" si="0"/>
        <v>326300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13</v>
      </c>
    </row>
    <row r="18" spans="1:9" ht="15" x14ac:dyDescent="0.25">
      <c r="A18" s="12" t="s">
        <v>23</v>
      </c>
      <c r="B18" s="100">
        <v>5</v>
      </c>
      <c r="C18" s="14">
        <f>RIDYM!C18</f>
        <v>33000</v>
      </c>
      <c r="D18" s="15">
        <f t="shared" si="0"/>
        <v>165000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5</v>
      </c>
    </row>
    <row r="19" spans="1:9" ht="15" x14ac:dyDescent="0.25">
      <c r="A19" s="12" t="s">
        <v>24</v>
      </c>
      <c r="B19" s="100">
        <v>7</v>
      </c>
      <c r="C19" s="14">
        <f>RIDYM!C19</f>
        <v>36900</v>
      </c>
      <c r="D19" s="15">
        <f t="shared" si="0"/>
        <v>258300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7</v>
      </c>
    </row>
    <row r="20" spans="1:9" s="2" customFormat="1" ht="15" x14ac:dyDescent="0.25">
      <c r="A20" s="12" t="s">
        <v>25</v>
      </c>
      <c r="B20" s="17">
        <f>SUM(B13:B19)</f>
        <v>227</v>
      </c>
      <c r="C20" s="18"/>
      <c r="D20" s="19">
        <f t="shared" ref="D20:I20" si="2">SUM(D13:D19)</f>
        <v>2818900</v>
      </c>
      <c r="E20" s="17">
        <f t="shared" si="2"/>
        <v>2</v>
      </c>
      <c r="F20" s="17">
        <f t="shared" si="2"/>
        <v>249</v>
      </c>
      <c r="G20" s="17">
        <f t="shared" si="2"/>
        <v>0</v>
      </c>
      <c r="H20" s="17">
        <f t="shared" si="2"/>
        <v>0</v>
      </c>
      <c r="I20" s="17">
        <f t="shared" si="2"/>
        <v>478</v>
      </c>
    </row>
    <row r="21" spans="1:9" ht="15" x14ac:dyDescent="0.25">
      <c r="A21" s="20" t="s">
        <v>26</v>
      </c>
      <c r="B21" s="21"/>
      <c r="C21" s="21"/>
      <c r="D21" s="22">
        <v>1000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2819900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116</v>
      </c>
      <c r="C25" s="14">
        <f t="shared" si="3"/>
        <v>9200</v>
      </c>
      <c r="D25" s="15">
        <f t="shared" ref="D25:D31" si="4">+C25*B25</f>
        <v>1067200</v>
      </c>
      <c r="E25" s="100">
        <v>2</v>
      </c>
      <c r="F25" s="100">
        <v>247</v>
      </c>
      <c r="G25" s="100">
        <v>0</v>
      </c>
      <c r="H25" s="100">
        <v>0</v>
      </c>
      <c r="I25" s="16">
        <f>B25+E25+F25+G25+H25</f>
        <v>365</v>
      </c>
    </row>
    <row r="26" spans="1:9" ht="15" x14ac:dyDescent="0.25">
      <c r="A26" s="12" t="s">
        <v>19</v>
      </c>
      <c r="B26" s="13">
        <v>22</v>
      </c>
      <c r="C26" s="14">
        <f t="shared" si="3"/>
        <v>9700</v>
      </c>
      <c r="D26" s="15">
        <f t="shared" si="4"/>
        <v>213400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22</v>
      </c>
    </row>
    <row r="27" spans="1:9" ht="15" x14ac:dyDescent="0.25">
      <c r="A27" s="12" t="s">
        <v>20</v>
      </c>
      <c r="B27" s="13">
        <v>48</v>
      </c>
      <c r="C27" s="14">
        <f t="shared" si="3"/>
        <v>10500</v>
      </c>
      <c r="D27" s="15">
        <f t="shared" si="4"/>
        <v>504000</v>
      </c>
      <c r="E27" s="100">
        <v>0</v>
      </c>
      <c r="F27" s="100">
        <v>1</v>
      </c>
      <c r="G27" s="100">
        <v>0</v>
      </c>
      <c r="H27" s="100">
        <v>0</v>
      </c>
      <c r="I27" s="16">
        <f t="shared" si="5"/>
        <v>49</v>
      </c>
    </row>
    <row r="28" spans="1:9" ht="15" x14ac:dyDescent="0.25">
      <c r="A28" s="12" t="s">
        <v>21</v>
      </c>
      <c r="B28" s="13">
        <v>23</v>
      </c>
      <c r="C28" s="14">
        <f t="shared" si="3"/>
        <v>14900</v>
      </c>
      <c r="D28" s="15">
        <f t="shared" si="4"/>
        <v>342700</v>
      </c>
      <c r="E28" s="100">
        <v>1</v>
      </c>
      <c r="F28" s="100">
        <v>1</v>
      </c>
      <c r="G28" s="100">
        <v>0</v>
      </c>
      <c r="H28" s="100">
        <v>0</v>
      </c>
      <c r="I28" s="16">
        <f t="shared" si="5"/>
        <v>25</v>
      </c>
    </row>
    <row r="29" spans="1:9" ht="15" x14ac:dyDescent="0.25">
      <c r="A29" s="12" t="s">
        <v>22</v>
      </c>
      <c r="B29" s="13">
        <v>10</v>
      </c>
      <c r="C29" s="14">
        <f t="shared" si="3"/>
        <v>25100</v>
      </c>
      <c r="D29" s="15">
        <f t="shared" si="4"/>
        <v>251000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10</v>
      </c>
    </row>
    <row r="30" spans="1:9" ht="15" x14ac:dyDescent="0.25">
      <c r="A30" s="12" t="s">
        <v>23</v>
      </c>
      <c r="B30" s="13">
        <v>5</v>
      </c>
      <c r="C30" s="14">
        <f t="shared" si="3"/>
        <v>33000</v>
      </c>
      <c r="D30" s="15">
        <f t="shared" si="4"/>
        <v>165000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5</v>
      </c>
    </row>
    <row r="31" spans="1:9" ht="15" x14ac:dyDescent="0.25">
      <c r="A31" s="12" t="s">
        <v>24</v>
      </c>
      <c r="B31" s="13">
        <v>6</v>
      </c>
      <c r="C31" s="14">
        <f t="shared" si="3"/>
        <v>36900</v>
      </c>
      <c r="D31" s="15">
        <f t="shared" si="4"/>
        <v>221400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6</v>
      </c>
    </row>
    <row r="32" spans="1:9" s="2" customFormat="1" ht="15" x14ac:dyDescent="0.25">
      <c r="A32" s="12" t="s">
        <v>25</v>
      </c>
      <c r="B32" s="17">
        <f>SUM(B25:B31)</f>
        <v>230</v>
      </c>
      <c r="C32" s="18"/>
      <c r="D32" s="19">
        <f t="shared" ref="D32:I32" si="6">SUM(D25:D31)</f>
        <v>2764700</v>
      </c>
      <c r="E32" s="17">
        <f t="shared" si="6"/>
        <v>3</v>
      </c>
      <c r="F32" s="17">
        <f t="shared" si="6"/>
        <v>249</v>
      </c>
      <c r="G32" s="17">
        <f t="shared" si="6"/>
        <v>0</v>
      </c>
      <c r="H32" s="17">
        <f t="shared" si="6"/>
        <v>0</v>
      </c>
      <c r="I32" s="17">
        <f t="shared" si="6"/>
        <v>482</v>
      </c>
    </row>
    <row r="33" spans="1:12" ht="15" x14ac:dyDescent="0.25">
      <c r="A33" s="20" t="s">
        <v>26</v>
      </c>
      <c r="B33" s="21"/>
      <c r="C33" s="21"/>
      <c r="D33" s="22">
        <v>2000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2766700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225</v>
      </c>
      <c r="C37" s="14">
        <f t="shared" si="7"/>
        <v>9200</v>
      </c>
      <c r="D37" s="15">
        <f t="shared" ref="D37:D43" si="9">+D13+D25</f>
        <v>2070000</v>
      </c>
      <c r="E37" s="16">
        <f t="shared" ref="E37:H43" si="10">E25+E13</f>
        <v>4</v>
      </c>
      <c r="F37" s="16">
        <f t="shared" si="10"/>
        <v>493</v>
      </c>
      <c r="G37" s="16">
        <f t="shared" si="10"/>
        <v>0</v>
      </c>
      <c r="H37" s="16">
        <f t="shared" si="10"/>
        <v>0</v>
      </c>
      <c r="I37" s="16">
        <f>B37+E37+F37+G37+H37</f>
        <v>722</v>
      </c>
      <c r="J37" s="26"/>
      <c r="K37" s="26"/>
    </row>
    <row r="38" spans="1:12" ht="15" x14ac:dyDescent="0.25">
      <c r="A38" s="12" t="s">
        <v>19</v>
      </c>
      <c r="B38" s="16">
        <f t="shared" si="8"/>
        <v>47</v>
      </c>
      <c r="C38" s="14">
        <f t="shared" si="7"/>
        <v>9700</v>
      </c>
      <c r="D38" s="15">
        <f t="shared" si="9"/>
        <v>455900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47</v>
      </c>
      <c r="J38" s="26"/>
      <c r="K38" s="26"/>
    </row>
    <row r="39" spans="1:12" ht="15" x14ac:dyDescent="0.25">
      <c r="A39" s="12" t="s">
        <v>20</v>
      </c>
      <c r="B39" s="16">
        <f t="shared" si="8"/>
        <v>91</v>
      </c>
      <c r="C39" s="14">
        <f t="shared" si="7"/>
        <v>10500</v>
      </c>
      <c r="D39" s="15">
        <f t="shared" si="9"/>
        <v>955500</v>
      </c>
      <c r="E39" s="16">
        <f t="shared" si="10"/>
        <v>0</v>
      </c>
      <c r="F39" s="16">
        <f t="shared" si="10"/>
        <v>2</v>
      </c>
      <c r="G39" s="16">
        <f t="shared" ref="G39:H39" si="13">G27+G15</f>
        <v>0</v>
      </c>
      <c r="H39" s="16">
        <f t="shared" si="13"/>
        <v>0</v>
      </c>
      <c r="I39" s="16">
        <f t="shared" si="12"/>
        <v>93</v>
      </c>
      <c r="J39" s="26"/>
      <c r="K39" s="26"/>
    </row>
    <row r="40" spans="1:12" ht="15" x14ac:dyDescent="0.25">
      <c r="A40" s="12" t="s">
        <v>21</v>
      </c>
      <c r="B40" s="16">
        <f t="shared" si="8"/>
        <v>48</v>
      </c>
      <c r="C40" s="14">
        <f t="shared" si="7"/>
        <v>14900</v>
      </c>
      <c r="D40" s="15">
        <f t="shared" si="9"/>
        <v>715200</v>
      </c>
      <c r="E40" s="16">
        <f t="shared" si="10"/>
        <v>1</v>
      </c>
      <c r="F40" s="16">
        <f t="shared" si="10"/>
        <v>3</v>
      </c>
      <c r="G40" s="16">
        <f t="shared" ref="G40:H40" si="14">G28+G16</f>
        <v>0</v>
      </c>
      <c r="H40" s="16">
        <f t="shared" si="14"/>
        <v>0</v>
      </c>
      <c r="I40" s="16">
        <f t="shared" si="12"/>
        <v>52</v>
      </c>
      <c r="J40" s="26"/>
      <c r="K40" s="26"/>
    </row>
    <row r="41" spans="1:12" ht="15" x14ac:dyDescent="0.25">
      <c r="A41" s="12" t="s">
        <v>22</v>
      </c>
      <c r="B41" s="16">
        <f t="shared" si="8"/>
        <v>23</v>
      </c>
      <c r="C41" s="14">
        <f t="shared" si="7"/>
        <v>25100</v>
      </c>
      <c r="D41" s="15">
        <f t="shared" si="9"/>
        <v>577300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23</v>
      </c>
      <c r="J41" s="26"/>
      <c r="K41" s="26"/>
    </row>
    <row r="42" spans="1:12" ht="15" x14ac:dyDescent="0.25">
      <c r="A42" s="12" t="s">
        <v>23</v>
      </c>
      <c r="B42" s="16">
        <f t="shared" si="8"/>
        <v>10</v>
      </c>
      <c r="C42" s="14">
        <f t="shared" si="7"/>
        <v>33000</v>
      </c>
      <c r="D42" s="15">
        <f t="shared" si="9"/>
        <v>330000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10</v>
      </c>
      <c r="J42" s="26"/>
      <c r="K42" s="26"/>
    </row>
    <row r="43" spans="1:12" ht="15" x14ac:dyDescent="0.25">
      <c r="A43" s="12" t="s">
        <v>24</v>
      </c>
      <c r="B43" s="16">
        <f t="shared" si="8"/>
        <v>13</v>
      </c>
      <c r="C43" s="14">
        <f t="shared" si="7"/>
        <v>36900</v>
      </c>
      <c r="D43" s="15">
        <f t="shared" si="9"/>
        <v>479700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13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457</v>
      </c>
      <c r="C44" s="18"/>
      <c r="D44" s="19">
        <f t="shared" ref="D44:I44" si="18">SUM(D37:D43)</f>
        <v>5583600</v>
      </c>
      <c r="E44" s="17">
        <f t="shared" si="18"/>
        <v>5</v>
      </c>
      <c r="F44" s="17">
        <f t="shared" si="18"/>
        <v>498</v>
      </c>
      <c r="G44" s="17">
        <f t="shared" si="18"/>
        <v>0</v>
      </c>
      <c r="H44" s="17">
        <f t="shared" si="18"/>
        <v>0</v>
      </c>
      <c r="I44" s="17">
        <f t="shared" si="18"/>
        <v>960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3000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5586600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20</v>
      </c>
      <c r="D52" s="34">
        <f>(C52*B52)</f>
        <v>184000</v>
      </c>
      <c r="E52" s="20"/>
      <c r="F52" s="32" t="s">
        <v>18</v>
      </c>
      <c r="G52" s="33">
        <f>B52-2300</f>
        <v>6900</v>
      </c>
      <c r="H52" s="100">
        <v>14</v>
      </c>
      <c r="I52" s="34">
        <f>(H52*G52)</f>
        <v>96600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24</v>
      </c>
      <c r="D53" s="34">
        <f t="shared" ref="D53:D58" si="20">(C53*B53)</f>
        <v>232800</v>
      </c>
      <c r="E53" s="20"/>
      <c r="F53" s="32" t="s">
        <v>19</v>
      </c>
      <c r="G53" s="33">
        <f>B53-2300</f>
        <v>7400</v>
      </c>
      <c r="H53" s="100">
        <v>14</v>
      </c>
      <c r="I53" s="34">
        <f t="shared" ref="I53:I58" si="21">(H53*G53)</f>
        <v>103600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5</v>
      </c>
      <c r="D54" s="34">
        <f t="shared" si="20"/>
        <v>52500</v>
      </c>
      <c r="E54" s="20"/>
      <c r="F54" s="32" t="s">
        <v>20</v>
      </c>
      <c r="G54" s="33">
        <f>B54-2900</f>
        <v>7600</v>
      </c>
      <c r="H54" s="100">
        <v>6</v>
      </c>
      <c r="I54" s="34">
        <f t="shared" si="21"/>
        <v>45600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16</v>
      </c>
      <c r="D55" s="34">
        <f t="shared" si="20"/>
        <v>238400</v>
      </c>
      <c r="E55" s="20"/>
      <c r="F55" s="32" t="s">
        <v>21</v>
      </c>
      <c r="G55" s="33">
        <f>B55-3100</f>
        <v>11800</v>
      </c>
      <c r="H55" s="100">
        <v>7</v>
      </c>
      <c r="I55" s="34">
        <f t="shared" si="21"/>
        <v>82600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11</v>
      </c>
      <c r="D56" s="34">
        <f t="shared" si="20"/>
        <v>276100</v>
      </c>
      <c r="E56" s="20"/>
      <c r="F56" s="32" t="s">
        <v>22</v>
      </c>
      <c r="G56" s="33">
        <f>B56-3100</f>
        <v>22000</v>
      </c>
      <c r="H56" s="100">
        <v>5</v>
      </c>
      <c r="I56" s="34">
        <f t="shared" si="21"/>
        <v>110000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4</v>
      </c>
      <c r="D57" s="34">
        <f t="shared" si="20"/>
        <v>132000</v>
      </c>
      <c r="E57" s="20"/>
      <c r="F57" s="32" t="s">
        <v>23</v>
      </c>
      <c r="G57" s="33">
        <f>B57-3100</f>
        <v>29900</v>
      </c>
      <c r="H57" s="100">
        <v>1</v>
      </c>
      <c r="I57" s="34">
        <f t="shared" si="21"/>
        <v>29900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2</v>
      </c>
      <c r="D58" s="34">
        <f t="shared" si="20"/>
        <v>73800</v>
      </c>
      <c r="E58" s="20"/>
      <c r="F58" s="32" t="s">
        <v>24</v>
      </c>
      <c r="G58" s="33">
        <f>B58-3100</f>
        <v>33800</v>
      </c>
      <c r="H58" s="100">
        <v>1</v>
      </c>
      <c r="I58" s="34">
        <f t="shared" si="21"/>
        <v>33800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82</v>
      </c>
      <c r="D59" s="36">
        <f>SUM(D52:D58)</f>
        <v>1189600</v>
      </c>
      <c r="E59" s="37"/>
      <c r="F59" s="112" t="s">
        <v>39</v>
      </c>
      <c r="G59" s="112"/>
      <c r="H59" s="35">
        <f>SUM(H52:H58)</f>
        <v>48</v>
      </c>
      <c r="I59" s="36">
        <f>SUM(I52:I58)</f>
        <v>502100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84</v>
      </c>
      <c r="D77" s="97">
        <f>B77*C77</f>
        <v>193200</v>
      </c>
      <c r="E77" s="3"/>
      <c r="F77" s="58" t="s">
        <v>18</v>
      </c>
      <c r="G77" s="59">
        <f t="shared" ref="G77:G83" si="24">B37</f>
        <v>225</v>
      </c>
      <c r="H77" s="60">
        <f t="shared" ref="H77:H83" si="25">G77*200</f>
        <v>45000</v>
      </c>
      <c r="I77" s="61">
        <f>G77*100</f>
        <v>22500</v>
      </c>
      <c r="J77" s="62">
        <f>G77*400</f>
        <v>90000</v>
      </c>
      <c r="K77" s="89">
        <f>G77*200</f>
        <v>45000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18</v>
      </c>
      <c r="D78" s="97">
        <f t="shared" ref="D78:D83" si="26">B78*C78</f>
        <v>41400</v>
      </c>
      <c r="E78" s="3"/>
      <c r="F78" s="58" t="s">
        <v>19</v>
      </c>
      <c r="G78" s="59">
        <f t="shared" si="24"/>
        <v>47</v>
      </c>
      <c r="H78" s="60">
        <f t="shared" si="25"/>
        <v>9400</v>
      </c>
      <c r="I78" s="61">
        <f>G78*300</f>
        <v>14100</v>
      </c>
      <c r="J78" s="62">
        <f>G78*400</f>
        <v>18800</v>
      </c>
      <c r="K78" s="89">
        <f t="shared" ref="K78:K79" si="27">G78*200</f>
        <v>9400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38</v>
      </c>
      <c r="D79" s="97">
        <f t="shared" si="26"/>
        <v>110200</v>
      </c>
      <c r="E79" s="3"/>
      <c r="F79" s="58" t="s">
        <v>20</v>
      </c>
      <c r="G79" s="59">
        <f t="shared" si="24"/>
        <v>91</v>
      </c>
      <c r="H79" s="60">
        <f t="shared" si="25"/>
        <v>18200</v>
      </c>
      <c r="I79" s="61">
        <f>G79*300</f>
        <v>27300</v>
      </c>
      <c r="J79" s="62">
        <f>G79*400</f>
        <v>36400</v>
      </c>
      <c r="K79" s="89">
        <f t="shared" si="27"/>
        <v>18200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19</v>
      </c>
      <c r="D80" s="97">
        <f t="shared" si="26"/>
        <v>58900</v>
      </c>
      <c r="E80" s="3"/>
      <c r="F80" s="58" t="s">
        <v>21</v>
      </c>
      <c r="G80" s="59">
        <f t="shared" si="24"/>
        <v>48</v>
      </c>
      <c r="H80" s="60">
        <f t="shared" si="25"/>
        <v>9600</v>
      </c>
      <c r="I80" s="61">
        <f>G80*300</f>
        <v>14400</v>
      </c>
      <c r="J80" s="62">
        <f>G80*200</f>
        <v>9600</v>
      </c>
      <c r="K80" s="89">
        <f>G80*100</f>
        <v>4800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5</v>
      </c>
      <c r="D81" s="97">
        <f t="shared" si="26"/>
        <v>15500</v>
      </c>
      <c r="E81" s="3"/>
      <c r="F81" s="58" t="s">
        <v>22</v>
      </c>
      <c r="G81" s="59">
        <f t="shared" si="24"/>
        <v>23</v>
      </c>
      <c r="H81" s="60">
        <f t="shared" si="25"/>
        <v>4600</v>
      </c>
      <c r="I81" s="61">
        <f>G81*300</f>
        <v>6900</v>
      </c>
      <c r="J81" s="62">
        <f>G81*600</f>
        <v>13800</v>
      </c>
      <c r="K81" s="89">
        <f>G81*300</f>
        <v>6900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4</v>
      </c>
      <c r="D82" s="97">
        <f t="shared" si="26"/>
        <v>12400</v>
      </c>
      <c r="E82" s="3"/>
      <c r="F82" s="58" t="s">
        <v>23</v>
      </c>
      <c r="G82" s="59">
        <f t="shared" si="24"/>
        <v>10</v>
      </c>
      <c r="H82" s="60">
        <f t="shared" si="25"/>
        <v>2000</v>
      </c>
      <c r="I82" s="61">
        <f>G82*300</f>
        <v>3000</v>
      </c>
      <c r="J82" s="62">
        <f>G82*800</f>
        <v>8000</v>
      </c>
      <c r="K82" s="89">
        <f>G82*400</f>
        <v>4000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4</v>
      </c>
      <c r="D83" s="97">
        <f t="shared" si="26"/>
        <v>12400</v>
      </c>
      <c r="E83" s="3"/>
      <c r="F83" s="58" t="s">
        <v>24</v>
      </c>
      <c r="G83" s="59">
        <f t="shared" si="24"/>
        <v>13</v>
      </c>
      <c r="H83" s="60">
        <f t="shared" si="25"/>
        <v>2600</v>
      </c>
      <c r="I83" s="61">
        <f>G83*200</f>
        <v>2600</v>
      </c>
      <c r="J83" s="62">
        <f>G83*800</f>
        <v>10400</v>
      </c>
      <c r="K83" s="89">
        <f>G83*400</f>
        <v>5200</v>
      </c>
    </row>
    <row r="84" spans="1:12" ht="20.100000000000001" customHeight="1" x14ac:dyDescent="0.25">
      <c r="A84" s="114" t="s">
        <v>55</v>
      </c>
      <c r="B84" s="114"/>
      <c r="C84" s="63">
        <f>SUM(C77:C83)</f>
        <v>172</v>
      </c>
      <c r="D84" s="64">
        <f>SUM(D77:D83)</f>
        <v>444000</v>
      </c>
      <c r="E84" s="3"/>
      <c r="F84" s="65" t="s">
        <v>56</v>
      </c>
      <c r="G84" s="66">
        <f>SUM(G77:G83)</f>
        <v>457</v>
      </c>
      <c r="H84" s="67">
        <f>SUM(H77:H83)</f>
        <v>91400</v>
      </c>
      <c r="I84" s="68">
        <f>SUM(I77:I83)</f>
        <v>90800</v>
      </c>
      <c r="J84" s="69">
        <f>SUM(J77:J83)</f>
        <v>187000</v>
      </c>
      <c r="K84" s="90">
        <f>SUM(K77:K83)</f>
        <v>93500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5586600</v>
      </c>
      <c r="C88" s="116"/>
      <c r="D88" s="46"/>
      <c r="E88" s="102" t="s">
        <v>58</v>
      </c>
      <c r="F88" s="102"/>
      <c r="G88" s="73">
        <f>D59+I59</f>
        <v>1691700</v>
      </c>
      <c r="H88" s="102" t="s">
        <v>59</v>
      </c>
      <c r="I88" s="102"/>
      <c r="J88" s="74">
        <f>C59+H59+E44+F44+G44</f>
        <v>633</v>
      </c>
    </row>
    <row r="89" spans="1:12" ht="24" x14ac:dyDescent="0.25">
      <c r="A89" s="75" t="s">
        <v>60</v>
      </c>
      <c r="B89" s="101">
        <f>D59+I59+H72</f>
        <v>1691700</v>
      </c>
      <c r="C89" s="101"/>
      <c r="D89" s="76"/>
      <c r="E89" s="102" t="s">
        <v>61</v>
      </c>
      <c r="F89" s="102"/>
      <c r="G89" s="73">
        <f>D44</f>
        <v>5583600</v>
      </c>
      <c r="H89" s="102" t="s">
        <v>62</v>
      </c>
      <c r="I89" s="102"/>
      <c r="J89" s="74">
        <f>I44</f>
        <v>960</v>
      </c>
    </row>
    <row r="90" spans="1:12" ht="17.25" customHeight="1" x14ac:dyDescent="0.25">
      <c r="A90" s="77" t="s">
        <v>63</v>
      </c>
      <c r="B90" s="105">
        <f>D84</f>
        <v>444000</v>
      </c>
      <c r="C90" s="105"/>
      <c r="D90" s="76"/>
      <c r="E90" s="106" t="s">
        <v>64</v>
      </c>
      <c r="F90" s="107"/>
      <c r="G90" s="78">
        <f>IF(G89=0,0,G88/G89)</f>
        <v>0.30297657425316998</v>
      </c>
      <c r="H90" s="106" t="s">
        <v>64</v>
      </c>
      <c r="I90" s="107"/>
      <c r="J90" s="78">
        <f>IF(J89=0,0,J88/J89)</f>
        <v>0.65937500000000004</v>
      </c>
    </row>
    <row r="91" spans="1:12" ht="17.25" customHeight="1" x14ac:dyDescent="0.25">
      <c r="A91" s="25" t="s">
        <v>65</v>
      </c>
      <c r="B91" s="108">
        <f>B88-B89-B90</f>
        <v>3450900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91400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90800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187000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93500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98"/>
  <sheetViews>
    <sheetView topLeftCell="A82" zoomScaleNormal="100" workbookViewId="0">
      <selection activeCell="E95" sqref="E95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+RIDYM!B7+6</f>
        <v>42650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122</v>
      </c>
      <c r="C13" s="14">
        <f>RIDYM!C13</f>
        <v>9200</v>
      </c>
      <c r="D13" s="15">
        <f t="shared" ref="D13:D19" si="0">+C13*B13</f>
        <v>1122400</v>
      </c>
      <c r="E13" s="100">
        <v>0</v>
      </c>
      <c r="F13" s="100">
        <v>261</v>
      </c>
      <c r="G13" s="100">
        <v>0</v>
      </c>
      <c r="H13" s="100">
        <v>0</v>
      </c>
      <c r="I13" s="16">
        <f>B13+E13+F13+G13+H13</f>
        <v>383</v>
      </c>
    </row>
    <row r="14" spans="1:12" ht="15" x14ac:dyDescent="0.25">
      <c r="A14" s="12" t="s">
        <v>19</v>
      </c>
      <c r="B14" s="100">
        <v>30</v>
      </c>
      <c r="C14" s="14">
        <f>RIDYM!C14</f>
        <v>9700</v>
      </c>
      <c r="D14" s="15">
        <f t="shared" si="0"/>
        <v>291000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30</v>
      </c>
    </row>
    <row r="15" spans="1:12" ht="15" x14ac:dyDescent="0.25">
      <c r="A15" s="12" t="s">
        <v>20</v>
      </c>
      <c r="B15" s="100">
        <v>38</v>
      </c>
      <c r="C15" s="14">
        <f>RIDYM!C15</f>
        <v>10500</v>
      </c>
      <c r="D15" s="15">
        <f t="shared" si="0"/>
        <v>399000</v>
      </c>
      <c r="E15" s="100">
        <v>0</v>
      </c>
      <c r="F15" s="100">
        <v>0</v>
      </c>
      <c r="G15" s="100">
        <v>0</v>
      </c>
      <c r="H15" s="100">
        <v>0</v>
      </c>
      <c r="I15" s="16">
        <f t="shared" si="1"/>
        <v>38</v>
      </c>
    </row>
    <row r="16" spans="1:12" ht="15" x14ac:dyDescent="0.25">
      <c r="A16" s="12" t="s">
        <v>21</v>
      </c>
      <c r="B16" s="100">
        <v>24</v>
      </c>
      <c r="C16" s="14">
        <f>RIDYM!C16</f>
        <v>14900</v>
      </c>
      <c r="D16" s="15">
        <f t="shared" si="0"/>
        <v>357600</v>
      </c>
      <c r="E16" s="100">
        <v>0</v>
      </c>
      <c r="F16" s="100">
        <v>2</v>
      </c>
      <c r="G16" s="100">
        <v>0</v>
      </c>
      <c r="H16" s="100">
        <v>0</v>
      </c>
      <c r="I16" s="16">
        <f t="shared" si="1"/>
        <v>26</v>
      </c>
    </row>
    <row r="17" spans="1:9" ht="15" x14ac:dyDescent="0.25">
      <c r="A17" s="12" t="s">
        <v>22</v>
      </c>
      <c r="B17" s="100">
        <v>14</v>
      </c>
      <c r="C17" s="14">
        <f>RIDYM!C17</f>
        <v>25100</v>
      </c>
      <c r="D17" s="15">
        <f t="shared" si="0"/>
        <v>351400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14</v>
      </c>
    </row>
    <row r="18" spans="1:9" ht="15" x14ac:dyDescent="0.25">
      <c r="A18" s="12" t="s">
        <v>23</v>
      </c>
      <c r="B18" s="100">
        <v>5</v>
      </c>
      <c r="C18" s="14">
        <f>RIDYM!C18</f>
        <v>33000</v>
      </c>
      <c r="D18" s="15">
        <f t="shared" si="0"/>
        <v>165000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5</v>
      </c>
    </row>
    <row r="19" spans="1:9" ht="15" x14ac:dyDescent="0.25">
      <c r="A19" s="12" t="s">
        <v>24</v>
      </c>
      <c r="B19" s="100">
        <v>14</v>
      </c>
      <c r="C19" s="14">
        <f>RIDYM!C19</f>
        <v>36900</v>
      </c>
      <c r="D19" s="15">
        <f t="shared" si="0"/>
        <v>516600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14</v>
      </c>
    </row>
    <row r="20" spans="1:9" s="2" customFormat="1" ht="15" x14ac:dyDescent="0.25">
      <c r="A20" s="12" t="s">
        <v>25</v>
      </c>
      <c r="B20" s="17">
        <f>SUM(B13:B19)</f>
        <v>247</v>
      </c>
      <c r="C20" s="18"/>
      <c r="D20" s="19">
        <f t="shared" ref="D20:I20" si="2">SUM(D13:D19)</f>
        <v>3203000</v>
      </c>
      <c r="E20" s="17">
        <f t="shared" si="2"/>
        <v>0</v>
      </c>
      <c r="F20" s="17">
        <f t="shared" si="2"/>
        <v>263</v>
      </c>
      <c r="G20" s="17">
        <f t="shared" si="2"/>
        <v>0</v>
      </c>
      <c r="H20" s="17">
        <f t="shared" si="2"/>
        <v>0</v>
      </c>
      <c r="I20" s="17">
        <f t="shared" si="2"/>
        <v>510</v>
      </c>
    </row>
    <row r="21" spans="1:9" ht="15" x14ac:dyDescent="0.25">
      <c r="A21" s="20" t="s">
        <v>26</v>
      </c>
      <c r="B21" s="21"/>
      <c r="C21" s="21"/>
      <c r="D21" s="22">
        <v>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3203000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117</v>
      </c>
      <c r="C25" s="14">
        <f t="shared" si="3"/>
        <v>9200</v>
      </c>
      <c r="D25" s="15">
        <f t="shared" ref="D25:D31" si="4">+C25*B25</f>
        <v>1076400</v>
      </c>
      <c r="E25" s="100">
        <v>0</v>
      </c>
      <c r="F25" s="100">
        <v>253</v>
      </c>
      <c r="G25" s="100">
        <v>0</v>
      </c>
      <c r="H25" s="100">
        <v>0</v>
      </c>
      <c r="I25" s="16">
        <f>B25+E25+F25+G25+H25</f>
        <v>370</v>
      </c>
    </row>
    <row r="26" spans="1:9" ht="15" x14ac:dyDescent="0.25">
      <c r="A26" s="12" t="s">
        <v>19</v>
      </c>
      <c r="B26" s="100">
        <v>31</v>
      </c>
      <c r="C26" s="14">
        <f t="shared" si="3"/>
        <v>9700</v>
      </c>
      <c r="D26" s="15">
        <f t="shared" si="4"/>
        <v>300700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31</v>
      </c>
    </row>
    <row r="27" spans="1:9" ht="15" x14ac:dyDescent="0.25">
      <c r="A27" s="12" t="s">
        <v>20</v>
      </c>
      <c r="B27" s="100">
        <v>52</v>
      </c>
      <c r="C27" s="14">
        <f t="shared" si="3"/>
        <v>10500</v>
      </c>
      <c r="D27" s="15">
        <f t="shared" si="4"/>
        <v>546000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52</v>
      </c>
    </row>
    <row r="28" spans="1:9" ht="15" x14ac:dyDescent="0.25">
      <c r="A28" s="12" t="s">
        <v>21</v>
      </c>
      <c r="B28" s="100">
        <v>27</v>
      </c>
      <c r="C28" s="14">
        <f t="shared" si="3"/>
        <v>14900</v>
      </c>
      <c r="D28" s="15">
        <f t="shared" si="4"/>
        <v>402300</v>
      </c>
      <c r="E28" s="100">
        <v>0</v>
      </c>
      <c r="F28" s="100">
        <v>0</v>
      </c>
      <c r="G28" s="100">
        <v>0</v>
      </c>
      <c r="H28" s="100">
        <v>0</v>
      </c>
      <c r="I28" s="16">
        <f t="shared" si="5"/>
        <v>27</v>
      </c>
    </row>
    <row r="29" spans="1:9" ht="15" x14ac:dyDescent="0.25">
      <c r="A29" s="12" t="s">
        <v>22</v>
      </c>
      <c r="B29" s="100">
        <v>14</v>
      </c>
      <c r="C29" s="14">
        <f t="shared" si="3"/>
        <v>25100</v>
      </c>
      <c r="D29" s="15">
        <f t="shared" si="4"/>
        <v>351400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14</v>
      </c>
    </row>
    <row r="30" spans="1:9" ht="15" x14ac:dyDescent="0.25">
      <c r="A30" s="12" t="s">
        <v>23</v>
      </c>
      <c r="B30" s="100">
        <v>4</v>
      </c>
      <c r="C30" s="14">
        <f t="shared" si="3"/>
        <v>33000</v>
      </c>
      <c r="D30" s="15">
        <f t="shared" si="4"/>
        <v>132000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4</v>
      </c>
    </row>
    <row r="31" spans="1:9" ht="15" x14ac:dyDescent="0.25">
      <c r="A31" s="12" t="s">
        <v>24</v>
      </c>
      <c r="B31" s="100">
        <v>14</v>
      </c>
      <c r="C31" s="14">
        <f t="shared" si="3"/>
        <v>36900</v>
      </c>
      <c r="D31" s="15">
        <f t="shared" si="4"/>
        <v>516600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14</v>
      </c>
    </row>
    <row r="32" spans="1:9" s="2" customFormat="1" ht="15" x14ac:dyDescent="0.25">
      <c r="A32" s="12" t="s">
        <v>25</v>
      </c>
      <c r="B32" s="17">
        <f>SUM(B25:B31)</f>
        <v>259</v>
      </c>
      <c r="C32" s="18"/>
      <c r="D32" s="19">
        <f t="shared" ref="D32:I32" si="6">SUM(D25:D31)</f>
        <v>3325400</v>
      </c>
      <c r="E32" s="17">
        <f t="shared" si="6"/>
        <v>0</v>
      </c>
      <c r="F32" s="17">
        <f t="shared" si="6"/>
        <v>253</v>
      </c>
      <c r="G32" s="17">
        <f t="shared" si="6"/>
        <v>0</v>
      </c>
      <c r="H32" s="17">
        <f t="shared" si="6"/>
        <v>0</v>
      </c>
      <c r="I32" s="17">
        <f t="shared" si="6"/>
        <v>512</v>
      </c>
    </row>
    <row r="33" spans="1:12" ht="15" x14ac:dyDescent="0.25">
      <c r="A33" s="20" t="s">
        <v>26</v>
      </c>
      <c r="B33" s="21"/>
      <c r="C33" s="21"/>
      <c r="D33" s="22">
        <v>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3325400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239</v>
      </c>
      <c r="C37" s="14">
        <f t="shared" si="7"/>
        <v>9200</v>
      </c>
      <c r="D37" s="15">
        <f t="shared" ref="D37:D43" si="9">+D13+D25</f>
        <v>2198800</v>
      </c>
      <c r="E37" s="16">
        <f t="shared" ref="E37:H43" si="10">E25+E13</f>
        <v>0</v>
      </c>
      <c r="F37" s="16">
        <f t="shared" si="10"/>
        <v>514</v>
      </c>
      <c r="G37" s="16">
        <f t="shared" si="10"/>
        <v>0</v>
      </c>
      <c r="H37" s="16">
        <f t="shared" si="10"/>
        <v>0</v>
      </c>
      <c r="I37" s="16">
        <f>B37+E37+F37+G37+H37</f>
        <v>753</v>
      </c>
      <c r="J37" s="26"/>
      <c r="K37" s="26"/>
    </row>
    <row r="38" spans="1:12" ht="15" x14ac:dyDescent="0.25">
      <c r="A38" s="12" t="s">
        <v>19</v>
      </c>
      <c r="B38" s="16">
        <f t="shared" si="8"/>
        <v>61</v>
      </c>
      <c r="C38" s="14">
        <f t="shared" si="7"/>
        <v>9700</v>
      </c>
      <c r="D38" s="15">
        <f t="shared" si="9"/>
        <v>591700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61</v>
      </c>
      <c r="J38" s="26"/>
      <c r="K38" s="26"/>
    </row>
    <row r="39" spans="1:12" ht="15" x14ac:dyDescent="0.25">
      <c r="A39" s="12" t="s">
        <v>20</v>
      </c>
      <c r="B39" s="16">
        <f t="shared" si="8"/>
        <v>90</v>
      </c>
      <c r="C39" s="14">
        <f t="shared" si="7"/>
        <v>10500</v>
      </c>
      <c r="D39" s="15">
        <f t="shared" si="9"/>
        <v>945000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90</v>
      </c>
      <c r="J39" s="26"/>
      <c r="K39" s="26"/>
    </row>
    <row r="40" spans="1:12" ht="15" x14ac:dyDescent="0.25">
      <c r="A40" s="12" t="s">
        <v>21</v>
      </c>
      <c r="B40" s="16">
        <f t="shared" si="8"/>
        <v>51</v>
      </c>
      <c r="C40" s="14">
        <f t="shared" si="7"/>
        <v>14900</v>
      </c>
      <c r="D40" s="15">
        <f t="shared" si="9"/>
        <v>759900</v>
      </c>
      <c r="E40" s="16">
        <f t="shared" si="10"/>
        <v>0</v>
      </c>
      <c r="F40" s="16">
        <f t="shared" si="10"/>
        <v>2</v>
      </c>
      <c r="G40" s="16">
        <f t="shared" ref="G40:H40" si="14">G28+G16</f>
        <v>0</v>
      </c>
      <c r="H40" s="16">
        <f t="shared" si="14"/>
        <v>0</v>
      </c>
      <c r="I40" s="16">
        <f t="shared" si="12"/>
        <v>53</v>
      </c>
      <c r="J40" s="26"/>
      <c r="K40" s="26"/>
    </row>
    <row r="41" spans="1:12" ht="15" x14ac:dyDescent="0.25">
      <c r="A41" s="12" t="s">
        <v>22</v>
      </c>
      <c r="B41" s="16">
        <f t="shared" si="8"/>
        <v>28</v>
      </c>
      <c r="C41" s="14">
        <f t="shared" si="7"/>
        <v>25100</v>
      </c>
      <c r="D41" s="15">
        <f t="shared" si="9"/>
        <v>702800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28</v>
      </c>
      <c r="J41" s="26"/>
      <c r="K41" s="26"/>
    </row>
    <row r="42" spans="1:12" ht="15" x14ac:dyDescent="0.25">
      <c r="A42" s="12" t="s">
        <v>23</v>
      </c>
      <c r="B42" s="16">
        <f t="shared" si="8"/>
        <v>9</v>
      </c>
      <c r="C42" s="14">
        <f t="shared" si="7"/>
        <v>33000</v>
      </c>
      <c r="D42" s="15">
        <f t="shared" si="9"/>
        <v>297000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9</v>
      </c>
      <c r="J42" s="26"/>
      <c r="K42" s="26"/>
    </row>
    <row r="43" spans="1:12" ht="15" x14ac:dyDescent="0.25">
      <c r="A43" s="12" t="s">
        <v>24</v>
      </c>
      <c r="B43" s="16">
        <f t="shared" si="8"/>
        <v>28</v>
      </c>
      <c r="C43" s="14">
        <f t="shared" si="7"/>
        <v>36900</v>
      </c>
      <c r="D43" s="15">
        <f t="shared" si="9"/>
        <v>1033200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28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506</v>
      </c>
      <c r="C44" s="18"/>
      <c r="D44" s="19">
        <f t="shared" ref="D44:I44" si="18">SUM(D37:D43)</f>
        <v>6528400</v>
      </c>
      <c r="E44" s="17">
        <f t="shared" si="18"/>
        <v>0</v>
      </c>
      <c r="F44" s="17">
        <f t="shared" si="18"/>
        <v>516</v>
      </c>
      <c r="G44" s="17">
        <f t="shared" si="18"/>
        <v>0</v>
      </c>
      <c r="H44" s="17">
        <f t="shared" si="18"/>
        <v>0</v>
      </c>
      <c r="I44" s="17">
        <f t="shared" si="18"/>
        <v>1022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6528400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17</v>
      </c>
      <c r="D52" s="34">
        <f>(C52*B52)</f>
        <v>156400</v>
      </c>
      <c r="E52" s="20"/>
      <c r="F52" s="32" t="s">
        <v>18</v>
      </c>
      <c r="G52" s="33">
        <f>B52-2300</f>
        <v>6900</v>
      </c>
      <c r="H52" s="100">
        <v>11</v>
      </c>
      <c r="I52" s="34">
        <f>(H52*G52)</f>
        <v>75900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23</v>
      </c>
      <c r="D53" s="34">
        <f t="shared" ref="D53:D58" si="20">(C53*B53)</f>
        <v>223100</v>
      </c>
      <c r="E53" s="20"/>
      <c r="F53" s="32" t="s">
        <v>19</v>
      </c>
      <c r="G53" s="33">
        <f>B53-2300</f>
        <v>7400</v>
      </c>
      <c r="H53" s="100">
        <v>16</v>
      </c>
      <c r="I53" s="34">
        <f t="shared" ref="I53:I58" si="21">(H53*G53)</f>
        <v>118400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6</v>
      </c>
      <c r="D54" s="34">
        <f t="shared" si="20"/>
        <v>63000</v>
      </c>
      <c r="E54" s="20"/>
      <c r="F54" s="32" t="s">
        <v>20</v>
      </c>
      <c r="G54" s="33">
        <f>B54-2900</f>
        <v>7600</v>
      </c>
      <c r="H54" s="100">
        <v>3</v>
      </c>
      <c r="I54" s="34">
        <f t="shared" si="21"/>
        <v>22800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10</v>
      </c>
      <c r="D55" s="34">
        <f t="shared" si="20"/>
        <v>149000</v>
      </c>
      <c r="E55" s="20"/>
      <c r="F55" s="32" t="s">
        <v>21</v>
      </c>
      <c r="G55" s="33">
        <f>B55-3100</f>
        <v>11800</v>
      </c>
      <c r="H55" s="100">
        <v>9</v>
      </c>
      <c r="I55" s="34">
        <f t="shared" si="21"/>
        <v>106200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12</v>
      </c>
      <c r="D56" s="34">
        <f t="shared" si="20"/>
        <v>301200</v>
      </c>
      <c r="E56" s="20"/>
      <c r="F56" s="32" t="s">
        <v>22</v>
      </c>
      <c r="G56" s="33">
        <f>B56-3100</f>
        <v>22000</v>
      </c>
      <c r="H56" s="100">
        <v>6</v>
      </c>
      <c r="I56" s="34">
        <f t="shared" si="21"/>
        <v>132000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3</v>
      </c>
      <c r="D57" s="34">
        <f t="shared" si="20"/>
        <v>99000</v>
      </c>
      <c r="E57" s="20"/>
      <c r="F57" s="32" t="s">
        <v>23</v>
      </c>
      <c r="G57" s="33">
        <f>B57-3100</f>
        <v>29900</v>
      </c>
      <c r="H57" s="100">
        <v>0</v>
      </c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2</v>
      </c>
      <c r="D58" s="34">
        <f t="shared" si="20"/>
        <v>73800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73</v>
      </c>
      <c r="D59" s="36">
        <f>SUM(D52:D58)</f>
        <v>1065500</v>
      </c>
      <c r="E59" s="37"/>
      <c r="F59" s="112" t="s">
        <v>39</v>
      </c>
      <c r="G59" s="112"/>
      <c r="H59" s="35">
        <f>SUM(H52:H58)</f>
        <v>45</v>
      </c>
      <c r="I59" s="36">
        <f>SUM(I52:I58)</f>
        <v>455300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92</v>
      </c>
      <c r="D77" s="97">
        <f>B77*C77</f>
        <v>211600</v>
      </c>
      <c r="E77" s="3"/>
      <c r="F77" s="58" t="s">
        <v>18</v>
      </c>
      <c r="G77" s="59">
        <f t="shared" ref="G77:G83" si="24">B37</f>
        <v>239</v>
      </c>
      <c r="H77" s="60">
        <f t="shared" ref="H77:H83" si="25">G77*200</f>
        <v>47800</v>
      </c>
      <c r="I77" s="61">
        <f>G77*100</f>
        <v>23900</v>
      </c>
      <c r="J77" s="62">
        <f>G77*400</f>
        <v>95600</v>
      </c>
      <c r="K77" s="89">
        <f>G77*200</f>
        <v>47800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20</v>
      </c>
      <c r="D78" s="97">
        <f t="shared" ref="D78:D83" si="26">B78*C78</f>
        <v>46000</v>
      </c>
      <c r="E78" s="3"/>
      <c r="F78" s="58" t="s">
        <v>19</v>
      </c>
      <c r="G78" s="59">
        <f t="shared" si="24"/>
        <v>61</v>
      </c>
      <c r="H78" s="60">
        <f t="shared" si="25"/>
        <v>12200</v>
      </c>
      <c r="I78" s="61">
        <f>G78*300</f>
        <v>18300</v>
      </c>
      <c r="J78" s="62">
        <f>G78*400</f>
        <v>24400</v>
      </c>
      <c r="K78" s="89">
        <f t="shared" ref="K78:K79" si="27">G78*200</f>
        <v>12200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35</v>
      </c>
      <c r="D79" s="97">
        <f t="shared" si="26"/>
        <v>101500</v>
      </c>
      <c r="E79" s="3"/>
      <c r="F79" s="58" t="s">
        <v>20</v>
      </c>
      <c r="G79" s="59">
        <f t="shared" si="24"/>
        <v>90</v>
      </c>
      <c r="H79" s="60">
        <f t="shared" si="25"/>
        <v>18000</v>
      </c>
      <c r="I79" s="61">
        <f>G79*300</f>
        <v>27000</v>
      </c>
      <c r="J79" s="62">
        <f>G79*400</f>
        <v>36000</v>
      </c>
      <c r="K79" s="89">
        <f t="shared" si="27"/>
        <v>18000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23</v>
      </c>
      <c r="D80" s="97">
        <f t="shared" si="26"/>
        <v>71300</v>
      </c>
      <c r="E80" s="3"/>
      <c r="F80" s="58" t="s">
        <v>21</v>
      </c>
      <c r="G80" s="59">
        <f t="shared" si="24"/>
        <v>51</v>
      </c>
      <c r="H80" s="60">
        <f t="shared" si="25"/>
        <v>10200</v>
      </c>
      <c r="I80" s="61">
        <f>G80*300</f>
        <v>15300</v>
      </c>
      <c r="J80" s="62">
        <f>G80*200</f>
        <v>10200</v>
      </c>
      <c r="K80" s="89">
        <f>G80*100</f>
        <v>5100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8</v>
      </c>
      <c r="D81" s="97">
        <f t="shared" si="26"/>
        <v>24800</v>
      </c>
      <c r="E81" s="3"/>
      <c r="F81" s="58" t="s">
        <v>22</v>
      </c>
      <c r="G81" s="59">
        <f t="shared" si="24"/>
        <v>28</v>
      </c>
      <c r="H81" s="60">
        <f t="shared" si="25"/>
        <v>5600</v>
      </c>
      <c r="I81" s="61">
        <f>G81*300</f>
        <v>8400</v>
      </c>
      <c r="J81" s="62">
        <f>G81*600</f>
        <v>16800</v>
      </c>
      <c r="K81" s="89">
        <f>G81*300</f>
        <v>8400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1</v>
      </c>
      <c r="D82" s="97">
        <f t="shared" si="26"/>
        <v>3100</v>
      </c>
      <c r="E82" s="3"/>
      <c r="F82" s="58" t="s">
        <v>23</v>
      </c>
      <c r="G82" s="59">
        <f t="shared" si="24"/>
        <v>9</v>
      </c>
      <c r="H82" s="60">
        <f t="shared" si="25"/>
        <v>1800</v>
      </c>
      <c r="I82" s="61">
        <f>G82*300</f>
        <v>2700</v>
      </c>
      <c r="J82" s="62">
        <f>G82*800</f>
        <v>7200</v>
      </c>
      <c r="K82" s="89">
        <f>G82*400</f>
        <v>3600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9</v>
      </c>
      <c r="D83" s="97">
        <f t="shared" si="26"/>
        <v>27900</v>
      </c>
      <c r="E83" s="3"/>
      <c r="F83" s="58" t="s">
        <v>24</v>
      </c>
      <c r="G83" s="59">
        <f t="shared" si="24"/>
        <v>28</v>
      </c>
      <c r="H83" s="60">
        <f t="shared" si="25"/>
        <v>5600</v>
      </c>
      <c r="I83" s="61">
        <f>G83*200</f>
        <v>5600</v>
      </c>
      <c r="J83" s="62">
        <f>G83*800</f>
        <v>22400</v>
      </c>
      <c r="K83" s="89">
        <f>G83*400</f>
        <v>11200</v>
      </c>
    </row>
    <row r="84" spans="1:12" ht="20.100000000000001" customHeight="1" x14ac:dyDescent="0.25">
      <c r="A84" s="114" t="s">
        <v>55</v>
      </c>
      <c r="B84" s="114"/>
      <c r="C84" s="63">
        <f>SUM(C77:C83)</f>
        <v>188</v>
      </c>
      <c r="D84" s="64">
        <f>SUM(D77:D83)</f>
        <v>486200</v>
      </c>
      <c r="E84" s="3"/>
      <c r="F84" s="65" t="s">
        <v>56</v>
      </c>
      <c r="G84" s="66">
        <f>SUM(G77:G83)</f>
        <v>506</v>
      </c>
      <c r="H84" s="67">
        <f>SUM(H77:H83)</f>
        <v>101200</v>
      </c>
      <c r="I84" s="68">
        <f>SUM(I77:I83)</f>
        <v>101200</v>
      </c>
      <c r="J84" s="69">
        <f>SUM(J77:J83)</f>
        <v>212600</v>
      </c>
      <c r="K84" s="90">
        <f>SUM(K77:K83)</f>
        <v>106300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6528400</v>
      </c>
      <c r="C88" s="116"/>
      <c r="D88" s="46"/>
      <c r="E88" s="102" t="s">
        <v>58</v>
      </c>
      <c r="F88" s="102"/>
      <c r="G88" s="73">
        <f>D59+I59</f>
        <v>1520800</v>
      </c>
      <c r="H88" s="102" t="s">
        <v>59</v>
      </c>
      <c r="I88" s="102"/>
      <c r="J88" s="74">
        <f>C59+H59+E44+F44+G44</f>
        <v>634</v>
      </c>
    </row>
    <row r="89" spans="1:12" ht="24" x14ac:dyDescent="0.25">
      <c r="A89" s="75" t="s">
        <v>60</v>
      </c>
      <c r="B89" s="101">
        <f>D59+I59+H72</f>
        <v>1520800</v>
      </c>
      <c r="C89" s="101"/>
      <c r="D89" s="76"/>
      <c r="E89" s="102" t="s">
        <v>61</v>
      </c>
      <c r="F89" s="102"/>
      <c r="G89" s="73">
        <f>D44</f>
        <v>6528400</v>
      </c>
      <c r="H89" s="102" t="s">
        <v>62</v>
      </c>
      <c r="I89" s="102"/>
      <c r="J89" s="74">
        <f>I44</f>
        <v>1022</v>
      </c>
    </row>
    <row r="90" spans="1:12" ht="17.25" customHeight="1" x14ac:dyDescent="0.25">
      <c r="A90" s="77" t="s">
        <v>63</v>
      </c>
      <c r="B90" s="105">
        <f>D84</f>
        <v>486200</v>
      </c>
      <c r="C90" s="105"/>
      <c r="D90" s="76"/>
      <c r="E90" s="106" t="s">
        <v>64</v>
      </c>
      <c r="F90" s="107"/>
      <c r="G90" s="78">
        <f>IF(G89=0,0,G88/G89)</f>
        <v>0.23295141229091354</v>
      </c>
      <c r="H90" s="106" t="s">
        <v>64</v>
      </c>
      <c r="I90" s="107"/>
      <c r="J90" s="78">
        <f>IF(J89=0,0,J88/J89)</f>
        <v>0.62035225048923681</v>
      </c>
    </row>
    <row r="91" spans="1:12" ht="17.25" customHeight="1" x14ac:dyDescent="0.25">
      <c r="A91" s="25" t="s">
        <v>65</v>
      </c>
      <c r="B91" s="108">
        <f>B88-B89-B90</f>
        <v>4521400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101200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101200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212600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106300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L98"/>
  <sheetViews>
    <sheetView topLeftCell="A76" zoomScaleNormal="10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+RIDYM!B7+7</f>
        <v>42651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108</v>
      </c>
      <c r="C13" s="14">
        <f>RIDYM!C13</f>
        <v>9200</v>
      </c>
      <c r="D13" s="15">
        <f t="shared" ref="D13:D19" si="0">+C13*B13</f>
        <v>993600</v>
      </c>
      <c r="E13" s="100">
        <v>0</v>
      </c>
      <c r="F13" s="100">
        <v>251</v>
      </c>
      <c r="G13" s="100">
        <v>0</v>
      </c>
      <c r="H13" s="100">
        <v>0</v>
      </c>
      <c r="I13" s="16">
        <f>B13+E13+F13+G13+H13</f>
        <v>359</v>
      </c>
    </row>
    <row r="14" spans="1:12" ht="15" x14ac:dyDescent="0.25">
      <c r="A14" s="12" t="s">
        <v>19</v>
      </c>
      <c r="B14" s="100">
        <v>16</v>
      </c>
      <c r="C14" s="14">
        <f>RIDYM!C14</f>
        <v>9700</v>
      </c>
      <c r="D14" s="15">
        <f t="shared" si="0"/>
        <v>155200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16</v>
      </c>
    </row>
    <row r="15" spans="1:12" ht="15" x14ac:dyDescent="0.25">
      <c r="A15" s="12" t="s">
        <v>20</v>
      </c>
      <c r="B15" s="100">
        <v>25</v>
      </c>
      <c r="C15" s="14">
        <f>RIDYM!C15</f>
        <v>10500</v>
      </c>
      <c r="D15" s="15">
        <f t="shared" si="0"/>
        <v>262500</v>
      </c>
      <c r="E15" s="100">
        <v>0</v>
      </c>
      <c r="F15" s="100">
        <v>0</v>
      </c>
      <c r="G15" s="100">
        <v>0</v>
      </c>
      <c r="H15" s="100">
        <v>0</v>
      </c>
      <c r="I15" s="16">
        <f t="shared" si="1"/>
        <v>25</v>
      </c>
    </row>
    <row r="16" spans="1:12" ht="15" x14ac:dyDescent="0.25">
      <c r="A16" s="12" t="s">
        <v>21</v>
      </c>
      <c r="B16" s="100">
        <v>10</v>
      </c>
      <c r="C16" s="14">
        <f>RIDYM!C16</f>
        <v>14900</v>
      </c>
      <c r="D16" s="15">
        <f t="shared" si="0"/>
        <v>149000</v>
      </c>
      <c r="E16" s="100">
        <v>0</v>
      </c>
      <c r="F16" s="100">
        <v>1</v>
      </c>
      <c r="G16" s="100">
        <v>0</v>
      </c>
      <c r="H16" s="100">
        <v>0</v>
      </c>
      <c r="I16" s="16">
        <f t="shared" si="1"/>
        <v>11</v>
      </c>
    </row>
    <row r="17" spans="1:9" ht="15" x14ac:dyDescent="0.25">
      <c r="A17" s="12" t="s">
        <v>22</v>
      </c>
      <c r="B17" s="100">
        <v>4</v>
      </c>
      <c r="C17" s="14">
        <f>RIDYM!C17</f>
        <v>25100</v>
      </c>
      <c r="D17" s="15">
        <f t="shared" si="0"/>
        <v>100400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4</v>
      </c>
    </row>
    <row r="18" spans="1:9" ht="15" x14ac:dyDescent="0.25">
      <c r="A18" s="12" t="s">
        <v>23</v>
      </c>
      <c r="B18" s="100">
        <v>6</v>
      </c>
      <c r="C18" s="14">
        <f>RIDYM!C18</f>
        <v>33000</v>
      </c>
      <c r="D18" s="15">
        <f t="shared" si="0"/>
        <v>198000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6</v>
      </c>
    </row>
    <row r="19" spans="1:9" ht="15" x14ac:dyDescent="0.25">
      <c r="A19" s="12" t="s">
        <v>24</v>
      </c>
      <c r="B19" s="100">
        <v>10</v>
      </c>
      <c r="C19" s="14">
        <f>RIDYM!C19</f>
        <v>36900</v>
      </c>
      <c r="D19" s="15">
        <f t="shared" si="0"/>
        <v>369000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10</v>
      </c>
    </row>
    <row r="20" spans="1:9" s="2" customFormat="1" ht="15" x14ac:dyDescent="0.25">
      <c r="A20" s="12" t="s">
        <v>25</v>
      </c>
      <c r="B20" s="17">
        <f>SUM(B13:B19)</f>
        <v>179</v>
      </c>
      <c r="C20" s="18"/>
      <c r="D20" s="19">
        <f t="shared" ref="D20:I20" si="2">SUM(D13:D19)</f>
        <v>2227700</v>
      </c>
      <c r="E20" s="17">
        <f t="shared" si="2"/>
        <v>0</v>
      </c>
      <c r="F20" s="17">
        <f t="shared" si="2"/>
        <v>252</v>
      </c>
      <c r="G20" s="17">
        <f t="shared" si="2"/>
        <v>0</v>
      </c>
      <c r="H20" s="17">
        <f t="shared" si="2"/>
        <v>0</v>
      </c>
      <c r="I20" s="17">
        <f t="shared" si="2"/>
        <v>431</v>
      </c>
    </row>
    <row r="21" spans="1:9" ht="15" x14ac:dyDescent="0.25">
      <c r="A21" s="20" t="s">
        <v>26</v>
      </c>
      <c r="B21" s="21"/>
      <c r="C21" s="21"/>
      <c r="D21" s="22">
        <v>40000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2267700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134</v>
      </c>
      <c r="C25" s="14">
        <f t="shared" si="3"/>
        <v>9200</v>
      </c>
      <c r="D25" s="15">
        <f t="shared" ref="D25:D31" si="4">+C25*B25</f>
        <v>1232800</v>
      </c>
      <c r="E25" s="100">
        <v>0</v>
      </c>
      <c r="F25" s="100">
        <v>273</v>
      </c>
      <c r="G25" s="100">
        <v>0</v>
      </c>
      <c r="H25" s="100">
        <v>0</v>
      </c>
      <c r="I25" s="16">
        <f>B25+E25+F25+G25+H25</f>
        <v>407</v>
      </c>
    </row>
    <row r="26" spans="1:9" ht="15" x14ac:dyDescent="0.25">
      <c r="A26" s="12" t="s">
        <v>19</v>
      </c>
      <c r="B26" s="100">
        <v>20</v>
      </c>
      <c r="C26" s="14">
        <f t="shared" si="3"/>
        <v>9700</v>
      </c>
      <c r="D26" s="15">
        <f t="shared" si="4"/>
        <v>194000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20</v>
      </c>
    </row>
    <row r="27" spans="1:9" ht="15" x14ac:dyDescent="0.25">
      <c r="A27" s="12" t="s">
        <v>20</v>
      </c>
      <c r="B27" s="100">
        <v>39</v>
      </c>
      <c r="C27" s="14">
        <f t="shared" si="3"/>
        <v>10500</v>
      </c>
      <c r="D27" s="15">
        <f t="shared" si="4"/>
        <v>409500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39</v>
      </c>
    </row>
    <row r="28" spans="1:9" ht="15" x14ac:dyDescent="0.25">
      <c r="A28" s="12" t="s">
        <v>21</v>
      </c>
      <c r="B28" s="100">
        <v>13</v>
      </c>
      <c r="C28" s="14">
        <f t="shared" si="3"/>
        <v>14900</v>
      </c>
      <c r="D28" s="15">
        <f t="shared" si="4"/>
        <v>193700</v>
      </c>
      <c r="E28" s="100">
        <v>0</v>
      </c>
      <c r="F28" s="100">
        <v>1</v>
      </c>
      <c r="G28" s="100">
        <v>0</v>
      </c>
      <c r="H28" s="100">
        <v>0</v>
      </c>
      <c r="I28" s="16">
        <f t="shared" si="5"/>
        <v>14</v>
      </c>
    </row>
    <row r="29" spans="1:9" ht="15" x14ac:dyDescent="0.25">
      <c r="A29" s="12" t="s">
        <v>22</v>
      </c>
      <c r="B29" s="100">
        <v>6</v>
      </c>
      <c r="C29" s="14">
        <f t="shared" si="3"/>
        <v>25100</v>
      </c>
      <c r="D29" s="15">
        <f t="shared" si="4"/>
        <v>150600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6</v>
      </c>
    </row>
    <row r="30" spans="1:9" ht="15" x14ac:dyDescent="0.25">
      <c r="A30" s="12" t="s">
        <v>23</v>
      </c>
      <c r="B30" s="100">
        <v>1</v>
      </c>
      <c r="C30" s="14">
        <f t="shared" si="3"/>
        <v>33000</v>
      </c>
      <c r="D30" s="15">
        <f t="shared" si="4"/>
        <v>33000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1</v>
      </c>
    </row>
    <row r="31" spans="1:9" ht="15" x14ac:dyDescent="0.25">
      <c r="A31" s="12" t="s">
        <v>24</v>
      </c>
      <c r="B31" s="100">
        <v>6</v>
      </c>
      <c r="C31" s="14">
        <f t="shared" si="3"/>
        <v>36900</v>
      </c>
      <c r="D31" s="15">
        <f t="shared" si="4"/>
        <v>221400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6</v>
      </c>
    </row>
    <row r="32" spans="1:9" s="2" customFormat="1" ht="15" x14ac:dyDescent="0.25">
      <c r="A32" s="12" t="s">
        <v>25</v>
      </c>
      <c r="B32" s="17">
        <f>SUM(B25:B31)</f>
        <v>219</v>
      </c>
      <c r="C32" s="18"/>
      <c r="D32" s="19">
        <f t="shared" ref="D32:I32" si="6">SUM(D25:D31)</f>
        <v>2435000</v>
      </c>
      <c r="E32" s="17">
        <f t="shared" si="6"/>
        <v>0</v>
      </c>
      <c r="F32" s="17">
        <f t="shared" si="6"/>
        <v>274</v>
      </c>
      <c r="G32" s="17">
        <f t="shared" si="6"/>
        <v>0</v>
      </c>
      <c r="H32" s="17">
        <f t="shared" si="6"/>
        <v>0</v>
      </c>
      <c r="I32" s="17">
        <f t="shared" si="6"/>
        <v>493</v>
      </c>
    </row>
    <row r="33" spans="1:12" ht="15" x14ac:dyDescent="0.25">
      <c r="A33" s="20" t="s">
        <v>26</v>
      </c>
      <c r="B33" s="21"/>
      <c r="C33" s="21"/>
      <c r="D33" s="22">
        <v>200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2435200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242</v>
      </c>
      <c r="C37" s="14">
        <f t="shared" si="7"/>
        <v>9200</v>
      </c>
      <c r="D37" s="15">
        <f t="shared" ref="D37:D43" si="9">+D13+D25</f>
        <v>2226400</v>
      </c>
      <c r="E37" s="16">
        <f t="shared" ref="E37:H43" si="10">E25+E13</f>
        <v>0</v>
      </c>
      <c r="F37" s="16">
        <f t="shared" si="10"/>
        <v>524</v>
      </c>
      <c r="G37" s="16">
        <f t="shared" si="10"/>
        <v>0</v>
      </c>
      <c r="H37" s="16">
        <f t="shared" si="10"/>
        <v>0</v>
      </c>
      <c r="I37" s="16">
        <f>B37+E37+F37+G37+H37</f>
        <v>766</v>
      </c>
      <c r="J37" s="26"/>
      <c r="K37" s="26"/>
    </row>
    <row r="38" spans="1:12" ht="15" x14ac:dyDescent="0.25">
      <c r="A38" s="12" t="s">
        <v>19</v>
      </c>
      <c r="B38" s="16">
        <f t="shared" si="8"/>
        <v>36</v>
      </c>
      <c r="C38" s="14">
        <f t="shared" si="7"/>
        <v>9700</v>
      </c>
      <c r="D38" s="15">
        <f t="shared" si="9"/>
        <v>349200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36</v>
      </c>
      <c r="J38" s="26"/>
      <c r="K38" s="26"/>
    </row>
    <row r="39" spans="1:12" ht="15" x14ac:dyDescent="0.25">
      <c r="A39" s="12" t="s">
        <v>20</v>
      </c>
      <c r="B39" s="16">
        <f t="shared" si="8"/>
        <v>64</v>
      </c>
      <c r="C39" s="14">
        <f t="shared" si="7"/>
        <v>10500</v>
      </c>
      <c r="D39" s="15">
        <f t="shared" si="9"/>
        <v>672000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64</v>
      </c>
      <c r="J39" s="26"/>
      <c r="K39" s="26"/>
    </row>
    <row r="40" spans="1:12" ht="15" x14ac:dyDescent="0.25">
      <c r="A40" s="12" t="s">
        <v>21</v>
      </c>
      <c r="B40" s="16">
        <f t="shared" si="8"/>
        <v>23</v>
      </c>
      <c r="C40" s="14">
        <f t="shared" si="7"/>
        <v>14900</v>
      </c>
      <c r="D40" s="15">
        <f t="shared" si="9"/>
        <v>342700</v>
      </c>
      <c r="E40" s="16">
        <f t="shared" si="10"/>
        <v>0</v>
      </c>
      <c r="F40" s="16">
        <f t="shared" si="10"/>
        <v>2</v>
      </c>
      <c r="G40" s="16">
        <f t="shared" ref="G40:H40" si="14">G28+G16</f>
        <v>0</v>
      </c>
      <c r="H40" s="16">
        <f t="shared" si="14"/>
        <v>0</v>
      </c>
      <c r="I40" s="16">
        <f t="shared" si="12"/>
        <v>25</v>
      </c>
      <c r="J40" s="26"/>
      <c r="K40" s="26"/>
    </row>
    <row r="41" spans="1:12" ht="15" x14ac:dyDescent="0.25">
      <c r="A41" s="12" t="s">
        <v>22</v>
      </c>
      <c r="B41" s="16">
        <f t="shared" si="8"/>
        <v>10</v>
      </c>
      <c r="C41" s="14">
        <f t="shared" si="7"/>
        <v>25100</v>
      </c>
      <c r="D41" s="15">
        <f t="shared" si="9"/>
        <v>251000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</v>
      </c>
      <c r="J41" s="26"/>
      <c r="K41" s="26"/>
    </row>
    <row r="42" spans="1:12" ht="15" x14ac:dyDescent="0.25">
      <c r="A42" s="12" t="s">
        <v>23</v>
      </c>
      <c r="B42" s="16">
        <f t="shared" si="8"/>
        <v>7</v>
      </c>
      <c r="C42" s="14">
        <f t="shared" si="7"/>
        <v>33000</v>
      </c>
      <c r="D42" s="15">
        <f t="shared" si="9"/>
        <v>231000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7</v>
      </c>
      <c r="J42" s="26"/>
      <c r="K42" s="26"/>
    </row>
    <row r="43" spans="1:12" ht="15" x14ac:dyDescent="0.25">
      <c r="A43" s="12" t="s">
        <v>24</v>
      </c>
      <c r="B43" s="16">
        <f t="shared" si="8"/>
        <v>16</v>
      </c>
      <c r="C43" s="14">
        <f t="shared" si="7"/>
        <v>36900</v>
      </c>
      <c r="D43" s="15">
        <f t="shared" si="9"/>
        <v>590400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16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398</v>
      </c>
      <c r="C44" s="18"/>
      <c r="D44" s="19">
        <f t="shared" ref="D44:I44" si="18">SUM(D37:D43)</f>
        <v>4662700</v>
      </c>
      <c r="E44" s="17">
        <f t="shared" si="18"/>
        <v>0</v>
      </c>
      <c r="F44" s="17">
        <f t="shared" si="18"/>
        <v>526</v>
      </c>
      <c r="G44" s="17">
        <f t="shared" si="18"/>
        <v>0</v>
      </c>
      <c r="H44" s="17">
        <f t="shared" si="18"/>
        <v>0</v>
      </c>
      <c r="I44" s="17">
        <f t="shared" si="18"/>
        <v>924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40200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4702900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11</v>
      </c>
      <c r="D52" s="34">
        <f>(C52*B52)</f>
        <v>101200</v>
      </c>
      <c r="E52" s="20"/>
      <c r="F52" s="32" t="s">
        <v>18</v>
      </c>
      <c r="G52" s="33">
        <f>B52-2300</f>
        <v>6900</v>
      </c>
      <c r="H52" s="100">
        <v>9</v>
      </c>
      <c r="I52" s="34">
        <f>(H52*G52)</f>
        <v>62100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17</v>
      </c>
      <c r="D53" s="34">
        <f t="shared" ref="D53:D58" si="20">(C53*B53)</f>
        <v>164900</v>
      </c>
      <c r="E53" s="20"/>
      <c r="F53" s="32" t="s">
        <v>19</v>
      </c>
      <c r="G53" s="33">
        <f>B53-2300</f>
        <v>7400</v>
      </c>
      <c r="H53" s="100">
        <v>10</v>
      </c>
      <c r="I53" s="34">
        <f t="shared" ref="I53:I58" si="21">(H53*G53)</f>
        <v>74000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6</v>
      </c>
      <c r="D54" s="34">
        <f t="shared" si="20"/>
        <v>63000</v>
      </c>
      <c r="E54" s="20"/>
      <c r="F54" s="32" t="s">
        <v>20</v>
      </c>
      <c r="G54" s="33">
        <f>B54-2900</f>
        <v>7600</v>
      </c>
      <c r="H54" s="100">
        <v>6</v>
      </c>
      <c r="I54" s="34">
        <f t="shared" si="21"/>
        <v>45600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7</v>
      </c>
      <c r="D55" s="34">
        <f t="shared" si="20"/>
        <v>104300</v>
      </c>
      <c r="E55" s="20"/>
      <c r="F55" s="32" t="s">
        <v>21</v>
      </c>
      <c r="G55" s="33">
        <f>B55-3100</f>
        <v>11800</v>
      </c>
      <c r="H55" s="100">
        <v>5</v>
      </c>
      <c r="I55" s="34">
        <f t="shared" si="21"/>
        <v>59000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3</v>
      </c>
      <c r="D56" s="34">
        <f t="shared" si="20"/>
        <v>75300</v>
      </c>
      <c r="E56" s="20"/>
      <c r="F56" s="32" t="s">
        <v>22</v>
      </c>
      <c r="G56" s="33">
        <f>B56-3100</f>
        <v>22000</v>
      </c>
      <c r="H56" s="100">
        <v>4</v>
      </c>
      <c r="I56" s="34">
        <f t="shared" si="21"/>
        <v>88000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2</v>
      </c>
      <c r="D57" s="34">
        <f t="shared" si="20"/>
        <v>66000</v>
      </c>
      <c r="E57" s="20"/>
      <c r="F57" s="32" t="s">
        <v>23</v>
      </c>
      <c r="G57" s="33">
        <f>B57-3100</f>
        <v>29900</v>
      </c>
      <c r="H57" s="100">
        <v>0</v>
      </c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0</v>
      </c>
      <c r="D58" s="34">
        <f t="shared" si="20"/>
        <v>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46</v>
      </c>
      <c r="D59" s="36">
        <f>SUM(D52:D58)</f>
        <v>574700</v>
      </c>
      <c r="E59" s="37"/>
      <c r="F59" s="112" t="s">
        <v>39</v>
      </c>
      <c r="G59" s="112"/>
      <c r="H59" s="35">
        <f>SUM(H52:H58)</f>
        <v>34</v>
      </c>
      <c r="I59" s="36">
        <f>SUM(I52:I58)</f>
        <v>328700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102</v>
      </c>
      <c r="D77" s="97">
        <f>B77*C77</f>
        <v>234600</v>
      </c>
      <c r="E77" s="3"/>
      <c r="F77" s="58" t="s">
        <v>18</v>
      </c>
      <c r="G77" s="59">
        <f t="shared" ref="G77:G83" si="24">B37</f>
        <v>242</v>
      </c>
      <c r="H77" s="60">
        <f t="shared" ref="H77:H83" si="25">G77*200</f>
        <v>48400</v>
      </c>
      <c r="I77" s="61">
        <f>G77*100</f>
        <v>24200</v>
      </c>
      <c r="J77" s="62">
        <f>G77*400</f>
        <v>96800</v>
      </c>
      <c r="K77" s="89">
        <f>G77*200</f>
        <v>48400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15</v>
      </c>
      <c r="D78" s="97">
        <f t="shared" ref="D78:D83" si="26">B78*C78</f>
        <v>34500</v>
      </c>
      <c r="E78" s="3"/>
      <c r="F78" s="58" t="s">
        <v>19</v>
      </c>
      <c r="G78" s="59">
        <f t="shared" si="24"/>
        <v>36</v>
      </c>
      <c r="H78" s="60">
        <f t="shared" si="25"/>
        <v>7200</v>
      </c>
      <c r="I78" s="61">
        <f>G78*300</f>
        <v>10800</v>
      </c>
      <c r="J78" s="62">
        <f>G78*400</f>
        <v>14400</v>
      </c>
      <c r="K78" s="89">
        <f t="shared" ref="K78:K79" si="27">G78*200</f>
        <v>7200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29</v>
      </c>
      <c r="D79" s="97">
        <f t="shared" si="26"/>
        <v>84100</v>
      </c>
      <c r="E79" s="3"/>
      <c r="F79" s="58" t="s">
        <v>20</v>
      </c>
      <c r="G79" s="59">
        <f t="shared" si="24"/>
        <v>64</v>
      </c>
      <c r="H79" s="60">
        <f t="shared" si="25"/>
        <v>12800</v>
      </c>
      <c r="I79" s="61">
        <f>G79*300</f>
        <v>19200</v>
      </c>
      <c r="J79" s="62">
        <f>G79*400</f>
        <v>25600</v>
      </c>
      <c r="K79" s="89">
        <f t="shared" si="27"/>
        <v>12800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9</v>
      </c>
      <c r="D80" s="97">
        <f t="shared" si="26"/>
        <v>27900</v>
      </c>
      <c r="E80" s="3"/>
      <c r="F80" s="58" t="s">
        <v>21</v>
      </c>
      <c r="G80" s="59">
        <f t="shared" si="24"/>
        <v>23</v>
      </c>
      <c r="H80" s="60">
        <f t="shared" si="25"/>
        <v>4600</v>
      </c>
      <c r="I80" s="61">
        <f>G80*300</f>
        <v>6900</v>
      </c>
      <c r="J80" s="62">
        <f>G80*200</f>
        <v>4600</v>
      </c>
      <c r="K80" s="89">
        <f>G80*100</f>
        <v>2300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4</v>
      </c>
      <c r="D81" s="97">
        <f t="shared" si="26"/>
        <v>12400</v>
      </c>
      <c r="E81" s="3"/>
      <c r="F81" s="58" t="s">
        <v>22</v>
      </c>
      <c r="G81" s="59">
        <f t="shared" si="24"/>
        <v>10</v>
      </c>
      <c r="H81" s="60">
        <f t="shared" si="25"/>
        <v>2000</v>
      </c>
      <c r="I81" s="61">
        <f>G81*300</f>
        <v>3000</v>
      </c>
      <c r="J81" s="62">
        <f>G81*600</f>
        <v>6000</v>
      </c>
      <c r="K81" s="89">
        <f>G81*300</f>
        <v>3000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1</v>
      </c>
      <c r="D82" s="97">
        <f t="shared" si="26"/>
        <v>3100</v>
      </c>
      <c r="E82" s="3"/>
      <c r="F82" s="58" t="s">
        <v>23</v>
      </c>
      <c r="G82" s="59">
        <f t="shared" si="24"/>
        <v>7</v>
      </c>
      <c r="H82" s="60">
        <f t="shared" si="25"/>
        <v>1400</v>
      </c>
      <c r="I82" s="61">
        <f>G82*300</f>
        <v>2100</v>
      </c>
      <c r="J82" s="62">
        <f>G82*800</f>
        <v>5600</v>
      </c>
      <c r="K82" s="89">
        <f>G82*400</f>
        <v>2800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5</v>
      </c>
      <c r="D83" s="97">
        <f t="shared" si="26"/>
        <v>15500</v>
      </c>
      <c r="E83" s="3"/>
      <c r="F83" s="58" t="s">
        <v>24</v>
      </c>
      <c r="G83" s="59">
        <f t="shared" si="24"/>
        <v>16</v>
      </c>
      <c r="H83" s="60">
        <f t="shared" si="25"/>
        <v>3200</v>
      </c>
      <c r="I83" s="61">
        <f>G83*200</f>
        <v>3200</v>
      </c>
      <c r="J83" s="62">
        <f>G83*800</f>
        <v>12800</v>
      </c>
      <c r="K83" s="89">
        <f>G83*400</f>
        <v>6400</v>
      </c>
    </row>
    <row r="84" spans="1:12" ht="20.100000000000001" customHeight="1" x14ac:dyDescent="0.25">
      <c r="A84" s="114" t="s">
        <v>55</v>
      </c>
      <c r="B84" s="114"/>
      <c r="C84" s="63">
        <f>SUM(C77:C83)</f>
        <v>165</v>
      </c>
      <c r="D84" s="64">
        <f>SUM(D77:D83)</f>
        <v>412100</v>
      </c>
      <c r="E84" s="3"/>
      <c r="F84" s="65" t="s">
        <v>56</v>
      </c>
      <c r="G84" s="66">
        <f>SUM(G77:G83)</f>
        <v>398</v>
      </c>
      <c r="H84" s="67">
        <f>SUM(H77:H83)</f>
        <v>79600</v>
      </c>
      <c r="I84" s="68">
        <f>SUM(I77:I83)</f>
        <v>69400</v>
      </c>
      <c r="J84" s="69">
        <f>SUM(J77:J83)</f>
        <v>165800</v>
      </c>
      <c r="K84" s="90">
        <f>SUM(K77:K83)</f>
        <v>82900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4702900</v>
      </c>
      <c r="C88" s="116"/>
      <c r="D88" s="46"/>
      <c r="E88" s="102" t="s">
        <v>58</v>
      </c>
      <c r="F88" s="102"/>
      <c r="G88" s="73">
        <f>D59+I59</f>
        <v>903400</v>
      </c>
      <c r="H88" s="102" t="s">
        <v>59</v>
      </c>
      <c r="I88" s="102"/>
      <c r="J88" s="74">
        <f>C59+H59+E44+F44+G44</f>
        <v>606</v>
      </c>
    </row>
    <row r="89" spans="1:12" ht="24" x14ac:dyDescent="0.25">
      <c r="A89" s="75" t="s">
        <v>60</v>
      </c>
      <c r="B89" s="101">
        <f>D59+I59+H72</f>
        <v>903400</v>
      </c>
      <c r="C89" s="101"/>
      <c r="D89" s="76"/>
      <c r="E89" s="102" t="s">
        <v>61</v>
      </c>
      <c r="F89" s="102"/>
      <c r="G89" s="73">
        <f>D44</f>
        <v>4662700</v>
      </c>
      <c r="H89" s="102" t="s">
        <v>62</v>
      </c>
      <c r="I89" s="102"/>
      <c r="J89" s="74">
        <f>I44</f>
        <v>924</v>
      </c>
    </row>
    <row r="90" spans="1:12" ht="17.25" customHeight="1" x14ac:dyDescent="0.25">
      <c r="A90" s="77" t="s">
        <v>63</v>
      </c>
      <c r="B90" s="105">
        <f>D84</f>
        <v>412100</v>
      </c>
      <c r="C90" s="105"/>
      <c r="D90" s="76"/>
      <c r="E90" s="106" t="s">
        <v>64</v>
      </c>
      <c r="F90" s="107"/>
      <c r="G90" s="78">
        <f>IF(G89=0,0,G88/G89)</f>
        <v>0.19375040212752268</v>
      </c>
      <c r="H90" s="106" t="s">
        <v>64</v>
      </c>
      <c r="I90" s="107"/>
      <c r="J90" s="78">
        <f>IF(J89=0,0,J88/J89)</f>
        <v>0.6558441558441559</v>
      </c>
    </row>
    <row r="91" spans="1:12" ht="17.25" customHeight="1" x14ac:dyDescent="0.25">
      <c r="A91" s="25" t="s">
        <v>65</v>
      </c>
      <c r="B91" s="108">
        <f>B88-B89-B90</f>
        <v>3387400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79600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69400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165800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82900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L98"/>
  <sheetViews>
    <sheetView topLeftCell="A79" zoomScaleNormal="100" workbookViewId="0">
      <selection activeCell="G94" sqref="G94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5.42578125" style="4" customWidth="1"/>
    <col min="12" max="16384" width="11.42578125" style="4"/>
  </cols>
  <sheetData>
    <row r="1" spans="1:12" s="1" customFormat="1" ht="36.75" customHeight="1" x14ac:dyDescent="0.25">
      <c r="A1" s="124"/>
      <c r="B1" s="125" t="s">
        <v>0</v>
      </c>
      <c r="C1" s="125"/>
      <c r="D1" s="125"/>
      <c r="E1" s="125"/>
      <c r="F1" s="125"/>
      <c r="G1" s="125"/>
      <c r="H1" s="125"/>
      <c r="I1" s="124"/>
      <c r="J1" s="124"/>
    </row>
    <row r="2" spans="1:12" s="1" customFormat="1" ht="14.25" customHeight="1" x14ac:dyDescent="0.25">
      <c r="A2" s="124"/>
      <c r="B2" s="125"/>
      <c r="C2" s="125"/>
      <c r="D2" s="125"/>
      <c r="E2" s="125"/>
      <c r="F2" s="125"/>
      <c r="G2" s="125"/>
      <c r="H2" s="125"/>
      <c r="I2" s="129" t="s">
        <v>1</v>
      </c>
      <c r="J2" s="129"/>
    </row>
    <row r="3" spans="1:12" s="1" customFormat="1" ht="14.25" customHeight="1" x14ac:dyDescent="0.25">
      <c r="A3" s="124"/>
      <c r="B3" s="125"/>
      <c r="C3" s="125"/>
      <c r="D3" s="125"/>
      <c r="E3" s="125"/>
      <c r="F3" s="125"/>
      <c r="G3" s="125"/>
      <c r="H3" s="125"/>
      <c r="I3" s="129" t="s">
        <v>2</v>
      </c>
      <c r="J3" s="129"/>
    </row>
    <row r="4" spans="1:12" s="1" customFormat="1" ht="14.25" customHeight="1" x14ac:dyDescent="0.25">
      <c r="A4" s="124"/>
      <c r="B4" s="125"/>
      <c r="C4" s="125"/>
      <c r="D4" s="125"/>
      <c r="E4" s="125"/>
      <c r="F4" s="125"/>
      <c r="G4" s="125"/>
      <c r="H4" s="125"/>
      <c r="I4" s="129" t="s">
        <v>3</v>
      </c>
      <c r="J4" s="129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+RIDYM!B7+8</f>
        <v>42652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1" t="s">
        <v>8</v>
      </c>
      <c r="B11" s="122"/>
      <c r="C11" s="122"/>
      <c r="D11" s="122"/>
      <c r="E11" s="122"/>
      <c r="F11" s="122"/>
      <c r="G11" s="122"/>
      <c r="H11" s="122"/>
      <c r="I11" s="123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00">
        <v>175</v>
      </c>
      <c r="C13" s="14">
        <f>RIDYM!C13</f>
        <v>9200</v>
      </c>
      <c r="D13" s="15">
        <f t="shared" ref="D13:D19" si="0">+C13*B13</f>
        <v>1610000</v>
      </c>
      <c r="E13" s="100">
        <v>0</v>
      </c>
      <c r="F13" s="100">
        <v>216</v>
      </c>
      <c r="G13" s="100">
        <v>1</v>
      </c>
      <c r="H13" s="100">
        <v>0</v>
      </c>
      <c r="I13" s="16">
        <f>B13+E13+F13+G13+H13</f>
        <v>392</v>
      </c>
    </row>
    <row r="14" spans="1:12" ht="15" x14ac:dyDescent="0.25">
      <c r="A14" s="12" t="s">
        <v>19</v>
      </c>
      <c r="B14" s="100">
        <v>22</v>
      </c>
      <c r="C14" s="14">
        <f>RIDYM!C14</f>
        <v>9700</v>
      </c>
      <c r="D14" s="15">
        <f t="shared" si="0"/>
        <v>213400</v>
      </c>
      <c r="E14" s="100">
        <v>0</v>
      </c>
      <c r="F14" s="100">
        <v>0</v>
      </c>
      <c r="G14" s="100">
        <v>0</v>
      </c>
      <c r="H14" s="100">
        <v>0</v>
      </c>
      <c r="I14" s="16">
        <f t="shared" ref="I14:I19" si="1">B14+E14+F14+G14+H14</f>
        <v>22</v>
      </c>
    </row>
    <row r="15" spans="1:12" ht="15" x14ac:dyDescent="0.25">
      <c r="A15" s="12" t="s">
        <v>20</v>
      </c>
      <c r="B15" s="100">
        <v>19</v>
      </c>
      <c r="C15" s="14">
        <f>RIDYM!C15</f>
        <v>10500</v>
      </c>
      <c r="D15" s="15">
        <f t="shared" si="0"/>
        <v>199500</v>
      </c>
      <c r="E15" s="100">
        <v>0</v>
      </c>
      <c r="F15" s="100">
        <v>0</v>
      </c>
      <c r="G15" s="100">
        <v>0</v>
      </c>
      <c r="H15" s="100">
        <v>0</v>
      </c>
      <c r="I15" s="16">
        <f t="shared" si="1"/>
        <v>19</v>
      </c>
    </row>
    <row r="16" spans="1:12" ht="15" x14ac:dyDescent="0.25">
      <c r="A16" s="12" t="s">
        <v>21</v>
      </c>
      <c r="B16" s="100">
        <v>10</v>
      </c>
      <c r="C16" s="14">
        <f>RIDYM!C16</f>
        <v>14900</v>
      </c>
      <c r="D16" s="15">
        <f t="shared" si="0"/>
        <v>149000</v>
      </c>
      <c r="E16" s="100">
        <v>0</v>
      </c>
      <c r="F16" s="100">
        <v>1</v>
      </c>
      <c r="G16" s="100">
        <v>0</v>
      </c>
      <c r="H16" s="100">
        <v>0</v>
      </c>
      <c r="I16" s="16">
        <f t="shared" si="1"/>
        <v>11</v>
      </c>
    </row>
    <row r="17" spans="1:9" ht="15" x14ac:dyDescent="0.25">
      <c r="A17" s="12" t="s">
        <v>22</v>
      </c>
      <c r="B17" s="100">
        <v>10</v>
      </c>
      <c r="C17" s="14">
        <f>RIDYM!C17</f>
        <v>25100</v>
      </c>
      <c r="D17" s="15">
        <f t="shared" si="0"/>
        <v>251000</v>
      </c>
      <c r="E17" s="100">
        <v>0</v>
      </c>
      <c r="F17" s="100">
        <v>0</v>
      </c>
      <c r="G17" s="100">
        <v>0</v>
      </c>
      <c r="H17" s="100">
        <v>0</v>
      </c>
      <c r="I17" s="16">
        <f t="shared" si="1"/>
        <v>10</v>
      </c>
    </row>
    <row r="18" spans="1:9" ht="15" x14ac:dyDescent="0.25">
      <c r="A18" s="12" t="s">
        <v>23</v>
      </c>
      <c r="B18" s="100">
        <v>1</v>
      </c>
      <c r="C18" s="14">
        <f>RIDYM!C18</f>
        <v>33000</v>
      </c>
      <c r="D18" s="15">
        <f t="shared" si="0"/>
        <v>33000</v>
      </c>
      <c r="E18" s="100">
        <v>0</v>
      </c>
      <c r="F18" s="100">
        <v>0</v>
      </c>
      <c r="G18" s="100">
        <v>0</v>
      </c>
      <c r="H18" s="100">
        <v>0</v>
      </c>
      <c r="I18" s="16">
        <f t="shared" si="1"/>
        <v>1</v>
      </c>
    </row>
    <row r="19" spans="1:9" ht="15" x14ac:dyDescent="0.25">
      <c r="A19" s="12" t="s">
        <v>24</v>
      </c>
      <c r="B19" s="100">
        <v>4</v>
      </c>
      <c r="C19" s="14">
        <f>RIDYM!C19</f>
        <v>36900</v>
      </c>
      <c r="D19" s="15">
        <f t="shared" si="0"/>
        <v>147600</v>
      </c>
      <c r="E19" s="100">
        <v>0</v>
      </c>
      <c r="F19" s="100">
        <v>0</v>
      </c>
      <c r="G19" s="100">
        <v>0</v>
      </c>
      <c r="H19" s="100">
        <v>0</v>
      </c>
      <c r="I19" s="16">
        <f t="shared" si="1"/>
        <v>4</v>
      </c>
    </row>
    <row r="20" spans="1:9" s="2" customFormat="1" ht="15" x14ac:dyDescent="0.25">
      <c r="A20" s="12" t="s">
        <v>25</v>
      </c>
      <c r="B20" s="17">
        <f>SUM(B13:B19)</f>
        <v>241</v>
      </c>
      <c r="C20" s="18"/>
      <c r="D20" s="19">
        <f t="shared" ref="D20:I20" si="2">SUM(D13:D19)</f>
        <v>2603500</v>
      </c>
      <c r="E20" s="17">
        <f t="shared" si="2"/>
        <v>0</v>
      </c>
      <c r="F20" s="17">
        <f t="shared" si="2"/>
        <v>217</v>
      </c>
      <c r="G20" s="17">
        <f t="shared" si="2"/>
        <v>1</v>
      </c>
      <c r="H20" s="17">
        <f t="shared" si="2"/>
        <v>0</v>
      </c>
      <c r="I20" s="17">
        <f t="shared" si="2"/>
        <v>459</v>
      </c>
    </row>
    <row r="21" spans="1:9" ht="15" x14ac:dyDescent="0.25">
      <c r="A21" s="20" t="s">
        <v>26</v>
      </c>
      <c r="B21" s="21"/>
      <c r="C21" s="21"/>
      <c r="D21" s="22">
        <v>1100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2604600</v>
      </c>
      <c r="E22" s="3"/>
      <c r="F22" s="3"/>
      <c r="G22" s="3"/>
      <c r="H22" s="3"/>
      <c r="I22" s="3"/>
    </row>
    <row r="23" spans="1:9" ht="15" x14ac:dyDescent="0.25">
      <c r="A23" s="121" t="s">
        <v>28</v>
      </c>
      <c r="B23" s="122"/>
      <c r="C23" s="122"/>
      <c r="D23" s="122"/>
      <c r="E23" s="122"/>
      <c r="F23" s="122"/>
      <c r="G23" s="122"/>
      <c r="H23" s="122"/>
      <c r="I23" s="123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00">
        <v>115</v>
      </c>
      <c r="C25" s="14">
        <f t="shared" si="3"/>
        <v>9200</v>
      </c>
      <c r="D25" s="15">
        <f t="shared" ref="D25:D31" si="4">+C25*B25</f>
        <v>1058000</v>
      </c>
      <c r="E25" s="100">
        <v>0</v>
      </c>
      <c r="F25" s="100">
        <v>201</v>
      </c>
      <c r="G25" s="100">
        <v>0</v>
      </c>
      <c r="H25" s="100">
        <v>0</v>
      </c>
      <c r="I25" s="16">
        <f>B25+E25+F25+G25+H25</f>
        <v>316</v>
      </c>
    </row>
    <row r="26" spans="1:9" ht="15" x14ac:dyDescent="0.25">
      <c r="A26" s="12" t="s">
        <v>19</v>
      </c>
      <c r="B26" s="100">
        <v>23</v>
      </c>
      <c r="C26" s="14">
        <f t="shared" si="3"/>
        <v>9700</v>
      </c>
      <c r="D26" s="15">
        <f t="shared" si="4"/>
        <v>223100</v>
      </c>
      <c r="E26" s="100">
        <v>0</v>
      </c>
      <c r="F26" s="100">
        <v>0</v>
      </c>
      <c r="G26" s="100">
        <v>0</v>
      </c>
      <c r="H26" s="100">
        <v>0</v>
      </c>
      <c r="I26" s="16">
        <f t="shared" ref="I26:I31" si="5">B26+E26+F26+G26+H26</f>
        <v>23</v>
      </c>
    </row>
    <row r="27" spans="1:9" ht="15" x14ac:dyDescent="0.25">
      <c r="A27" s="12" t="s">
        <v>20</v>
      </c>
      <c r="B27" s="100">
        <v>11</v>
      </c>
      <c r="C27" s="14">
        <f t="shared" si="3"/>
        <v>10500</v>
      </c>
      <c r="D27" s="15">
        <f t="shared" si="4"/>
        <v>115500</v>
      </c>
      <c r="E27" s="100">
        <v>0</v>
      </c>
      <c r="F27" s="100">
        <v>0</v>
      </c>
      <c r="G27" s="100">
        <v>0</v>
      </c>
      <c r="H27" s="100">
        <v>0</v>
      </c>
      <c r="I27" s="16">
        <f t="shared" si="5"/>
        <v>11</v>
      </c>
    </row>
    <row r="28" spans="1:9" ht="15" x14ac:dyDescent="0.25">
      <c r="A28" s="12" t="s">
        <v>21</v>
      </c>
      <c r="B28" s="100">
        <v>8</v>
      </c>
      <c r="C28" s="14">
        <f t="shared" si="3"/>
        <v>14900</v>
      </c>
      <c r="D28" s="15">
        <f t="shared" si="4"/>
        <v>119200</v>
      </c>
      <c r="E28" s="100">
        <v>0</v>
      </c>
      <c r="F28" s="100">
        <v>0</v>
      </c>
      <c r="G28" s="100">
        <v>0</v>
      </c>
      <c r="H28" s="100">
        <v>0</v>
      </c>
      <c r="I28" s="16">
        <f t="shared" si="5"/>
        <v>8</v>
      </c>
    </row>
    <row r="29" spans="1:9" ht="15" x14ac:dyDescent="0.25">
      <c r="A29" s="12" t="s">
        <v>22</v>
      </c>
      <c r="B29" s="100">
        <v>4</v>
      </c>
      <c r="C29" s="14">
        <f t="shared" si="3"/>
        <v>25100</v>
      </c>
      <c r="D29" s="15">
        <f t="shared" si="4"/>
        <v>100400</v>
      </c>
      <c r="E29" s="100">
        <v>0</v>
      </c>
      <c r="F29" s="100">
        <v>0</v>
      </c>
      <c r="G29" s="100">
        <v>0</v>
      </c>
      <c r="H29" s="100">
        <v>0</v>
      </c>
      <c r="I29" s="16">
        <f t="shared" si="5"/>
        <v>4</v>
      </c>
    </row>
    <row r="30" spans="1:9" ht="15" x14ac:dyDescent="0.25">
      <c r="A30" s="12" t="s">
        <v>23</v>
      </c>
      <c r="B30" s="100">
        <v>5</v>
      </c>
      <c r="C30" s="14">
        <f t="shared" si="3"/>
        <v>33000</v>
      </c>
      <c r="D30" s="15">
        <f t="shared" si="4"/>
        <v>165000</v>
      </c>
      <c r="E30" s="100">
        <v>0</v>
      </c>
      <c r="F30" s="100">
        <v>0</v>
      </c>
      <c r="G30" s="100">
        <v>0</v>
      </c>
      <c r="H30" s="100">
        <v>0</v>
      </c>
      <c r="I30" s="16">
        <f t="shared" si="5"/>
        <v>5</v>
      </c>
    </row>
    <row r="31" spans="1:9" ht="15" x14ac:dyDescent="0.25">
      <c r="A31" s="12" t="s">
        <v>24</v>
      </c>
      <c r="B31" s="100">
        <v>4</v>
      </c>
      <c r="C31" s="14">
        <f t="shared" si="3"/>
        <v>36900</v>
      </c>
      <c r="D31" s="15">
        <f t="shared" si="4"/>
        <v>147600</v>
      </c>
      <c r="E31" s="100">
        <v>0</v>
      </c>
      <c r="F31" s="100">
        <v>0</v>
      </c>
      <c r="G31" s="100">
        <v>0</v>
      </c>
      <c r="H31" s="100">
        <v>0</v>
      </c>
      <c r="I31" s="16">
        <f t="shared" si="5"/>
        <v>4</v>
      </c>
    </row>
    <row r="32" spans="1:9" s="2" customFormat="1" ht="15" x14ac:dyDescent="0.25">
      <c r="A32" s="12" t="s">
        <v>25</v>
      </c>
      <c r="B32" s="17">
        <f>SUM(B25:B31)</f>
        <v>170</v>
      </c>
      <c r="C32" s="18"/>
      <c r="D32" s="19">
        <f t="shared" ref="D32:I32" si="6">SUM(D25:D31)</f>
        <v>1928800</v>
      </c>
      <c r="E32" s="17">
        <f t="shared" si="6"/>
        <v>0</v>
      </c>
      <c r="F32" s="17">
        <f t="shared" si="6"/>
        <v>201</v>
      </c>
      <c r="G32" s="17">
        <f t="shared" si="6"/>
        <v>0</v>
      </c>
      <c r="H32" s="17">
        <f t="shared" si="6"/>
        <v>0</v>
      </c>
      <c r="I32" s="17">
        <f t="shared" si="6"/>
        <v>371</v>
      </c>
    </row>
    <row r="33" spans="1:12" ht="15" x14ac:dyDescent="0.25">
      <c r="A33" s="20" t="s">
        <v>26</v>
      </c>
      <c r="B33" s="21"/>
      <c r="C33" s="21"/>
      <c r="D33" s="22">
        <v>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1928800</v>
      </c>
      <c r="E34" s="3"/>
      <c r="F34" s="3"/>
      <c r="G34" s="3"/>
      <c r="H34" s="3"/>
      <c r="I34" s="3"/>
    </row>
    <row r="35" spans="1:12" ht="15" customHeight="1" x14ac:dyDescent="0.25">
      <c r="A35" s="121" t="s">
        <v>31</v>
      </c>
      <c r="B35" s="122"/>
      <c r="C35" s="122"/>
      <c r="D35" s="122"/>
      <c r="E35" s="122"/>
      <c r="F35" s="122"/>
      <c r="G35" s="122"/>
      <c r="H35" s="122"/>
      <c r="I35" s="123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290</v>
      </c>
      <c r="C37" s="14">
        <f t="shared" si="7"/>
        <v>9200</v>
      </c>
      <c r="D37" s="15">
        <f t="shared" ref="D37:D43" si="9">+D13+D25</f>
        <v>2668000</v>
      </c>
      <c r="E37" s="16">
        <f t="shared" ref="E37:H43" si="10">E25+E13</f>
        <v>0</v>
      </c>
      <c r="F37" s="16">
        <f t="shared" si="10"/>
        <v>417</v>
      </c>
      <c r="G37" s="16">
        <f t="shared" si="10"/>
        <v>1</v>
      </c>
      <c r="H37" s="16">
        <f t="shared" si="10"/>
        <v>0</v>
      </c>
      <c r="I37" s="16">
        <f>B37+E37+F37+G37+H37</f>
        <v>708</v>
      </c>
      <c r="J37" s="26"/>
      <c r="K37" s="26"/>
    </row>
    <row r="38" spans="1:12" ht="15" x14ac:dyDescent="0.25">
      <c r="A38" s="12" t="s">
        <v>19</v>
      </c>
      <c r="B38" s="16">
        <f t="shared" si="8"/>
        <v>45</v>
      </c>
      <c r="C38" s="14">
        <f t="shared" si="7"/>
        <v>9700</v>
      </c>
      <c r="D38" s="15">
        <f t="shared" si="9"/>
        <v>436500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45</v>
      </c>
      <c r="J38" s="26"/>
      <c r="K38" s="26"/>
    </row>
    <row r="39" spans="1:12" ht="15" x14ac:dyDescent="0.25">
      <c r="A39" s="12" t="s">
        <v>20</v>
      </c>
      <c r="B39" s="16">
        <f t="shared" si="8"/>
        <v>30</v>
      </c>
      <c r="C39" s="14">
        <f t="shared" si="7"/>
        <v>10500</v>
      </c>
      <c r="D39" s="15">
        <f t="shared" si="9"/>
        <v>315000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30</v>
      </c>
      <c r="J39" s="26"/>
      <c r="K39" s="26"/>
    </row>
    <row r="40" spans="1:12" ht="15" x14ac:dyDescent="0.25">
      <c r="A40" s="12" t="s">
        <v>21</v>
      </c>
      <c r="B40" s="16">
        <f t="shared" si="8"/>
        <v>18</v>
      </c>
      <c r="C40" s="14">
        <f t="shared" si="7"/>
        <v>14900</v>
      </c>
      <c r="D40" s="15">
        <f t="shared" si="9"/>
        <v>268200</v>
      </c>
      <c r="E40" s="16">
        <f t="shared" si="10"/>
        <v>0</v>
      </c>
      <c r="F40" s="16">
        <f t="shared" si="10"/>
        <v>1</v>
      </c>
      <c r="G40" s="16">
        <f t="shared" ref="G40:H40" si="14">G28+G16</f>
        <v>0</v>
      </c>
      <c r="H40" s="16">
        <f t="shared" si="14"/>
        <v>0</v>
      </c>
      <c r="I40" s="16">
        <f t="shared" si="12"/>
        <v>19</v>
      </c>
      <c r="J40" s="26"/>
      <c r="K40" s="26"/>
    </row>
    <row r="41" spans="1:12" ht="15" x14ac:dyDescent="0.25">
      <c r="A41" s="12" t="s">
        <v>22</v>
      </c>
      <c r="B41" s="16">
        <f t="shared" si="8"/>
        <v>14</v>
      </c>
      <c r="C41" s="14">
        <f t="shared" si="7"/>
        <v>25100</v>
      </c>
      <c r="D41" s="15">
        <f t="shared" si="9"/>
        <v>351400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14</v>
      </c>
      <c r="J41" s="26"/>
      <c r="K41" s="26"/>
    </row>
    <row r="42" spans="1:12" ht="15" x14ac:dyDescent="0.25">
      <c r="A42" s="12" t="s">
        <v>23</v>
      </c>
      <c r="B42" s="16">
        <f t="shared" si="8"/>
        <v>6</v>
      </c>
      <c r="C42" s="14">
        <f t="shared" si="7"/>
        <v>33000</v>
      </c>
      <c r="D42" s="15">
        <f t="shared" si="9"/>
        <v>198000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6</v>
      </c>
      <c r="J42" s="26"/>
      <c r="K42" s="26"/>
    </row>
    <row r="43" spans="1:12" ht="15" x14ac:dyDescent="0.25">
      <c r="A43" s="12" t="s">
        <v>24</v>
      </c>
      <c r="B43" s="16">
        <f t="shared" si="8"/>
        <v>8</v>
      </c>
      <c r="C43" s="14">
        <f t="shared" si="7"/>
        <v>36900</v>
      </c>
      <c r="D43" s="15">
        <f t="shared" si="9"/>
        <v>295200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8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411</v>
      </c>
      <c r="C44" s="18"/>
      <c r="D44" s="19">
        <f t="shared" ref="D44:I44" si="18">SUM(D37:D43)</f>
        <v>4532300</v>
      </c>
      <c r="E44" s="17">
        <f t="shared" si="18"/>
        <v>0</v>
      </c>
      <c r="F44" s="17">
        <f t="shared" si="18"/>
        <v>418</v>
      </c>
      <c r="G44" s="17">
        <f t="shared" si="18"/>
        <v>1</v>
      </c>
      <c r="H44" s="17">
        <f t="shared" si="18"/>
        <v>0</v>
      </c>
      <c r="I44" s="17">
        <f t="shared" si="18"/>
        <v>830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1100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70" t="s">
        <v>31</v>
      </c>
      <c r="B46" s="21"/>
      <c r="C46" s="21"/>
      <c r="D46" s="23">
        <f>SUM(D44:D45)</f>
        <v>4533400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8" t="s">
        <v>34</v>
      </c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2" ht="7.5" customHeight="1" x14ac:dyDescent="0.25">
      <c r="K49" s="8"/>
      <c r="L49" s="8"/>
    </row>
    <row r="50" spans="1:12" ht="15.75" customHeight="1" x14ac:dyDescent="0.25">
      <c r="A50" s="117" t="s">
        <v>35</v>
      </c>
      <c r="B50" s="117"/>
      <c r="C50" s="117"/>
      <c r="D50" s="117"/>
      <c r="E50" s="29"/>
      <c r="F50" s="117" t="s">
        <v>36</v>
      </c>
      <c r="G50" s="117"/>
      <c r="H50" s="117"/>
      <c r="I50" s="117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00">
        <v>16</v>
      </c>
      <c r="D52" s="34">
        <f>(C52*B52)</f>
        <v>147200</v>
      </c>
      <c r="E52" s="20"/>
      <c r="F52" s="32" t="s">
        <v>18</v>
      </c>
      <c r="G52" s="33">
        <f>B52-2300</f>
        <v>6900</v>
      </c>
      <c r="H52" s="100">
        <v>7</v>
      </c>
      <c r="I52" s="34">
        <f>(H52*G52)</f>
        <v>48300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00">
        <v>17</v>
      </c>
      <c r="D53" s="34">
        <f t="shared" ref="D53:D58" si="20">(C53*B53)</f>
        <v>164900</v>
      </c>
      <c r="E53" s="20"/>
      <c r="F53" s="32" t="s">
        <v>19</v>
      </c>
      <c r="G53" s="33">
        <f>B53-2300</f>
        <v>7400</v>
      </c>
      <c r="H53" s="100">
        <v>13</v>
      </c>
      <c r="I53" s="34">
        <f t="shared" ref="I53:I58" si="21">(H53*G53)</f>
        <v>96200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00">
        <v>5</v>
      </c>
      <c r="D54" s="34">
        <f t="shared" si="20"/>
        <v>52500</v>
      </c>
      <c r="E54" s="20"/>
      <c r="F54" s="32" t="s">
        <v>20</v>
      </c>
      <c r="G54" s="33">
        <f>B54-2900</f>
        <v>7600</v>
      </c>
      <c r="H54" s="100">
        <v>1</v>
      </c>
      <c r="I54" s="34">
        <f t="shared" si="21"/>
        <v>7600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00">
        <v>7</v>
      </c>
      <c r="D55" s="34">
        <f t="shared" si="20"/>
        <v>104300</v>
      </c>
      <c r="E55" s="20"/>
      <c r="F55" s="32" t="s">
        <v>21</v>
      </c>
      <c r="G55" s="33">
        <f>B55-3100</f>
        <v>11800</v>
      </c>
      <c r="H55" s="100">
        <v>3</v>
      </c>
      <c r="I55" s="34">
        <f t="shared" si="21"/>
        <v>35400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00">
        <v>7</v>
      </c>
      <c r="D56" s="34">
        <f t="shared" si="20"/>
        <v>175700</v>
      </c>
      <c r="E56" s="20"/>
      <c r="F56" s="32" t="s">
        <v>22</v>
      </c>
      <c r="G56" s="33">
        <f>B56-3100</f>
        <v>22000</v>
      </c>
      <c r="H56" s="100">
        <v>0</v>
      </c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00">
        <v>2</v>
      </c>
      <c r="D57" s="34">
        <f t="shared" si="20"/>
        <v>66000</v>
      </c>
      <c r="E57" s="20"/>
      <c r="F57" s="32" t="s">
        <v>23</v>
      </c>
      <c r="G57" s="33">
        <f>B57-3100</f>
        <v>29900</v>
      </c>
      <c r="H57" s="100">
        <v>1</v>
      </c>
      <c r="I57" s="34">
        <f t="shared" si="21"/>
        <v>29900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00">
        <v>0</v>
      </c>
      <c r="D58" s="34">
        <f t="shared" si="20"/>
        <v>0</v>
      </c>
      <c r="E58" s="20"/>
      <c r="F58" s="32" t="s">
        <v>24</v>
      </c>
      <c r="G58" s="33">
        <f>B58-3100</f>
        <v>33800</v>
      </c>
      <c r="H58" s="100">
        <v>0</v>
      </c>
      <c r="I58" s="34">
        <f t="shared" si="21"/>
        <v>0</v>
      </c>
      <c r="J58" s="26"/>
    </row>
    <row r="59" spans="1:12" ht="22.5" customHeight="1" x14ac:dyDescent="0.25">
      <c r="A59" s="112" t="s">
        <v>39</v>
      </c>
      <c r="B59" s="112"/>
      <c r="C59" s="35">
        <f>SUM(C52:C58)</f>
        <v>54</v>
      </c>
      <c r="D59" s="36">
        <f>SUM(D52:D58)</f>
        <v>710600</v>
      </c>
      <c r="E59" s="37"/>
      <c r="F59" s="112" t="s">
        <v>39</v>
      </c>
      <c r="G59" s="112"/>
      <c r="H59" s="35">
        <f>SUM(H52:H58)</f>
        <v>25</v>
      </c>
      <c r="I59" s="36">
        <f>SUM(I52:I58)</f>
        <v>217400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8" t="s">
        <v>40</v>
      </c>
      <c r="B61" s="118"/>
      <c r="C61" s="118"/>
      <c r="D61" s="118"/>
      <c r="E61" s="118"/>
      <c r="F61" s="118"/>
      <c r="G61" s="118"/>
      <c r="H61" s="118"/>
      <c r="I61" s="118"/>
      <c r="J61" s="118"/>
    </row>
    <row r="62" spans="1:12" s="39" customFormat="1" ht="1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</row>
    <row r="63" spans="1:12" ht="15.75" customHeight="1" x14ac:dyDescent="0.25">
      <c r="A63" s="30"/>
      <c r="B63" s="30"/>
      <c r="C63" s="119" t="s">
        <v>41</v>
      </c>
      <c r="D63" s="119"/>
      <c r="E63" s="119"/>
      <c r="F63" s="119"/>
      <c r="G63" s="119"/>
      <c r="H63" s="119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43</v>
      </c>
      <c r="E64" s="31" t="s">
        <v>42</v>
      </c>
      <c r="F64" s="31" t="s">
        <v>74</v>
      </c>
      <c r="G64" s="31" t="s">
        <v>42</v>
      </c>
      <c r="H64" s="31" t="s">
        <v>44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v>8700</v>
      </c>
      <c r="E65" s="100">
        <v>0</v>
      </c>
      <c r="F65" s="41">
        <f>B52</f>
        <v>9200</v>
      </c>
      <c r="G65" s="100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v>9200</v>
      </c>
      <c r="E66" s="100">
        <v>0</v>
      </c>
      <c r="F66" s="41">
        <f t="shared" ref="F66:F71" si="22">B53</f>
        <v>9700</v>
      </c>
      <c r="G66" s="100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v>9900</v>
      </c>
      <c r="E67" s="100">
        <v>0</v>
      </c>
      <c r="F67" s="41">
        <f t="shared" si="22"/>
        <v>10500</v>
      </c>
      <c r="G67" s="100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v>14100</v>
      </c>
      <c r="E68" s="100">
        <v>0</v>
      </c>
      <c r="F68" s="41">
        <f t="shared" si="22"/>
        <v>14900</v>
      </c>
      <c r="G68" s="100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v>23700</v>
      </c>
      <c r="E69" s="100">
        <v>0</v>
      </c>
      <c r="F69" s="41">
        <f t="shared" si="22"/>
        <v>25100</v>
      </c>
      <c r="G69" s="100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v>31100</v>
      </c>
      <c r="E70" s="100">
        <v>0</v>
      </c>
      <c r="F70" s="41">
        <f t="shared" si="22"/>
        <v>33000</v>
      </c>
      <c r="G70" s="100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v>34800</v>
      </c>
      <c r="E71" s="100">
        <v>0</v>
      </c>
      <c r="F71" s="41">
        <f t="shared" si="22"/>
        <v>36900</v>
      </c>
      <c r="G71" s="100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2" t="s">
        <v>45</v>
      </c>
      <c r="D72" s="112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3" t="s">
        <v>46</v>
      </c>
      <c r="B74" s="113"/>
      <c r="C74" s="113"/>
      <c r="D74" s="113"/>
      <c r="F74" s="115" t="s">
        <v>47</v>
      </c>
      <c r="G74" s="115"/>
      <c r="H74" s="115"/>
      <c r="I74" s="115"/>
      <c r="J74" s="115"/>
      <c r="K74" s="115"/>
    </row>
    <row r="75" spans="1:12" ht="7.5" customHeight="1" x14ac:dyDescent="0.25">
      <c r="A75" s="4"/>
      <c r="F75" s="2"/>
      <c r="L75" s="8"/>
    </row>
    <row r="76" spans="1:12" s="49" customFormat="1" ht="36" customHeight="1" x14ac:dyDescent="0.25">
      <c r="A76" s="48" t="s">
        <v>9</v>
      </c>
      <c r="B76" s="48" t="s">
        <v>48</v>
      </c>
      <c r="C76" s="48" t="s">
        <v>63</v>
      </c>
      <c r="D76" s="48" t="s">
        <v>50</v>
      </c>
      <c r="E76" s="98"/>
      <c r="F76" s="50" t="s">
        <v>9</v>
      </c>
      <c r="G76" s="51" t="s">
        <v>51</v>
      </c>
      <c r="H76" s="52" t="s">
        <v>52</v>
      </c>
      <c r="I76" s="53" t="s">
        <v>53</v>
      </c>
      <c r="J76" s="54" t="s">
        <v>54</v>
      </c>
      <c r="K76" s="88" t="s">
        <v>75</v>
      </c>
    </row>
    <row r="77" spans="1:12" ht="18.75" customHeight="1" x14ac:dyDescent="0.25">
      <c r="A77" s="55" t="s">
        <v>18</v>
      </c>
      <c r="B77" s="56">
        <f>RIDYM!B77</f>
        <v>2300</v>
      </c>
      <c r="C77" s="100">
        <v>71</v>
      </c>
      <c r="D77" s="97">
        <f>B77*C77</f>
        <v>163300</v>
      </c>
      <c r="E77" s="3"/>
      <c r="F77" s="58" t="s">
        <v>18</v>
      </c>
      <c r="G77" s="59">
        <f t="shared" ref="G77:G83" si="24">B37</f>
        <v>290</v>
      </c>
      <c r="H77" s="60">
        <f t="shared" ref="H77:H83" si="25">G77*200</f>
        <v>58000</v>
      </c>
      <c r="I77" s="61">
        <f>G77*100</f>
        <v>29000</v>
      </c>
      <c r="J77" s="62">
        <f>G77*400</f>
        <v>116000</v>
      </c>
      <c r="K77" s="89">
        <f>G77*200</f>
        <v>58000</v>
      </c>
    </row>
    <row r="78" spans="1:12" ht="18.75" customHeight="1" x14ac:dyDescent="0.25">
      <c r="A78" s="55" t="s">
        <v>19</v>
      </c>
      <c r="B78" s="56">
        <f>RIDYM!B78</f>
        <v>2300</v>
      </c>
      <c r="C78" s="100">
        <v>16</v>
      </c>
      <c r="D78" s="97">
        <f t="shared" ref="D78:D83" si="26">B78*C78</f>
        <v>36800</v>
      </c>
      <c r="E78" s="3"/>
      <c r="F78" s="58" t="s">
        <v>19</v>
      </c>
      <c r="G78" s="59">
        <f t="shared" si="24"/>
        <v>45</v>
      </c>
      <c r="H78" s="60">
        <f t="shared" si="25"/>
        <v>9000</v>
      </c>
      <c r="I78" s="61">
        <f>G78*300</f>
        <v>13500</v>
      </c>
      <c r="J78" s="62">
        <f>G78*400</f>
        <v>18000</v>
      </c>
      <c r="K78" s="89">
        <f t="shared" ref="K78:K79" si="27">G78*200</f>
        <v>9000</v>
      </c>
    </row>
    <row r="79" spans="1:12" ht="18.75" customHeight="1" x14ac:dyDescent="0.25">
      <c r="A79" s="55" t="s">
        <v>20</v>
      </c>
      <c r="B79" s="56">
        <f>RIDYM!B79</f>
        <v>2900</v>
      </c>
      <c r="C79" s="100">
        <v>5</v>
      </c>
      <c r="D79" s="97">
        <f t="shared" si="26"/>
        <v>14500</v>
      </c>
      <c r="E79" s="3"/>
      <c r="F79" s="58" t="s">
        <v>20</v>
      </c>
      <c r="G79" s="59">
        <f t="shared" si="24"/>
        <v>30</v>
      </c>
      <c r="H79" s="60">
        <f t="shared" si="25"/>
        <v>6000</v>
      </c>
      <c r="I79" s="61">
        <f>G79*300</f>
        <v>9000</v>
      </c>
      <c r="J79" s="62">
        <f>G79*400</f>
        <v>12000</v>
      </c>
      <c r="K79" s="89">
        <f t="shared" si="27"/>
        <v>6000</v>
      </c>
    </row>
    <row r="80" spans="1:12" ht="18.75" customHeight="1" x14ac:dyDescent="0.25">
      <c r="A80" s="55" t="s">
        <v>21</v>
      </c>
      <c r="B80" s="56">
        <f>RIDYM!B80</f>
        <v>3100</v>
      </c>
      <c r="C80" s="100">
        <v>5</v>
      </c>
      <c r="D80" s="97">
        <f t="shared" si="26"/>
        <v>15500</v>
      </c>
      <c r="E80" s="3"/>
      <c r="F80" s="58" t="s">
        <v>21</v>
      </c>
      <c r="G80" s="59">
        <f t="shared" si="24"/>
        <v>18</v>
      </c>
      <c r="H80" s="60">
        <f t="shared" si="25"/>
        <v>3600</v>
      </c>
      <c r="I80" s="61">
        <f>G80*300</f>
        <v>5400</v>
      </c>
      <c r="J80" s="62">
        <f>G80*200</f>
        <v>3600</v>
      </c>
      <c r="K80" s="89">
        <f>G80*100</f>
        <v>1800</v>
      </c>
    </row>
    <row r="81" spans="1:12" ht="18.75" customHeight="1" x14ac:dyDescent="0.25">
      <c r="A81" s="55" t="s">
        <v>22</v>
      </c>
      <c r="B81" s="56">
        <f>RIDYM!B81</f>
        <v>3100</v>
      </c>
      <c r="C81" s="100">
        <v>0</v>
      </c>
      <c r="D81" s="97">
        <f t="shared" si="26"/>
        <v>0</v>
      </c>
      <c r="E81" s="3"/>
      <c r="F81" s="58" t="s">
        <v>22</v>
      </c>
      <c r="G81" s="59">
        <f t="shared" si="24"/>
        <v>14</v>
      </c>
      <c r="H81" s="60">
        <f t="shared" si="25"/>
        <v>2800</v>
      </c>
      <c r="I81" s="61">
        <f>G81*300</f>
        <v>4200</v>
      </c>
      <c r="J81" s="62">
        <f>G81*600</f>
        <v>8400</v>
      </c>
      <c r="K81" s="89">
        <f>G81*300</f>
        <v>4200</v>
      </c>
    </row>
    <row r="82" spans="1:12" ht="18.75" customHeight="1" x14ac:dyDescent="0.25">
      <c r="A82" s="55" t="s">
        <v>23</v>
      </c>
      <c r="B82" s="56">
        <f>RIDYM!B82</f>
        <v>3100</v>
      </c>
      <c r="C82" s="100">
        <v>3</v>
      </c>
      <c r="D82" s="97">
        <f t="shared" si="26"/>
        <v>9300</v>
      </c>
      <c r="E82" s="3"/>
      <c r="F82" s="58" t="s">
        <v>23</v>
      </c>
      <c r="G82" s="59">
        <f t="shared" si="24"/>
        <v>6</v>
      </c>
      <c r="H82" s="60">
        <f t="shared" si="25"/>
        <v>1200</v>
      </c>
      <c r="I82" s="61">
        <f>G82*300</f>
        <v>1800</v>
      </c>
      <c r="J82" s="62">
        <f>G82*800</f>
        <v>4800</v>
      </c>
      <c r="K82" s="89">
        <f>G82*400</f>
        <v>2400</v>
      </c>
    </row>
    <row r="83" spans="1:12" ht="18.75" customHeight="1" x14ac:dyDescent="0.25">
      <c r="A83" s="55" t="s">
        <v>24</v>
      </c>
      <c r="B83" s="56">
        <f>RIDYM!B83</f>
        <v>3100</v>
      </c>
      <c r="C83" s="100">
        <v>3</v>
      </c>
      <c r="D83" s="97">
        <f t="shared" si="26"/>
        <v>9300</v>
      </c>
      <c r="E83" s="3"/>
      <c r="F83" s="58" t="s">
        <v>24</v>
      </c>
      <c r="G83" s="59">
        <f t="shared" si="24"/>
        <v>8</v>
      </c>
      <c r="H83" s="60">
        <f t="shared" si="25"/>
        <v>1600</v>
      </c>
      <c r="I83" s="61">
        <f>G83*200</f>
        <v>1600</v>
      </c>
      <c r="J83" s="62">
        <f>G83*800</f>
        <v>6400</v>
      </c>
      <c r="K83" s="89">
        <f>G83*400</f>
        <v>3200</v>
      </c>
    </row>
    <row r="84" spans="1:12" ht="20.100000000000001" customHeight="1" x14ac:dyDescent="0.25">
      <c r="A84" s="114" t="s">
        <v>55</v>
      </c>
      <c r="B84" s="114"/>
      <c r="C84" s="63">
        <f>SUM(C77:C83)</f>
        <v>103</v>
      </c>
      <c r="D84" s="64">
        <f>SUM(D77:D83)</f>
        <v>248700</v>
      </c>
      <c r="E84" s="3"/>
      <c r="F84" s="65" t="s">
        <v>56</v>
      </c>
      <c r="G84" s="66">
        <f>SUM(G77:G83)</f>
        <v>411</v>
      </c>
      <c r="H84" s="67">
        <f>SUM(H77:H83)</f>
        <v>82200</v>
      </c>
      <c r="I84" s="68">
        <f>SUM(I77:I83)</f>
        <v>64500</v>
      </c>
      <c r="J84" s="69">
        <f>SUM(J77:J83)</f>
        <v>169200</v>
      </c>
      <c r="K84" s="90">
        <f>SUM(K77:K83)</f>
        <v>84600</v>
      </c>
    </row>
    <row r="85" spans="1:12" ht="7.5" customHeight="1" x14ac:dyDescent="0.25">
      <c r="K85" s="8"/>
    </row>
    <row r="86" spans="1:12" ht="15" customHeight="1" x14ac:dyDescent="0.25">
      <c r="A86" s="130" t="str">
        <f>"BALANCE DIARIO"</f>
        <v>BALANCE DIARIO</v>
      </c>
      <c r="B86" s="130"/>
      <c r="C86" s="130"/>
      <c r="D86" s="71"/>
      <c r="E86" s="71"/>
      <c r="F86" s="71"/>
      <c r="G86" s="71"/>
      <c r="H86" s="71"/>
      <c r="I86" s="71"/>
      <c r="J86" s="71"/>
    </row>
    <row r="87" spans="1:12" ht="7.5" customHeight="1" x14ac:dyDescent="0.25">
      <c r="K87" s="8"/>
      <c r="L87" s="8"/>
    </row>
    <row r="88" spans="1:12" ht="17.25" customHeight="1" x14ac:dyDescent="0.25">
      <c r="A88" s="72" t="s">
        <v>57</v>
      </c>
      <c r="B88" s="116">
        <f>D46</f>
        <v>4533400</v>
      </c>
      <c r="C88" s="116"/>
      <c r="D88" s="46"/>
      <c r="E88" s="102" t="s">
        <v>58</v>
      </c>
      <c r="F88" s="102"/>
      <c r="G88" s="73">
        <f>D59+I59</f>
        <v>928000</v>
      </c>
      <c r="H88" s="102" t="s">
        <v>59</v>
      </c>
      <c r="I88" s="102"/>
      <c r="J88" s="74">
        <f>C59+H59+E44+F44+G44</f>
        <v>498</v>
      </c>
    </row>
    <row r="89" spans="1:12" ht="24" x14ac:dyDescent="0.25">
      <c r="A89" s="75" t="s">
        <v>60</v>
      </c>
      <c r="B89" s="101">
        <f>D59+I59+H72</f>
        <v>928000</v>
      </c>
      <c r="C89" s="101"/>
      <c r="D89" s="76"/>
      <c r="E89" s="102" t="s">
        <v>61</v>
      </c>
      <c r="F89" s="102"/>
      <c r="G89" s="73">
        <f>D44</f>
        <v>4532300</v>
      </c>
      <c r="H89" s="102" t="s">
        <v>62</v>
      </c>
      <c r="I89" s="102"/>
      <c r="J89" s="74">
        <f>I44</f>
        <v>830</v>
      </c>
    </row>
    <row r="90" spans="1:12" ht="17.25" customHeight="1" x14ac:dyDescent="0.25">
      <c r="A90" s="77" t="s">
        <v>63</v>
      </c>
      <c r="B90" s="105">
        <f>D84</f>
        <v>248700</v>
      </c>
      <c r="C90" s="105"/>
      <c r="D90" s="76"/>
      <c r="E90" s="106" t="s">
        <v>64</v>
      </c>
      <c r="F90" s="107"/>
      <c r="G90" s="78">
        <f>IF(G89=0,0,G88/G89)</f>
        <v>0.20475255389096045</v>
      </c>
      <c r="H90" s="106" t="s">
        <v>64</v>
      </c>
      <c r="I90" s="107"/>
      <c r="J90" s="78">
        <f>IF(J89=0,0,J88/J89)</f>
        <v>0.6</v>
      </c>
    </row>
    <row r="91" spans="1:12" ht="17.25" customHeight="1" x14ac:dyDescent="0.25">
      <c r="A91" s="25" t="s">
        <v>65</v>
      </c>
      <c r="B91" s="108">
        <f>B88-B89-B90</f>
        <v>3356700</v>
      </c>
      <c r="C91" s="108"/>
      <c r="D91" s="76"/>
      <c r="E91" s="38"/>
      <c r="F91" s="38"/>
    </row>
    <row r="92" spans="1:12" ht="17.25" customHeight="1" x14ac:dyDescent="0.25">
      <c r="A92" s="79" t="s">
        <v>52</v>
      </c>
      <c r="B92" s="109">
        <f>H84</f>
        <v>82200</v>
      </c>
      <c r="C92" s="109"/>
      <c r="D92" s="76"/>
      <c r="E92" s="38"/>
      <c r="F92" s="38"/>
    </row>
    <row r="93" spans="1:12" ht="17.25" customHeight="1" x14ac:dyDescent="0.25">
      <c r="A93" s="80" t="s">
        <v>66</v>
      </c>
      <c r="B93" s="110">
        <f>I84</f>
        <v>64500</v>
      </c>
      <c r="C93" s="110"/>
      <c r="D93" s="76"/>
      <c r="E93" s="38"/>
      <c r="F93" s="38"/>
      <c r="H93" s="111" t="s">
        <v>67</v>
      </c>
      <c r="I93" s="111"/>
      <c r="J93" s="111"/>
    </row>
    <row r="94" spans="1:12" ht="23.25" customHeight="1" x14ac:dyDescent="0.25">
      <c r="A94" s="81" t="s">
        <v>68</v>
      </c>
      <c r="B94" s="103">
        <f>J84</f>
        <v>169200</v>
      </c>
      <c r="C94" s="103"/>
      <c r="D94" s="76"/>
      <c r="E94" s="38"/>
      <c r="F94" s="38"/>
      <c r="H94" s="104" t="s">
        <v>69</v>
      </c>
      <c r="I94" s="104"/>
      <c r="J94" s="104"/>
    </row>
    <row r="95" spans="1:12" ht="24.75" customHeight="1" x14ac:dyDescent="0.25">
      <c r="A95" s="91" t="s">
        <v>76</v>
      </c>
      <c r="B95" s="120">
        <f>K84</f>
        <v>84600</v>
      </c>
      <c r="C95" s="120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70</v>
      </c>
      <c r="H98" s="3"/>
      <c r="I98" s="3"/>
      <c r="J98" s="3"/>
    </row>
  </sheetData>
  <sheetProtection password="DC73" sheet="1" objects="1" scenarios="1"/>
  <protectedRanges>
    <protectedRange sqref="B77:B83 G77:G83" name="Rango9_1_1_1_1_1_1"/>
  </protectedRanges>
  <mergeCells count="40">
    <mergeCell ref="B95:C95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32</vt:i4>
      </vt:variant>
    </vt:vector>
  </HeadingPairs>
  <TitlesOfParts>
    <vt:vector size="64" baseType="lpstr">
      <vt:lpstr>INF 01</vt:lpstr>
      <vt:lpstr>INF 02</vt:lpstr>
      <vt:lpstr>INF 03</vt:lpstr>
      <vt:lpstr>INF 04</vt:lpstr>
      <vt:lpstr>INF 05</vt:lpstr>
      <vt:lpstr>INF 06</vt:lpstr>
      <vt:lpstr>INF 07</vt:lpstr>
      <vt:lpstr>INF 08</vt:lpstr>
      <vt:lpstr>INF 09</vt:lpstr>
      <vt:lpstr>INF 10</vt:lpstr>
      <vt:lpstr>INF 11</vt:lpstr>
      <vt:lpstr>INF 12</vt:lpstr>
      <vt:lpstr>INF 13</vt:lpstr>
      <vt:lpstr>INF 14</vt:lpstr>
      <vt:lpstr>INF 15</vt:lpstr>
      <vt:lpstr>INF 16</vt:lpstr>
      <vt:lpstr>INF 17</vt:lpstr>
      <vt:lpstr>INF 18</vt:lpstr>
      <vt:lpstr>INF 19</vt:lpstr>
      <vt:lpstr>INF 20</vt:lpstr>
      <vt:lpstr>INF 21</vt:lpstr>
      <vt:lpstr>INF 22</vt:lpstr>
      <vt:lpstr>INF 23</vt:lpstr>
      <vt:lpstr>INF 24</vt:lpstr>
      <vt:lpstr>INF 25</vt:lpstr>
      <vt:lpstr>INF 26</vt:lpstr>
      <vt:lpstr>INF 27</vt:lpstr>
      <vt:lpstr>INF 28</vt:lpstr>
      <vt:lpstr>INF 29</vt:lpstr>
      <vt:lpstr>INF 30</vt:lpstr>
      <vt:lpstr>INF 31</vt:lpstr>
      <vt:lpstr>RIDYM</vt:lpstr>
      <vt:lpstr>'INF 01'!Área_de_impresión</vt:lpstr>
      <vt:lpstr>'INF 02'!Área_de_impresión</vt:lpstr>
      <vt:lpstr>'INF 03'!Área_de_impresión</vt:lpstr>
      <vt:lpstr>'INF 04'!Área_de_impresión</vt:lpstr>
      <vt:lpstr>'INF 05'!Área_de_impresión</vt:lpstr>
      <vt:lpstr>'INF 06'!Área_de_impresión</vt:lpstr>
      <vt:lpstr>'INF 07'!Área_de_impresión</vt:lpstr>
      <vt:lpstr>'INF 08'!Área_de_impresión</vt:lpstr>
      <vt:lpstr>'INF 09'!Área_de_impresión</vt:lpstr>
      <vt:lpstr>'INF 10'!Área_de_impresión</vt:lpstr>
      <vt:lpstr>'INF 11'!Área_de_impresión</vt:lpstr>
      <vt:lpstr>'INF 12'!Área_de_impresión</vt:lpstr>
      <vt:lpstr>'INF 13'!Área_de_impresión</vt:lpstr>
      <vt:lpstr>'INF 14'!Área_de_impresión</vt:lpstr>
      <vt:lpstr>'INF 15'!Área_de_impresión</vt:lpstr>
      <vt:lpstr>'INF 16'!Área_de_impresión</vt:lpstr>
      <vt:lpstr>'INF 17'!Área_de_impresión</vt:lpstr>
      <vt:lpstr>'INF 18'!Área_de_impresión</vt:lpstr>
      <vt:lpstr>'INF 19'!Área_de_impresión</vt:lpstr>
      <vt:lpstr>'INF 20'!Área_de_impresión</vt:lpstr>
      <vt:lpstr>'INF 21'!Área_de_impresión</vt:lpstr>
      <vt:lpstr>'INF 22'!Área_de_impresión</vt:lpstr>
      <vt:lpstr>'INF 23'!Área_de_impresión</vt:lpstr>
      <vt:lpstr>'INF 24'!Área_de_impresión</vt:lpstr>
      <vt:lpstr>'INF 25'!Área_de_impresión</vt:lpstr>
      <vt:lpstr>'INF 26'!Área_de_impresión</vt:lpstr>
      <vt:lpstr>'INF 27'!Área_de_impresión</vt:lpstr>
      <vt:lpstr>'INF 28'!Área_de_impresión</vt:lpstr>
      <vt:lpstr>'INF 29'!Área_de_impresión</vt:lpstr>
      <vt:lpstr>'INF 30'!Área_de_impresión</vt:lpstr>
      <vt:lpstr>'INF 31'!Área_de_impresión</vt:lpstr>
      <vt:lpstr>RIDYM!Área_de_impresión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Montes</dc:creator>
  <cp:lastModifiedBy>ISLENY CORREA</cp:lastModifiedBy>
  <cp:lastPrinted>2016-10-03T13:43:25Z</cp:lastPrinted>
  <dcterms:created xsi:type="dcterms:W3CDTF">2014-09-04T13:23:19Z</dcterms:created>
  <dcterms:modified xsi:type="dcterms:W3CDTF">2016-10-24T16:52:11Z</dcterms:modified>
</cp:coreProperties>
</file>